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ATRIZ PFGL TOTAL" sheetId="1" state="visible" r:id="rId2"/>
  </sheets>
  <definedNames>
    <definedName function="false" hidden="false" localSheetId="0" name="_xlnm.Print_Titles" vbProcedure="false"/>
    <definedName function="false" hidden="false" localSheetId="0" name="_xlnm.Print_Titles" vbProcedure="false">'MATRIZ PFGL TOTAL'!$1:$8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F13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Sandra de Mixco:
</t>
        </r>
        <r>
          <rPr>
            <rFont val="Tahoma"/>
            <charset val="1"/>
            <family val="2"/>
            <color rgb="00000000"/>
            <sz val="9"/>
          </rPr>
          <t xml:space="preserve">SE REFLEJAN COMO # DE SUBPROYECTOS A SUPERVISAR
</t>
        </r>
      </text>
    </comment>
    <comment authorId="0" ref="AD150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alva:
</t>
        </r>
        <r>
          <rPr>
            <rFont val="Tahoma"/>
            <charset val="1"/>
            <family val="2"/>
            <color rgb="00000000"/>
            <sz val="9"/>
          </rPr>
          <t xml:space="preserve"> de donde sale este valor
</t>
        </r>
      </text>
    </comment>
    <comment authorId="0" ref="AF181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Sandra de Mixco:
</t>
        </r>
        <r>
          <rPr>
            <rFont val="Tahoma"/>
            <charset val="1"/>
            <family val="2"/>
            <color rgb="00000000"/>
            <sz val="9"/>
          </rPr>
          <t xml:space="preserve">Ejecutado 2011 $17,612.67; planifc 2012 $16815 + $4500 peachtree</t>
        </r>
      </text>
    </comment>
    <comment authorId="0" ref="AF182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Sandra de Mixco:
</t>
        </r>
        <r>
          <rPr>
            <rFont val="Tahoma"/>
            <charset val="1"/>
            <family val="2"/>
            <color rgb="00000000"/>
            <sz val="9"/>
          </rPr>
          <t xml:space="preserve">Ejecutado 2011 $7,467.22; para 2012 $577.88
</t>
        </r>
      </text>
    </comment>
    <comment authorId="0" ref="AF183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Sandra de Mixco:
</t>
        </r>
      </text>
    </comment>
    <comment authorId="0" ref="AF184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Sandra de Mixco:
</t>
        </r>
        <r>
          <rPr>
            <rFont val="Tahoma"/>
            <charset val="1"/>
            <family val="2"/>
            <color rgb="00000000"/>
            <sz val="9"/>
          </rPr>
          <t xml:space="preserve">Ejecutado 2011 $7906 y programado 800. se ajustan 4 para redondeo</t>
        </r>
      </text>
    </comment>
    <comment authorId="0" ref="AF188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Mamá:
</t>
        </r>
        <r>
          <rPr>
            <rFont val="Tahoma"/>
            <charset val="1"/>
            <family val="2"/>
            <color rgb="00000000"/>
            <sz val="9"/>
          </rPr>
          <t xml:space="preserve">$9000 anual de 2013 a 2015 y $7400 2012</t>
        </r>
      </text>
    </comment>
    <comment authorId="0" ref="AF189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Mamá:
</t>
        </r>
        <r>
          <rPr>
            <rFont val="Tahoma"/>
            <charset val="1"/>
            <family val="2"/>
            <color rgb="00000000"/>
            <sz val="9"/>
          </rPr>
          <t xml:space="preserve">$3600 por semestre de dic 2012 a nov 2015</t>
        </r>
      </text>
    </comment>
    <comment authorId="0" ref="AF190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Mamá:
</t>
        </r>
        <r>
          <rPr>
            <rFont val="Tahoma"/>
            <charset val="1"/>
            <family val="2"/>
            <color rgb="00000000"/>
            <sz val="9"/>
          </rPr>
          <t xml:space="preserve">$1616.7 en 2011; 
</t>
        </r>
      </text>
    </comment>
    <comment authorId="0" ref="AF191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Mamá:
</t>
        </r>
        <r>
          <rPr>
            <rFont val="Tahoma"/>
            <charset val="1"/>
            <family val="2"/>
            <color rgb="00000000"/>
            <sz val="9"/>
          </rPr>
          <t xml:space="preserve">se dejaron $5milpara el 2012 y he dejado para dos años mas</t>
        </r>
      </text>
    </comment>
    <comment authorId="0" ref="AD207">
      <text>
        <r>
          <rPr>
            <rFont val="Tahoma"/>
            <charset val="1"/>
            <family val="2"/>
            <b val="true"/>
            <color rgb="00000000"/>
            <sz val="9"/>
          </rPr>
          <t xml:space="preserve">Mamá:
</t>
        </r>
        <r>
          <rPr>
            <rFont val="Tahoma"/>
            <charset val="1"/>
            <family val="2"/>
            <color rgb="00000000"/>
            <sz val="9"/>
          </rPr>
          <t xml:space="preserve">2011 no habia por lo que se disminuye</t>
        </r>
      </text>
    </comment>
  </commentList>
</comments>
</file>

<file path=xl/sharedStrings.xml><?xml version="1.0" encoding="utf-8"?>
<sst xmlns="http://schemas.openxmlformats.org/spreadsheetml/2006/main" count="503" uniqueCount="374">
  <si>
    <t>PROYECTO DE FORTALECIMIENTO DE GOBIERNOS LOCALES</t>
  </si>
  <si>
    <t>PRÉSTAMO BIRF 7916-SV</t>
  </si>
  <si>
    <t>RESUMEN ASIGNACIÓN FINANCIERA DEL PROYECTO POR COMPONENTE, SUBCOMPONENTE Y ACTIVIDAD </t>
  </si>
  <si>
    <t>SEGÚN TABLA DE COSTOS ENTREGADA A UEP, CON CIFRAS AJUSTADAS AL CONVENIO</t>
  </si>
  <si>
    <t>En dólares de Estados Unidos de Amércia</t>
  </si>
  <si>
    <t>DURACIÓN DEL PROYECTO</t>
  </si>
  <si>
    <t>FUENTE DE RECURSOS</t>
  </si>
  <si>
    <t>COMPONENTE /SUBCOMPONENTE / ACTIVIDAD _1/</t>
  </si>
  <si>
    <t>UNIDADES DE RESULTADOS / CONTRATOS</t>
  </si>
  <si>
    <t>TOTAL DE COSTOS</t>
  </si>
  <si>
    <t>BIRF</t>
  </si>
  <si>
    <t>GN</t>
  </si>
  <si>
    <t>GM</t>
  </si>
  <si>
    <t>Ente que aporta contrapartida</t>
  </si>
  <si>
    <t>Cambios /Conceptos </t>
  </si>
  <si>
    <t>INCREMENTO / DISMINUCION</t>
  </si>
  <si>
    <t>TOTAL MODIFICADA BIRF</t>
  </si>
  <si>
    <t>Comentarios</t>
  </si>
  <si>
    <t>PROMOCIÓN DE LA PRESTACIÓN  DE SERVICIOS  DESCENTRALIZADOS.</t>
  </si>
  <si>
    <t>Otorgamiento de Subsidios a los subproyectos de las municipalidades</t>
  </si>
  <si>
    <t>1.1.1</t>
  </si>
  <si>
    <t>Preparación de propuestas de inversión</t>
  </si>
  <si>
    <t>Pasa a 2.6.3.4., para ISDEM, de acuerdo a 2a Enmienda al convenio.</t>
  </si>
  <si>
    <t>1.1.2</t>
  </si>
  <si>
    <t> Financiamiento propuestas de inversión</t>
  </si>
  <si>
    <t>1.1.3</t>
  </si>
  <si>
    <t>Supervisión de inversiones</t>
  </si>
  <si>
    <t>MUNICIPIOS</t>
  </si>
  <si>
    <t> FORTALECIMIENTO DE LOS GOBIERNOS MUNICIPALES</t>
  </si>
  <si>
    <t>Fortalecimiento de la capacidad institucional y técnica de las municipalidades </t>
  </si>
  <si>
    <t>2.1.1 </t>
  </si>
  <si>
    <t>Apoyo al diseño de Inversiones municipales</t>
  </si>
  <si>
    <t>2.1.1.1 </t>
  </si>
  <si>
    <t>Asistencia Técnica para Realizacion de Consulta Cuidadana en Apoyo a Inversiones Municipales.</t>
  </si>
  <si>
    <t>a.</t>
  </si>
  <si>
    <t>Jornadas Consulta Ciudadana</t>
  </si>
  <si>
    <t>ISDEM: reproducción guias y facilitación. Municipalidades: gastos de local y alimentación</t>
  </si>
  <si>
    <t>2.1.1.2</t>
  </si>
  <si>
    <t>Desarrollo de guias y diseño de capacitaciones sobre Manual Operativo</t>
  </si>
  <si>
    <t>Desarrollo de guias </t>
  </si>
  <si>
    <t>ISDEM/ FISDL</t>
  </si>
  <si>
    <t>b.</t>
  </si>
  <si>
    <t>Diseño capacitación</t>
  </si>
  <si>
    <t>2.1.1.3</t>
  </si>
  <si>
    <t>Ejecución de capacitación sobre manual operativo</t>
  </si>
  <si>
    <t>Jornadas de capacitación</t>
  </si>
  <si>
    <t>ISDEM/ FISDL/SSDT</t>
  </si>
  <si>
    <t>2.1.2 </t>
  </si>
  <si>
    <r>
      <t xml:space="preserve">Apoyo </t>
    </r>
    <r>
      <rPr>
        <rFont val="Arial"/>
        <charset val="1"/>
        <family val="2"/>
        <b val="true"/>
        <color rgb="00000000"/>
        <sz val="10"/>
      </rPr>
      <t xml:space="preserve">a la ejecución de </t>
    </r>
    <r>
      <rPr>
        <rFont val="Arial"/>
        <charset val="1"/>
        <family val="2"/>
        <b val="true"/>
        <color rgb="00FF0000"/>
        <sz val="10"/>
      </rPr>
      <t xml:space="preserve">Inversiones</t>
    </r>
  </si>
  <si>
    <t>2.1.2.1 </t>
  </si>
  <si>
    <t>Desarrollo de guias y capacitación sobre contraloría</t>
  </si>
  <si>
    <t>2.1.2.2</t>
  </si>
  <si>
    <t>Ejecución de capacitaciones sobre contraloría</t>
  </si>
  <si>
    <t>Apoyo para la implementaciòn de la Ley de la Carrera Municipal Administrativa</t>
  </si>
  <si>
    <t>2.2.1 </t>
  </si>
  <si>
    <t>Establecimiento y puesta en marcha del centro de formación municipal</t>
  </si>
  <si>
    <t>2.2.1.1 </t>
  </si>
  <si>
    <t>Diseño de la estrategia, estructura curricular y organizacional del centro</t>
  </si>
  <si>
    <t>a. </t>
  </si>
  <si>
    <t>Diagnóstico de capacidades del personal de municipios y diseño de estructura Curricular</t>
  </si>
  <si>
    <t>2.2.1.a se fusiona con b y forman c</t>
  </si>
  <si>
    <t>Diseño de estrategia de funcionamiento y organizacional (incluyendo fondo de becas)</t>
  </si>
  <si>
    <t>2.2.1b se fusiona con a y forman c; $10 mil se pasan a d.</t>
  </si>
  <si>
    <t>c.</t>
  </si>
  <si>
    <t>Diagnóstico de capacidades del personal de municipios y Diseño de Estructura Curricular</t>
  </si>
  <si>
    <t>d</t>
  </si>
  <si>
    <t>Estrategia de funcionamiento y organizacional del centro de formación (incluyendo fondo de becas)</t>
  </si>
  <si>
    <t>2.2.1.2 </t>
  </si>
  <si>
    <t>Habilitación de centro  regional de formacion</t>
  </si>
  <si>
    <t> a.</t>
  </si>
  <si>
    <t> Infraestructura</t>
  </si>
  <si>
    <t> viene de 2.2.1b</t>
  </si>
  <si>
    <t>Equipamiento</t>
  </si>
  <si>
    <t>                          Informatico</t>
  </si>
  <si>
    <t>Mobiliario</t>
  </si>
  <si>
    <t>Aire acondicionado</t>
  </si>
  <si>
    <t>Audiovisual</t>
  </si>
  <si>
    <t>2.2.1.3 </t>
  </si>
  <si>
    <t>Contratacion de Personal  para  el  Centro de formación</t>
  </si>
  <si>
    <t>Director</t>
  </si>
  <si>
    <t>ISDEM</t>
  </si>
  <si>
    <t>Coordinador tematico</t>
  </si>
  <si>
    <t>Apoyo administrativo</t>
  </si>
  <si>
    <t>d.</t>
  </si>
  <si>
    <t>administradores centros regionales</t>
  </si>
  <si>
    <t>2.2.2 </t>
  </si>
  <si>
    <t>Capacitación, certificacion y acompañamiento de personal municipal</t>
  </si>
  <si>
    <t>2.2.2.1</t>
  </si>
  <si>
    <t> Evaluación para certificacón de personal en municipios</t>
  </si>
  <si>
    <t>                 a.</t>
  </si>
  <si>
    <t>Evaluaciones (CS)</t>
  </si>
  <si>
    <t>Logística</t>
  </si>
  <si>
    <t>2.2.2.2 </t>
  </si>
  <si>
    <t>Ejecución del proceso formativo para certificación de personal clave de municipios</t>
  </si>
  <si>
    <t>Capacitaciones (CS)</t>
  </si>
  <si>
    <t>2.2.2.3 </t>
  </si>
  <si>
    <t>Ejecución de capacitaciones especificas personal</t>
  </si>
  <si>
    <t>Jornadas</t>
  </si>
  <si>
    <t>2.2.2.4 </t>
  </si>
  <si>
    <t>Acompañamiento de personal clave de municipios</t>
  </si>
  <si>
    <t>Asistencia in situ</t>
  </si>
  <si>
    <t>2.2.2.5</t>
  </si>
  <si>
    <t>Plan de Oferta permanente en procesos de formacion, de capacitacion  y cursos abiertos</t>
  </si>
  <si>
    <t>a</t>
  </si>
  <si>
    <t>Implementar el proceso de formación</t>
  </si>
  <si>
    <t>Viene de 2.4.1.2</t>
  </si>
  <si>
    <t>2.2.3 </t>
  </si>
  <si>
    <t>Capacitación y difusión del registro nacional sobre carrera administrativa municipal</t>
  </si>
  <si>
    <t>2.2.3.1</t>
  </si>
  <si>
    <t>Diseño y producción de materiales de difusión del   RNCAM</t>
  </si>
  <si>
    <t>Diseño de materiales de difusión del registro nacional</t>
  </si>
  <si>
    <t>pasa a 2.2.3.1b</t>
  </si>
  <si>
    <t>Producción</t>
  </si>
  <si>
    <t>viene de2.2.3.1a</t>
  </si>
  <si>
    <t>2.2.3.2</t>
  </si>
  <si>
    <t> Ejecucion de capacitaciones sobre el registro</t>
  </si>
  <si>
    <t>Fortalecimiento de la capacidad para la planificación participativa de las municipalidades</t>
  </si>
  <si>
    <t>2.3.1 </t>
  </si>
  <si>
    <t>Diseño del proceso y guia de planificación de Desarrollo Local</t>
  </si>
  <si>
    <t>Diseño del proceso y guias sobre planificación de DEL</t>
  </si>
  <si>
    <t>Pasa a consultoria nueva 2.3.2.d Pautas Metodologicas</t>
  </si>
  <si>
    <t>Reproducción</t>
  </si>
  <si>
    <t>pasa a 2.3.2 c</t>
  </si>
  <si>
    <t>2.3.2</t>
  </si>
  <si>
    <t>Preparación de planes de desarrollo municipal</t>
  </si>
  <si>
    <t>Proceso participativo para la preparación de planes</t>
  </si>
  <si>
    <t>c</t>
  </si>
  <si>
    <t>Jornadas y Talleres de Trabajo </t>
  </si>
  <si>
    <t>Sistematización de apicación de pautas metodológicas para la elaboración de procesos PEP</t>
  </si>
  <si>
    <t>Fortalecimiento de la capacidad de adquisiciones y de administración financiera</t>
  </si>
  <si>
    <t>2.4.1 </t>
  </si>
  <si>
    <t>Capacitación y acompañamiento en admon financiera y adquisiciones</t>
  </si>
  <si>
    <t>2.4.1.1 </t>
  </si>
  <si>
    <t>Diseño de capacitación en admon financiera y adquisiciones (CS)</t>
  </si>
  <si>
    <t>2.4.1.1.</t>
  </si>
  <si>
    <t>Diagnóstico municipal de necesidades de asistencia técnica en administración financiera y de adquisciones</t>
  </si>
  <si>
    <t>2.4.1.2</t>
  </si>
  <si>
    <t> Ejecución de capacitación en admon. Financiera y de adquisiciones</t>
  </si>
  <si>
    <t>pasa a 2.2</t>
  </si>
  <si>
    <t>$10,900 pasan a 2.2; $93,190 pasan  2.4.1.3 y $7,000 a 2.4.1.1</t>
  </si>
  <si>
    <t>2.4.1.3 </t>
  </si>
  <si>
    <t>Acompañamiento de personal administrativo del municipio</t>
  </si>
  <si>
    <t>Asistencia técnica in situ</t>
  </si>
  <si>
    <t>55?</t>
  </si>
  <si>
    <t>Viene de 2.4.1.2b</t>
  </si>
  <si>
    <t>2.4.1.4</t>
  </si>
  <si>
    <t>Instalación del Sistema de Informacion Financiera en los municipios</t>
  </si>
  <si>
    <t>Servidor y software</t>
  </si>
  <si>
    <t>Equipo informatico</t>
  </si>
  <si>
    <t>2.4.2 </t>
  </si>
  <si>
    <t>Fortalecimiento a municipios en situación critica</t>
  </si>
  <si>
    <t>2.4.2.1</t>
  </si>
  <si>
    <t>Transferencias para financiar plan de rescate y actividades del plan</t>
  </si>
  <si>
    <t>Fortalecimiento de la capacidad de las municipalidades para la gestión del riesgo de desastres </t>
  </si>
  <si>
    <t>2.5.1</t>
  </si>
  <si>
    <t>Transferencias para financiar asistencia y respuesta de  Inversión</t>
  </si>
  <si>
    <t>Fortalecimiento de la capacidad institucional del ISDEM,COMURES, MH  y de SSDT</t>
  </si>
  <si>
    <t>2.6.1 </t>
  </si>
  <si>
    <t>Ministerio de Hacienda</t>
  </si>
  <si>
    <t>2.6.1.1 RRHH</t>
  </si>
  <si>
    <t>2.6.1.2 Equipo</t>
  </si>
  <si>
    <t>Informatico</t>
  </si>
  <si>
    <t>Pasa $5765, $6,585 y $3,600 a 2.6.1.2b, c y d respectivamente.</t>
  </si>
  <si>
    <t>Viene de 2.4.1.2a</t>
  </si>
  <si>
    <t>Equipo oficina</t>
  </si>
  <si>
    <t>2.6.2 </t>
  </si>
  <si>
    <t>Fondo de Inversión Social para el Desarrollo Local</t>
  </si>
  <si>
    <t>2.6.2.1</t>
  </si>
  <si>
    <t>Costos de Operación</t>
  </si>
  <si>
    <t>FISDL: detalle en tabla</t>
  </si>
  <si>
    <t>Pasa a 4.1 Con segunda Carta de Enmienda al Convenio</t>
  </si>
  <si>
    <t>2.6.3 </t>
  </si>
  <si>
    <t>Fortalecimiento del ISDEM</t>
  </si>
  <si>
    <t>2.6.3.1 </t>
  </si>
  <si>
    <t>Estudio de reestructuración organizacional del ISDEM</t>
  </si>
  <si>
    <t>Viene de 2.6.3.2</t>
  </si>
  <si>
    <t>2.6.3.2</t>
  </si>
  <si>
    <t>Evaluación del desempeño de los recursos humanos</t>
  </si>
  <si>
    <t>Pasa a 2.6.3.1</t>
  </si>
  <si>
    <t>2.6.3.3 </t>
  </si>
  <si>
    <t>Diseño y ejecución del Plan de Capacitación del recurso humano</t>
  </si>
  <si>
    <t>Diseño de capacitación de personal </t>
  </si>
  <si>
    <t>logística capacitaciones</t>
  </si>
  <si>
    <t>2.6.3.4</t>
  </si>
  <si>
    <t>Equipamiento de oficinas regionales del ISDEM</t>
  </si>
  <si>
    <t>Viene:  $4,800 de 2.6.3.4b; $7,000 de 2.6.3.4c; $1,119 de 2.6.3.4d</t>
  </si>
  <si>
    <t>Pizarras zoop</t>
  </si>
  <si>
    <t>e</t>
  </si>
  <si>
    <t>Vehiculos</t>
  </si>
  <si>
    <t>e.</t>
  </si>
  <si>
    <t>de C1 para 1 vehiculo adicional</t>
  </si>
  <si>
    <t>f.</t>
  </si>
  <si>
    <t>Asesores Municipales</t>
  </si>
  <si>
    <t>Viene de 2.6.3.4d</t>
  </si>
  <si>
    <t>2.6.4 Fortalecimiento de la SSDT</t>
  </si>
  <si>
    <t>2.6.4.1 </t>
  </si>
  <si>
    <t>Diseño de estrategias territorios verdes, limpios y saludables</t>
  </si>
  <si>
    <t>Diseño de estrategia territorios verdes y limpios CS</t>
  </si>
  <si>
    <t>Diseño de estrategia territorios productivos CS</t>
  </si>
  <si>
    <t>Propuesta para operativizar la estrategia de desarrollo de la Franja Costero Marina, asumiendo como unidades territoriales  los territorios de cuenca.</t>
  </si>
  <si>
    <t>Elaboraciòn de tres planes de cuencas y puesta en marcha de mecanismo de  organización de las cuencas</t>
  </si>
  <si>
    <t>2.6.4.2 </t>
  </si>
  <si>
    <t>Personal  Estratégico</t>
  </si>
  <si>
    <t>Coordinador SSDT</t>
  </si>
  <si>
    <t>SSDT</t>
  </si>
  <si>
    <t>Apoyo Técnico</t>
  </si>
  <si>
    <t>Apoyo administrativo en SSDT</t>
  </si>
  <si>
    <t>2.6.4.3 </t>
  </si>
  <si>
    <t>Pasa a 2.6.4.3b</t>
  </si>
  <si>
    <t>Viene de 2.6.4.3 a y c</t>
  </si>
  <si>
    <t>2.6.5</t>
  </si>
  <si>
    <t>Corporación de Municipalidades de la República de El Salvador (COMURES)</t>
  </si>
  <si>
    <t>2.6.5.1</t>
  </si>
  <si>
    <t>Desarrollo de una propuesta gremial sobre el marco legal municipal (CS)</t>
  </si>
  <si>
    <t>2.6.5.2</t>
  </si>
  <si>
    <t>Consultoria posicionamiento gremial sobre descentralización (CS)</t>
  </si>
  <si>
    <t>2.6.5.3</t>
  </si>
  <si>
    <t>Mecanismos para modernización de los tributos municipales y generación de ingresos propios</t>
  </si>
  <si>
    <t>2.6.6</t>
  </si>
  <si>
    <t>Articulación de Gobierno Nacional con Gobiernos Locales</t>
  </si>
  <si>
    <t>2.6.6.1 </t>
  </si>
  <si>
    <t>Desarrollo de plataforma Informática con información municipal (Sistema de Información Geográfico Territorial), incluye un atlas municipal.</t>
  </si>
  <si>
    <t>Pasa $80mil a Desarrollo plataforma informáica con información municipal; $30 mil a consultor, y $3mil a AT)</t>
  </si>
  <si>
    <t>Desarrollo de aplicaciones para SIG</t>
  </si>
  <si>
    <t>Diseño de estructura de datos para SIG</t>
  </si>
  <si>
    <t>Implementación de la plataforma de aplicaciones y tunning</t>
  </si>
  <si>
    <t>Pasa a servidores</t>
  </si>
  <si>
    <t>Plataforma de desarrollo para SIG</t>
  </si>
  <si>
    <t>Pasa a comp $100 mil y $10 mil a servidores</t>
  </si>
  <si>
    <t>Licencias para SIG</t>
  </si>
  <si>
    <t>2.6.6.2</t>
  </si>
  <si>
    <t>Desarrollo de sistema de información de la gestión municipal y apoyo para implementación en municipios.</t>
  </si>
  <si>
    <t>1</t>
  </si>
  <si>
    <t>viene de 2.6.1.1.a</t>
  </si>
  <si>
    <t>2.6.6.3</t>
  </si>
  <si>
    <t>Compra de Equipo Informatico</t>
  </si>
  <si>
    <t>50</t>
  </si>
  <si>
    <t>Viene de 2.6.6.1.d</t>
  </si>
  <si>
    <t>Compra de Servidores</t>
  </si>
  <si>
    <t>20</t>
  </si>
  <si>
    <t>Viene $10 mil de 2.6.1.1d y $90 mil de 2.6.1.1c</t>
  </si>
  <si>
    <t>Consultor</t>
  </si>
  <si>
    <t>Viene de 2.6.1.1a</t>
  </si>
  <si>
    <t>Asistencia Tecnica y Divulgacion </t>
  </si>
  <si>
    <t>APOYO A LA ESTRATEGIA DE DESCENTRALIZACÓN</t>
  </si>
  <si>
    <t>Apoyo a una estrategia de descentralización para prestar servicios</t>
  </si>
  <si>
    <t>3.1.1</t>
  </si>
  <si>
    <t>Diagnósticos sectoriales</t>
  </si>
  <si>
    <t>3.1.1.1</t>
  </si>
  <si>
    <t>Diagnóstico sobre Agua y saneamiento</t>
  </si>
  <si>
    <t>va a 3.1.1.5</t>
  </si>
  <si>
    <t>3.1.1.2</t>
  </si>
  <si>
    <t>Diagnóstico sobre Salud</t>
  </si>
  <si>
    <t>3.1.1.3</t>
  </si>
  <si>
    <t>Diagnóstico sobre Infraestructura vial</t>
  </si>
  <si>
    <t>3.1.1.4</t>
  </si>
  <si>
    <t>Diagnóstico sobre Educación</t>
  </si>
  <si>
    <t>3.1.1.5</t>
  </si>
  <si>
    <t> Elaboración de TDR diagnósticos</t>
  </si>
  <si>
    <t>Viene de 3.1.2.1</t>
  </si>
  <si>
    <t>3.1.1.6</t>
  </si>
  <si>
    <t>Diagnóstico  de los sectores  Agua potable y Saneamiento, Infraestructura vial, Educación, Salud y de neutralidad fiscal</t>
  </si>
  <si>
    <t>$300 mil viene de 3.1.1.1-4; $40 mil  que viene $25 mil 3.1.3.1.a  $15 mil  y 3.1.3.1 b $ 10 mil  de 3.4.1.b; $100 vienen de 3.1.5</t>
  </si>
  <si>
    <t>3.1.2</t>
  </si>
  <si>
    <t>Formación de concensos sobre descentralización</t>
  </si>
  <si>
    <t>de aquí se quita 20,000 para tdrs</t>
  </si>
  <si>
    <t>3.1.2.1</t>
  </si>
  <si>
    <t>Desarrollo de propuesta base para generar concensos (csi)</t>
  </si>
  <si>
    <t>Pasa a 3.1.1</t>
  </si>
  <si>
    <t>3.1.3</t>
  </si>
  <si>
    <t>Definición sobre reformas relativas a la descentralización</t>
  </si>
  <si>
    <t>Pasa a 3.1.2</t>
  </si>
  <si>
    <t>3.1.3.1</t>
  </si>
  <si>
    <t>Estudio de Reformas</t>
  </si>
  <si>
    <t> repercusiones fiscales</t>
  </si>
  <si>
    <t>Viene de 3.1.4b</t>
  </si>
  <si>
    <t>marco legal</t>
  </si>
  <si>
    <t>3.1.4</t>
  </si>
  <si>
    <t>Elaboración de política y plan de implementación sobre descentralización</t>
  </si>
  <si>
    <t>3.1.4.1</t>
  </si>
  <si>
    <t> Asistencia técnica para elaboración de política y plan de implementación</t>
  </si>
  <si>
    <t>cs politica y plan de descentralización</t>
  </si>
  <si>
    <t>cs apoyo a implementación plan</t>
  </si>
  <si>
    <t>Pasa $15mil a 3.1.3.1a y $10mil a 3.1.3.1b</t>
  </si>
  <si>
    <t>3.1.5.</t>
  </si>
  <si>
    <t>Publicaciones</t>
  </si>
  <si>
    <t>aquí quitar 100,000</t>
  </si>
  <si>
    <t> Edición y reproducción de publicaciones</t>
  </si>
  <si>
    <t>Edición de publicaciones</t>
  </si>
  <si>
    <t>Reproducción de documentos</t>
  </si>
  <si>
    <t>Pasa $25 mil a 3.1.1.1; $25 mil a 3.1.1.2, $17.5mil a 3.1.1.3</t>
  </si>
  <si>
    <t>produccion de versiones populares</t>
  </si>
  <si>
    <t>Viene de 3.1.5.e</t>
  </si>
  <si>
    <t>Reproducción de versiones populares</t>
  </si>
  <si>
    <t>Pasa $6mil a 3.1.5e; $25mil 3.1.1.4; $7.5mil a 3.1.1.3</t>
  </si>
  <si>
    <t>ADMINISTRACIÓN DEL PROYECTO</t>
  </si>
  <si>
    <t>Apoyo al FISDL y del ISDEM para coordinar e implementar el proyecto</t>
  </si>
  <si>
    <t>4.1.1</t>
  </si>
  <si>
    <t> RRHH</t>
  </si>
  <si>
    <t>4.1.2</t>
  </si>
  <si>
    <t>Equipamiento y Gastos de Funcionamiento</t>
  </si>
  <si>
    <t>Pasa $9780 a jornadas de trabajo ; $5310 a 4.1.1; $255 a 4.1.2d</t>
  </si>
  <si>
    <t>Viene de 4.1.2.a</t>
  </si>
  <si>
    <t>Equipo de oficina</t>
  </si>
  <si>
    <t>Viene de 4.1.2e </t>
  </si>
  <si>
    <t>Equipo audiovisual</t>
  </si>
  <si>
    <t>,Viene $130 de 4.1.2.e y $255 de 4.1.2.a</t>
  </si>
  <si>
    <t>aire acondicionado</t>
  </si>
  <si>
    <t>Pasa $1485 a 4.1.2c y $130 a 4.1.2d</t>
  </si>
  <si>
    <t>vehiculos</t>
  </si>
  <si>
    <t>g</t>
  </si>
  <si>
    <t>Gastos de Funcionamiento: materiales</t>
  </si>
  <si>
    <t>Pasa $3620 a telefonia y $1080 a talleres y eventos de capacitacion</t>
  </si>
  <si>
    <t>h</t>
  </si>
  <si>
    <t>Gastos de Funcionamiento: Combustible</t>
  </si>
  <si>
    <t>Pasa a talleres y eventos de capacitacion</t>
  </si>
  <si>
    <t>i</t>
  </si>
  <si>
    <t>Gastos de Funcionamiento: Mtto. Vehiculos,</t>
  </si>
  <si>
    <t>Pasa $5220 a jornadas de trabajo; $5580 a talleres y eventos de capacitacion</t>
  </si>
  <si>
    <t>j</t>
  </si>
  <si>
    <t>Gastos de Funcionamiento: telefonia</t>
  </si>
  <si>
    <t>Viene de materiales $3620</t>
  </si>
  <si>
    <t>k</t>
  </si>
  <si>
    <t>Gastos de Funcionamento: Seguros</t>
  </si>
  <si>
    <t>Viene $9780 de 4.1.2a y $5220 de mtto vehiculos</t>
  </si>
  <si>
    <t>l </t>
  </si>
  <si>
    <t>Gastos de Funcionamiento: viaticos</t>
  </si>
  <si>
    <t>Viene $1080 de materiales; $10600 de combustible; $5580 de mtto. Vehiculos</t>
  </si>
  <si>
    <t>m</t>
  </si>
  <si>
    <t>Gastos de Funcionamientos: Costos operativos</t>
  </si>
  <si>
    <t>Viene de 2.6.2A; poyo al FISDL (costos de operación)</t>
  </si>
  <si>
    <t>n</t>
  </si>
  <si>
    <t>Transferencias al FISDL</t>
  </si>
  <si>
    <t>Diseño e implementación de una estrategia de comunicaciones del Proyecto para apoyar la implementación</t>
  </si>
  <si>
    <t>4.2.1 </t>
  </si>
  <si>
    <t>Diseño de estrategia y divulgación inicial del Proyecto</t>
  </si>
  <si>
    <t>CS Diseño de estrategia de comunicación</t>
  </si>
  <si>
    <t>Divulgación del Proyecto a través de publicaciones</t>
  </si>
  <si>
    <t>Eventos divulgación Inicial  del proyecto  </t>
  </si>
  <si>
    <t>Eventos divulgación del Proyecto</t>
  </si>
  <si>
    <t>4.2.2 </t>
  </si>
  <si>
    <t>Material Promocional (afiches, brochures, roll ups)</t>
  </si>
  <si>
    <t>Diseño Materiales </t>
  </si>
  <si>
    <t>Productos promocionales PFGL (Afiches, Brochures, varios)</t>
  </si>
  <si>
    <t>4.2.3 </t>
  </si>
  <si>
    <t>Elaboración y difusión periodica de materiales informativos</t>
  </si>
  <si>
    <t>4.2.4 </t>
  </si>
  <si>
    <t>Promoción audiovisual e internet</t>
  </si>
  <si>
    <t>Producción de audiovisuales</t>
  </si>
  <si>
    <t>Difusión radio y tv</t>
  </si>
  <si>
    <t>Diseño de página web</t>
  </si>
  <si>
    <t>Mantenimiento de página web</t>
  </si>
  <si>
    <t>Otorgamiento de asistencia técnica para el establecimiento de un sistema de monitoreo y evaluacion</t>
  </si>
  <si>
    <t>4.3.1</t>
  </si>
  <si>
    <t>Sistema de monitoreo y evaluaciones</t>
  </si>
  <si>
    <t>4.3.1.1</t>
  </si>
  <si>
    <t>CS Diseño sistema M&amp;E</t>
  </si>
  <si>
    <t>4.3.1.2</t>
  </si>
  <si>
    <t>Evaluaciones de medio termino y final</t>
  </si>
  <si>
    <t>4.3.1.3</t>
  </si>
  <si>
    <t>Talleres de Evaluacion y Planificación PFGL</t>
  </si>
  <si>
    <t>Viene de 4.4b1b  Auditoria Financiera y operativa</t>
  </si>
  <si>
    <t>4.3.1.4</t>
  </si>
  <si>
    <t>Informes Trimestrales de seguimiento del Proyecto</t>
  </si>
  <si>
    <t>Pasa a 4.4b1a</t>
  </si>
  <si>
    <t>Llevar a cabo estudios técnicos para el desarrollo de modelos de capacitación </t>
  </si>
  <si>
    <t>otorgar asistencia tecnica para llevar a cabo las auditorias</t>
  </si>
  <si>
    <t>4.4.b.1 </t>
  </si>
  <si>
    <t>Auditorias</t>
  </si>
  <si>
    <t>Auditorias de EF</t>
  </si>
  <si>
    <t>Auditorias Operativa 262 municipios</t>
  </si>
  <si>
    <t>COMISIÓN INICIAL</t>
  </si>
  <si>
    <t>SIN ASIGNACIÓN</t>
  </si>
  <si>
    <t>INVERSIÓN TOTAL DEL PROYECTO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</si>
</sst>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\$#,##0.00" numFmtId="166"/>
    <numFmt formatCode="@" numFmtId="167"/>
    <numFmt formatCode="\$#,##0" numFmtId="168"/>
    <numFmt formatCode="0%" numFmtId="169"/>
    <numFmt formatCode="#,##0.00_);[RED]\(#,##0.00\)" numFmtId="170"/>
    <numFmt formatCode="#,##0.00" numFmtId="171"/>
    <numFmt formatCode="[$$-409]#,##0.00;[RED]\-[$$-409]#,##0.00" numFmtId="172"/>
  </numFmts>
  <fonts count="3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color rgb="00000000"/>
      <sz val="8"/>
    </font>
    <font>
      <name val="Arial"/>
      <charset val="1"/>
      <family val="2"/>
      <sz val="12"/>
    </font>
    <font>
      <name val="Arial"/>
      <charset val="1"/>
      <family val="2"/>
      <sz val="9"/>
    </font>
    <font>
      <name val="Arial"/>
      <charset val="1"/>
      <family val="2"/>
      <b val="true"/>
      <color rgb="00000000"/>
      <sz val="9"/>
    </font>
    <font>
      <name val="Arial"/>
      <charset val="1"/>
      <family val="2"/>
      <color rgb="00000000"/>
      <sz val="9"/>
    </font>
    <font>
      <name val="Arial"/>
      <charset val="1"/>
      <family val="2"/>
      <b val="true"/>
      <color rgb="00000000"/>
      <sz val="11"/>
      <u val="single"/>
    </font>
    <font>
      <name val="Arial"/>
      <charset val="1"/>
      <family val="2"/>
      <b val="true"/>
      <color rgb="00FF0000"/>
      <sz val="11"/>
      <u val="single"/>
    </font>
    <font>
      <name val="Arial"/>
      <charset val="1"/>
      <family val="2"/>
      <b val="true"/>
      <color rgb="00000000"/>
      <sz val="10"/>
      <u val="single"/>
    </font>
    <font>
      <name val="Arial"/>
      <charset val="1"/>
      <family val="2"/>
      <color rgb="00FF0000"/>
      <sz val="10"/>
    </font>
    <font>
      <name val="Tahoma"/>
      <charset val="1"/>
      <family val="2"/>
      <b val="true"/>
      <color rgb="00000000"/>
      <sz val="9"/>
    </font>
    <font>
      <name val="Tahoma"/>
      <charset val="1"/>
      <family val="2"/>
      <color rgb="00000000"/>
      <sz val="9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FF0000"/>
      <sz val="10"/>
      <u val="single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  <u val="single"/>
    </font>
    <font>
      <name val="Calibri"/>
      <charset val="1"/>
      <family val="2"/>
      <sz val="12"/>
    </font>
    <font>
      <name val="Calibri"/>
      <charset val="1"/>
      <family val="2"/>
      <b val="true"/>
      <sz val="12"/>
    </font>
    <font>
      <name val="Arial"/>
      <charset val="1"/>
      <family val="2"/>
      <color rgb="001F497D"/>
      <sz val="10"/>
    </font>
    <font>
      <name val="Arial"/>
      <charset val="1"/>
      <family val="2"/>
      <color rgb="00000000"/>
      <sz val="11"/>
    </font>
    <font>
      <name val="Arial"/>
      <charset val="1"/>
      <family val="2"/>
      <b val="true"/>
      <color rgb="001F497D"/>
      <sz val="10"/>
    </font>
    <font>
      <name val="Calibri"/>
      <charset val="1"/>
      <family val="2"/>
      <b val="true"/>
      <sz val="10"/>
    </font>
    <font>
      <name val="Arial"/>
      <charset val="1"/>
      <family val="2"/>
      <b val="true"/>
      <color rgb="00000000"/>
      <sz val="12"/>
    </font>
    <font>
      <name val="Arial"/>
      <charset val="1"/>
      <family val="2"/>
      <b val="true"/>
      <sz val="12"/>
    </font>
    <font>
      <name val="Arial"/>
      <charset val="1"/>
      <family val="2"/>
      <sz val="11"/>
    </font>
  </fonts>
  <fills count="10">
    <fill>
      <patternFill patternType="none"/>
    </fill>
    <fill>
      <patternFill patternType="gray125"/>
    </fill>
    <fill>
      <patternFill patternType="solid">
        <fgColor rgb="0095B3D7"/>
        <bgColor rgb="008EB4E3"/>
      </patternFill>
    </fill>
    <fill>
      <patternFill patternType="solid">
        <fgColor rgb="00C3D69B"/>
        <bgColor rgb="00C0C0C0"/>
      </patternFill>
    </fill>
    <fill>
      <patternFill patternType="solid">
        <fgColor rgb="008EB4E3"/>
        <bgColor rgb="0095B3D7"/>
      </patternFill>
    </fill>
    <fill>
      <patternFill patternType="solid">
        <fgColor rgb="00FFFFFF"/>
        <bgColor rgb="00FFFFCC"/>
      </patternFill>
    </fill>
    <fill>
      <patternFill patternType="solid">
        <fgColor rgb="00DBEEF4"/>
        <bgColor rgb="00DCE6F2"/>
      </patternFill>
    </fill>
    <fill>
      <patternFill patternType="solid">
        <fgColor rgb="00DCE6F2"/>
        <bgColor rgb="00DBEEF4"/>
      </patternFill>
    </fill>
    <fill>
      <patternFill patternType="solid">
        <fgColor rgb="00C0C0C0"/>
        <bgColor rgb="00C3D69B"/>
      </patternFill>
    </fill>
    <fill>
      <patternFill patternType="solid">
        <fgColor rgb="00FFFF00"/>
        <bgColor rgb="00FFFF00"/>
      </patternFill>
    </fill>
  </fills>
  <borders count="3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 style="medium"/>
      <right style="thick"/>
      <top style="thick"/>
      <bottom/>
      <diagonal/>
    </border>
    <border diagonalDown="false" diagonalUp="false">
      <left style="medium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medium"/>
      <right style="thick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 style="medium"/>
      <right style="thick"/>
      <top/>
      <bottom style="thick"/>
      <diagonal/>
    </border>
    <border diagonalDown="false" diagonalUp="false">
      <left style="medium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/>
      <top/>
      <bottom style="medium"/>
      <diagonal/>
    </border>
    <border diagonalDown="false" diagonalUp="false">
      <left style="thick"/>
      <right/>
      <top/>
      <bottom style="medium"/>
      <diagonal/>
    </border>
    <border diagonalDown="false" diagonalUp="false">
      <left style="medium"/>
      <right style="thick"/>
      <top/>
      <bottom style="medium"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thick"/>
      <top/>
      <bottom style="medium"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 style="thick"/>
      <right style="thick"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 style="thick"/>
      <right style="medium"/>
      <top/>
      <bottom/>
      <diagonal/>
    </border>
    <border diagonalDown="false" diagonalUp="false">
      <left style="thick"/>
      <right/>
      <top style="medium"/>
      <bottom/>
      <diagonal/>
    </border>
    <border diagonalDown="false" diagonalUp="false">
      <left/>
      <right style="thick"/>
      <top style="medium"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medium"/>
      <right/>
      <top style="thick"/>
      <bottom style="thick"/>
      <diagonal/>
    </border>
    <border diagonalDown="false" diagonalUp="false">
      <left style="medium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47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6" xfId="0"/>
    <xf applyAlignment="true" applyBorder="false" applyFont="false" applyProtection="false" borderId="0" fillId="0" fontId="0" numFmtId="167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7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6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6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3" fillId="0" fontId="9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4" fillId="0" fontId="9" numFmtId="166" xfId="0">
      <alignment horizontal="center" indent="0" shrinkToFit="false" textRotation="0" vertical="center" wrapText="false"/>
    </xf>
    <xf applyAlignment="true" applyBorder="true" applyFont="true" applyProtection="false" borderId="4" fillId="0" fontId="9" numFmtId="166" xfId="0">
      <alignment horizontal="center" indent="0" shrinkToFit="false" textRotation="0" vertical="center" wrapText="true"/>
    </xf>
    <xf applyAlignment="true" applyBorder="true" applyFont="true" applyProtection="false" borderId="5" fillId="0" fontId="8" numFmtId="164" xfId="0">
      <alignment horizontal="center" indent="0" shrinkToFit="false" textRotation="0" vertical="center" wrapText="false"/>
    </xf>
    <xf applyAlignment="true" applyBorder="true" applyFont="true" applyProtection="false" borderId="6" fillId="0" fontId="10" numFmtId="166" xfId="0">
      <alignment horizontal="center" indent="0" shrinkToFit="false" textRotation="0" vertical="center" wrapText="true"/>
    </xf>
    <xf applyAlignment="true" applyBorder="true" applyFont="true" applyProtection="false" borderId="5" fillId="0" fontId="9" numFmtId="167" xfId="0">
      <alignment horizontal="center" indent="0" shrinkToFit="false" textRotation="0" vertical="center" wrapText="true"/>
    </xf>
    <xf applyAlignment="true" applyBorder="true" applyFont="true" applyProtection="false" borderId="1" fillId="0" fontId="9" numFmtId="166" xfId="0">
      <alignment horizontal="center" indent="0" shrinkToFit="false" textRotation="0" vertical="center" wrapText="true"/>
    </xf>
    <xf applyAlignment="true" applyBorder="true" applyFont="true" applyProtection="false" borderId="5" fillId="0" fontId="9" numFmtId="164" xfId="0">
      <alignment horizontal="center" indent="0" shrinkToFit="false" textRotation="0" vertical="center" wrapText="true"/>
    </xf>
    <xf applyAlignment="true" applyBorder="true" applyFont="true" applyProtection="false" borderId="7" fillId="0" fontId="9" numFmtId="166" xfId="0">
      <alignment horizontal="center" indent="0" shrinkToFit="false" textRotation="0" vertical="center" wrapText="true"/>
    </xf>
    <xf applyAlignment="true" applyBorder="true" applyFont="true" applyProtection="false" borderId="2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7" fillId="2" fontId="5" numFmtId="164" xfId="0">
      <alignment horizontal="left" indent="0" shrinkToFit="false" textRotation="0" vertical="bottom" wrapText="true"/>
    </xf>
    <xf applyAlignment="true" applyBorder="true" applyFont="true" applyProtection="false" borderId="3" fillId="2" fontId="11" numFmtId="166" xfId="0">
      <alignment horizontal="right" indent="0" shrinkToFit="false" textRotation="0" vertical="bottom" wrapText="false"/>
    </xf>
    <xf applyAlignment="false" applyBorder="true" applyFont="true" applyProtection="false" borderId="2" fillId="2" fontId="12" numFmtId="168" xfId="0"/>
    <xf applyAlignment="false" applyBorder="true" applyFont="true" applyProtection="false" borderId="4" fillId="2" fontId="11" numFmtId="168" xfId="0"/>
    <xf applyAlignment="false" applyBorder="true" applyFont="true" applyProtection="false" borderId="3" fillId="2" fontId="4" numFmtId="164" xfId="0"/>
    <xf applyAlignment="false" applyBorder="true" applyFont="false" applyProtection="false" borderId="0" fillId="2" fontId="0" numFmtId="168" xfId="0"/>
    <xf applyAlignment="false" applyBorder="true" applyFont="false" applyProtection="false" borderId="0" fillId="2" fontId="0" numFmtId="164" xfId="0"/>
    <xf applyAlignment="true" applyBorder="true" applyFont="true" applyProtection="false" borderId="2" fillId="2" fontId="11" numFmtId="166" xfId="0">
      <alignment horizontal="right" indent="0" shrinkToFit="false" textRotation="0" vertical="bottom" wrapText="false"/>
    </xf>
    <xf applyAlignment="true" applyBorder="true" applyFont="true" applyProtection="false" borderId="7" fillId="2" fontId="11" numFmtId="166" xfId="0">
      <alignment horizontal="right" indent="0" shrinkToFit="false" textRotation="0" vertical="bottom" wrapText="false"/>
    </xf>
    <xf applyAlignment="true" applyBorder="true" applyFont="true" applyProtection="false" borderId="5" fillId="2" fontId="11" numFmtId="167" xfId="0">
      <alignment horizontal="center" indent="0" shrinkToFit="false" textRotation="0" vertical="center" wrapText="false"/>
    </xf>
    <xf applyAlignment="true" applyBorder="true" applyFont="true" applyProtection="false" borderId="1" fillId="2" fontId="13" numFmtId="166" xfId="0">
      <alignment horizontal="right" indent="0" shrinkToFit="false" textRotation="0" vertical="bottom" wrapText="false"/>
    </xf>
    <xf applyAlignment="true" applyBorder="true" applyFont="true" applyProtection="false" borderId="5" fillId="2" fontId="13" numFmtId="166" xfId="0">
      <alignment horizontal="right" indent="0" shrinkToFit="false" textRotation="0" vertical="bottom" wrapText="false"/>
    </xf>
    <xf applyAlignment="true" applyBorder="true" applyFont="true" applyProtection="false" borderId="1" fillId="2" fontId="11" numFmtId="166" xfId="0">
      <alignment horizontal="right" indent="0" shrinkToFit="false" textRotation="0" vertical="bottom" wrapText="false"/>
    </xf>
    <xf applyAlignment="true" applyBorder="true" applyFont="true" applyProtection="false" borderId="8" fillId="2" fontId="11" numFmtId="166" xfId="0">
      <alignment horizontal="right" indent="0" shrinkToFit="false" textRotation="0" vertical="bottom" wrapText="false"/>
    </xf>
    <xf applyAlignment="false" applyBorder="true" applyFont="true" applyProtection="false" borderId="9" fillId="3" fontId="5" numFmtId="164" xfId="0"/>
    <xf applyAlignment="true" applyBorder="true" applyFont="true" applyProtection="false" borderId="8" fillId="3" fontId="5" numFmtId="164" xfId="0">
      <alignment horizontal="left" indent="0" shrinkToFit="false" textRotation="0" vertical="bottom" wrapText="true"/>
    </xf>
    <xf applyAlignment="true" applyBorder="true" applyFont="true" applyProtection="false" borderId="9" fillId="3" fontId="5" numFmtId="164" xfId="0">
      <alignment horizontal="center" indent="0" shrinkToFit="false" textRotation="0" vertical="bottom" wrapText="false"/>
    </xf>
    <xf applyAlignment="true" applyBorder="true" applyFont="true" applyProtection="false" borderId="10" fillId="3" fontId="4" numFmtId="164" xfId="0">
      <alignment horizontal="justify" indent="0" shrinkToFit="false" textRotation="0" vertical="bottom" wrapText="false"/>
    </xf>
    <xf applyAlignment="false" applyBorder="true" applyFont="true" applyProtection="false" borderId="9" fillId="3" fontId="4" numFmtId="168" xfId="0"/>
    <xf applyAlignment="false" applyBorder="true" applyFont="true" applyProtection="false" borderId="11" fillId="3" fontId="4" numFmtId="166" xfId="0"/>
    <xf applyAlignment="false" applyBorder="true" applyFont="true" applyProtection="false" borderId="10" fillId="3" fontId="4" numFmtId="164" xfId="0"/>
    <xf applyAlignment="false" applyBorder="true" applyFont="false" applyProtection="false" borderId="0" fillId="3" fontId="0" numFmtId="164" xfId="0"/>
    <xf applyAlignment="true" applyBorder="true" applyFont="true" applyProtection="false" borderId="9" fillId="3" fontId="4" numFmtId="164" xfId="0">
      <alignment horizontal="justify" indent="0" shrinkToFit="false" textRotation="0" vertical="bottom" wrapText="false"/>
    </xf>
    <xf applyAlignment="true" applyBorder="true" applyFont="true" applyProtection="false" borderId="8" fillId="3" fontId="4" numFmtId="164" xfId="0">
      <alignment horizontal="justify" indent="0" shrinkToFit="false" textRotation="0" vertical="bottom" wrapText="false"/>
    </xf>
    <xf applyAlignment="true" applyBorder="true" applyFont="true" applyProtection="false" borderId="0" fillId="3" fontId="4" numFmtId="167" xfId="0">
      <alignment horizontal="center" indent="0" shrinkToFit="false" textRotation="0" vertical="center" wrapText="false"/>
    </xf>
    <xf applyAlignment="true" applyBorder="true" applyFont="true" applyProtection="false" borderId="12" fillId="3" fontId="4" numFmtId="164" xfId="0">
      <alignment horizontal="justify" indent="0" shrinkToFit="false" textRotation="0" vertical="bottom" wrapText="false"/>
    </xf>
    <xf applyAlignment="true" applyBorder="true" applyFont="true" applyProtection="false" borderId="0" fillId="3" fontId="4" numFmtId="164" xfId="0">
      <alignment horizontal="justify" indent="0" shrinkToFit="false" textRotation="0" vertical="bottom" wrapText="false"/>
    </xf>
    <xf applyAlignment="false" applyBorder="true" applyFont="true" applyProtection="false" borderId="12" fillId="3" fontId="4" numFmtId="168" xfId="0"/>
    <xf applyAlignment="false" applyBorder="true" applyFont="true" applyProtection="false" borderId="8" fillId="3" fontId="4" numFmtId="168" xfId="0"/>
    <xf applyAlignment="false" applyBorder="true" applyFont="true" applyProtection="false" borderId="9" fillId="0" fontId="4" numFmtId="164" xfId="0"/>
    <xf applyAlignment="false" applyBorder="tru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left" indent="0" shrinkToFit="false" textRotation="0" vertical="bottom" wrapText="true"/>
    </xf>
    <xf applyAlignment="true" applyBorder="true" applyFont="true" applyProtection="false" borderId="9" fillId="0" fontId="4" numFmtId="169" xfId="0">
      <alignment horizontal="center" indent="0" shrinkToFit="false" textRotation="0" vertical="bottom" wrapText="false"/>
    </xf>
    <xf applyAlignment="false" applyBorder="true" applyFont="true" applyProtection="false" borderId="10" fillId="0" fontId="4" numFmtId="168" xfId="0"/>
    <xf applyAlignment="false" applyBorder="true" applyFont="true" applyProtection="false" borderId="9" fillId="0" fontId="4" numFmtId="168" xfId="0"/>
    <xf applyAlignment="false" applyBorder="true" applyFont="true" applyProtection="false" borderId="11" fillId="0" fontId="4" numFmtId="166" xfId="0"/>
    <xf applyAlignment="false" applyBorder="true" applyFont="true" applyProtection="false" borderId="10" fillId="0" fontId="4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8" fillId="0" fontId="4" numFmtId="168" xfId="0"/>
    <xf applyAlignment="true" applyBorder="true" applyFont="true" applyProtection="false" borderId="0" fillId="0" fontId="4" numFmtId="167" xfId="0">
      <alignment horizontal="center" indent="0" shrinkToFit="false" textRotation="0" vertical="center" wrapText="false"/>
    </xf>
    <xf applyAlignment="false" applyBorder="true" applyFont="true" applyProtection="false" borderId="12" fillId="0" fontId="14" numFmtId="166" xfId="0"/>
    <xf applyAlignment="false" applyBorder="true" applyFont="true" applyProtection="false" borderId="0" fillId="0" fontId="4" numFmtId="168" xfId="0"/>
    <xf applyAlignment="false" applyBorder="true" applyFont="true" applyProtection="false" borderId="12" fillId="0" fontId="4" numFmtId="166" xfId="0"/>
    <xf applyAlignment="false" applyBorder="true" applyFont="true" applyProtection="false" borderId="8" fillId="0" fontId="14" numFmtId="168" xfId="0"/>
    <xf applyAlignment="false" applyBorder="true" applyFont="true" applyProtection="false" borderId="12" fillId="0" fontId="4" numFmtId="168" xfId="0"/>
    <xf applyAlignment="false" applyBorder="true" applyFont="true" applyProtection="false" borderId="8" fillId="0" fontId="4" numFmtId="166" xfId="0"/>
    <xf applyAlignment="false" applyBorder="true" applyFont="true" applyProtection="false" borderId="13" fillId="0" fontId="4" numFmtId="164" xfId="0"/>
    <xf applyAlignment="false" applyBorder="true" applyFont="true" applyProtection="false" borderId="14" fillId="0" fontId="4" numFmtId="164" xfId="0"/>
    <xf applyAlignment="true" applyBorder="true" applyFont="true" applyProtection="false" borderId="14" fillId="0" fontId="4" numFmtId="164" xfId="0">
      <alignment horizontal="left" indent="0" shrinkToFit="false" textRotation="0" vertical="bottom" wrapText="true"/>
    </xf>
    <xf applyAlignment="true" applyBorder="true" applyFont="true" applyProtection="false" borderId="13" fillId="0" fontId="4" numFmtId="164" xfId="0">
      <alignment horizontal="center" indent="0" shrinkToFit="false" textRotation="0" vertical="bottom" wrapText="true"/>
    </xf>
    <xf applyAlignment="false" applyBorder="true" applyFont="true" applyProtection="false" borderId="15" fillId="0" fontId="4" numFmtId="168" xfId="0"/>
    <xf applyAlignment="false" applyBorder="true" applyFont="true" applyProtection="false" borderId="13" fillId="0" fontId="4" numFmtId="166" xfId="0"/>
    <xf applyAlignment="false" applyBorder="true" applyFont="true" applyProtection="false" borderId="16" fillId="0" fontId="4" numFmtId="166" xfId="0"/>
    <xf applyAlignment="false" applyBorder="true" applyFont="true" applyProtection="false" borderId="16" fillId="0" fontId="4" numFmtId="168" xfId="0"/>
    <xf applyAlignment="false" applyBorder="true" applyFont="true" applyProtection="false" borderId="15" fillId="0" fontId="4" numFmtId="164" xfId="0"/>
    <xf applyAlignment="false" applyBorder="true" applyFont="false" applyProtection="false" borderId="14" fillId="0" fontId="0" numFmtId="164" xfId="0"/>
    <xf applyAlignment="false" applyBorder="true" applyFont="true" applyProtection="false" borderId="13" fillId="0" fontId="4" numFmtId="168" xfId="0"/>
    <xf applyAlignment="false" applyBorder="true" applyFont="true" applyProtection="false" borderId="17" fillId="0" fontId="4" numFmtId="168" xfId="0"/>
    <xf applyAlignment="true" applyBorder="true" applyFont="true" applyProtection="false" borderId="14" fillId="0" fontId="4" numFmtId="167" xfId="0">
      <alignment horizontal="center" indent="0" shrinkToFit="false" textRotation="0" vertical="center" wrapText="false"/>
    </xf>
    <xf applyAlignment="false" applyBorder="true" applyFont="true" applyProtection="false" borderId="18" fillId="0" fontId="4" numFmtId="168" xfId="0"/>
    <xf applyAlignment="false" applyBorder="true" applyFont="true" applyProtection="false" borderId="14" fillId="0" fontId="4" numFmtId="168" xfId="0"/>
    <xf applyAlignment="false" applyBorder="true" applyFont="true" applyProtection="false" borderId="18" fillId="0" fontId="4" numFmtId="166" xfId="0"/>
    <xf applyAlignment="false" applyBorder="true" applyFont="true" applyProtection="false" borderId="17" fillId="0" fontId="4" numFmtId="166" xfId="0"/>
    <xf applyAlignment="true" applyBorder="true" applyFont="true" applyProtection="false" borderId="7" fillId="4" fontId="5" numFmtId="164" xfId="0">
      <alignment horizontal="left" indent="0" shrinkToFit="false" textRotation="0" vertical="bottom" wrapText="true"/>
    </xf>
    <xf applyAlignment="true" applyBorder="true" applyFont="true" applyProtection="false" borderId="2" fillId="4" fontId="17" numFmtId="164" xfId="0">
      <alignment horizontal="center" indent="0" shrinkToFit="false" textRotation="0" vertical="bottom" wrapText="false"/>
    </xf>
    <xf applyAlignment="true" applyBorder="true" applyFont="true" applyProtection="false" borderId="3" fillId="4" fontId="11" numFmtId="166" xfId="0">
      <alignment horizontal="right" indent="0" shrinkToFit="false" textRotation="0" vertical="bottom" wrapText="false"/>
    </xf>
    <xf applyAlignment="false" applyBorder="true" applyFont="true" applyProtection="false" borderId="2" fillId="4" fontId="11" numFmtId="166" xfId="0"/>
    <xf applyAlignment="false" applyBorder="true" applyFont="true" applyProtection="false" borderId="4" fillId="4" fontId="11" numFmtId="166" xfId="0"/>
    <xf applyAlignment="false" applyBorder="true" applyFont="true" applyProtection="false" borderId="3" fillId="4" fontId="4" numFmtId="164" xfId="0"/>
    <xf applyAlignment="false" applyBorder="true" applyFont="false" applyProtection="false" borderId="5" fillId="4" fontId="0" numFmtId="170" xfId="0"/>
    <xf applyAlignment="false" applyBorder="true" applyFont="false" applyProtection="false" borderId="5" fillId="4" fontId="0" numFmtId="164" xfId="0"/>
    <xf applyAlignment="true" applyBorder="true" applyFont="true" applyProtection="false" borderId="2" fillId="4" fontId="11" numFmtId="166" xfId="0">
      <alignment horizontal="right" indent="0" shrinkToFit="false" textRotation="0" vertical="bottom" wrapText="false"/>
    </xf>
    <xf applyAlignment="true" applyBorder="true" applyFont="true" applyProtection="false" borderId="7" fillId="4" fontId="11" numFmtId="166" xfId="0">
      <alignment horizontal="right" indent="0" shrinkToFit="false" textRotation="0" vertical="bottom" wrapText="false"/>
    </xf>
    <xf applyAlignment="true" applyBorder="true" applyFont="true" applyProtection="false" borderId="5" fillId="4" fontId="11" numFmtId="167" xfId="0">
      <alignment horizontal="center" indent="0" shrinkToFit="false" textRotation="0" vertical="center" wrapText="false"/>
    </xf>
    <xf applyAlignment="true" applyBorder="true" applyFont="true" applyProtection="false" borderId="1" fillId="4" fontId="13" numFmtId="166" xfId="0">
      <alignment horizontal="right" indent="0" shrinkToFit="false" textRotation="0" vertical="bottom" wrapText="false"/>
    </xf>
    <xf applyAlignment="true" applyBorder="true" applyFont="true" applyProtection="false" borderId="5" fillId="4" fontId="13" numFmtId="166" xfId="0">
      <alignment horizontal="right" indent="0" shrinkToFit="false" textRotation="0" vertical="bottom" wrapText="false"/>
    </xf>
    <xf applyAlignment="false" applyBorder="true" applyFont="true" applyProtection="false" borderId="1" fillId="4" fontId="11" numFmtId="166" xfId="0"/>
    <xf applyAlignment="false" applyBorder="true" applyFont="true" applyProtection="false" borderId="10" fillId="3" fontId="5" numFmtId="166" xfId="0"/>
    <xf applyAlignment="false" applyBorder="true" applyFont="true" applyProtection="false" borderId="9" fillId="3" fontId="5" numFmtId="166" xfId="0"/>
    <xf applyAlignment="false" applyBorder="true" applyFont="true" applyProtection="false" borderId="11" fillId="3" fontId="5" numFmtId="166" xfId="0"/>
    <xf applyAlignment="true" applyBorder="true" applyFont="false" applyProtection="false" borderId="0" fillId="3" fontId="0" numFmtId="164" xfId="0">
      <alignment horizontal="left" indent="0" shrinkToFit="false" textRotation="0" vertical="bottom" wrapText="false"/>
    </xf>
    <xf applyAlignment="false" applyBorder="true" applyFont="true" applyProtection="false" borderId="9" fillId="3" fontId="17" numFmtId="166" xfId="0"/>
    <xf applyAlignment="false" applyBorder="true" applyFont="true" applyProtection="false" borderId="8" fillId="3" fontId="17" numFmtId="166" xfId="0"/>
    <xf applyAlignment="true" applyBorder="true" applyFont="true" applyProtection="false" borderId="0" fillId="3" fontId="17" numFmtId="167" xfId="0">
      <alignment horizontal="center" indent="0" shrinkToFit="false" textRotation="0" vertical="center" wrapText="false"/>
    </xf>
    <xf applyAlignment="false" applyBorder="true" applyFont="true" applyProtection="false" borderId="12" fillId="3" fontId="5" numFmtId="166" xfId="0"/>
    <xf applyAlignment="true" applyBorder="true" applyFont="true" applyProtection="false" borderId="0" fillId="3" fontId="5" numFmtId="164" xfId="0">
      <alignment horizontal="center" indent="0" shrinkToFit="false" textRotation="0" vertical="bottom" wrapText="false"/>
    </xf>
    <xf applyAlignment="false" applyBorder="true" applyFont="true" applyProtection="false" borderId="8" fillId="3" fontId="5" numFmtId="166" xfId="0"/>
    <xf applyAlignment="true" applyBorder="true" applyFont="true" applyProtection="false" borderId="0" fillId="0" fontId="5" numFmtId="164" xfId="0">
      <alignment horizontal="left" indent="0" shrinkToFit="false" textRotation="0" vertical="bottom" wrapText="fals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9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0" fillId="0" fontId="4" numFmtId="164" xfId="0">
      <alignment horizontal="justify" indent="0" shrinkToFit="false" textRotation="0" vertical="bottom" wrapText="false"/>
    </xf>
    <xf applyAlignment="false" applyBorder="true" applyFont="true" applyProtection="false" borderId="9" fillId="0" fontId="4" numFmtId="166" xfId="0"/>
    <xf applyAlignment="true" applyBorder="true" applyFont="true" applyProtection="false" borderId="9" fillId="0" fontId="4" numFmtId="164" xfId="0">
      <alignment horizontal="justify" indent="0" shrinkToFit="false" textRotation="0" vertical="bottom" wrapText="false"/>
    </xf>
    <xf applyAlignment="true" applyBorder="true" applyFont="true" applyProtection="false" borderId="8" fillId="0" fontId="4" numFmtId="164" xfId="0">
      <alignment horizontal="justify" indent="0" shrinkToFit="false" textRotation="0" vertical="bottom" wrapText="false"/>
    </xf>
    <xf applyAlignment="true" applyBorder="true" applyFont="true" applyProtection="false" borderId="0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2" fillId="0" fontId="4" numFmtId="164" xfId="0">
      <alignment horizontal="justify" indent="0" shrinkToFit="false" textRotation="0" vertical="bottom" wrapText="false"/>
    </xf>
    <xf applyAlignment="false" applyBorder="true" applyFont="true" applyProtection="false" borderId="12" fillId="0" fontId="5" numFmtId="166" xfId="0"/>
    <xf applyAlignment="true" applyBorder="true" applyFont="true" applyProtection="false" borderId="0" fillId="0" fontId="5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4" numFmtId="164" xfId="0">
      <alignment horizontal="justify" indent="0" shrinkToFit="false" textRotation="0" vertical="bottom" wrapText="true"/>
    </xf>
    <xf applyAlignment="true" applyBorder="true" applyFont="true" applyProtection="false" borderId="9" fillId="0" fontId="4" numFmtId="164" xfId="0">
      <alignment horizontal="center" indent="0" shrinkToFit="false" textRotation="0" vertical="bottom" wrapText="true"/>
    </xf>
    <xf applyAlignment="true" applyBorder="true" applyFont="true" applyProtection="false" borderId="10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9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8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4" numFmtId="167" xfId="0">
      <alignment horizontal="center" indent="0" shrinkToFit="false" textRotation="0" vertical="center" wrapText="true"/>
    </xf>
    <xf applyAlignment="true" applyBorder="true" applyFont="true" applyProtection="false" borderId="12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true" applyFont="true" applyProtection="false" borderId="10" fillId="0" fontId="4" numFmtId="166" xfId="0"/>
    <xf applyAlignment="false" applyBorder="true" applyFont="true" applyProtection="false" borderId="9" fillId="0" fontId="4" numFmtId="166" xfId="0"/>
    <xf applyAlignment="false" applyBorder="true" applyFont="true" applyProtection="false" borderId="8" fillId="0" fontId="4" numFmtId="166" xfId="0"/>
    <xf applyAlignment="false" applyBorder="true" applyFont="true" applyProtection="false" borderId="12" fillId="0" fontId="4" numFmtId="166" xfId="0"/>
    <xf applyAlignment="true" applyBorder="true" applyFont="true" applyProtection="false" borderId="0" fillId="0" fontId="4" numFmtId="164" xfId="0">
      <alignment horizontal="justify" indent="0" shrinkToFit="false" textRotation="0" vertical="bottom" wrapText="false"/>
    </xf>
    <xf applyAlignment="true" applyBorder="true" applyFont="true" applyProtection="false" borderId="0" fillId="0" fontId="18" numFmtId="164" xfId="0">
      <alignment horizontal="left" indent="0" shrinkToFit="false" textRotation="0" vertical="bottom" wrapText="false"/>
    </xf>
    <xf applyAlignment="true" applyBorder="true" applyFont="true" applyProtection="false" borderId="14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4" fillId="0" fontId="4" numFmtId="164" xfId="0">
      <alignment horizontal="justify" indent="0" shrinkToFit="false" textRotation="0" vertical="bottom" wrapText="false"/>
    </xf>
    <xf applyAlignment="true" applyBorder="true" applyFont="true" applyProtection="false" borderId="13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15" fillId="0" fontId="4" numFmtId="166" xfId="0"/>
    <xf applyAlignment="false" applyBorder="true" applyFont="true" applyProtection="false" borderId="13" fillId="0" fontId="4" numFmtId="166" xfId="0"/>
    <xf applyAlignment="false" applyBorder="true" applyFont="true" applyProtection="false" borderId="17" fillId="0" fontId="4" numFmtId="166" xfId="0"/>
    <xf applyAlignment="false" applyBorder="true" applyFont="true" applyProtection="false" borderId="18" fillId="0" fontId="4" numFmtId="166" xfId="0"/>
    <xf applyAlignment="false" applyBorder="true" applyFont="true" applyProtection="false" borderId="18" fillId="0" fontId="5" numFmtId="166" xfId="0"/>
    <xf applyAlignment="false" applyBorder="false" applyFont="false" applyProtection="false" borderId="0" fillId="0" fontId="0" numFmtId="164" xfId="0"/>
    <xf applyAlignment="false" applyBorder="true" applyFont="true" applyProtection="false" borderId="2" fillId="3" fontId="5" numFmtId="164" xfId="0"/>
    <xf applyAlignment="true" applyBorder="true" applyFont="true" applyProtection="false" borderId="7" fillId="3" fontId="5" numFmtId="164" xfId="0">
      <alignment horizontal="left" indent="0" shrinkToFit="false" textRotation="0" vertical="bottom" wrapText="true"/>
    </xf>
    <xf applyAlignment="true" applyBorder="true" applyFont="true" applyProtection="false" borderId="2" fillId="3" fontId="5" numFmtId="164" xfId="0">
      <alignment horizontal="center" indent="0" shrinkToFit="false" textRotation="0" vertical="bottom" wrapText="false"/>
    </xf>
    <xf applyAlignment="false" applyBorder="true" applyFont="true" applyProtection="false" borderId="3" fillId="3" fontId="13" numFmtId="166" xfId="0"/>
    <xf applyAlignment="false" applyBorder="true" applyFont="true" applyProtection="false" borderId="2" fillId="3" fontId="13" numFmtId="166" xfId="0"/>
    <xf applyAlignment="false" applyBorder="true" applyFont="true" applyProtection="false" borderId="4" fillId="3" fontId="13" numFmtId="166" xfId="0"/>
    <xf applyAlignment="false" applyBorder="true" applyFont="true" applyProtection="false" borderId="4" fillId="3" fontId="5" numFmtId="166" xfId="0"/>
    <xf applyAlignment="false" applyBorder="true" applyFont="true" applyProtection="false" borderId="3" fillId="3" fontId="4" numFmtId="166" xfId="0"/>
    <xf applyAlignment="true" applyBorder="true" applyFont="false" applyProtection="false" borderId="5" fillId="3" fontId="0" numFmtId="164" xfId="0">
      <alignment horizontal="left" indent="0" shrinkToFit="false" textRotation="0" vertical="bottom" wrapText="false"/>
    </xf>
    <xf applyAlignment="false" applyBorder="true" applyFont="false" applyProtection="false" borderId="5" fillId="3" fontId="0" numFmtId="164" xfId="0"/>
    <xf applyAlignment="false" applyBorder="true" applyFont="true" applyProtection="false" borderId="2" fillId="3" fontId="11" numFmtId="166" xfId="0"/>
    <xf applyAlignment="false" applyBorder="true" applyFont="true" applyProtection="false" borderId="7" fillId="3" fontId="11" numFmtId="166" xfId="0"/>
    <xf applyAlignment="true" applyBorder="true" applyFont="true" applyProtection="false" borderId="5" fillId="3" fontId="11" numFmtId="167" xfId="0">
      <alignment horizontal="center" indent="0" shrinkToFit="false" textRotation="0" vertical="center" wrapText="false"/>
    </xf>
    <xf applyAlignment="false" applyBorder="true" applyFont="true" applyProtection="false" borderId="1" fillId="3" fontId="13" numFmtId="166" xfId="0"/>
    <xf applyAlignment="true" applyBorder="true" applyFont="true" applyProtection="false" borderId="5" fillId="3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3" fontId="19" numFmtId="166" xfId="0"/>
    <xf applyAlignment="false" applyBorder="true" applyFont="true" applyProtection="false" borderId="7" fillId="3" fontId="13" numFmtId="166" xfId="0"/>
    <xf applyAlignment="false" applyBorder="false" applyFont="true" applyProtection="false" borderId="0" fillId="0" fontId="20" numFmtId="164" xfId="0"/>
    <xf applyAlignment="false" applyBorder="true" applyFont="true" applyProtection="false" borderId="9" fillId="0" fontId="5" numFmtId="164" xfId="0"/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</xf>
    <xf applyAlignment="true" applyBorder="true" applyFont="true" applyProtection="false" borderId="9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10" fillId="0" fontId="5" numFmtId="166" xfId="0"/>
    <xf applyAlignment="false" applyBorder="true" applyFont="true" applyProtection="false" borderId="9" fillId="0" fontId="18" numFmtId="166" xfId="0"/>
    <xf applyAlignment="false" applyBorder="true" applyFont="true" applyProtection="false" borderId="11" fillId="0" fontId="5" numFmtId="166" xfId="0"/>
    <xf applyAlignment="false" applyBorder="true" applyFont="true" applyProtection="false" borderId="0" fillId="0" fontId="20" numFmtId="166" xfId="0"/>
    <xf applyAlignment="false" applyBorder="true" applyFont="true" applyProtection="false" borderId="0" fillId="0" fontId="20" numFmtId="168" xfId="0"/>
    <xf applyAlignment="false" applyBorder="true" applyFont="true" applyProtection="false" borderId="0" fillId="0" fontId="20" numFmtId="164" xfId="0"/>
    <xf applyAlignment="false" applyBorder="true" applyFont="true" applyProtection="false" borderId="9" fillId="0" fontId="5" numFmtId="166" xfId="0"/>
    <xf applyAlignment="false" applyBorder="true" applyFont="true" applyProtection="false" borderId="8" fillId="0" fontId="5" numFmtId="166" xfId="0"/>
    <xf applyAlignment="true" applyBorder="true" applyFont="true" applyProtection="false" borderId="0" fillId="0" fontId="5" numFmtId="167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12" fillId="0" fontId="18" numFmtId="166" xfId="0"/>
    <xf applyAlignment="false" applyBorder="true" applyFont="true" applyProtection="false" borderId="0" fillId="0" fontId="5" numFmtId="164" xfId="0"/>
    <xf applyAlignment="true" applyBorder="true" applyFont="true" applyProtection="false" borderId="0" fillId="0" fontId="5" numFmtId="164" xfId="0">
      <alignment horizontal="justify" indent="0" shrinkToFit="false" textRotation="0" vertical="bottom" wrapText="false"/>
    </xf>
    <xf applyAlignment="false" applyBorder="true" applyFont="true" applyProtection="false" borderId="10" fillId="0" fontId="5" numFmtId="164" xfId="0"/>
    <xf applyAlignment="false" applyBorder="true" applyFont="true" applyProtection="false" borderId="9" fillId="0" fontId="4" numFmtId="164" xfId="0"/>
    <xf applyAlignment="true" applyBorder="tru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bottom" wrapText="true"/>
    </xf>
    <xf applyAlignment="true" applyBorder="true" applyFont="true" applyProtection="false" borderId="9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10" fillId="0" fontId="4" numFmtId="166" xfId="0"/>
    <xf applyAlignment="false" applyBorder="true" applyFont="true" applyProtection="false" borderId="11" fillId="0" fontId="4" numFmtId="166" xfId="0"/>
    <xf applyAlignment="false" applyBorder="true" applyFont="true" applyProtection="false" borderId="10" fillId="0" fontId="4" numFmtId="164" xfId="0"/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6" xfId="0"/>
    <xf applyAlignment="true" applyBorder="true" applyFont="true" applyProtection="false" borderId="8" fillId="0" fontId="4" numFmtId="166" xfId="0">
      <alignment horizontal="general" indent="0" shrinkToFit="false" textRotation="0" vertical="bottom" wrapText="true"/>
    </xf>
    <xf applyAlignment="true" applyBorder="true" applyFont="true" applyProtection="false" borderId="8" fillId="0" fontId="4" numFmtId="164" xfId="0">
      <alignment horizontal="justify" indent="0" shrinkToFit="false" textRotation="0" vertical="bottom" wrapText="false"/>
    </xf>
    <xf applyAlignment="true" applyBorder="true" applyFont="true" applyProtection="false" borderId="0" fillId="0" fontId="5" numFmtId="164" xfId="0">
      <alignment horizontal="left" indent="0" shrinkToFit="false" textRotation="0" vertical="bottom" wrapText="true"/>
    </xf>
    <xf applyAlignment="true" applyBorder="true" applyFont="true" applyProtection="false" borderId="8" fillId="0" fontId="5" numFmtId="164" xfId="0">
      <alignment horizontal="justify" indent="0" shrinkToFit="false" textRotation="0" vertical="bottom" wrapText="false"/>
    </xf>
    <xf applyAlignment="false" applyBorder="tru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justify" indent="0" shrinkToFit="false" textRotation="0" vertical="bottom" wrapText="false"/>
    </xf>
    <xf applyAlignment="true" applyBorder="true" applyFont="true" applyProtection="false" borderId="9" fillId="5" fontId="4" numFmtId="164" xfId="21">
      <alignment horizontal="center" indent="0" shrinkToFit="false" textRotation="0" vertical="bottom" wrapText="false"/>
    </xf>
    <xf applyAlignment="true" applyBorder="true" applyFont="true" applyProtection="false" borderId="0" fillId="0" fontId="20" numFmtId="164" xfId="0">
      <alignment horizontal="center" indent="0" shrinkToFit="false" textRotation="0" vertical="bottom" wrapText="false"/>
    </xf>
    <xf applyAlignment="false" applyBorder="true" applyFont="true" applyProtection="false" borderId="19" fillId="0" fontId="4" numFmtId="164" xfId="0"/>
    <xf applyAlignment="true" applyBorder="true" applyFont="true" applyProtection="false" borderId="19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9" fillId="0" fontId="4" numFmtId="164" xfId="0">
      <alignment horizontal="left" indent="0" shrinkToFit="false" textRotation="0" vertical="bottom" wrapText="true"/>
    </xf>
    <xf applyAlignment="true" applyBorder="true" applyFont="true" applyProtection="false" borderId="20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21" fillId="0" fontId="4" numFmtId="166" xfId="0"/>
    <xf applyAlignment="false" applyBorder="true" applyFont="true" applyProtection="false" borderId="20" fillId="0" fontId="4" numFmtId="166" xfId="0"/>
    <xf applyAlignment="false" applyBorder="true" applyFont="true" applyProtection="false" borderId="22" fillId="0" fontId="4" numFmtId="166" xfId="0"/>
    <xf applyAlignment="false" applyBorder="true" applyFont="true" applyProtection="false" borderId="21" fillId="0" fontId="4" numFmtId="164" xfId="0"/>
    <xf applyAlignment="false" applyBorder="true" applyFont="false" applyProtection="false" borderId="19" fillId="0" fontId="0" numFmtId="164" xfId="0"/>
    <xf applyAlignment="false" applyBorder="true" applyFont="true" applyProtection="false" borderId="23" fillId="0" fontId="4" numFmtId="166" xfId="0"/>
    <xf applyAlignment="true" applyBorder="true" applyFont="true" applyProtection="false" borderId="19" fillId="0" fontId="4" numFmtId="167" xfId="0">
      <alignment horizontal="center" indent="0" shrinkToFit="false" textRotation="0" vertical="center" wrapText="false"/>
    </xf>
    <xf applyAlignment="false" applyBorder="true" applyFont="true" applyProtection="false" borderId="24" fillId="0" fontId="4" numFmtId="166" xfId="0"/>
    <xf applyAlignment="true" applyBorder="true" applyFont="true" applyProtection="false" borderId="0" fillId="0" fontId="5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9" fillId="0" fontId="20" numFmtId="166" xfId="0"/>
    <xf applyAlignment="false" applyBorder="true" applyFont="true" applyProtection="false" borderId="11" fillId="0" fontId="20" numFmtId="166" xfId="0"/>
    <xf applyAlignment="true" applyBorder="true" applyFont="true" applyProtection="false" borderId="2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23" fillId="0" fontId="4" numFmtId="164" xfId="0">
      <alignment horizontal="left" indent="0" shrinkToFit="false" textRotation="0" vertical="bottom" wrapText="false"/>
    </xf>
    <xf applyAlignment="true" applyBorder="true" applyFont="true" applyProtection="false" borderId="19" fillId="0" fontId="5" numFmtId="167" xfId="0">
      <alignment horizontal="center" indent="0" shrinkToFit="false" textRotation="0" vertical="center" wrapText="false"/>
    </xf>
    <xf applyAlignment="false" applyBorder="true" applyFont="true" applyProtection="false" borderId="8" fillId="0" fontId="14" numFmtId="166" xfId="0"/>
    <xf applyAlignment="false" applyBorder="true" applyFont="true" applyProtection="false" borderId="10" fillId="0" fontId="20" numFmtId="164" xfId="0"/>
    <xf applyAlignment="false" applyBorder="true" applyFont="true" applyProtection="false" borderId="20" fillId="0" fontId="4" numFmtId="164" xfId="0"/>
    <xf applyAlignment="true" applyBorder="true" applyFont="true" applyProtection="false" borderId="19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24" fillId="0" fontId="14" numFmtId="166" xfId="0"/>
    <xf applyAlignment="false" applyBorder="true" applyFont="true" applyProtection="false" borderId="10" fillId="3" fontId="13" numFmtId="166" xfId="0"/>
    <xf applyAlignment="false" applyBorder="true" applyFont="true" applyProtection="false" borderId="9" fillId="3" fontId="13" numFmtId="166" xfId="0"/>
    <xf applyAlignment="true" applyBorder="true" applyFont="true" applyProtection="false" borderId="0" fillId="3" fontId="5" numFmtId="167" xfId="0">
      <alignment horizontal="center" indent="0" shrinkToFit="false" textRotation="0" vertical="center" wrapText="false"/>
    </xf>
    <xf applyAlignment="false" applyBorder="true" applyFont="true" applyProtection="false" borderId="12" fillId="3" fontId="20" numFmtId="166" xfId="0"/>
    <xf applyAlignment="false" applyBorder="true" applyFont="true" applyProtection="false" borderId="8" fillId="3" fontId="4" numFmtId="166" xfId="0"/>
    <xf applyAlignment="false" applyBorder="true" applyFont="true" applyProtection="false" borderId="0" fillId="0" fontId="5" numFmtId="164" xfId="0"/>
    <xf applyAlignment="true" applyBorder="true" applyFont="true" applyProtection="false" borderId="8" fillId="0" fontId="5" numFmtId="164" xfId="0">
      <alignment horizontal="left" indent="0" shrinkToFit="false" textRotation="0" vertical="bottom" wrapText="true"/>
    </xf>
    <xf applyAlignment="true" applyBorder="true" applyFont="true" applyProtection="false" borderId="9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10" fillId="0" fontId="5" numFmtId="166" xfId="0"/>
    <xf applyAlignment="true" applyBorder="true" applyFont="true" applyProtection="false" borderId="0" fillId="0" fontId="5" numFmtId="164" xfId="0">
      <alignment horizontal="right" indent="0" shrinkToFit="false" textRotation="0" vertical="bottom" wrapText="false"/>
    </xf>
    <xf applyAlignment="true" applyBorder="true" applyFont="true" applyProtection="false" borderId="8" fillId="0" fontId="4" numFmtId="166" xfId="0">
      <alignment horizontal="general" indent="0" shrinkToFit="false" textRotation="0" vertical="bottom" wrapText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23" fillId="0" fontId="4" numFmtId="166" xfId="0"/>
    <xf applyAlignment="false" applyBorder="true" applyFont="true" applyProtection="false" borderId="8" fillId="0" fontId="13" numFmtId="166" xfId="0"/>
    <xf applyAlignment="false" applyBorder="true" applyFont="false" applyProtection="false" borderId="8" fillId="0" fontId="0" numFmtId="164" xfId="0"/>
    <xf applyAlignment="false" applyBorder="true" applyFont="false" applyProtection="false" borderId="12" fillId="0" fontId="0" numFmtId="164" xfId="0"/>
    <xf applyAlignment="true" applyBorder="true" applyFont="true" applyProtection="false" borderId="9" fillId="0" fontId="4" numFmtId="166" xfId="0">
      <alignment horizontal="right" indent="0" shrinkToFit="false" textRotation="0" vertical="bottom" wrapText="false"/>
    </xf>
    <xf applyAlignment="true" applyBorder="true" applyFont="true" applyProtection="false" borderId="8" fillId="0" fontId="4" numFmtId="164" xfId="0">
      <alignment horizontal="left" indent="0" shrinkToFit="false" textRotation="0" vertical="bottom" wrapText="true"/>
    </xf>
    <xf applyAlignment="false" applyBorder="true" applyFont="true" applyProtection="false" borderId="20" fillId="0" fontId="4" numFmtId="164" xfId="0"/>
    <xf applyAlignment="false" applyBorder="true" applyFont="true" applyProtection="false" borderId="19" fillId="0" fontId="4" numFmtId="164" xfId="0"/>
    <xf applyAlignment="true" applyBorder="true" applyFont="true" applyProtection="false" borderId="19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9" fillId="0" fontId="4" numFmtId="164" xfId="0">
      <alignment horizontal="left" indent="0" shrinkToFit="false" textRotation="0" vertical="bottom" wrapText="false"/>
    </xf>
    <xf applyAlignment="true" applyBorder="true" applyFont="true" applyProtection="false" borderId="20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21" fillId="0" fontId="4" numFmtId="166" xfId="0"/>
    <xf applyAlignment="false" applyBorder="true" applyFont="true" applyProtection="false" borderId="22" fillId="0" fontId="4" numFmtId="166" xfId="0"/>
    <xf applyAlignment="false" applyBorder="true" applyFont="true" applyProtection="false" borderId="21" fillId="0" fontId="4" numFmtId="164" xfId="0"/>
    <xf applyAlignment="false" applyBorder="true" applyFont="false" applyProtection="false" borderId="19" fillId="0" fontId="0" numFmtId="164" xfId="0"/>
    <xf applyAlignment="true" applyBorder="true" applyFont="true" applyProtection="false" borderId="20" fillId="0" fontId="4" numFmtId="166" xfId="0">
      <alignment horizontal="right" indent="0" shrinkToFit="false" textRotation="0" vertical="bottom" wrapText="false"/>
    </xf>
    <xf applyAlignment="true" applyBorder="true" applyFont="true" applyProtection="false" borderId="23" fillId="0" fontId="4" numFmtId="164" xfId="0">
      <alignment horizontal="left" indent="0" shrinkToFit="false" textRotation="0" vertical="bottom" wrapText="true"/>
    </xf>
    <xf applyAlignment="true" applyBorder="true" applyFont="true" applyProtection="false" borderId="19" fillId="0" fontId="4" numFmtId="167" xfId="0">
      <alignment horizontal="center" indent="0" shrinkToFit="false" textRotation="0" vertical="center" wrapText="false"/>
    </xf>
    <xf applyAlignment="false" applyBorder="true" applyFont="true" applyProtection="false" borderId="24" fillId="0" fontId="4" numFmtId="166" xfId="0"/>
    <xf applyAlignment="false" applyBorder="false" applyFont="true" applyProtection="false" borderId="0" fillId="0" fontId="20" numFmtId="164" xfId="0"/>
    <xf applyAlignment="false" applyBorder="true" applyFont="true" applyProtection="false" borderId="10" fillId="3" fontId="5" numFmtId="164" xfId="0"/>
    <xf applyAlignment="false" applyBorder="true" applyFont="true" applyProtection="false" borderId="0" fillId="3" fontId="20" numFmtId="164" xfId="0"/>
    <xf applyAlignment="false" applyBorder="true" applyFont="true" applyProtection="false" borderId="9" fillId="3" fontId="11" numFmtId="166" xfId="0"/>
    <xf applyAlignment="false" applyBorder="true" applyFont="true" applyProtection="false" borderId="8" fillId="3" fontId="11" numFmtId="166" xfId="0"/>
    <xf applyAlignment="true" applyBorder="true" applyFont="true" applyProtection="false" borderId="0" fillId="3" fontId="11" numFmtId="167" xfId="0">
      <alignment horizontal="center" indent="0" shrinkToFit="false" textRotation="0" vertical="center" wrapText="false"/>
    </xf>
    <xf applyAlignment="false" applyBorder="true" applyFont="true" applyProtection="false" borderId="12" fillId="3" fontId="13" numFmtId="166" xfId="0"/>
    <xf applyAlignment="false" applyBorder="true" applyFont="true" applyProtection="false" borderId="9" fillId="0" fontId="5" numFmtId="166" xfId="0"/>
    <xf applyAlignment="false" applyBorder="true" applyFont="true" applyProtection="false" borderId="8" fillId="0" fontId="5" numFmtId="166" xfId="0"/>
    <xf applyAlignment="true" applyBorder="true" applyFont="true" applyProtection="false" borderId="0" fillId="0" fontId="5" numFmtId="167" xfId="0">
      <alignment horizontal="center" indent="0" shrinkToFit="false" textRotation="0" vertical="center" wrapText="false"/>
    </xf>
    <xf applyAlignment="false" applyBorder="true" applyFont="true" applyProtection="false" borderId="12" fillId="0" fontId="5" numFmtId="166" xfId="0"/>
    <xf applyAlignment="true" applyBorder="true" applyFont="true" applyProtection="false" borderId="0" fillId="0" fontId="5" numFmtId="164" xfId="0">
      <alignment horizontal="justify" indent="0" shrinkToFit="false" textRotation="0" vertical="bottom" wrapText="false"/>
    </xf>
    <xf applyAlignment="true" applyBorder="true" applyFont="true" applyProtection="false" borderId="8" fillId="0" fontId="5" numFmtId="164" xfId="0">
      <alignment horizontal="justify" indent="0" shrinkToFit="false" textRotation="0" vertical="bottom" wrapText="false"/>
    </xf>
    <xf applyAlignment="true" applyBorder="true" applyFont="true" applyProtection="false" borderId="8" fillId="0" fontId="14" numFmtId="166" xfId="0">
      <alignment horizontal="left" indent="0" shrinkToFit="false" textRotation="0" vertical="bottom" wrapText="true"/>
    </xf>
    <xf applyAlignment="false" applyBorder="true" applyFont="true" applyProtection="false" borderId="9" fillId="0" fontId="5" numFmtId="164" xfId="0"/>
    <xf applyAlignment="false" applyBorder="true" applyFont="true" applyProtection="false" borderId="11" fillId="0" fontId="5" numFmtId="166" xfId="0"/>
    <xf applyAlignment="false" applyBorder="true" applyFont="true" applyProtection="false" borderId="10" fillId="0" fontId="5" numFmtId="164" xfId="0"/>
    <xf applyAlignment="false" applyBorder="true" applyFont="true" applyProtection="false" borderId="0" fillId="0" fontId="20" numFmtId="164" xfId="0"/>
    <xf applyAlignment="true" applyBorder="true" applyFont="true" applyProtection="false" borderId="0" fillId="6" fontId="5" numFmtId="164" xfId="0">
      <alignment horizontal="justify" indent="0" shrinkToFit="false" textRotation="0" vertical="bottom" wrapText="false"/>
    </xf>
    <xf applyAlignment="false" applyBorder="true" applyFont="true" applyProtection="false" borderId="9" fillId="0" fontId="14" numFmtId="166" xfId="0"/>
    <xf applyAlignment="false" applyBorder="true" applyFont="true" applyProtection="false" borderId="20" fillId="0" fontId="4" numFmtId="166" xfId="0"/>
    <xf applyAlignment="true" applyBorder="true" applyFont="true" applyProtection="false" borderId="19" fillId="0" fontId="4" numFmtId="164" xfId="0">
      <alignment horizontal="justify" indent="0" shrinkToFit="false" textRotation="0" vertical="bottom" wrapText="false"/>
    </xf>
    <xf applyAlignment="false" applyBorder="true" applyFont="true" applyProtection="false" borderId="20" fillId="0" fontId="14" numFmtId="166" xfId="0"/>
    <xf applyAlignment="false" applyBorder="true" applyFont="true" applyProtection="false" borderId="9" fillId="3" fontId="4" numFmtId="166" xfId="0"/>
    <xf applyAlignment="false" applyBorder="true" applyFont="true" applyProtection="false" borderId="12" fillId="3" fontId="4" numFmtId="166" xfId="0"/>
    <xf applyAlignment="false" applyBorder="true" applyFont="true" applyProtection="false" borderId="12" fillId="3" fontId="14" numFmtId="166" xfId="0"/>
    <xf applyAlignment="false" applyBorder="true" applyFont="true" applyProtection="false" borderId="8" fillId="3" fontId="14" numFmtId="166" xfId="0"/>
    <xf applyAlignment="true" applyBorder="true" applyFont="true" applyProtection="false" borderId="23" fillId="0" fontId="4" numFmtId="164" xfId="0">
      <alignment horizontal="left" indent="0" shrinkToFit="false" textRotation="0" vertical="bottom" wrapText="true"/>
    </xf>
    <xf applyAlignment="false" applyBorder="true" applyFont="true" applyProtection="false" borderId="24" fillId="0" fontId="5" numFmtId="166" xfId="0"/>
    <xf applyAlignment="false" applyBorder="true" applyFont="true" applyProtection="false" borderId="24" fillId="0" fontId="5" numFmtId="166" xfId="0"/>
    <xf applyAlignment="false" applyBorder="true" applyFont="true" applyProtection="false" borderId="10" fillId="0" fontId="13" numFmtId="166" xfId="0"/>
    <xf applyAlignment="false" applyBorder="true" applyFont="true" applyProtection="false" borderId="9" fillId="0" fontId="13" numFmtId="166" xfId="0"/>
    <xf applyAlignment="false" applyBorder="true" applyFont="true" applyProtection="false" borderId="11" fillId="0" fontId="13" numFmtId="166" xfId="0"/>
    <xf applyAlignment="false" applyBorder="true" applyFont="true" applyProtection="false" borderId="0" fillId="0" fontId="5" numFmtId="166" xfId="0"/>
    <xf applyAlignment="false" applyBorder="true" applyFont="true" applyProtection="false" borderId="8" fillId="0" fontId="5" numFmtId="164" xfId="0"/>
    <xf applyAlignment="false" applyBorder="true" applyFont="true" applyProtection="false" borderId="8" fillId="0" fontId="4" numFmtId="164" xfId="0"/>
    <xf applyAlignment="true" applyBorder="true" applyFont="true" applyProtection="false" borderId="9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7" xfId="0">
      <alignment horizontal="center" indent="0" shrinkToFit="false" textRotation="0" vertical="bottom" wrapText="false"/>
    </xf>
    <xf applyAlignment="false" applyBorder="true" applyFont="true" applyProtection="false" borderId="12" fillId="0" fontId="14" numFmtId="166" xfId="0"/>
    <xf applyAlignment="true" applyBorder="true" applyFont="true" applyProtection="false" borderId="20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19" fillId="0" fontId="4" numFmtId="167" xfId="0">
      <alignment horizontal="center" indent="0" shrinkToFit="false" textRotation="0" vertical="bottom" wrapText="false"/>
    </xf>
    <xf applyAlignment="true" applyBorder="true" applyFont="true" applyProtection="false" borderId="8" fillId="0" fontId="5" numFmtId="164" xfId="0">
      <alignment horizontal="left" indent="0" shrinkToFit="false" textRotation="0" vertical="bottom" wrapText="false"/>
    </xf>
    <xf applyAlignment="false" applyBorder="true" applyFont="true" applyProtection="false" borderId="25" fillId="0" fontId="5" numFmtId="166" xfId="0"/>
    <xf applyAlignment="true" applyBorder="true" applyFont="true" applyProtection="false" borderId="26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25" fillId="0" fontId="5" numFmtId="166" xfId="0"/>
    <xf applyAlignment="true" applyBorder="true" applyFont="true" applyProtection="false" borderId="21" fillId="0" fontId="4" numFmtId="164" xfId="0">
      <alignment horizontal="justify" indent="0" shrinkToFit="false" textRotation="0" vertical="bottom" wrapText="false"/>
    </xf>
    <xf applyAlignment="false" applyBorder="true" applyFont="true" applyProtection="false" borderId="23" fillId="0" fontId="5" numFmtId="166" xfId="0"/>
    <xf applyAlignment="false" applyBorder="true" applyFont="true" applyProtection="false" borderId="12" fillId="0" fontId="13" numFmtId="166" xfId="0"/>
    <xf applyAlignment="false" applyBorder="true" applyFont="true" applyProtection="false" borderId="12" fillId="0" fontId="13" numFmtId="166" xfId="0"/>
    <xf applyAlignment="true" applyBorder="true" applyFont="true" applyProtection="false" borderId="0" fillId="0" fontId="5" numFmtId="164" xfId="0">
      <alignment horizontal="left" indent="0" shrinkToFit="false" textRotation="0" vertical="bottom" wrapText="true"/>
    </xf>
    <xf applyAlignment="true" applyBorder="true" applyFont="true" applyProtection="false" borderId="8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23" fillId="0" fontId="4" numFmtId="164" xfId="0"/>
    <xf applyAlignment="true" applyBorder="true" applyFont="true" applyProtection="false" borderId="20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23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10" fillId="0" fontId="21" numFmtId="166" xfId="0"/>
    <xf applyAlignment="false" applyBorder="true" applyFont="true" applyProtection="false" borderId="9" fillId="0" fontId="21" numFmtId="166" xfId="0"/>
    <xf applyAlignment="false" applyBorder="true" applyFont="true" applyProtection="false" borderId="11" fillId="0" fontId="21" numFmtId="166" xfId="0"/>
    <xf applyAlignment="true" applyBorder="true" applyFont="true" applyProtection="false" borderId="8" fillId="0" fontId="14" numFmtId="164" xfId="0">
      <alignment horizontal="justify" indent="0" shrinkToFit="false" textRotation="0" vertical="bottom" wrapText="true"/>
    </xf>
    <xf applyAlignment="false" applyBorder="true" applyFont="true" applyProtection="false" borderId="27" fillId="0" fontId="4" numFmtId="166" xfId="0"/>
    <xf applyAlignment="true" applyBorder="true" applyFont="true" applyProtection="false" borderId="19" fillId="0" fontId="5" numFmtId="164" xfId="0">
      <alignment horizontal="right" indent="0" shrinkToFit="false" textRotation="0" vertical="bottom" wrapText="false"/>
    </xf>
    <xf applyAlignment="false" applyBorder="true" applyFont="true" applyProtection="false" borderId="28" fillId="0" fontId="13" numFmtId="166" xfId="0"/>
    <xf applyAlignment="false" applyBorder="true" applyFont="true" applyProtection="false" borderId="29" fillId="0" fontId="4" numFmtId="166" xfId="0"/>
    <xf applyAlignment="true" applyBorder="true" applyFont="true" applyProtection="false" borderId="8" fillId="0" fontId="5" numFmtId="166" xfId="0">
      <alignment horizontal="center" indent="0" shrinkToFit="false" textRotation="0" vertical="bottom" wrapText="true"/>
    </xf>
    <xf applyAlignment="true" applyBorder="true" applyFont="true" applyProtection="true" borderId="8" fillId="0" fontId="22" numFmtId="165" xfId="2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8" fillId="0" fontId="23" numFmtId="165" xfId="2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8" fillId="0" fontId="23" numFmtId="165" xfId="2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8" fillId="0" fontId="22" numFmtId="165" xfId="2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2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0" fillId="0" fontId="17" numFmtId="167" xfId="0">
      <alignment horizontal="center" indent="0" shrinkToFit="false" textRotation="0" vertical="center" wrapText="false"/>
    </xf>
    <xf applyAlignment="false" applyBorder="true" applyFont="false" applyProtection="false" borderId="13" fillId="0" fontId="0" numFmtId="164" xfId="0"/>
    <xf applyAlignment="false" applyBorder="true" applyFont="true" applyProtection="false" borderId="17" fillId="0" fontId="0" numFmtId="164" xfId="0"/>
    <xf applyAlignment="true" applyBorder="true" applyFont="true" applyProtection="false" borderId="14" fillId="0" fontId="5" numFmtId="167" xfId="0">
      <alignment horizontal="center" indent="0" shrinkToFit="false" textRotation="0" vertical="center" wrapText="false"/>
    </xf>
    <xf applyAlignment="false" applyBorder="true" applyFont="true" applyProtection="false" borderId="2" fillId="4" fontId="5" numFmtId="164" xfId="0"/>
    <xf applyAlignment="true" applyBorder="true" applyFont="true" applyProtection="false" borderId="5" fillId="4" fontId="5" numFmtId="164" xfId="0">
      <alignment horizontal="general" indent="0" shrinkToFit="false" textRotation="0" vertical="bottom" wrapText="false"/>
    </xf>
    <xf applyAlignment="true" applyBorder="true" applyFont="true" applyProtection="false" borderId="5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5" fillId="4" fontId="5" numFmtId="164" xfId="0">
      <alignment horizontal="justify" indent="0" shrinkToFit="false" textRotation="0" vertical="bottom" wrapText="false"/>
    </xf>
    <xf applyAlignment="false" applyBorder="true" applyFont="true" applyProtection="false" borderId="3" fillId="4" fontId="17" numFmtId="166" xfId="0"/>
    <xf applyAlignment="false" applyBorder="true" applyFont="true" applyProtection="false" borderId="2" fillId="4" fontId="24" numFmtId="166" xfId="0"/>
    <xf applyAlignment="false" applyBorder="true" applyFont="true" applyProtection="false" borderId="7" fillId="4" fontId="4" numFmtId="166" xfId="0"/>
    <xf applyAlignment="true" applyBorder="true" applyFont="true" applyProtection="false" borderId="5" fillId="4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4" fontId="14" numFmtId="166" xfId="0"/>
    <xf applyAlignment="false" applyBorder="true" applyFont="true" applyProtection="false" borderId="1" fillId="4" fontId="5" numFmtId="166" xfId="0"/>
    <xf applyAlignment="false" applyBorder="true" applyFont="true" applyProtection="false" borderId="7" fillId="4" fontId="5" numFmtId="166" xfId="0"/>
    <xf applyAlignment="false" applyBorder="true" applyFont="true" applyProtection="false" borderId="12" fillId="3" fontId="17" numFmtId="166" xfId="0"/>
    <xf applyAlignment="false" applyBorder="true" applyFont="true" applyProtection="false" borderId="0" fillId="3" fontId="17" numFmtId="166" xfId="0"/>
    <xf applyAlignment="false" applyBorder="true" applyFont="true" applyProtection="false" borderId="12" fillId="3" fontId="11" numFmtId="166" xfId="0"/>
    <xf applyAlignment="false" applyBorder="true" applyFont="true" applyProtection="false" borderId="12" fillId="0" fontId="17" numFmtId="166" xfId="0"/>
    <xf applyAlignment="false" applyBorder="true" applyFont="true" applyProtection="false" borderId="9" fillId="0" fontId="14" numFmtId="166" xfId="0"/>
    <xf applyAlignment="false" applyBorder="true" applyFont="true" applyProtection="false" borderId="0" fillId="0" fontId="4" numFmtId="166" xfId="0"/>
    <xf applyAlignment="false" applyBorder="true" applyFont="true" applyProtection="false" borderId="12" fillId="0" fontId="25" numFmtId="166" xfId="0"/>
    <xf applyAlignment="false" applyBorder="true" applyFont="true" applyProtection="false" borderId="8" fillId="0" fontId="26" numFmtId="166" xfId="0"/>
    <xf applyAlignment="true" applyBorder="true" applyFont="true" applyProtection="false" borderId="8" fillId="0" fontId="27" numFmtId="164" xfId="21">
      <alignment horizontal="justify" indent="0" shrinkToFit="false" textRotation="0" vertical="center" wrapText="true"/>
    </xf>
    <xf applyAlignment="true" applyBorder="true" applyFont="true" applyProtection="false" borderId="9" fillId="0" fontId="5" numFmtId="164" xfId="0">
      <alignment horizontal="center" indent="0" shrinkToFit="false" textRotation="0" vertical="bottom" wrapText="true"/>
    </xf>
    <xf applyAlignment="false" applyBorder="true" applyFont="true" applyProtection="false" borderId="12" fillId="0" fontId="24" numFmtId="166" xfId="0"/>
    <xf applyAlignment="false" applyBorder="true" applyFont="true" applyProtection="false" borderId="10" fillId="0" fontId="21" numFmtId="164" xfId="0"/>
    <xf applyAlignment="false" applyBorder="true" applyFont="true" applyProtection="false" borderId="9" fillId="0" fontId="21" numFmtId="164" xfId="0"/>
    <xf applyAlignment="false" applyBorder="true" applyFont="true" applyProtection="false" borderId="0" fillId="0" fontId="21" numFmtId="164" xfId="0"/>
    <xf applyAlignment="false" applyBorder="true" applyFont="true" applyProtection="false" borderId="0" fillId="0" fontId="28" numFmtId="164" xfId="0"/>
    <xf applyAlignment="true" applyBorder="true" applyFont="true" applyProtection="false" borderId="0" fillId="0" fontId="28" numFmtId="164" xfId="0">
      <alignment horizontal="left" indent="0" shrinkToFit="false" textRotation="0" vertical="bottom" wrapText="false"/>
    </xf>
    <xf applyAlignment="true" applyBorder="true" applyFont="true" applyProtection="false" borderId="9" fillId="0" fontId="28" numFmtId="164" xfId="0">
      <alignment horizontal="center" indent="0" shrinkToFit="false" textRotation="0" vertical="bottom" wrapText="false"/>
    </xf>
    <xf applyAlignment="false" applyBorder="true" applyFont="true" applyProtection="false" borderId="10" fillId="0" fontId="28" numFmtId="166" xfId="0"/>
    <xf applyAlignment="false" applyBorder="true" applyFont="true" applyProtection="false" borderId="9" fillId="0" fontId="28" numFmtId="166" xfId="0"/>
    <xf applyAlignment="false" applyBorder="true" applyFont="true" applyProtection="false" borderId="11" fillId="0" fontId="28" numFmtId="166" xfId="0"/>
    <xf applyAlignment="false" applyBorder="true" applyFont="true" applyProtection="false" borderId="10" fillId="0" fontId="28" numFmtId="164" xfId="0"/>
    <xf applyAlignment="false" applyBorder="true" applyFont="true" applyProtection="false" borderId="0" fillId="0" fontId="29" numFmtId="164" xfId="0"/>
    <xf applyAlignment="false" applyBorder="true" applyFont="true" applyProtection="false" borderId="9" fillId="0" fontId="28" numFmtId="166" xfId="0"/>
    <xf applyAlignment="false" applyBorder="true" applyFont="true" applyProtection="false" borderId="8" fillId="0" fontId="28" numFmtId="166" xfId="0"/>
    <xf applyAlignment="true" applyBorder="true" applyFont="true" applyProtection="false" borderId="0" fillId="0" fontId="28" numFmtId="167" xfId="0">
      <alignment horizontal="center" indent="0" shrinkToFit="false" textRotation="0" vertical="center" wrapText="false"/>
    </xf>
    <xf applyAlignment="false" applyBorder="true" applyFont="true" applyProtection="false" borderId="12" fillId="0" fontId="28" numFmtId="166" xfId="0"/>
    <xf applyAlignment="false" applyBorder="true" applyFont="true" applyProtection="false" borderId="0" fillId="0" fontId="28" numFmtId="166" xfId="0"/>
    <xf applyAlignment="false" applyBorder="true" applyFont="true" applyProtection="false" borderId="12" fillId="0" fontId="28" numFmtId="166" xfId="0"/>
    <xf applyAlignment="true" applyBorder="true" applyFont="true" applyProtection="false" borderId="0" fillId="0" fontId="4" numFmtId="164" xfId="0">
      <alignment horizontal="right" indent="0" shrinkToFit="false" textRotation="0" vertical="bottom" wrapText="false"/>
    </xf>
    <xf applyAlignment="true" applyBorder="true" applyFont="true" applyProtection="false" borderId="8" fillId="0" fontId="4" numFmtId="166" xfId="0">
      <alignment horizontal="left" indent="0" shrinkToFit="false" textRotation="0" vertical="bottom" wrapText="true"/>
    </xf>
    <xf applyAlignment="true" applyBorder="true" applyFont="true" applyProtection="false" borderId="17" fillId="0" fontId="4" numFmtId="166" xfId="0">
      <alignment horizontal="general" indent="0" shrinkToFit="false" textRotation="0" vertical="bottom" wrapText="true"/>
    </xf>
    <xf applyAlignment="false" applyBorder="true" applyFont="true" applyProtection="false" borderId="16" fillId="0" fontId="11" numFmtId="166" xfId="0"/>
    <xf applyAlignment="false" applyBorder="true" applyFont="true" applyProtection="false" borderId="15" fillId="0" fontId="4" numFmtId="164" xfId="0"/>
    <xf applyAlignment="false" applyBorder="true" applyFont="false" applyProtection="false" borderId="14" fillId="0" fontId="0" numFmtId="170" xfId="0"/>
    <xf applyAlignment="false" applyBorder="true" applyFont="true" applyProtection="false" borderId="14" fillId="0" fontId="4" numFmtId="166" xfId="0"/>
    <xf applyAlignment="false" applyBorder="true" applyFont="true" applyProtection="false" borderId="17" fillId="0" fontId="5" numFmtId="166" xfId="0"/>
    <xf applyAlignment="true" applyBorder="true" applyFont="true" applyProtection="false" borderId="2" fillId="4" fontId="5" numFmtId="164" xfId="0">
      <alignment horizontal="center" indent="0" shrinkToFit="false" textRotation="0" vertical="bottom" wrapText="false"/>
    </xf>
    <xf applyAlignment="false" applyBorder="true" applyFont="true" applyProtection="false" borderId="3" fillId="4" fontId="11" numFmtId="166" xfId="0"/>
    <xf applyAlignment="false" applyBorder="true" applyFont="true" applyProtection="false" borderId="5" fillId="4" fontId="5" numFmtId="166" xfId="0"/>
    <xf applyAlignment="false" applyBorder="true" applyFont="true" applyProtection="false" borderId="4" fillId="4" fontId="5" numFmtId="166" xfId="0"/>
    <xf applyAlignment="false" applyBorder="true" applyFont="true" applyProtection="false" borderId="3" fillId="4" fontId="5" numFmtId="164" xfId="0"/>
    <xf applyAlignment="false" applyBorder="true" applyFont="true" applyProtection="false" borderId="2" fillId="4" fontId="4" numFmtId="166" xfId="0"/>
    <xf applyAlignment="false" applyBorder="true" applyFont="true" applyProtection="false" borderId="5" fillId="4" fontId="11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9" fillId="3" fontId="5" numFmtId="164" xfId="0">
      <alignment horizontal="center" indent="0" shrinkToFit="false" textRotation="0" vertical="bottom" wrapText="true"/>
    </xf>
    <xf applyAlignment="false" applyBorder="true" applyFont="true" applyProtection="false" borderId="0" fillId="3" fontId="4" numFmtId="166" xfId="0"/>
    <xf applyAlignment="false" applyBorder="true" applyFont="true" applyProtection="false" borderId="10" fillId="3" fontId="4" numFmtId="171" xfId="0"/>
    <xf applyAlignment="false" applyBorder="true" applyFont="true" applyProtection="false" borderId="0" fillId="3" fontId="5" numFmtId="166" xfId="0"/>
    <xf applyAlignment="false" applyBorder="false" applyFont="false" applyProtection="false" borderId="0" fillId="0" fontId="0" numFmtId="172" xfId="0"/>
    <xf applyAlignment="false" applyBorder="true" applyFont="true" applyProtection="false" borderId="8" fillId="0" fontId="6" numFmtId="164" xfId="0"/>
    <xf applyAlignment="true" applyBorder="true" applyFont="true" applyProtection="true" borderId="0" fillId="0" fontId="4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4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4" numFmtId="166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8" fillId="0" fontId="11" numFmtId="166" xfId="0"/>
    <xf applyAlignment="true" applyBorder="true" applyFont="true" applyProtection="false" borderId="0" fillId="0" fontId="11" numFmtId="167" xfId="0">
      <alignment horizontal="center" indent="0" shrinkToFit="false" textRotation="0" vertical="center" wrapText="false"/>
    </xf>
    <xf applyAlignment="false" applyBorder="true" applyFont="true" applyProtection="false" borderId="8" fillId="0" fontId="25" numFmtId="164" xfId="0"/>
    <xf applyAlignment="true" applyBorder="true" applyFont="true" applyProtection="false" borderId="0" fillId="0" fontId="25" numFmtId="167" xfId="0">
      <alignment horizontal="center" indent="0" shrinkToFit="false" textRotation="0" vertical="center" wrapText="false"/>
    </xf>
    <xf applyAlignment="false" applyBorder="true" applyFont="true" applyProtection="false" borderId="9" fillId="0" fontId="25" numFmtId="164" xfId="0"/>
    <xf applyAlignment="false" applyBorder="true" applyFont="false" applyProtection="false" borderId="8" fillId="0" fontId="0" numFmtId="164" xfId="0"/>
    <xf applyAlignment="true" applyBorder="true" applyFont="false" applyProtection="false" borderId="0" fillId="0" fontId="0" numFmtId="167" xfId="0">
      <alignment horizontal="center" indent="0" shrinkToFit="false" textRotation="0" vertical="center" wrapText="false"/>
    </xf>
    <xf applyAlignment="false" applyBorder="true" applyFont="true" applyProtection="false" borderId="9" fillId="0" fontId="11" numFmtId="166" xfId="0"/>
    <xf applyAlignment="false" applyBorder="true" applyFont="true" applyProtection="false" borderId="9" fillId="0" fontId="17" numFmtId="166" xfId="0"/>
    <xf applyAlignment="false" applyBorder="true" applyFont="true" applyProtection="false" borderId="0" fillId="3" fontId="18" numFmtId="164" xfId="0"/>
    <xf applyAlignment="true" applyBorder="true" applyFont="true" applyProtection="false" borderId="8" fillId="3" fontId="18" numFmtId="164" xfId="0">
      <alignment horizontal="left" indent="0" shrinkToFit="false" textRotation="0" vertical="bottom" wrapText="true"/>
    </xf>
    <xf applyAlignment="true" applyBorder="true" applyFont="true" applyProtection="false" borderId="9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10" fillId="3" fontId="4" numFmtId="166" xfId="0"/>
    <xf applyAlignment="false" applyBorder="true" applyFont="false" applyProtection="false" borderId="9" fillId="3" fontId="0" numFmtId="164" xfId="0"/>
    <xf applyAlignment="false" applyBorder="true" applyFont="false" applyProtection="false" borderId="8" fillId="3" fontId="0" numFmtId="164" xfId="0"/>
    <xf applyAlignment="true" applyBorder="true" applyFont="false" applyProtection="false" borderId="0" fillId="3" fontId="0" numFmtId="167" xfId="0">
      <alignment horizontal="center" indent="0" shrinkToFit="false" textRotation="0" vertical="center" wrapText="false"/>
    </xf>
    <xf applyAlignment="false" applyBorder="true" applyFont="false" applyProtection="false" borderId="12" fillId="3" fontId="0" numFmtId="164" xfId="0"/>
    <xf applyAlignment="false" applyBorder="false" applyFont="false" applyProtection="false" borderId="0" fillId="3" fontId="0" numFmtId="164" xfId="0"/>
    <xf applyAlignment="false" applyBorder="true" applyFont="true" applyProtection="false" borderId="0" fillId="0" fontId="5" numFmtId="166" xfId="0"/>
    <xf applyAlignment="false" applyBorder="true" applyFont="false" applyProtection="false" borderId="9" fillId="0" fontId="0" numFmtId="164" xfId="0"/>
    <xf applyAlignment="true" applyBorder="true" applyFont="false" applyProtection="false" borderId="0" fillId="0" fontId="0" numFmtId="167" xfId="0">
      <alignment horizontal="center" indent="0" shrinkToFit="false" textRotation="0" vertical="center" wrapText="false"/>
    </xf>
    <xf applyAlignment="false" applyBorder="true" applyFont="true" applyProtection="false" borderId="8" fillId="0" fontId="17" numFmtId="166" xfId="0"/>
    <xf applyAlignment="true" applyBorder="true" applyFont="true" applyProtection="false" borderId="30" fillId="7" fontId="5" numFmtId="164" xfId="0">
      <alignment horizontal="general" indent="0" shrinkToFit="false" textRotation="0" vertical="bottom" wrapText="false"/>
    </xf>
    <xf applyAlignment="true" applyBorder="true" applyFont="true" applyProtection="false" borderId="31" fillId="7" fontId="5" numFmtId="164" xfId="0">
      <alignment horizontal="general" indent="0" shrinkToFit="false" textRotation="0" vertical="bottom" wrapText="false"/>
    </xf>
    <xf applyAlignment="true" applyBorder="true" applyFont="true" applyProtection="false" borderId="31" fillId="7" fontId="5" numFmtId="164" xfId="0">
      <alignment horizontal="center" indent="0" shrinkToFit="false" textRotation="0" vertical="bottom" wrapText="false"/>
    </xf>
    <xf applyAlignment="true" applyBorder="true" applyFont="true" applyProtection="false" borderId="30" fillId="7" fontId="5" numFmtId="164" xfId="0">
      <alignment horizontal="center" indent="0" shrinkToFit="false" textRotation="0" vertical="bottom" wrapText="false"/>
    </xf>
    <xf applyAlignment="false" applyBorder="true" applyFont="true" applyProtection="false" borderId="6" fillId="7" fontId="11" numFmtId="166" xfId="0"/>
    <xf applyAlignment="false" applyBorder="true" applyFont="true" applyProtection="false" borderId="31" fillId="7" fontId="11" numFmtId="166" xfId="0"/>
    <xf applyAlignment="false" applyBorder="true" applyFont="true" applyProtection="false" borderId="32" fillId="7" fontId="11" numFmtId="166" xfId="0"/>
    <xf applyAlignment="false" applyBorder="true" applyFont="true" applyProtection="false" borderId="33" fillId="7" fontId="4" numFmtId="164" xfId="0"/>
    <xf applyAlignment="false" applyBorder="true" applyFont="false" applyProtection="false" borderId="5" fillId="7" fontId="0" numFmtId="166" xfId="0"/>
    <xf applyAlignment="false" applyBorder="true" applyFont="false" applyProtection="false" borderId="5" fillId="7" fontId="0" numFmtId="164" xfId="0"/>
    <xf applyAlignment="false" applyBorder="true" applyFont="false" applyProtection="false" borderId="30" fillId="7" fontId="0" numFmtId="164" xfId="0"/>
    <xf applyAlignment="false" applyBorder="true" applyFont="false" applyProtection="false" borderId="34" fillId="7" fontId="0" numFmtId="164" xfId="0"/>
    <xf applyAlignment="true" applyBorder="true" applyFont="false" applyProtection="false" borderId="31" fillId="7" fontId="0" numFmtId="167" xfId="0">
      <alignment horizontal="center" indent="0" shrinkToFit="false" textRotation="0" vertical="center" wrapText="false"/>
    </xf>
    <xf applyAlignment="false" applyBorder="true" applyFont="false" applyProtection="false" borderId="7" fillId="0" fontId="0" numFmtId="164" xfId="0"/>
    <xf applyAlignment="true" applyBorder="true" applyFont="true" applyProtection="false" borderId="9" fillId="0" fontId="5" numFmtId="164" xfId="0">
      <alignment horizontal="justify" indent="0" shrinkToFit="false" textRotation="0" vertical="bottom" wrapText="false"/>
    </xf>
    <xf applyAlignment="false" applyBorder="true" applyFont="true" applyProtection="false" borderId="3" fillId="0" fontId="25" numFmtId="166" xfId="0"/>
    <xf applyAlignment="false" applyBorder="true" applyFont="true" applyProtection="false" borderId="12" fillId="0" fontId="11" numFmtId="166" xfId="0"/>
    <xf applyAlignment="false" applyBorder="true" applyFont="true" applyProtection="false" borderId="0" fillId="0" fontId="11" numFmtId="166" xfId="0"/>
    <xf applyAlignment="false" applyBorder="true" applyFont="true" applyProtection="false" borderId="11" fillId="0" fontId="11" numFmtId="166" xfId="0"/>
    <xf applyAlignment="false" applyBorder="true" applyFont="true" applyProtection="false" borderId="12" fillId="0" fontId="25" numFmtId="164" xfId="0"/>
    <xf applyAlignment="false" applyBorder="true" applyFont="true" applyProtection="false" borderId="0" fillId="0" fontId="25" numFmtId="164" xfId="0"/>
    <xf applyAlignment="false" applyBorder="true" applyFont="true" applyProtection="false" borderId="15" fillId="0" fontId="25" numFmtId="164" xfId="0"/>
    <xf applyAlignment="false" applyBorder="true" applyFont="false" applyProtection="false" borderId="0" fillId="0" fontId="0" numFmtId="166" xfId="0"/>
    <xf applyAlignment="true" applyBorder="true" applyFont="true" applyProtection="false" borderId="30" fillId="8" fontId="5" numFmtId="164" xfId="0">
      <alignment horizontal="general" indent="0" shrinkToFit="false" textRotation="0" vertical="bottom" wrapText="false"/>
    </xf>
    <xf applyAlignment="true" applyBorder="true" applyFont="true" applyProtection="false" borderId="31" fillId="8" fontId="5" numFmtId="164" xfId="0">
      <alignment horizontal="general" indent="0" shrinkToFit="false" textRotation="0" vertical="bottom" wrapText="false"/>
    </xf>
    <xf applyAlignment="true" applyBorder="true" applyFont="true" applyProtection="false" borderId="31" fillId="8" fontId="5" numFmtId="164" xfId="0">
      <alignment horizontal="center" indent="0" shrinkToFit="false" textRotation="0" vertical="bottom" wrapText="false"/>
    </xf>
    <xf applyAlignment="true" applyBorder="true" applyFont="true" applyProtection="false" borderId="30" fillId="8" fontId="5" numFmtId="164" xfId="0">
      <alignment horizontal="center" indent="0" shrinkToFit="false" textRotation="0" vertical="bottom" wrapText="false"/>
    </xf>
    <xf applyAlignment="false" applyBorder="true" applyFont="true" applyProtection="false" borderId="6" fillId="8" fontId="11" numFmtId="166" xfId="0"/>
    <xf applyAlignment="false" applyBorder="true" applyFont="true" applyProtection="false" borderId="31" fillId="8" fontId="11" numFmtId="166" xfId="0"/>
    <xf applyAlignment="false" applyBorder="true" applyFont="true" applyProtection="false" borderId="32" fillId="8" fontId="11" numFmtId="166" xfId="0"/>
    <xf applyAlignment="false" applyBorder="true" applyFont="true" applyProtection="false" borderId="33" fillId="0" fontId="4" numFmtId="164" xfId="0"/>
    <xf applyAlignment="false" applyBorder="true" applyFont="true" applyProtection="false" borderId="0" fillId="0" fontId="30" numFmtId="164" xfId="0"/>
    <xf applyAlignment="false" applyBorder="true" applyFont="false" applyProtection="false" borderId="30" fillId="0" fontId="0" numFmtId="164" xfId="0"/>
    <xf applyAlignment="false" applyBorder="true" applyFont="false" applyProtection="false" borderId="34" fillId="0" fontId="0" numFmtId="164" xfId="0"/>
    <xf applyAlignment="true" applyBorder="true" applyFont="false" applyProtection="false" borderId="31" fillId="0" fontId="0" numFmtId="167" xfId="0">
      <alignment horizontal="center" indent="0" shrinkToFit="false" textRotation="0" vertical="center" wrapText="false"/>
    </xf>
    <xf applyAlignment="false" applyBorder="true" applyFont="true" applyProtection="false" borderId="12" fillId="9" fontId="17" numFmtId="166" xfId="0"/>
    <xf applyAlignment="false" applyBorder="true" applyFont="true" applyProtection="false" borderId="17" fillId="0" fontId="17" numFmtId="166" xfId="0"/>
    <xf applyAlignment="false" applyBorder="true" applyFont="true" applyProtection="false" borderId="18" fillId="0" fontId="17" numFmtId="166" xfId="0"/>
    <xf applyAlignment="false" applyBorder="true" applyFont="false" applyProtection="false" borderId="9" fillId="0" fontId="0" numFmtId="164" xfId="0"/>
    <xf applyAlignment="false" applyBorder="true" applyFont="true" applyProtection="false" borderId="0" fillId="0" fontId="17" numFmtId="166" xfId="0"/>
    <xf applyAlignment="false" applyBorder="true" applyFont="true" applyProtection="false" borderId="30" fillId="0" fontId="4" numFmtId="164" xfId="0"/>
    <xf applyAlignment="false" applyBorder="true" applyFont="true" applyProtection="false" borderId="31" fillId="0" fontId="4" numFmtId="164" xfId="0"/>
    <xf applyAlignment="true" applyBorder="true" applyFont="true" applyProtection="false" borderId="3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31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6" fillId="0" fontId="4" numFmtId="166" xfId="0"/>
    <xf applyAlignment="false" applyBorder="true" applyFont="true" applyProtection="false" borderId="31" fillId="0" fontId="4" numFmtId="166" xfId="0"/>
    <xf applyAlignment="false" applyBorder="true" applyFont="false" applyProtection="false" borderId="31" fillId="0" fontId="0" numFmtId="164" xfId="0"/>
    <xf applyAlignment="false" applyBorder="true" applyFont="false" applyProtection="false" borderId="13" fillId="0" fontId="0" numFmtId="164" xfId="0"/>
    <xf applyAlignment="false" applyBorder="true" applyFont="false" applyProtection="false" borderId="17" fillId="0" fontId="0" numFmtId="164" xfId="0"/>
    <xf applyAlignment="true" applyBorder="true" applyFont="false" applyProtection="false" borderId="14" fillId="0" fontId="0" numFmtId="167" xfId="0">
      <alignment horizontal="center" indent="0" shrinkToFit="false" textRotation="0" vertical="center" wrapText="false"/>
    </xf>
    <xf applyAlignment="false" applyBorder="true" applyFont="false" applyProtection="false" borderId="18" fillId="0" fontId="0" numFmtId="164" xfId="0"/>
    <xf applyAlignment="false" applyBorder="true" applyFont="false" applyProtection="false" borderId="17" fillId="0" fontId="0" numFmtId="164" xfId="0"/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Comma 4" xfId="20"/>
    <cellStyle builtinId="54" customBuiltin="true" name="Normal 2" xfId="21"/>
    <cellStyle builtinId="54" customBuiltin="true" name="Normal 3" xfId="22"/>
    <cellStyle builtinId="54" customBuiltin="true" name="Normal 4" xfId="23"/>
    <cellStyle builtinId="54" customBuiltin="true" name="Normal 6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5B3D7"/>
      <rgbColor rgb="00993366"/>
      <rgbColor rgb="00FFFFCC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8EB4E3"/>
      <rgbColor rgb="00FF99CC"/>
      <rgbColor rgb="00CC99FF"/>
      <rgbColor rgb="00C3D69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230"/>
  <sheetViews>
    <sheetView colorId="64" defaultGridColor="true" rightToLeft="false" showFormulas="false" showGridLines="true" showOutlineSymbols="true" showRowColHeaders="true" showZeros="true" tabSelected="true" topLeftCell="A181" view="normal" windowProtection="false" workbookViewId="0" zoomScale="95" zoomScaleNormal="95" zoomScalePageLayoutView="80">
      <selection activeCell="H188" activeCellId="0" pane="topLeft" sqref="H188"/>
    </sheetView>
  </sheetViews>
  <cols>
    <col collapsed="false" hidden="false" max="1" min="1" style="0" width="1.5843137254902"/>
    <col collapsed="false" hidden="false" max="2" min="2" style="1" width="5.6"/>
    <col collapsed="false" hidden="false" max="3" min="3" style="1" width="6.31372549019608"/>
    <col collapsed="false" hidden="false" max="4" min="4" style="2" width="12.6352941176471"/>
    <col collapsed="false" hidden="false" max="5" min="5" style="1" width="45.078431372549"/>
    <col collapsed="false" hidden="false" max="6" min="6" style="3" width="17.3725490196078"/>
    <col collapsed="false" hidden="false" max="7" min="7" style="4" width="21.1019607843137"/>
    <col collapsed="false" hidden="false" max="8" min="8" style="5" width="19.3803921568627"/>
    <col collapsed="false" hidden="false" max="9" min="9" style="6" width="17.3725490196078"/>
    <col collapsed="false" hidden="false" max="10" min="10" style="6" width="16.7960784313726"/>
    <col collapsed="false" hidden="false" max="11" min="11" style="1" width="16.9411764705882"/>
    <col collapsed="false" hidden="true" max="26" min="12" style="0" width="0"/>
    <col collapsed="false" hidden="false" max="27" min="27" style="0" width="8.46666666666667"/>
    <col collapsed="false" hidden="false" max="28" min="28" style="0" width="34.1686274509804"/>
    <col collapsed="false" hidden="false" max="29" min="29" style="7" width="12.9254901960784"/>
    <col collapsed="false" hidden="false" max="30" min="30" style="0" width="16.3686274509804"/>
    <col collapsed="false" hidden="false" max="31" min="31" style="0" width="16.0823529411765"/>
    <col collapsed="false" hidden="false" max="32" min="32" style="0" width="20.0980392156863"/>
    <col collapsed="false" hidden="false" max="33" min="33" style="0" width="52.6823529411765"/>
    <col collapsed="false" hidden="false" max="34" min="34" style="0" width="11.478431372549"/>
    <col collapsed="false" hidden="false" max="35" min="35" style="0" width="12.7725490196078"/>
    <col collapsed="false" hidden="false" max="1025" min="36" style="0" width="11.478431372549"/>
  </cols>
  <sheetData>
    <row collapsed="false" customFormat="false" customHeight="false" hidden="false" ht="12.1" outlineLevel="0" r="1">
      <c r="B1" s="8" t="s">
        <v>0</v>
      </c>
    </row>
    <row collapsed="false" customFormat="false" customHeight="false" hidden="false" ht="12.1" outlineLevel="0" r="2">
      <c r="B2" s="8" t="s">
        <v>1</v>
      </c>
    </row>
    <row collapsed="false" customFormat="false" customHeight="true" hidden="false" ht="12.75" outlineLevel="0" r="3">
      <c r="B3" s="9" t="s">
        <v>2</v>
      </c>
      <c r="C3" s="9"/>
      <c r="D3" s="9"/>
      <c r="E3" s="9"/>
      <c r="F3" s="9"/>
      <c r="G3" s="9"/>
      <c r="H3" s="9"/>
      <c r="I3" s="9"/>
      <c r="J3" s="9"/>
    </row>
    <row collapsed="false" customFormat="true" customHeight="true" hidden="false" ht="12.75" outlineLevel="0" r="4" s="10">
      <c r="B4" s="9" t="s">
        <v>3</v>
      </c>
      <c r="C4" s="9"/>
      <c r="D4" s="9"/>
      <c r="E4" s="9"/>
      <c r="F4" s="9"/>
      <c r="G4" s="9"/>
      <c r="H4" s="9"/>
      <c r="I4" s="9"/>
      <c r="J4" s="9"/>
      <c r="K4" s="3"/>
      <c r="AA4" s="11"/>
      <c r="AB4" s="11"/>
      <c r="AC4" s="12"/>
      <c r="AD4" s="11"/>
    </row>
    <row collapsed="false" customFormat="true" customHeight="true" hidden="false" ht="30.75" outlineLevel="0" r="5" s="10">
      <c r="B5" s="9" t="s">
        <v>4</v>
      </c>
      <c r="C5" s="9"/>
      <c r="D5" s="9"/>
      <c r="E5" s="9"/>
      <c r="F5" s="9"/>
      <c r="G5" s="9"/>
      <c r="H5" s="9"/>
      <c r="I5" s="9"/>
      <c r="J5" s="9"/>
      <c r="K5" s="3"/>
      <c r="AC5" s="7"/>
    </row>
    <row collapsed="false" customFormat="true" customHeight="true" hidden="false" ht="6" outlineLevel="0" r="6" s="10">
      <c r="B6" s="9"/>
      <c r="C6" s="9"/>
      <c r="D6" s="9"/>
      <c r="E6" s="9"/>
      <c r="F6" s="9"/>
      <c r="G6" s="9"/>
      <c r="H6" s="13"/>
      <c r="I6" s="14"/>
      <c r="J6" s="14"/>
      <c r="K6" s="3"/>
      <c r="AC6" s="7"/>
    </row>
    <row collapsed="false" customFormat="true" customHeight="true" hidden="false" ht="18" outlineLevel="0" r="7" s="10">
      <c r="B7" s="9"/>
      <c r="C7" s="9"/>
      <c r="D7" s="9"/>
      <c r="E7" s="9"/>
      <c r="F7" s="15" t="s">
        <v>5</v>
      </c>
      <c r="G7" s="15"/>
      <c r="H7" s="15" t="s">
        <v>6</v>
      </c>
      <c r="I7" s="15"/>
      <c r="J7" s="15"/>
      <c r="K7" s="15"/>
      <c r="AC7" s="7"/>
    </row>
    <row collapsed="false" customFormat="true" customHeight="true" hidden="false" ht="45" outlineLevel="0" r="8" s="16">
      <c r="B8" s="17" t="s">
        <v>7</v>
      </c>
      <c r="C8" s="17"/>
      <c r="D8" s="17"/>
      <c r="E8" s="17"/>
      <c r="F8" s="18" t="s">
        <v>8</v>
      </c>
      <c r="G8" s="19" t="s">
        <v>9</v>
      </c>
      <c r="H8" s="20" t="s">
        <v>10</v>
      </c>
      <c r="I8" s="21" t="s">
        <v>11</v>
      </c>
      <c r="J8" s="21" t="s">
        <v>12</v>
      </c>
      <c r="K8" s="22" t="s">
        <v>13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4" t="s">
        <v>14</v>
      </c>
      <c r="AB8" s="24"/>
      <c r="AC8" s="25" t="s">
        <v>8</v>
      </c>
      <c r="AD8" s="26" t="s">
        <v>15</v>
      </c>
      <c r="AE8" s="27" t="s">
        <v>8</v>
      </c>
      <c r="AF8" s="26" t="s">
        <v>16</v>
      </c>
      <c r="AG8" s="28" t="s">
        <v>17</v>
      </c>
    </row>
    <row collapsed="false" customFormat="false" customHeight="true" hidden="false" ht="48.75" outlineLevel="0" r="9">
      <c r="B9" s="29" t="n">
        <v>1</v>
      </c>
      <c r="C9" s="30" t="s">
        <v>18</v>
      </c>
      <c r="D9" s="30"/>
      <c r="E9" s="30"/>
      <c r="F9" s="29"/>
      <c r="G9" s="31" t="n">
        <f aca="false">SUM(G11:G13)</f>
        <v>55250000</v>
      </c>
      <c r="H9" s="32" t="n">
        <f aca="false">SUM(H11:H13)</f>
        <v>52750000</v>
      </c>
      <c r="I9" s="33" t="n">
        <f aca="false">SUM(I11:I13)</f>
        <v>0</v>
      </c>
      <c r="J9" s="33" t="n">
        <f aca="false">SUM(J11:J13)</f>
        <v>2500000</v>
      </c>
      <c r="K9" s="34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  <c r="AB9" s="38"/>
      <c r="AC9" s="39"/>
      <c r="AD9" s="40"/>
      <c r="AE9" s="41"/>
      <c r="AF9" s="42" t="n">
        <f aca="false">SUM(AF10:AF13)</f>
        <v>52718687</v>
      </c>
      <c r="AG9" s="43"/>
    </row>
    <row collapsed="false" customFormat="false" customHeight="true" hidden="false" ht="29.25" outlineLevel="0" r="10">
      <c r="B10" s="44" t="n">
        <v>1.1</v>
      </c>
      <c r="C10" s="45" t="s">
        <v>19</v>
      </c>
      <c r="D10" s="45"/>
      <c r="E10" s="45"/>
      <c r="F10" s="46"/>
      <c r="G10" s="47"/>
      <c r="H10" s="48"/>
      <c r="I10" s="49"/>
      <c r="J10" s="49"/>
      <c r="K10" s="5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3"/>
      <c r="AC10" s="54"/>
      <c r="AD10" s="55"/>
      <c r="AE10" s="56"/>
      <c r="AF10" s="57"/>
      <c r="AG10" s="58"/>
    </row>
    <row collapsed="false" customFormat="false" customHeight="true" hidden="false" ht="20.25" outlineLevel="0" r="11">
      <c r="B11" s="59"/>
      <c r="C11" s="60" t="s">
        <v>20</v>
      </c>
      <c r="D11" s="61" t="s">
        <v>21</v>
      </c>
      <c r="E11" s="61"/>
      <c r="F11" s="62" t="n">
        <v>1</v>
      </c>
      <c r="G11" s="63" t="n">
        <v>2750000</v>
      </c>
      <c r="H11" s="64" t="n">
        <v>2750000</v>
      </c>
      <c r="I11" s="65" t="n">
        <v>0</v>
      </c>
      <c r="J11" s="65" t="n">
        <v>0</v>
      </c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4"/>
      <c r="AB11" s="68"/>
      <c r="AC11" s="69"/>
      <c r="AD11" s="70" t="n">
        <v>-31313</v>
      </c>
      <c r="AE11" s="71"/>
      <c r="AF11" s="72" t="n">
        <f aca="false">+H11+AD11</f>
        <v>2718687</v>
      </c>
      <c r="AG11" s="73" t="s">
        <v>22</v>
      </c>
    </row>
    <row collapsed="false" customFormat="false" customHeight="true" hidden="false" ht="22.5" outlineLevel="0" r="12">
      <c r="B12" s="59"/>
      <c r="C12" s="60" t="s">
        <v>23</v>
      </c>
      <c r="D12" s="61" t="s">
        <v>24</v>
      </c>
      <c r="E12" s="61"/>
      <c r="F12" s="62" t="n">
        <v>1</v>
      </c>
      <c r="G12" s="63" t="n">
        <v>50000000</v>
      </c>
      <c r="H12" s="64" t="n">
        <v>50000000</v>
      </c>
      <c r="I12" s="65" t="n">
        <v>0</v>
      </c>
      <c r="J12" s="65" t="n">
        <v>0</v>
      </c>
      <c r="K12" s="66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4"/>
      <c r="AB12" s="68"/>
      <c r="AC12" s="69"/>
      <c r="AD12" s="74"/>
      <c r="AE12" s="71"/>
      <c r="AF12" s="72" t="n">
        <f aca="false">+H12</f>
        <v>50000000</v>
      </c>
      <c r="AG12" s="75"/>
    </row>
    <row collapsed="false" customFormat="false" customHeight="true" hidden="false" ht="17.25" outlineLevel="0" r="13">
      <c r="B13" s="76"/>
      <c r="C13" s="77" t="s">
        <v>25</v>
      </c>
      <c r="D13" s="78" t="s">
        <v>26</v>
      </c>
      <c r="E13" s="78"/>
      <c r="F13" s="79" t="n">
        <v>430</v>
      </c>
      <c r="G13" s="80" t="n">
        <v>2500000</v>
      </c>
      <c r="H13" s="81"/>
      <c r="I13" s="82"/>
      <c r="J13" s="83" t="n">
        <v>2500000</v>
      </c>
      <c r="K13" s="84" t="s">
        <v>27</v>
      </c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6"/>
      <c r="AB13" s="87"/>
      <c r="AC13" s="88"/>
      <c r="AD13" s="89"/>
      <c r="AE13" s="90"/>
      <c r="AF13" s="91"/>
      <c r="AG13" s="92"/>
    </row>
    <row collapsed="false" customFormat="false" customHeight="true" hidden="false" ht="31.5" outlineLevel="0" r="14">
      <c r="B14" s="29" t="n">
        <v>2</v>
      </c>
      <c r="C14" s="93" t="s">
        <v>28</v>
      </c>
      <c r="D14" s="93"/>
      <c r="E14" s="93"/>
      <c r="F14" s="94"/>
      <c r="G14" s="95" t="n">
        <f aca="false">+G15+G29+G69+G78+G92+G94</f>
        <v>27372385</v>
      </c>
      <c r="H14" s="96" t="e">
        <f aca="false">+H29+H69+H78+H92+H94</f>
        <v>#N/A</v>
      </c>
      <c r="I14" s="97" t="e">
        <f aca="false">+I15+I29+I69+I78+I92+I94</f>
        <v>#N/A</v>
      </c>
      <c r="J14" s="97" t="e">
        <f aca="false">+J15+J29+J69+J78+J92+J94</f>
        <v>#N/A</v>
      </c>
      <c r="K14" s="98"/>
      <c r="L14" s="99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1"/>
      <c r="AB14" s="102"/>
      <c r="AC14" s="103"/>
      <c r="AD14" s="104"/>
      <c r="AE14" s="105"/>
      <c r="AF14" s="106" t="e">
        <f aca="false">+AF15+AF29+AF69+AF78+AF92+AF94</f>
        <v>#N/A</v>
      </c>
      <c r="AG14" s="102"/>
    </row>
    <row collapsed="false" customFormat="false" customHeight="true" hidden="false" ht="42" outlineLevel="0" r="15">
      <c r="B15" s="44" t="n">
        <v>2.1</v>
      </c>
      <c r="C15" s="45" t="s">
        <v>29</v>
      </c>
      <c r="D15" s="45"/>
      <c r="E15" s="45"/>
      <c r="F15" s="46"/>
      <c r="G15" s="107" t="n">
        <f aca="false">SUM(G16:G28)</f>
        <v>182925</v>
      </c>
      <c r="H15" s="108" t="n">
        <f aca="false">SUM(H16:H28)</f>
        <v>0</v>
      </c>
      <c r="I15" s="109" t="e">
        <f aca="false">SUM(I16:I28)</f>
        <v>#N/A</v>
      </c>
      <c r="J15" s="109" t="e">
        <f aca="false">SUM(J16:J28)</f>
        <v>#N/A</v>
      </c>
      <c r="K15" s="50"/>
      <c r="L15" s="110" t="e">
        <f aca="false">+</f>
        <v>#N/A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111"/>
      <c r="AB15" s="112"/>
      <c r="AC15" s="113"/>
      <c r="AD15" s="114"/>
      <c r="AE15" s="115"/>
      <c r="AF15" s="114" t="n">
        <f aca="false">+H15+AD15</f>
        <v>0</v>
      </c>
      <c r="AG15" s="116"/>
    </row>
    <row collapsed="false" customFormat="false" customHeight="true" hidden="false" ht="18" outlineLevel="0" r="16">
      <c r="B16" s="59"/>
      <c r="C16" s="60" t="s">
        <v>30</v>
      </c>
      <c r="D16" s="117" t="s">
        <v>31</v>
      </c>
      <c r="E16" s="118"/>
      <c r="F16" s="119"/>
      <c r="G16" s="120"/>
      <c r="H16" s="121"/>
      <c r="I16" s="65"/>
      <c r="J16" s="65"/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122"/>
      <c r="AB16" s="123"/>
      <c r="AC16" s="124"/>
      <c r="AD16" s="125"/>
      <c r="AE16" s="9"/>
      <c r="AF16" s="126" t="n">
        <f aca="false">+H16+AD16</f>
        <v>0</v>
      </c>
      <c r="AG16" s="75"/>
    </row>
    <row collapsed="false" customFormat="false" customHeight="true" hidden="false" ht="42.75" outlineLevel="0" r="17">
      <c r="B17" s="59"/>
      <c r="C17" s="60"/>
      <c r="D17" s="127" t="s">
        <v>32</v>
      </c>
      <c r="E17" s="128" t="s">
        <v>33</v>
      </c>
      <c r="F17" s="129"/>
      <c r="G17" s="130"/>
      <c r="H17" s="121"/>
      <c r="I17" s="65"/>
      <c r="J17" s="65"/>
      <c r="K17" s="66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131"/>
      <c r="AB17" s="132"/>
      <c r="AC17" s="133"/>
      <c r="AD17" s="134"/>
      <c r="AE17" s="9"/>
      <c r="AF17" s="126" t="n">
        <f aca="false">+H17+AD17</f>
        <v>0</v>
      </c>
      <c r="AG17" s="75"/>
    </row>
    <row collapsed="false" customFormat="false" customHeight="true" hidden="false" ht="25.5" outlineLevel="0" r="18">
      <c r="B18" s="59"/>
      <c r="C18" s="60"/>
      <c r="D18" s="127" t="s">
        <v>34</v>
      </c>
      <c r="E18" s="135" t="s">
        <v>35</v>
      </c>
      <c r="F18" s="129" t="n">
        <v>262</v>
      </c>
      <c r="G18" s="136" t="n">
        <v>39900</v>
      </c>
      <c r="H18" s="121"/>
      <c r="I18" s="65" t="e">
        <f aca="false">+</f>
        <v>#N/A</v>
      </c>
      <c r="J18" s="65" t="e">
        <f aca="false">+</f>
        <v>#N/A</v>
      </c>
      <c r="K18" s="120" t="s">
        <v>36</v>
      </c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137"/>
      <c r="AB18" s="138"/>
      <c r="AC18" s="124"/>
      <c r="AD18" s="139"/>
      <c r="AE18" s="9"/>
      <c r="AF18" s="126" t="n">
        <f aca="false">+H18+AD18</f>
        <v>0</v>
      </c>
      <c r="AG18" s="75"/>
    </row>
    <row collapsed="false" customFormat="false" customHeight="true" hidden="false" ht="36.75" outlineLevel="0" r="19">
      <c r="B19" s="59"/>
      <c r="C19" s="60"/>
      <c r="D19" s="9" t="s">
        <v>37</v>
      </c>
      <c r="E19" s="140" t="s">
        <v>38</v>
      </c>
      <c r="F19" s="119"/>
      <c r="G19" s="136"/>
      <c r="H19" s="121"/>
      <c r="I19" s="65"/>
      <c r="J19" s="65"/>
      <c r="K19" s="120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137"/>
      <c r="AB19" s="138"/>
      <c r="AC19" s="124"/>
      <c r="AD19" s="139"/>
      <c r="AE19" s="9"/>
      <c r="AF19" s="126" t="n">
        <f aca="false">+H19+AD19</f>
        <v>0</v>
      </c>
      <c r="AG19" s="75"/>
    </row>
    <row collapsed="false" customFormat="false" customHeight="true" hidden="false" ht="20.25" outlineLevel="0" r="20">
      <c r="B20" s="59"/>
      <c r="C20" s="60"/>
      <c r="D20" s="9" t="s">
        <v>34</v>
      </c>
      <c r="E20" s="140" t="s">
        <v>39</v>
      </c>
      <c r="F20" s="119" t="n">
        <v>1</v>
      </c>
      <c r="G20" s="136" t="n">
        <v>8000</v>
      </c>
      <c r="H20" s="121"/>
      <c r="I20" s="65" t="n">
        <f aca="false">+G20</f>
        <v>8000</v>
      </c>
      <c r="J20" s="65"/>
      <c r="K20" s="66" t="s">
        <v>40</v>
      </c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137"/>
      <c r="AB20" s="138"/>
      <c r="AC20" s="124"/>
      <c r="AD20" s="139"/>
      <c r="AE20" s="9"/>
      <c r="AF20" s="126" t="n">
        <f aca="false">+H20+AD20</f>
        <v>0</v>
      </c>
      <c r="AG20" s="75"/>
    </row>
    <row collapsed="false" customFormat="false" customHeight="true" hidden="false" ht="19.5" outlineLevel="0" r="21">
      <c r="B21" s="59"/>
      <c r="C21" s="60"/>
      <c r="D21" s="9" t="s">
        <v>41</v>
      </c>
      <c r="E21" s="140" t="s">
        <v>42</v>
      </c>
      <c r="F21" s="119" t="n">
        <v>1</v>
      </c>
      <c r="G21" s="136" t="n">
        <v>4000</v>
      </c>
      <c r="H21" s="121"/>
      <c r="I21" s="65" t="n">
        <f aca="false">+G21</f>
        <v>4000</v>
      </c>
      <c r="J21" s="65"/>
      <c r="K21" s="66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137"/>
      <c r="AB21" s="138"/>
      <c r="AC21" s="124"/>
      <c r="AD21" s="139"/>
      <c r="AE21" s="9"/>
      <c r="AF21" s="126" t="n">
        <f aca="false">+H21+AD21</f>
        <v>0</v>
      </c>
      <c r="AG21" s="75"/>
    </row>
    <row collapsed="false" customFormat="false" customHeight="false" hidden="false" ht="12.65" outlineLevel="0" r="22">
      <c r="B22" s="59"/>
      <c r="C22" s="60"/>
      <c r="D22" s="9" t="s">
        <v>43</v>
      </c>
      <c r="E22" s="140" t="s">
        <v>44</v>
      </c>
      <c r="F22" s="119"/>
      <c r="G22" s="136"/>
      <c r="H22" s="121"/>
      <c r="I22" s="65"/>
      <c r="J22" s="65"/>
      <c r="K22" s="66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137"/>
      <c r="AB22" s="138"/>
      <c r="AC22" s="124"/>
      <c r="AD22" s="139"/>
      <c r="AE22" s="9"/>
      <c r="AF22" s="126" t="n">
        <f aca="false">+H22+AD22</f>
        <v>0</v>
      </c>
      <c r="AG22" s="75"/>
    </row>
    <row collapsed="false" customFormat="false" customHeight="false" hidden="false" ht="23.85" outlineLevel="0" r="23">
      <c r="B23" s="59"/>
      <c r="C23" s="60"/>
      <c r="D23" s="9"/>
      <c r="E23" s="140" t="s">
        <v>45</v>
      </c>
      <c r="F23" s="119" t="n">
        <v>400</v>
      </c>
      <c r="G23" s="136" t="n">
        <v>66290</v>
      </c>
      <c r="H23" s="121"/>
      <c r="I23" s="65" t="e">
        <f aca="false">+</f>
        <v>#N/A</v>
      </c>
      <c r="J23" s="65" t="e">
        <f aca="false">+</f>
        <v>#N/A</v>
      </c>
      <c r="K23" s="120" t="s">
        <v>46</v>
      </c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137"/>
      <c r="AB23" s="138"/>
      <c r="AC23" s="124"/>
      <c r="AD23" s="139"/>
      <c r="AE23" s="9"/>
      <c r="AF23" s="126" t="n">
        <f aca="false">+H23+AD23</f>
        <v>0</v>
      </c>
      <c r="AG23" s="75"/>
    </row>
    <row collapsed="false" customFormat="false" customHeight="true" hidden="false" ht="19.5" outlineLevel="0" r="24">
      <c r="B24" s="59"/>
      <c r="C24" s="60" t="s">
        <v>47</v>
      </c>
      <c r="D24" s="141" t="s">
        <v>48</v>
      </c>
      <c r="E24" s="140"/>
      <c r="F24" s="119"/>
      <c r="G24" s="136"/>
      <c r="H24" s="121"/>
      <c r="I24" s="65"/>
      <c r="J24" s="65"/>
      <c r="K24" s="66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137"/>
      <c r="AB24" s="138"/>
      <c r="AC24" s="124"/>
      <c r="AD24" s="139"/>
      <c r="AE24" s="9"/>
      <c r="AF24" s="126" t="n">
        <f aca="false">+H24+AD24</f>
        <v>0</v>
      </c>
      <c r="AG24" s="75"/>
    </row>
    <row collapsed="false" customFormat="false" customHeight="false" hidden="false" ht="12.65" outlineLevel="0" r="25">
      <c r="B25" s="59"/>
      <c r="C25" s="60"/>
      <c r="D25" s="9" t="s">
        <v>49</v>
      </c>
      <c r="E25" s="140" t="s">
        <v>50</v>
      </c>
      <c r="F25" s="119"/>
      <c r="G25" s="136"/>
      <c r="H25" s="121"/>
      <c r="I25" s="65"/>
      <c r="J25" s="65"/>
      <c r="K25" s="66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137"/>
      <c r="AB25" s="138"/>
      <c r="AC25" s="124"/>
      <c r="AD25" s="139"/>
      <c r="AE25" s="9"/>
      <c r="AF25" s="126" t="n">
        <f aca="false">+H25+AD25</f>
        <v>0</v>
      </c>
      <c r="AG25" s="75"/>
    </row>
    <row collapsed="false" customFormat="false" customHeight="false" hidden="false" ht="12.65" outlineLevel="0" r="26">
      <c r="B26" s="59"/>
      <c r="C26" s="60"/>
      <c r="D26" s="9" t="s">
        <v>34</v>
      </c>
      <c r="E26" s="140" t="s">
        <v>39</v>
      </c>
      <c r="F26" s="119" t="n">
        <v>1</v>
      </c>
      <c r="G26" s="136" t="n">
        <v>8000</v>
      </c>
      <c r="H26" s="121"/>
      <c r="I26" s="65" t="n">
        <f aca="false">+G26</f>
        <v>8000</v>
      </c>
      <c r="J26" s="65"/>
      <c r="K26" s="66" t="s">
        <v>40</v>
      </c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137"/>
      <c r="AB26" s="138"/>
      <c r="AC26" s="124"/>
      <c r="AD26" s="139"/>
      <c r="AE26" s="9"/>
      <c r="AF26" s="126" t="n">
        <f aca="false">+H26+AD26</f>
        <v>0</v>
      </c>
      <c r="AG26" s="75"/>
    </row>
    <row collapsed="false" customFormat="false" customHeight="false" hidden="false" ht="12.65" outlineLevel="0" r="27">
      <c r="B27" s="59"/>
      <c r="C27" s="60"/>
      <c r="D27" s="9" t="s">
        <v>41</v>
      </c>
      <c r="E27" s="140" t="s">
        <v>42</v>
      </c>
      <c r="F27" s="119" t="n">
        <v>1</v>
      </c>
      <c r="G27" s="136" t="n">
        <v>8000</v>
      </c>
      <c r="H27" s="121"/>
      <c r="I27" s="65" t="n">
        <f aca="false">+G27</f>
        <v>8000</v>
      </c>
      <c r="J27" s="65"/>
      <c r="K27" s="66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137"/>
      <c r="AB27" s="138"/>
      <c r="AC27" s="124"/>
      <c r="AD27" s="139"/>
      <c r="AE27" s="9"/>
      <c r="AF27" s="126" t="n">
        <f aca="false">+H27+AD27</f>
        <v>0</v>
      </c>
      <c r="AG27" s="75"/>
    </row>
    <row collapsed="false" customFormat="false" customHeight="true" hidden="false" ht="35.25" outlineLevel="0" r="28">
      <c r="B28" s="76"/>
      <c r="C28" s="77"/>
      <c r="D28" s="142" t="s">
        <v>51</v>
      </c>
      <c r="E28" s="143" t="s">
        <v>52</v>
      </c>
      <c r="F28" s="144" t="n">
        <v>50</v>
      </c>
      <c r="G28" s="145" t="n">
        <v>48735</v>
      </c>
      <c r="H28" s="81"/>
      <c r="I28" s="82" t="e">
        <f aca="false">+</f>
        <v>#N/A</v>
      </c>
      <c r="J28" s="82" t="e">
        <f aca="false">+</f>
        <v>#N/A</v>
      </c>
      <c r="K28" s="84" t="s">
        <v>40</v>
      </c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146"/>
      <c r="AB28" s="147"/>
      <c r="AC28" s="88"/>
      <c r="AD28" s="148"/>
      <c r="AE28" s="142"/>
      <c r="AF28" s="149" t="n">
        <f aca="false">+H28+AD28</f>
        <v>0</v>
      </c>
      <c r="AG28" s="92"/>
    </row>
    <row collapsed="false" customFormat="true" customHeight="true" hidden="false" ht="36" outlineLevel="0" r="29" s="150">
      <c r="B29" s="151" t="n">
        <v>2.2</v>
      </c>
      <c r="C29" s="152" t="s">
        <v>53</v>
      </c>
      <c r="D29" s="152"/>
      <c r="E29" s="152"/>
      <c r="F29" s="153"/>
      <c r="G29" s="154" t="n">
        <f aca="false">SUM(G30:G68)</f>
        <v>1772865</v>
      </c>
      <c r="H29" s="155" t="e">
        <f aca="false">+H30+H48+H62</f>
        <v>#N/A</v>
      </c>
      <c r="I29" s="156" t="e">
        <f aca="false">SUM(I30:I68)</f>
        <v>#N/A</v>
      </c>
      <c r="J29" s="157"/>
      <c r="K29" s="158"/>
      <c r="L29" s="159" t="e">
        <f aca="false">+</f>
        <v>#N/A</v>
      </c>
      <c r="M29" s="160" t="n">
        <v>11397274</v>
      </c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1"/>
      <c r="AB29" s="162"/>
      <c r="AC29" s="163"/>
      <c r="AD29" s="164" t="n">
        <f aca="false">SUM(AD30:AD71)</f>
        <v>88330</v>
      </c>
      <c r="AE29" s="165"/>
      <c r="AF29" s="166" t="e">
        <f aca="false">+AF30+AF48+AF62</f>
        <v>#N/A</v>
      </c>
      <c r="AG29" s="167"/>
    </row>
    <row collapsed="false" customFormat="true" customHeight="true" hidden="false" ht="27.75" outlineLevel="0" r="30" s="168">
      <c r="B30" s="169"/>
      <c r="C30" s="170" t="s">
        <v>54</v>
      </c>
      <c r="D30" s="171" t="s">
        <v>55</v>
      </c>
      <c r="E30" s="171"/>
      <c r="F30" s="172"/>
      <c r="G30" s="173"/>
      <c r="H30" s="174" t="n">
        <f aca="false">+H31+H36+H43</f>
        <v>869415</v>
      </c>
      <c r="I30" s="175"/>
      <c r="J30" s="175"/>
      <c r="K30" s="173"/>
      <c r="L30" s="176" t="n">
        <f aca="false">SUM(G30:G47)</f>
        <v>1470155</v>
      </c>
      <c r="M30" s="177" t="n">
        <f aca="false">+H9</f>
        <v>52750000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9"/>
      <c r="AB30" s="180"/>
      <c r="AC30" s="181"/>
      <c r="AD30" s="126" t="n">
        <f aca="false">+AD31+AD36++AD43</f>
        <v>0</v>
      </c>
      <c r="AE30" s="182"/>
      <c r="AF30" s="183" t="n">
        <f aca="false">+AF31+AF36+AF43</f>
        <v>869415</v>
      </c>
      <c r="AG30" s="180"/>
    </row>
    <row collapsed="false" customFormat="true" customHeight="true" hidden="false" ht="45.75" outlineLevel="0" r="31" s="168">
      <c r="B31" s="169"/>
      <c r="C31" s="184"/>
      <c r="D31" s="182" t="s">
        <v>56</v>
      </c>
      <c r="E31" s="185" t="s">
        <v>57</v>
      </c>
      <c r="F31" s="172"/>
      <c r="G31" s="173"/>
      <c r="H31" s="179" t="n">
        <f aca="false">+H32+H33</f>
        <v>50000</v>
      </c>
      <c r="I31" s="175"/>
      <c r="J31" s="175"/>
      <c r="K31" s="186"/>
      <c r="L31" s="178"/>
      <c r="M31" s="176" t="e">
        <f aca="false">+H91</f>
        <v>#N/A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9"/>
      <c r="AB31" s="180"/>
      <c r="AC31" s="181"/>
      <c r="AD31" s="126" t="n">
        <f aca="false">+AD32+AD33+AD34+AD35</f>
        <v>0</v>
      </c>
      <c r="AE31" s="182"/>
      <c r="AF31" s="126" t="n">
        <f aca="false">SUM(AF32:AF35)</f>
        <v>50000</v>
      </c>
      <c r="AG31" s="180"/>
    </row>
    <row collapsed="false" customFormat="true" customHeight="true" hidden="false" ht="41.25" outlineLevel="0" r="32" s="150">
      <c r="B32" s="187"/>
      <c r="C32" s="188"/>
      <c r="D32" s="182" t="s">
        <v>58</v>
      </c>
      <c r="E32" s="189" t="s">
        <v>59</v>
      </c>
      <c r="F32" s="190" t="n">
        <v>1</v>
      </c>
      <c r="G32" s="191" t="n">
        <v>40000</v>
      </c>
      <c r="H32" s="121" t="n">
        <v>20000</v>
      </c>
      <c r="I32" s="192"/>
      <c r="J32" s="192"/>
      <c r="K32" s="193"/>
      <c r="L32" s="194"/>
      <c r="M32" s="195" t="n">
        <f aca="false">+H92</f>
        <v>8185400</v>
      </c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21"/>
      <c r="AB32" s="75"/>
      <c r="AC32" s="69"/>
      <c r="AD32" s="72" t="n">
        <v>-20000</v>
      </c>
      <c r="AE32" s="182"/>
      <c r="AF32" s="72" t="n">
        <f aca="false">+H32+AD32</f>
        <v>0</v>
      </c>
      <c r="AG32" s="196" t="s">
        <v>60</v>
      </c>
    </row>
    <row collapsed="false" customFormat="true" customHeight="true" hidden="false" ht="45.75" outlineLevel="0" r="33" s="150">
      <c r="B33" s="187"/>
      <c r="C33" s="188"/>
      <c r="D33" s="182" t="s">
        <v>41</v>
      </c>
      <c r="E33" s="189" t="s">
        <v>61</v>
      </c>
      <c r="F33" s="190" t="n">
        <v>1</v>
      </c>
      <c r="G33" s="191" t="n">
        <v>10000</v>
      </c>
      <c r="H33" s="121" t="n">
        <v>30000</v>
      </c>
      <c r="I33" s="192"/>
      <c r="J33" s="192"/>
      <c r="K33" s="193"/>
      <c r="L33" s="194"/>
      <c r="M33" s="195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21"/>
      <c r="AB33" s="75"/>
      <c r="AC33" s="69"/>
      <c r="AD33" s="72" t="n">
        <v>-30000</v>
      </c>
      <c r="AE33" s="182"/>
      <c r="AF33" s="72" t="n">
        <f aca="false">+H33+AD33</f>
        <v>0</v>
      </c>
      <c r="AG33" s="196" t="s">
        <v>62</v>
      </c>
    </row>
    <row collapsed="false" customFormat="true" customHeight="true" hidden="false" ht="38.25" outlineLevel="0" r="34" s="150">
      <c r="B34" s="187"/>
      <c r="C34" s="188"/>
      <c r="D34" s="182"/>
      <c r="E34" s="189"/>
      <c r="F34" s="190"/>
      <c r="G34" s="191"/>
      <c r="H34" s="121"/>
      <c r="I34" s="192"/>
      <c r="J34" s="192"/>
      <c r="K34" s="193"/>
      <c r="L34" s="194"/>
      <c r="M34" s="195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21" t="s">
        <v>63</v>
      </c>
      <c r="AB34" s="197" t="s">
        <v>64</v>
      </c>
      <c r="AC34" s="69" t="n">
        <v>1</v>
      </c>
      <c r="AD34" s="72" t="n">
        <v>40000</v>
      </c>
      <c r="AE34" s="182"/>
      <c r="AF34" s="72" t="n">
        <f aca="false">+H34+AD34</f>
        <v>40000</v>
      </c>
      <c r="AG34" s="75"/>
    </row>
    <row collapsed="false" customFormat="true" customHeight="true" hidden="false" ht="38.25" outlineLevel="0" r="35" s="150">
      <c r="B35" s="187"/>
      <c r="C35" s="188"/>
      <c r="D35" s="182"/>
      <c r="E35" s="189"/>
      <c r="F35" s="190"/>
      <c r="G35" s="191"/>
      <c r="H35" s="121"/>
      <c r="I35" s="192"/>
      <c r="J35" s="192"/>
      <c r="K35" s="193"/>
      <c r="L35" s="194"/>
      <c r="M35" s="195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21" t="s">
        <v>65</v>
      </c>
      <c r="AB35" s="197" t="s">
        <v>66</v>
      </c>
      <c r="AC35" s="69" t="n">
        <v>1</v>
      </c>
      <c r="AD35" s="72" t="n">
        <v>10000</v>
      </c>
      <c r="AE35" s="182"/>
      <c r="AF35" s="72" t="n">
        <f aca="false">+H35+AD35</f>
        <v>10000</v>
      </c>
      <c r="AG35" s="75"/>
    </row>
    <row collapsed="false" customFormat="true" customHeight="true" hidden="false" ht="30.75" outlineLevel="0" r="36" s="168">
      <c r="B36" s="169"/>
      <c r="C36" s="184"/>
      <c r="D36" s="182" t="s">
        <v>67</v>
      </c>
      <c r="E36" s="198" t="s">
        <v>68</v>
      </c>
      <c r="F36" s="172"/>
      <c r="G36" s="173"/>
      <c r="H36" s="179" t="n">
        <f aca="false">SUM(H37:H42)</f>
        <v>350820</v>
      </c>
      <c r="I36" s="175"/>
      <c r="J36" s="175"/>
      <c r="K36" s="186"/>
      <c r="L36" s="178"/>
      <c r="M36" s="176" t="e">
        <f aca="false">SUM(M29:M32)</f>
        <v>#N/A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9"/>
      <c r="AB36" s="199"/>
      <c r="AC36" s="181"/>
      <c r="AD36" s="126"/>
      <c r="AE36" s="182"/>
      <c r="AF36" s="126" t="n">
        <f aca="false">SUM(AF37:AF42)</f>
        <v>350820</v>
      </c>
      <c r="AG36" s="180"/>
    </row>
    <row collapsed="false" customFormat="true" customHeight="true" hidden="false" ht="33.75" outlineLevel="0" r="37" s="150">
      <c r="B37" s="187"/>
      <c r="C37" s="200"/>
      <c r="D37" s="182" t="s">
        <v>69</v>
      </c>
      <c r="E37" s="201" t="s">
        <v>70</v>
      </c>
      <c r="F37" s="190" t="n">
        <v>3</v>
      </c>
      <c r="G37" s="191" t="n">
        <v>257505</v>
      </c>
      <c r="H37" s="121" t="n">
        <v>257505</v>
      </c>
      <c r="I37" s="192"/>
      <c r="J37" s="192" t="n">
        <v>0</v>
      </c>
      <c r="K37" s="193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21"/>
      <c r="AB37" s="75"/>
      <c r="AC37" s="69"/>
      <c r="AD37" s="72"/>
      <c r="AE37" s="182"/>
      <c r="AF37" s="72" t="n">
        <f aca="false">+H37+AD37</f>
        <v>257505</v>
      </c>
      <c r="AG37" s="196" t="s">
        <v>71</v>
      </c>
    </row>
    <row collapsed="false" customFormat="true" customHeight="false" hidden="false" ht="12.65" outlineLevel="0" r="38" s="150">
      <c r="B38" s="187"/>
      <c r="C38" s="200"/>
      <c r="D38" s="182" t="s">
        <v>41</v>
      </c>
      <c r="E38" s="201" t="s">
        <v>72</v>
      </c>
      <c r="F38" s="190"/>
      <c r="G38" s="191"/>
      <c r="H38" s="121"/>
      <c r="I38" s="192"/>
      <c r="J38" s="192"/>
      <c r="K38" s="193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21"/>
      <c r="AB38" s="75"/>
      <c r="AC38" s="69"/>
      <c r="AD38" s="72"/>
      <c r="AE38" s="182"/>
      <c r="AF38" s="72" t="n">
        <f aca="false">+H38+AD38</f>
        <v>0</v>
      </c>
      <c r="AG38" s="75"/>
    </row>
    <row collapsed="false" customFormat="true" customHeight="false" hidden="false" ht="12.1" outlineLevel="0" r="39" s="150">
      <c r="B39" s="187"/>
      <c r="C39" s="200"/>
      <c r="D39" s="182"/>
      <c r="E39" s="188" t="s">
        <v>73</v>
      </c>
      <c r="F39" s="202" t="n">
        <v>86</v>
      </c>
      <c r="G39" s="191" t="n">
        <v>44735</v>
      </c>
      <c r="H39" s="121" t="n">
        <f aca="false">+G39</f>
        <v>44735</v>
      </c>
      <c r="I39" s="192"/>
      <c r="J39" s="192"/>
      <c r="K39" s="193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21"/>
      <c r="AB39" s="75"/>
      <c r="AC39" s="69"/>
      <c r="AD39" s="72"/>
      <c r="AE39" s="182"/>
      <c r="AF39" s="72" t="n">
        <f aca="false">+H39+AD39</f>
        <v>44735</v>
      </c>
      <c r="AG39" s="75"/>
    </row>
    <row collapsed="false" customFormat="true" customHeight="false" hidden="false" ht="12.1" outlineLevel="0" r="40" s="150">
      <c r="B40" s="187"/>
      <c r="C40" s="200"/>
      <c r="D40" s="203"/>
      <c r="E40" s="188" t="s">
        <v>74</v>
      </c>
      <c r="F40" s="202" t="n">
        <v>209</v>
      </c>
      <c r="G40" s="191" t="n">
        <v>25300</v>
      </c>
      <c r="H40" s="121" t="n">
        <f aca="false">+G40</f>
        <v>25300</v>
      </c>
      <c r="I40" s="192"/>
      <c r="J40" s="192"/>
      <c r="K40" s="193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21"/>
      <c r="AB40" s="75"/>
      <c r="AC40" s="69"/>
      <c r="AD40" s="72"/>
      <c r="AE40" s="182"/>
      <c r="AF40" s="72" t="n">
        <f aca="false">+H40+AD40</f>
        <v>25300</v>
      </c>
      <c r="AG40" s="75"/>
    </row>
    <row collapsed="false" customFormat="true" customHeight="false" hidden="false" ht="12.1" outlineLevel="0" r="41" s="150">
      <c r="B41" s="187"/>
      <c r="C41" s="200"/>
      <c r="D41" s="203"/>
      <c r="E41" s="188" t="s">
        <v>75</v>
      </c>
      <c r="F41" s="202" t="n">
        <v>4</v>
      </c>
      <c r="G41" s="191" t="n">
        <v>6000</v>
      </c>
      <c r="H41" s="121" t="n">
        <f aca="false">+G41</f>
        <v>6000</v>
      </c>
      <c r="I41" s="192"/>
      <c r="J41" s="192"/>
      <c r="K41" s="193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21"/>
      <c r="AB41" s="75"/>
      <c r="AC41" s="69"/>
      <c r="AD41" s="72"/>
      <c r="AE41" s="182"/>
      <c r="AF41" s="72" t="n">
        <f aca="false">+H41+AD41</f>
        <v>6000</v>
      </c>
      <c r="AG41" s="75"/>
    </row>
    <row collapsed="false" customFormat="true" customHeight="false" hidden="false" ht="12.1" outlineLevel="0" r="42" s="150">
      <c r="B42" s="187"/>
      <c r="C42" s="200"/>
      <c r="D42" s="203"/>
      <c r="E42" s="188" t="s">
        <v>76</v>
      </c>
      <c r="F42" s="202" t="n">
        <v>24</v>
      </c>
      <c r="G42" s="191" t="n">
        <v>17280</v>
      </c>
      <c r="H42" s="121" t="n">
        <f aca="false">+G42</f>
        <v>17280</v>
      </c>
      <c r="I42" s="192"/>
      <c r="J42" s="192"/>
      <c r="K42" s="193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21"/>
      <c r="AB42" s="75"/>
      <c r="AC42" s="69"/>
      <c r="AD42" s="72"/>
      <c r="AE42" s="182"/>
      <c r="AF42" s="72" t="n">
        <f aca="false">+H42+AD42</f>
        <v>17280</v>
      </c>
      <c r="AG42" s="75"/>
    </row>
    <row collapsed="false" customFormat="true" customHeight="true" hidden="false" ht="22.5" outlineLevel="0" r="43" s="168">
      <c r="B43" s="169"/>
      <c r="C43" s="184"/>
      <c r="D43" s="182" t="s">
        <v>77</v>
      </c>
      <c r="E43" s="198" t="s">
        <v>78</v>
      </c>
      <c r="F43" s="172"/>
      <c r="G43" s="173"/>
      <c r="H43" s="179" t="n">
        <f aca="false">+H44+H45+H46</f>
        <v>468595</v>
      </c>
      <c r="I43" s="175"/>
      <c r="J43" s="175"/>
      <c r="K43" s="186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9"/>
      <c r="AB43" s="180"/>
      <c r="AC43" s="181"/>
      <c r="AD43" s="126"/>
      <c r="AE43" s="182"/>
      <c r="AF43" s="126" t="n">
        <f aca="false">SUM(AF44:AF47)</f>
        <v>468595</v>
      </c>
      <c r="AG43" s="180"/>
    </row>
    <row collapsed="false" customFormat="true" customHeight="false" hidden="false" ht="12.65" outlineLevel="0" r="44" s="150">
      <c r="B44" s="187"/>
      <c r="C44" s="200"/>
      <c r="D44" s="182" t="s">
        <v>69</v>
      </c>
      <c r="E44" s="189" t="s">
        <v>79</v>
      </c>
      <c r="F44" s="190" t="n">
        <v>1</v>
      </c>
      <c r="G44" s="191" t="n">
        <v>195235</v>
      </c>
      <c r="H44" s="121" t="n">
        <v>117145</v>
      </c>
      <c r="I44" s="192" t="n">
        <v>78090</v>
      </c>
      <c r="J44" s="192"/>
      <c r="K44" s="193" t="s">
        <v>80</v>
      </c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21"/>
      <c r="AB44" s="75"/>
      <c r="AC44" s="69"/>
      <c r="AD44" s="72"/>
      <c r="AE44" s="182"/>
      <c r="AF44" s="72" t="n">
        <f aca="false">+H44+AD44</f>
        <v>117145</v>
      </c>
      <c r="AG44" s="75"/>
    </row>
    <row collapsed="false" customFormat="true" customHeight="false" hidden="false" ht="12.65" outlineLevel="0" r="45" s="150">
      <c r="B45" s="187"/>
      <c r="C45" s="200"/>
      <c r="D45" s="182" t="s">
        <v>41</v>
      </c>
      <c r="E45" s="189" t="s">
        <v>81</v>
      </c>
      <c r="F45" s="190" t="n">
        <v>3</v>
      </c>
      <c r="G45" s="191" t="n">
        <v>489625</v>
      </c>
      <c r="H45" s="121" t="n">
        <v>293775</v>
      </c>
      <c r="I45" s="192" t="n">
        <v>195850</v>
      </c>
      <c r="J45" s="192"/>
      <c r="K45" s="193" t="s">
        <v>80</v>
      </c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21"/>
      <c r="AB45" s="75"/>
      <c r="AC45" s="69"/>
      <c r="AD45" s="72"/>
      <c r="AE45" s="182"/>
      <c r="AF45" s="72" t="n">
        <f aca="false">+H45+AD45</f>
        <v>293775</v>
      </c>
      <c r="AG45" s="75"/>
    </row>
    <row collapsed="false" customFormat="true" customHeight="false" hidden="false" ht="12.65" outlineLevel="0" r="46" s="150">
      <c r="B46" s="187"/>
      <c r="C46" s="200"/>
      <c r="D46" s="182" t="s">
        <v>63</v>
      </c>
      <c r="E46" s="189" t="s">
        <v>82</v>
      </c>
      <c r="F46" s="190" t="n">
        <v>1</v>
      </c>
      <c r="G46" s="191" t="n">
        <v>96125</v>
      </c>
      <c r="H46" s="121" t="n">
        <v>57675</v>
      </c>
      <c r="I46" s="192" t="n">
        <v>38450</v>
      </c>
      <c r="J46" s="192"/>
      <c r="K46" s="193" t="s">
        <v>80</v>
      </c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21"/>
      <c r="AB46" s="75"/>
      <c r="AC46" s="69"/>
      <c r="AD46" s="72"/>
      <c r="AE46" s="182"/>
      <c r="AF46" s="72" t="n">
        <f aca="false">+H46+AD46</f>
        <v>57675</v>
      </c>
      <c r="AG46" s="75"/>
    </row>
    <row collapsed="false" customFormat="true" customHeight="false" hidden="false" ht="12.65" outlineLevel="0" r="47" s="150">
      <c r="B47" s="187"/>
      <c r="C47" s="204"/>
      <c r="D47" s="205" t="s">
        <v>83</v>
      </c>
      <c r="E47" s="206" t="s">
        <v>84</v>
      </c>
      <c r="F47" s="207" t="n">
        <v>3</v>
      </c>
      <c r="G47" s="208" t="n">
        <v>288350</v>
      </c>
      <c r="H47" s="209"/>
      <c r="I47" s="210" t="n">
        <v>288350</v>
      </c>
      <c r="J47" s="210"/>
      <c r="K47" s="211" t="s">
        <v>80</v>
      </c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09"/>
      <c r="AB47" s="213"/>
      <c r="AC47" s="214"/>
      <c r="AD47" s="215"/>
      <c r="AE47" s="205"/>
      <c r="AF47" s="215" t="n">
        <f aca="false">+H47+AD47</f>
        <v>0</v>
      </c>
      <c r="AG47" s="75"/>
    </row>
    <row collapsed="false" customFormat="true" customHeight="true" hidden="false" ht="24.75" outlineLevel="0" r="48" s="150">
      <c r="B48" s="187"/>
      <c r="C48" s="184" t="s">
        <v>85</v>
      </c>
      <c r="D48" s="171" t="s">
        <v>86</v>
      </c>
      <c r="E48" s="171"/>
      <c r="F48" s="190"/>
      <c r="G48" s="191"/>
      <c r="H48" s="179" t="e">
        <f aca="false">+H49+H52+H55+H58+H60</f>
        <v>#N/A</v>
      </c>
      <c r="I48" s="192"/>
      <c r="J48" s="192"/>
      <c r="K48" s="193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21"/>
      <c r="AB48" s="75"/>
      <c r="AC48" s="69"/>
      <c r="AD48" s="72" t="n">
        <f aca="false">SUM(AD49:AD61)</f>
        <v>55000</v>
      </c>
      <c r="AE48" s="182"/>
      <c r="AF48" s="126" t="e">
        <f aca="false">+AF49+AF52+AF55+AF58+AF60</f>
        <v>#N/A</v>
      </c>
      <c r="AG48" s="75"/>
    </row>
    <row collapsed="false" customFormat="true" customHeight="false" hidden="false" ht="23.85" outlineLevel="0" r="49" s="168">
      <c r="B49" s="169"/>
      <c r="C49" s="184"/>
      <c r="D49" s="182" t="s">
        <v>87</v>
      </c>
      <c r="E49" s="198" t="s">
        <v>88</v>
      </c>
      <c r="F49" s="172"/>
      <c r="G49" s="173"/>
      <c r="H49" s="179" t="n">
        <f aca="false">SUM(H50:H51)</f>
        <v>31440</v>
      </c>
      <c r="I49" s="175"/>
      <c r="J49" s="175"/>
      <c r="K49" s="186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9"/>
      <c r="AB49" s="180"/>
      <c r="AC49" s="181"/>
      <c r="AD49" s="126"/>
      <c r="AE49" s="182"/>
      <c r="AF49" s="126" t="n">
        <f aca="false">+H49+AD49</f>
        <v>31440</v>
      </c>
      <c r="AG49" s="180"/>
    </row>
    <row collapsed="false" customFormat="true" customHeight="false" hidden="false" ht="12.1" outlineLevel="0" r="50" s="150">
      <c r="B50" s="187"/>
      <c r="C50" s="200"/>
      <c r="D50" s="216" t="s">
        <v>89</v>
      </c>
      <c r="E50" s="217" t="s">
        <v>90</v>
      </c>
      <c r="F50" s="190" t="n">
        <v>1310</v>
      </c>
      <c r="G50" s="191" t="n">
        <v>26200</v>
      </c>
      <c r="H50" s="121" t="n">
        <v>26200</v>
      </c>
      <c r="I50" s="192"/>
      <c r="J50" s="192"/>
      <c r="K50" s="193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21"/>
      <c r="AB50" s="75"/>
      <c r="AC50" s="69"/>
      <c r="AD50" s="72"/>
      <c r="AE50" s="182"/>
      <c r="AF50" s="72" t="n">
        <f aca="false">+H50+AD50</f>
        <v>26200</v>
      </c>
      <c r="AG50" s="75"/>
    </row>
    <row collapsed="false" customFormat="true" customHeight="false" hidden="false" ht="12.1" outlineLevel="0" r="51" s="150">
      <c r="B51" s="187"/>
      <c r="C51" s="200"/>
      <c r="D51" s="216" t="s">
        <v>41</v>
      </c>
      <c r="E51" s="217" t="s">
        <v>91</v>
      </c>
      <c r="F51" s="190" t="n">
        <v>1310</v>
      </c>
      <c r="G51" s="191" t="n">
        <v>5240</v>
      </c>
      <c r="H51" s="121" t="n">
        <v>5240</v>
      </c>
      <c r="I51" s="192"/>
      <c r="J51" s="192"/>
      <c r="K51" s="193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21"/>
      <c r="AB51" s="75"/>
      <c r="AC51" s="69"/>
      <c r="AD51" s="72"/>
      <c r="AE51" s="182"/>
      <c r="AF51" s="72" t="n">
        <f aca="false">+H51+AD51</f>
        <v>5240</v>
      </c>
      <c r="AG51" s="75"/>
    </row>
    <row collapsed="false" customFormat="true" customHeight="false" hidden="false" ht="23.85" outlineLevel="0" r="52" s="168">
      <c r="B52" s="169"/>
      <c r="C52" s="184"/>
      <c r="D52" s="182" t="s">
        <v>92</v>
      </c>
      <c r="E52" s="198" t="s">
        <v>93</v>
      </c>
      <c r="F52" s="172"/>
      <c r="G52" s="173"/>
      <c r="H52" s="179" t="n">
        <f aca="false">SUM(H53:H54)</f>
        <v>95100</v>
      </c>
      <c r="I52" s="175"/>
      <c r="J52" s="175"/>
      <c r="K52" s="186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9"/>
      <c r="AB52" s="180"/>
      <c r="AC52" s="181"/>
      <c r="AD52" s="126"/>
      <c r="AE52" s="182"/>
      <c r="AF52" s="126" t="n">
        <f aca="false">SUM(AF53:AF54)</f>
        <v>95100</v>
      </c>
      <c r="AG52" s="180"/>
    </row>
    <row collapsed="false" customFormat="true" customHeight="false" hidden="false" ht="12.1" outlineLevel="0" r="53" s="150">
      <c r="B53" s="187"/>
      <c r="C53" s="200"/>
      <c r="D53" s="216" t="s">
        <v>89</v>
      </c>
      <c r="E53" s="217" t="s">
        <v>94</v>
      </c>
      <c r="F53" s="190" t="n">
        <v>150</v>
      </c>
      <c r="G53" s="191" t="n">
        <v>94500</v>
      </c>
      <c r="H53" s="121" t="n">
        <f aca="false">+G53</f>
        <v>94500</v>
      </c>
      <c r="I53" s="192"/>
      <c r="J53" s="192"/>
      <c r="K53" s="193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21"/>
      <c r="AB53" s="75"/>
      <c r="AC53" s="69"/>
      <c r="AD53" s="72"/>
      <c r="AE53" s="182"/>
      <c r="AF53" s="72" t="n">
        <f aca="false">+H53+AD53</f>
        <v>94500</v>
      </c>
      <c r="AG53" s="75"/>
    </row>
    <row collapsed="false" customFormat="true" customHeight="false" hidden="false" ht="12.1" outlineLevel="0" r="54" s="150">
      <c r="B54" s="187"/>
      <c r="C54" s="200"/>
      <c r="D54" s="216" t="s">
        <v>41</v>
      </c>
      <c r="E54" s="217" t="s">
        <v>91</v>
      </c>
      <c r="F54" s="190" t="n">
        <v>150</v>
      </c>
      <c r="G54" s="191" t="n">
        <v>600</v>
      </c>
      <c r="H54" s="121" t="n">
        <f aca="false">+G54</f>
        <v>600</v>
      </c>
      <c r="I54" s="192"/>
      <c r="J54" s="192"/>
      <c r="K54" s="193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21"/>
      <c r="AB54" s="75"/>
      <c r="AC54" s="69"/>
      <c r="AD54" s="72"/>
      <c r="AE54" s="182"/>
      <c r="AF54" s="72" t="n">
        <f aca="false">+H54+AD54</f>
        <v>600</v>
      </c>
      <c r="AG54" s="75"/>
    </row>
    <row collapsed="false" customFormat="true" customHeight="false" hidden="false" ht="12.65" outlineLevel="0" r="55" s="168">
      <c r="B55" s="169"/>
      <c r="C55" s="184"/>
      <c r="D55" s="182" t="s">
        <v>95</v>
      </c>
      <c r="E55" s="198" t="s">
        <v>96</v>
      </c>
      <c r="F55" s="172"/>
      <c r="G55" s="173"/>
      <c r="H55" s="179" t="n">
        <f aca="false">SUM(H56:H57)</f>
        <v>35970</v>
      </c>
      <c r="I55" s="175"/>
      <c r="J55" s="175"/>
      <c r="K55" s="186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9"/>
      <c r="AB55" s="180"/>
      <c r="AC55" s="181"/>
      <c r="AD55" s="126"/>
      <c r="AE55" s="182"/>
      <c r="AF55" s="126" t="n">
        <f aca="false">SUM(AF56:AF57)</f>
        <v>35970</v>
      </c>
      <c r="AG55" s="180"/>
    </row>
    <row collapsed="false" customFormat="true" customHeight="false" hidden="false" ht="12.1" outlineLevel="0" r="56" s="150">
      <c r="B56" s="187"/>
      <c r="C56" s="200"/>
      <c r="D56" s="182" t="s">
        <v>89</v>
      </c>
      <c r="E56" s="217" t="s">
        <v>97</v>
      </c>
      <c r="F56" s="190" t="n">
        <v>330</v>
      </c>
      <c r="G56" s="191" t="n">
        <v>9900</v>
      </c>
      <c r="H56" s="121" t="n">
        <f aca="false">+G56</f>
        <v>9900</v>
      </c>
      <c r="I56" s="192"/>
      <c r="J56" s="192"/>
      <c r="K56" s="193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21"/>
      <c r="AB56" s="75"/>
      <c r="AC56" s="69"/>
      <c r="AD56" s="72"/>
      <c r="AE56" s="182"/>
      <c r="AF56" s="72" t="n">
        <f aca="false">+H56+AD56</f>
        <v>9900</v>
      </c>
      <c r="AG56" s="75"/>
    </row>
    <row collapsed="false" customFormat="true" customHeight="false" hidden="false" ht="12.1" outlineLevel="0" r="57" s="150">
      <c r="B57" s="187"/>
      <c r="C57" s="200"/>
      <c r="D57" s="182" t="s">
        <v>41</v>
      </c>
      <c r="E57" s="217" t="s">
        <v>91</v>
      </c>
      <c r="F57" s="190" t="n">
        <v>330</v>
      </c>
      <c r="G57" s="191" t="n">
        <f aca="false">1320+24750</f>
        <v>26070</v>
      </c>
      <c r="H57" s="121" t="n">
        <f aca="false">+G57</f>
        <v>26070</v>
      </c>
      <c r="I57" s="192"/>
      <c r="J57" s="192"/>
      <c r="K57" s="193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21"/>
      <c r="AB57" s="75"/>
      <c r="AC57" s="69"/>
      <c r="AD57" s="72"/>
      <c r="AE57" s="182"/>
      <c r="AF57" s="72" t="n">
        <f aca="false">+H57+AD57</f>
        <v>26070</v>
      </c>
      <c r="AG57" s="75"/>
    </row>
    <row collapsed="false" customFormat="true" customHeight="false" hidden="false" ht="12.65" outlineLevel="0" r="58" s="168">
      <c r="B58" s="169"/>
      <c r="C58" s="184"/>
      <c r="D58" s="182" t="s">
        <v>98</v>
      </c>
      <c r="E58" s="198" t="s">
        <v>99</v>
      </c>
      <c r="F58" s="172"/>
      <c r="G58" s="173"/>
      <c r="H58" s="218" t="e">
        <f aca="false">SUM(H59)</f>
        <v>#N/A</v>
      </c>
      <c r="I58" s="219"/>
      <c r="J58" s="219"/>
      <c r="K58" s="186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9"/>
      <c r="AB58" s="180"/>
      <c r="AC58" s="181"/>
      <c r="AD58" s="126"/>
      <c r="AE58" s="182"/>
      <c r="AF58" s="126" t="e">
        <f aca="false">SUM(AF59)</f>
        <v>#N/A</v>
      </c>
      <c r="AG58" s="180"/>
    </row>
    <row collapsed="false" customFormat="true" customHeight="false" hidden="false" ht="12.1" outlineLevel="0" r="59" s="150">
      <c r="B59" s="187"/>
      <c r="C59" s="200"/>
      <c r="D59" s="182" t="s">
        <v>34</v>
      </c>
      <c r="E59" s="217" t="s">
        <v>100</v>
      </c>
      <c r="F59" s="190" t="n">
        <v>50</v>
      </c>
      <c r="G59" s="191" t="n">
        <v>120000</v>
      </c>
      <c r="H59" s="121" t="e">
        <f aca="false">+</f>
        <v>#N/A</v>
      </c>
      <c r="I59" s="192" t="e">
        <f aca="false">+</f>
        <v>#N/A</v>
      </c>
      <c r="J59" s="192" t="e">
        <f aca="false">+</f>
        <v>#N/A</v>
      </c>
      <c r="K59" s="193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21"/>
      <c r="AB59" s="75"/>
      <c r="AC59" s="181"/>
      <c r="AD59" s="72"/>
      <c r="AE59" s="182"/>
      <c r="AF59" s="72" t="e">
        <f aca="false">+H59+AD59</f>
        <v>#N/A</v>
      </c>
      <c r="AG59" s="75"/>
    </row>
    <row collapsed="false" customFormat="true" customHeight="true" hidden="false" ht="28.5" outlineLevel="0" r="60" s="168">
      <c r="B60" s="169"/>
      <c r="C60" s="184"/>
      <c r="D60" s="203"/>
      <c r="E60" s="178"/>
      <c r="F60" s="172"/>
      <c r="G60" s="173"/>
      <c r="H60" s="179" t="n">
        <f aca="false">SUM(H61)</f>
        <v>0</v>
      </c>
      <c r="I60" s="175"/>
      <c r="J60" s="175"/>
      <c r="K60" s="186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2" t="s">
        <v>101</v>
      </c>
      <c r="AB60" s="171" t="s">
        <v>102</v>
      </c>
      <c r="AC60" s="181"/>
      <c r="AD60" s="126"/>
      <c r="AE60" s="182"/>
      <c r="AF60" s="126" t="n">
        <f aca="false">SUM(AF61)</f>
        <v>55000</v>
      </c>
      <c r="AG60" s="180"/>
    </row>
    <row collapsed="false" customFormat="true" customHeight="true" hidden="false" ht="18" outlineLevel="0" r="61" s="150">
      <c r="B61" s="187"/>
      <c r="C61" s="204"/>
      <c r="D61" s="205"/>
      <c r="E61" s="204"/>
      <c r="F61" s="207"/>
      <c r="G61" s="208"/>
      <c r="H61" s="209"/>
      <c r="I61" s="210"/>
      <c r="J61" s="210"/>
      <c r="K61" s="211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20" t="s">
        <v>103</v>
      </c>
      <c r="AB61" s="221" t="s">
        <v>104</v>
      </c>
      <c r="AC61" s="222"/>
      <c r="AD61" s="215" t="n">
        <v>55000</v>
      </c>
      <c r="AE61" s="205"/>
      <c r="AF61" s="215" t="n">
        <f aca="false">+H61+AD61</f>
        <v>55000</v>
      </c>
      <c r="AG61" s="223" t="s">
        <v>105</v>
      </c>
    </row>
    <row collapsed="false" customFormat="true" customHeight="true" hidden="false" ht="27.75" outlineLevel="0" r="62" s="168">
      <c r="B62" s="169"/>
      <c r="C62" s="184" t="s">
        <v>106</v>
      </c>
      <c r="D62" s="171" t="s">
        <v>107</v>
      </c>
      <c r="E62" s="171"/>
      <c r="F62" s="172"/>
      <c r="G62" s="173"/>
      <c r="H62" s="179" t="n">
        <f aca="false">+H63+H66</f>
        <v>17055</v>
      </c>
      <c r="I62" s="175"/>
      <c r="J62" s="175"/>
      <c r="K62" s="186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9"/>
      <c r="AB62" s="180"/>
      <c r="AC62" s="181"/>
      <c r="AD62" s="126" t="n">
        <f aca="false">SUM(AD63:AD68)</f>
        <v>0</v>
      </c>
      <c r="AE62" s="182"/>
      <c r="AF62" s="126" t="n">
        <f aca="false">+AF63+AF66</f>
        <v>17055</v>
      </c>
      <c r="AG62" s="180"/>
    </row>
    <row collapsed="false" customFormat="true" customHeight="true" hidden="false" ht="26.25" outlineLevel="0" r="63" s="168">
      <c r="B63" s="169"/>
      <c r="C63" s="184"/>
      <c r="D63" s="182" t="s">
        <v>108</v>
      </c>
      <c r="E63" s="198" t="s">
        <v>109</v>
      </c>
      <c r="F63" s="172"/>
      <c r="G63" s="173"/>
      <c r="H63" s="179" t="n">
        <f aca="false">SUM(H64:H65)</f>
        <v>5000</v>
      </c>
      <c r="I63" s="175"/>
      <c r="J63" s="175"/>
      <c r="K63" s="186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9"/>
      <c r="AB63" s="180"/>
      <c r="AC63" s="181"/>
      <c r="AD63" s="126"/>
      <c r="AE63" s="182"/>
      <c r="AF63" s="126" t="n">
        <f aca="false">+H63+AD63</f>
        <v>5000</v>
      </c>
      <c r="AG63" s="180"/>
    </row>
    <row collapsed="false" customFormat="true" customHeight="false" hidden="false" ht="12.65" outlineLevel="0" r="64" s="150">
      <c r="B64" s="187"/>
      <c r="C64" s="200"/>
      <c r="D64" s="182" t="s">
        <v>34</v>
      </c>
      <c r="E64" s="189" t="s">
        <v>110</v>
      </c>
      <c r="F64" s="190" t="n">
        <v>1</v>
      </c>
      <c r="G64" s="191" t="n">
        <v>4000</v>
      </c>
      <c r="H64" s="121" t="n">
        <f aca="false">+G64</f>
        <v>4000</v>
      </c>
      <c r="I64" s="192"/>
      <c r="J64" s="192"/>
      <c r="K64" s="193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21"/>
      <c r="AB64" s="75"/>
      <c r="AC64" s="69"/>
      <c r="AD64" s="70" t="n">
        <v>-1000</v>
      </c>
      <c r="AE64" s="182"/>
      <c r="AF64" s="72" t="n">
        <f aca="false">+H64+AD64</f>
        <v>3000</v>
      </c>
      <c r="AG64" s="75" t="s">
        <v>111</v>
      </c>
    </row>
    <row collapsed="false" customFormat="true" customHeight="false" hidden="false" ht="12.65" outlineLevel="0" r="65" s="150">
      <c r="B65" s="187"/>
      <c r="C65" s="200"/>
      <c r="D65" s="182" t="s">
        <v>41</v>
      </c>
      <c r="E65" s="189" t="s">
        <v>112</v>
      </c>
      <c r="F65" s="190" t="n">
        <v>2000</v>
      </c>
      <c r="G65" s="191" t="n">
        <v>1000</v>
      </c>
      <c r="H65" s="121" t="n">
        <f aca="false">+G65</f>
        <v>1000</v>
      </c>
      <c r="I65" s="192"/>
      <c r="J65" s="192"/>
      <c r="K65" s="193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21"/>
      <c r="AB65" s="75"/>
      <c r="AC65" s="69"/>
      <c r="AD65" s="70" t="n">
        <v>1000</v>
      </c>
      <c r="AE65" s="182"/>
      <c r="AF65" s="72" t="n">
        <f aca="false">+H65+AD65</f>
        <v>2000</v>
      </c>
      <c r="AG65" s="75" t="s">
        <v>113</v>
      </c>
    </row>
    <row collapsed="false" customFormat="true" customHeight="false" hidden="false" ht="12.65" outlineLevel="0" r="66" s="168">
      <c r="B66" s="169"/>
      <c r="C66" s="184"/>
      <c r="D66" s="182" t="s">
        <v>114</v>
      </c>
      <c r="E66" s="198" t="s">
        <v>115</v>
      </c>
      <c r="F66" s="172"/>
      <c r="G66" s="173"/>
      <c r="H66" s="218" t="n">
        <f aca="false">SUM(H67:H68)</f>
        <v>12055</v>
      </c>
      <c r="I66" s="219"/>
      <c r="J66" s="175"/>
      <c r="K66" s="224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9"/>
      <c r="AB66" s="180"/>
      <c r="AC66" s="181"/>
      <c r="AD66" s="183"/>
      <c r="AE66" s="182"/>
      <c r="AF66" s="126" t="n">
        <f aca="false">+H66+AD66</f>
        <v>12055</v>
      </c>
      <c r="AG66" s="180"/>
    </row>
    <row collapsed="false" customFormat="true" customHeight="false" hidden="false" ht="12.1" outlineLevel="0" r="67" s="150">
      <c r="B67" s="187"/>
      <c r="C67" s="200"/>
      <c r="D67" s="182" t="s">
        <v>34</v>
      </c>
      <c r="E67" s="217" t="s">
        <v>94</v>
      </c>
      <c r="F67" s="190" t="n">
        <v>262</v>
      </c>
      <c r="G67" s="191" t="n">
        <v>3145</v>
      </c>
      <c r="H67" s="121"/>
      <c r="I67" s="192" t="n">
        <f aca="false">+G67</f>
        <v>3145</v>
      </c>
      <c r="J67" s="192"/>
      <c r="K67" s="193" t="s">
        <v>80</v>
      </c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21"/>
      <c r="AB67" s="75"/>
      <c r="AC67" s="69"/>
      <c r="AD67" s="70"/>
      <c r="AE67" s="182"/>
      <c r="AF67" s="72" t="n">
        <f aca="false">+H67+AD67</f>
        <v>0</v>
      </c>
      <c r="AG67" s="75"/>
    </row>
    <row collapsed="false" customFormat="true" customHeight="false" hidden="false" ht="12.1" outlineLevel="0" r="68" s="150">
      <c r="B68" s="225"/>
      <c r="C68" s="204"/>
      <c r="D68" s="205" t="s">
        <v>41</v>
      </c>
      <c r="E68" s="226" t="s">
        <v>91</v>
      </c>
      <c r="F68" s="207" t="n">
        <v>262</v>
      </c>
      <c r="G68" s="208" t="n">
        <f aca="false">1048+11004+3</f>
        <v>12055</v>
      </c>
      <c r="H68" s="209" t="n">
        <f aca="false">+G68</f>
        <v>12055</v>
      </c>
      <c r="I68" s="210"/>
      <c r="J68" s="210"/>
      <c r="K68" s="211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209"/>
      <c r="AB68" s="213"/>
      <c r="AC68" s="214"/>
      <c r="AD68" s="227"/>
      <c r="AE68" s="205"/>
      <c r="AF68" s="215" t="n">
        <f aca="false">+H68+AD68</f>
        <v>12055</v>
      </c>
      <c r="AG68" s="75"/>
    </row>
    <row collapsed="false" customFormat="false" customHeight="true" hidden="false" ht="31.5" outlineLevel="0" r="69">
      <c r="B69" s="44" t="n">
        <v>2.3</v>
      </c>
      <c r="C69" s="45" t="s">
        <v>116</v>
      </c>
      <c r="D69" s="45"/>
      <c r="E69" s="45"/>
      <c r="F69" s="46"/>
      <c r="G69" s="228" t="n">
        <f aca="false">SUM(G70:G75)</f>
        <v>2801300</v>
      </c>
      <c r="H69" s="229" t="n">
        <f aca="false">+H70+H73</f>
        <v>2801300</v>
      </c>
      <c r="I69" s="109" t="n">
        <f aca="false">SUM(I70:I75)</f>
        <v>0</v>
      </c>
      <c r="J69" s="109" t="n">
        <f aca="false">SUM(J70:J75)</f>
        <v>0</v>
      </c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108"/>
      <c r="AB69" s="116"/>
      <c r="AC69" s="230"/>
      <c r="AD69" s="114" t="n">
        <f aca="false">SUM(AD70:AD77)</f>
        <v>0</v>
      </c>
      <c r="AE69" s="115"/>
      <c r="AF69" s="231" t="n">
        <f aca="false">+AF70+AF73</f>
        <v>2801300</v>
      </c>
      <c r="AG69" s="232"/>
    </row>
    <row collapsed="false" customFormat="false" customHeight="true" hidden="false" ht="28.5" outlineLevel="0" r="70">
      <c r="B70" s="59"/>
      <c r="C70" s="233" t="s">
        <v>117</v>
      </c>
      <c r="D70" s="234" t="s">
        <v>118</v>
      </c>
      <c r="E70" s="234"/>
      <c r="F70" s="235"/>
      <c r="G70" s="236"/>
      <c r="H70" s="179" t="n">
        <f aca="false">SUM(H71:H72)</f>
        <v>42500</v>
      </c>
      <c r="I70" s="65"/>
      <c r="J70" s="65"/>
      <c r="K70" s="66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137"/>
      <c r="AB70" s="138"/>
      <c r="AC70" s="124"/>
      <c r="AD70" s="139"/>
      <c r="AE70" s="9"/>
      <c r="AF70" s="126" t="n">
        <f aca="false">SUM(AF71:AF72)</f>
        <v>5330</v>
      </c>
      <c r="AG70" s="75"/>
    </row>
    <row collapsed="false" customFormat="false" customHeight="false" hidden="false" ht="12.65" outlineLevel="0" r="71">
      <c r="B71" s="59"/>
      <c r="C71" s="60"/>
      <c r="D71" s="237" t="s">
        <v>34</v>
      </c>
      <c r="E71" s="61" t="s">
        <v>119</v>
      </c>
      <c r="F71" s="119" t="n">
        <v>1</v>
      </c>
      <c r="G71" s="136" t="n">
        <v>25000</v>
      </c>
      <c r="H71" s="121" t="n">
        <f aca="false">+G71</f>
        <v>25000</v>
      </c>
      <c r="I71" s="65"/>
      <c r="J71" s="65"/>
      <c r="K71" s="66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137"/>
      <c r="AB71" s="138"/>
      <c r="AC71" s="124"/>
      <c r="AD71" s="139" t="n">
        <v>-21670</v>
      </c>
      <c r="AE71" s="9"/>
      <c r="AF71" s="72" t="n">
        <f aca="false">+H71+AD71</f>
        <v>3330</v>
      </c>
      <c r="AG71" s="238" t="s">
        <v>120</v>
      </c>
    </row>
    <row collapsed="false" customFormat="false" customHeight="false" hidden="false" ht="12.1" outlineLevel="0" r="72">
      <c r="B72" s="59"/>
      <c r="C72" s="60"/>
      <c r="D72" s="237" t="s">
        <v>41</v>
      </c>
      <c r="E72" s="239" t="s">
        <v>121</v>
      </c>
      <c r="F72" s="119" t="n">
        <v>1750</v>
      </c>
      <c r="G72" s="136" t="n">
        <v>17500</v>
      </c>
      <c r="H72" s="121" t="n">
        <f aca="false">+G72</f>
        <v>17500</v>
      </c>
      <c r="I72" s="65"/>
      <c r="J72" s="65"/>
      <c r="K72" s="66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137"/>
      <c r="AB72" s="138"/>
      <c r="AC72" s="124"/>
      <c r="AD72" s="139" t="n">
        <v>-15500</v>
      </c>
      <c r="AE72" s="9"/>
      <c r="AF72" s="72" t="n">
        <f aca="false">+H72+AD72</f>
        <v>2000</v>
      </c>
      <c r="AG72" s="240" t="s">
        <v>122</v>
      </c>
    </row>
    <row collapsed="false" customFormat="false" customHeight="true" hidden="false" ht="24" outlineLevel="0" r="73">
      <c r="B73" s="59"/>
      <c r="C73" s="233" t="s">
        <v>123</v>
      </c>
      <c r="D73" s="234" t="s">
        <v>124</v>
      </c>
      <c r="E73" s="234"/>
      <c r="F73" s="235"/>
      <c r="G73" s="236"/>
      <c r="H73" s="179" t="n">
        <f aca="false">SUM(H74:H75)</f>
        <v>2758800</v>
      </c>
      <c r="I73" s="65"/>
      <c r="J73" s="65"/>
      <c r="K73" s="66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137"/>
      <c r="AB73" s="138"/>
      <c r="AC73" s="124"/>
      <c r="AD73" s="139"/>
      <c r="AE73" s="9"/>
      <c r="AF73" s="126" t="n">
        <f aca="false">SUM(AF74:AF77)</f>
        <v>2795970</v>
      </c>
      <c r="AG73" s="241"/>
    </row>
    <row collapsed="false" customFormat="false" customHeight="false" hidden="false" ht="12.65" outlineLevel="0" r="74">
      <c r="B74" s="59"/>
      <c r="C74" s="60"/>
      <c r="D74" s="237" t="s">
        <v>34</v>
      </c>
      <c r="E74" s="61" t="s">
        <v>125</v>
      </c>
      <c r="F74" s="119" t="n">
        <v>114</v>
      </c>
      <c r="G74" s="136" t="n">
        <v>2736000</v>
      </c>
      <c r="H74" s="121" t="n">
        <f aca="false">+G74</f>
        <v>2736000</v>
      </c>
      <c r="I74" s="65"/>
      <c r="J74" s="65"/>
      <c r="K74" s="66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137"/>
      <c r="AB74" s="242"/>
      <c r="AC74" s="124"/>
      <c r="AD74" s="243"/>
      <c r="AE74" s="9"/>
      <c r="AF74" s="72" t="n">
        <f aca="false">+AD74+H74</f>
        <v>2736000</v>
      </c>
      <c r="AG74" s="180"/>
    </row>
    <row collapsed="false" customFormat="false" customHeight="false" hidden="false" ht="12.1" outlineLevel="0" r="75">
      <c r="B75" s="59"/>
      <c r="C75" s="60"/>
      <c r="D75" s="237" t="s">
        <v>41</v>
      </c>
      <c r="E75" s="239" t="s">
        <v>121</v>
      </c>
      <c r="F75" s="119" t="n">
        <v>1140</v>
      </c>
      <c r="G75" s="136" t="n">
        <v>22800</v>
      </c>
      <c r="H75" s="121" t="n">
        <f aca="false">+G75</f>
        <v>22800</v>
      </c>
      <c r="I75" s="65"/>
      <c r="J75" s="65"/>
      <c r="K75" s="66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137"/>
      <c r="AB75" s="242"/>
      <c r="AC75" s="124"/>
      <c r="AD75" s="243"/>
      <c r="AE75" s="9"/>
      <c r="AF75" s="72" t="n">
        <f aca="false">+AD75+H75</f>
        <v>22800</v>
      </c>
      <c r="AG75" s="75"/>
    </row>
    <row collapsed="false" customFormat="false" customHeight="true" hidden="false" ht="15.75" outlineLevel="0" r="76">
      <c r="B76" s="59"/>
      <c r="C76" s="60"/>
      <c r="D76" s="9"/>
      <c r="E76" s="239"/>
      <c r="F76" s="119"/>
      <c r="G76" s="136"/>
      <c r="H76" s="121"/>
      <c r="I76" s="65"/>
      <c r="J76" s="65"/>
      <c r="K76" s="66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244" t="s">
        <v>126</v>
      </c>
      <c r="AB76" s="245" t="s">
        <v>127</v>
      </c>
      <c r="AC76" s="124"/>
      <c r="AD76" s="139" t="n">
        <v>7170</v>
      </c>
      <c r="AE76" s="9"/>
      <c r="AF76" s="72" t="n">
        <f aca="false">+AD76+H76</f>
        <v>7170</v>
      </c>
      <c r="AG76" s="75"/>
    </row>
    <row collapsed="false" customFormat="false" customHeight="false" hidden="false" ht="35.05" outlineLevel="0" r="77">
      <c r="B77" s="246"/>
      <c r="C77" s="247"/>
      <c r="D77" s="248"/>
      <c r="E77" s="249"/>
      <c r="F77" s="250"/>
      <c r="G77" s="251"/>
      <c r="H77" s="209"/>
      <c r="I77" s="252"/>
      <c r="J77" s="252"/>
      <c r="K77" s="253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5" t="s">
        <v>65</v>
      </c>
      <c r="AB77" s="256" t="s">
        <v>128</v>
      </c>
      <c r="AC77" s="257"/>
      <c r="AD77" s="258" t="n">
        <v>30000</v>
      </c>
      <c r="AE77" s="248"/>
      <c r="AF77" s="215" t="n">
        <f aca="false">+AD77+H77</f>
        <v>30000</v>
      </c>
      <c r="AG77" s="75"/>
    </row>
    <row collapsed="false" customFormat="true" customHeight="true" hidden="false" ht="43.5" outlineLevel="0" r="78" s="259">
      <c r="B78" s="44" t="n">
        <v>2.4</v>
      </c>
      <c r="C78" s="45" t="s">
        <v>129</v>
      </c>
      <c r="D78" s="45"/>
      <c r="E78" s="45"/>
      <c r="F78" s="46"/>
      <c r="G78" s="107" t="n">
        <f aca="false">SUM(G79:G91)</f>
        <v>8140200</v>
      </c>
      <c r="H78" s="108" t="e">
        <f aca="false">+H79+H91</f>
        <v>#N/A</v>
      </c>
      <c r="I78" s="109" t="n">
        <f aca="false">SUM(I79:I91)</f>
        <v>0</v>
      </c>
      <c r="J78" s="109" t="n">
        <f aca="false">SUM(J79:J91)</f>
        <v>0</v>
      </c>
      <c r="K78" s="260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2"/>
      <c r="AB78" s="263"/>
      <c r="AC78" s="264"/>
      <c r="AD78" s="265" t="n">
        <f aca="false">SUM(AD79:AD89)</f>
        <v>-55000</v>
      </c>
      <c r="AE78" s="115"/>
      <c r="AF78" s="265" t="e">
        <f aca="false">+AF79+AF91</f>
        <v>#N/A</v>
      </c>
      <c r="AG78" s="232"/>
    </row>
    <row collapsed="false" customFormat="false" customHeight="true" hidden="false" ht="29.25" outlineLevel="0" r="79">
      <c r="B79" s="59"/>
      <c r="C79" s="233" t="s">
        <v>130</v>
      </c>
      <c r="D79" s="234" t="s">
        <v>131</v>
      </c>
      <c r="E79" s="234"/>
      <c r="F79" s="235"/>
      <c r="G79" s="236"/>
      <c r="H79" s="179" t="e">
        <f aca="false">+H80+H81+H84+H86</f>
        <v>#N/A</v>
      </c>
      <c r="I79" s="65"/>
      <c r="J79" s="65"/>
      <c r="K79" s="66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266"/>
      <c r="AB79" s="267"/>
      <c r="AC79" s="268"/>
      <c r="AD79" s="269"/>
      <c r="AE79" s="9"/>
      <c r="AF79" s="126" t="e">
        <f aca="false">+AF80+AF81+AF84+AF86</f>
        <v>#N/A</v>
      </c>
      <c r="AG79" s="180"/>
    </row>
    <row collapsed="false" customFormat="false" customHeight="true" hidden="false" ht="60" outlineLevel="0" r="80">
      <c r="B80" s="59"/>
      <c r="C80" s="60"/>
      <c r="D80" s="9" t="s">
        <v>132</v>
      </c>
      <c r="E80" s="270" t="s">
        <v>133</v>
      </c>
      <c r="F80" s="235" t="n">
        <v>1</v>
      </c>
      <c r="G80" s="236" t="n">
        <v>8000</v>
      </c>
      <c r="H80" s="179" t="n">
        <v>8000</v>
      </c>
      <c r="I80" s="65"/>
      <c r="J80" s="65"/>
      <c r="K80" s="66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266" t="s">
        <v>134</v>
      </c>
      <c r="AB80" s="271" t="s">
        <v>135</v>
      </c>
      <c r="AC80" s="124"/>
      <c r="AD80" s="139" t="n">
        <v>7000</v>
      </c>
      <c r="AE80" s="9" t="n">
        <v>1</v>
      </c>
      <c r="AF80" s="72" t="n">
        <f aca="false">+H80+AD80</f>
        <v>15000</v>
      </c>
      <c r="AG80" s="272"/>
    </row>
    <row collapsed="false" customFormat="true" customHeight="true" hidden="false" ht="25.5" outlineLevel="0" r="81" s="259">
      <c r="B81" s="273"/>
      <c r="C81" s="233"/>
      <c r="D81" s="9" t="s">
        <v>136</v>
      </c>
      <c r="E81" s="270" t="s">
        <v>137</v>
      </c>
      <c r="F81" s="235"/>
      <c r="G81" s="236"/>
      <c r="H81" s="179" t="n">
        <f aca="false">SUM(H82:H83)</f>
        <v>155190</v>
      </c>
      <c r="I81" s="274"/>
      <c r="J81" s="274"/>
      <c r="K81" s="275"/>
      <c r="L81" s="276"/>
      <c r="M81" s="276"/>
      <c r="N81" s="276"/>
      <c r="O81" s="276"/>
      <c r="P81" s="276"/>
      <c r="Q81" s="276"/>
      <c r="R81" s="276"/>
      <c r="S81" s="276"/>
      <c r="T81" s="276"/>
      <c r="U81" s="276"/>
      <c r="V81" s="276"/>
      <c r="W81" s="276"/>
      <c r="X81" s="276"/>
      <c r="Y81" s="276"/>
      <c r="Z81" s="276"/>
      <c r="AA81" s="266"/>
      <c r="AB81" s="267"/>
      <c r="AC81" s="268"/>
      <c r="AD81" s="269"/>
      <c r="AE81" s="9"/>
      <c r="AF81" s="72" t="n">
        <v>0</v>
      </c>
      <c r="AG81" s="180"/>
    </row>
    <row collapsed="false" customFormat="false" customHeight="true" hidden="false" ht="17.25" outlineLevel="0" r="82">
      <c r="B82" s="59"/>
      <c r="C82" s="60"/>
      <c r="D82" s="182" t="s">
        <v>34</v>
      </c>
      <c r="E82" s="217" t="s">
        <v>94</v>
      </c>
      <c r="F82" s="119" t="n">
        <v>210</v>
      </c>
      <c r="G82" s="136" t="n">
        <v>44100</v>
      </c>
      <c r="H82" s="121" t="n">
        <f aca="false">+G82</f>
        <v>44100</v>
      </c>
      <c r="I82" s="65"/>
      <c r="J82" s="65"/>
      <c r="K82" s="66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137"/>
      <c r="AB82" s="138"/>
      <c r="AC82" s="124"/>
      <c r="AD82" s="139" t="n">
        <v>-44100</v>
      </c>
      <c r="AE82" s="9"/>
      <c r="AF82" s="72" t="n">
        <f aca="false">+H82+AD82</f>
        <v>0</v>
      </c>
      <c r="AG82" s="138" t="s">
        <v>138</v>
      </c>
    </row>
    <row collapsed="false" customFormat="false" customHeight="true" hidden="false" ht="27" outlineLevel="0" r="83">
      <c r="B83" s="59"/>
      <c r="C83" s="60"/>
      <c r="D83" s="182" t="s">
        <v>41</v>
      </c>
      <c r="E83" s="217" t="s">
        <v>91</v>
      </c>
      <c r="F83" s="119" t="n">
        <v>210</v>
      </c>
      <c r="G83" s="136" t="n">
        <f aca="false">110250+840</f>
        <v>111090</v>
      </c>
      <c r="H83" s="121" t="n">
        <f aca="false">+G83</f>
        <v>111090</v>
      </c>
      <c r="I83" s="65"/>
      <c r="J83" s="65"/>
      <c r="K83" s="66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137"/>
      <c r="AB83" s="138"/>
      <c r="AC83" s="124"/>
      <c r="AD83" s="139" t="n">
        <v>-111090</v>
      </c>
      <c r="AE83" s="9"/>
      <c r="AF83" s="72" t="n">
        <f aca="false">+H83+AD83</f>
        <v>0</v>
      </c>
      <c r="AG83" s="238" t="s">
        <v>139</v>
      </c>
    </row>
    <row collapsed="false" customFormat="true" customHeight="true" hidden="false" ht="27.75" outlineLevel="0" r="84" s="259">
      <c r="B84" s="273"/>
      <c r="C84" s="233"/>
      <c r="D84" s="9" t="s">
        <v>140</v>
      </c>
      <c r="E84" s="270" t="s">
        <v>141</v>
      </c>
      <c r="F84" s="235"/>
      <c r="G84" s="236"/>
      <c r="H84" s="179" t="e">
        <f aca="false">SUM(H85)</f>
        <v>#N/A</v>
      </c>
      <c r="I84" s="274"/>
      <c r="J84" s="274"/>
      <c r="K84" s="275"/>
      <c r="L84" s="276"/>
      <c r="M84" s="276"/>
      <c r="N84" s="276"/>
      <c r="O84" s="276"/>
      <c r="P84" s="276"/>
      <c r="Q84" s="276"/>
      <c r="R84" s="276"/>
      <c r="S84" s="276"/>
      <c r="T84" s="276"/>
      <c r="U84" s="276"/>
      <c r="V84" s="276"/>
      <c r="W84" s="276"/>
      <c r="X84" s="276"/>
      <c r="Y84" s="276"/>
      <c r="Z84" s="276"/>
      <c r="AA84" s="266"/>
      <c r="AB84" s="267"/>
      <c r="AC84" s="268"/>
      <c r="AD84" s="269"/>
      <c r="AE84" s="9"/>
      <c r="AF84" s="126" t="e">
        <f aca="false">SUM(AF85)</f>
        <v>#N/A</v>
      </c>
      <c r="AG84" s="180"/>
    </row>
    <row collapsed="false" customFormat="false" customHeight="true" hidden="false" ht="19.5" outlineLevel="0" r="85">
      <c r="B85" s="59"/>
      <c r="C85" s="60"/>
      <c r="D85" s="182" t="s">
        <v>34</v>
      </c>
      <c r="E85" s="217" t="s">
        <v>142</v>
      </c>
      <c r="F85" s="119" t="n">
        <v>100</v>
      </c>
      <c r="G85" s="136" t="n">
        <v>240000</v>
      </c>
      <c r="H85" s="121" t="e">
        <f aca="false">+</f>
        <v>#N/A</v>
      </c>
      <c r="I85" s="65"/>
      <c r="J85" s="65"/>
      <c r="K85" s="66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266"/>
      <c r="AB85" s="138"/>
      <c r="AC85" s="124"/>
      <c r="AD85" s="139" t="n">
        <v>93190</v>
      </c>
      <c r="AE85" s="9" t="s">
        <v>143</v>
      </c>
      <c r="AF85" s="72" t="e">
        <f aca="false">+H85+AD85</f>
        <v>#N/A</v>
      </c>
      <c r="AG85" s="238" t="s">
        <v>144</v>
      </c>
    </row>
    <row collapsed="false" customFormat="true" customHeight="true" hidden="false" ht="28.5" outlineLevel="0" r="86" s="259">
      <c r="B86" s="273"/>
      <c r="C86" s="233"/>
      <c r="D86" s="9" t="s">
        <v>145</v>
      </c>
      <c r="E86" s="277" t="s">
        <v>146</v>
      </c>
      <c r="F86" s="235"/>
      <c r="G86" s="236"/>
      <c r="H86" s="179" t="n">
        <f aca="false">SUM(H87:H89)</f>
        <v>737010</v>
      </c>
      <c r="I86" s="274"/>
      <c r="J86" s="274"/>
      <c r="K86" s="275"/>
      <c r="L86" s="276"/>
      <c r="M86" s="276"/>
      <c r="N86" s="276"/>
      <c r="O86" s="276"/>
      <c r="P86" s="276"/>
      <c r="Q86" s="276"/>
      <c r="R86" s="276"/>
      <c r="S86" s="276"/>
      <c r="T86" s="276"/>
      <c r="U86" s="276"/>
      <c r="V86" s="276"/>
      <c r="W86" s="276"/>
      <c r="X86" s="276"/>
      <c r="Y86" s="276"/>
      <c r="Z86" s="276"/>
      <c r="AA86" s="266"/>
      <c r="AB86" s="267"/>
      <c r="AC86" s="268"/>
      <c r="AD86" s="269"/>
      <c r="AE86" s="9"/>
      <c r="AF86" s="126" t="n">
        <f aca="false">SUM(AF87:AF89)</f>
        <v>737010</v>
      </c>
      <c r="AG86" s="180"/>
    </row>
    <row collapsed="false" customFormat="false" customHeight="false" hidden="false" ht="12.65" outlineLevel="0" r="87">
      <c r="B87" s="59"/>
      <c r="C87" s="60"/>
      <c r="D87" s="9" t="s">
        <v>34</v>
      </c>
      <c r="E87" s="140" t="s">
        <v>147</v>
      </c>
      <c r="F87" s="119" t="n">
        <v>47</v>
      </c>
      <c r="G87" s="136" t="n">
        <v>399500</v>
      </c>
      <c r="H87" s="121" t="n">
        <f aca="false">+G87</f>
        <v>399500</v>
      </c>
      <c r="I87" s="65"/>
      <c r="J87" s="65"/>
      <c r="K87" s="66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266"/>
      <c r="AB87" s="138"/>
      <c r="AC87" s="124"/>
      <c r="AD87" s="139"/>
      <c r="AE87" s="9"/>
      <c r="AF87" s="72" t="n">
        <f aca="false">+H87+AD87</f>
        <v>399500</v>
      </c>
      <c r="AG87" s="75"/>
    </row>
    <row collapsed="false" customFormat="false" customHeight="false" hidden="false" ht="12.1" outlineLevel="0" r="88">
      <c r="B88" s="59"/>
      <c r="C88" s="60"/>
      <c r="D88" s="9" t="s">
        <v>41</v>
      </c>
      <c r="E88" s="239" t="s">
        <v>148</v>
      </c>
      <c r="F88" s="119" t="n">
        <v>47</v>
      </c>
      <c r="G88" s="136" t="n">
        <v>282000</v>
      </c>
      <c r="H88" s="121" t="n">
        <f aca="false">+G88</f>
        <v>282000</v>
      </c>
      <c r="I88" s="65"/>
      <c r="J88" s="65"/>
      <c r="K88" s="66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278"/>
      <c r="AB88" s="138"/>
      <c r="AC88" s="124"/>
      <c r="AD88" s="139"/>
      <c r="AE88" s="9"/>
      <c r="AF88" s="72" t="n">
        <f aca="false">+H88+AD88</f>
        <v>282000</v>
      </c>
      <c r="AG88" s="75"/>
    </row>
    <row collapsed="false" customFormat="false" customHeight="false" hidden="false" ht="12.1" outlineLevel="0" r="89">
      <c r="B89" s="59"/>
      <c r="C89" s="247"/>
      <c r="D89" s="248" t="s">
        <v>63</v>
      </c>
      <c r="E89" s="249" t="s">
        <v>94</v>
      </c>
      <c r="F89" s="250" t="n">
        <v>47</v>
      </c>
      <c r="G89" s="251" t="n">
        <v>55510</v>
      </c>
      <c r="H89" s="209" t="n">
        <f aca="false">+G89</f>
        <v>55510</v>
      </c>
      <c r="I89" s="252"/>
      <c r="J89" s="252"/>
      <c r="K89" s="253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79"/>
      <c r="AB89" s="240"/>
      <c r="AC89" s="257"/>
      <c r="AD89" s="258"/>
      <c r="AE89" s="248"/>
      <c r="AF89" s="215" t="n">
        <f aca="false">+H89+AD89</f>
        <v>55510</v>
      </c>
      <c r="AG89" s="75"/>
    </row>
    <row collapsed="false" customFormat="false" customHeight="true" hidden="false" ht="20.25" outlineLevel="0" r="90">
      <c r="B90" s="59"/>
      <c r="C90" s="60" t="s">
        <v>149</v>
      </c>
      <c r="D90" s="245" t="s">
        <v>150</v>
      </c>
      <c r="E90" s="245"/>
      <c r="F90" s="119"/>
      <c r="G90" s="136"/>
      <c r="H90" s="121"/>
      <c r="I90" s="65"/>
      <c r="J90" s="65"/>
      <c r="K90" s="66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137"/>
      <c r="AB90" s="267"/>
      <c r="AC90" s="268"/>
      <c r="AD90" s="269"/>
      <c r="AE90" s="9"/>
      <c r="AF90" s="126"/>
      <c r="AG90" s="75"/>
    </row>
    <row collapsed="false" customFormat="false" customHeight="true" hidden="false" ht="24" outlineLevel="0" r="91">
      <c r="B91" s="246"/>
      <c r="C91" s="247"/>
      <c r="D91" s="248" t="s">
        <v>151</v>
      </c>
      <c r="E91" s="280" t="s">
        <v>152</v>
      </c>
      <c r="F91" s="250" t="n">
        <v>1</v>
      </c>
      <c r="G91" s="251" t="n">
        <v>7000000</v>
      </c>
      <c r="H91" s="281" t="e">
        <f aca="false">+</f>
        <v>#N/A</v>
      </c>
      <c r="I91" s="252"/>
      <c r="J91" s="252"/>
      <c r="K91" s="253"/>
      <c r="L91" s="254"/>
      <c r="M91" s="254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4"/>
      <c r="Y91" s="254"/>
      <c r="Z91" s="254"/>
      <c r="AA91" s="279"/>
      <c r="AB91" s="240"/>
      <c r="AC91" s="257"/>
      <c r="AD91" s="258"/>
      <c r="AE91" s="248"/>
      <c r="AF91" s="227" t="e">
        <f aca="false">+H91+AD91</f>
        <v>#N/A</v>
      </c>
      <c r="AG91" s="75"/>
    </row>
    <row collapsed="false" customFormat="true" customHeight="true" hidden="false" ht="40.5" outlineLevel="0" r="92" s="259">
      <c r="B92" s="44" t="n">
        <v>2.5</v>
      </c>
      <c r="C92" s="45" t="s">
        <v>153</v>
      </c>
      <c r="D92" s="45"/>
      <c r="E92" s="45"/>
      <c r="F92" s="46"/>
      <c r="G92" s="107" t="n">
        <f aca="false">SUM(G93)</f>
        <v>8185400</v>
      </c>
      <c r="H92" s="108" t="n">
        <v>8185400</v>
      </c>
      <c r="I92" s="109" t="n">
        <f aca="false">SUM(I93)</f>
        <v>0</v>
      </c>
      <c r="J92" s="109" t="n">
        <f aca="false">SUM(J93)</f>
        <v>0</v>
      </c>
      <c r="K92" s="107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82"/>
      <c r="AB92" s="232"/>
      <c r="AC92" s="54"/>
      <c r="AD92" s="283"/>
      <c r="AE92" s="115"/>
      <c r="AF92" s="284" t="n">
        <f aca="false">SUM(AF93)</f>
        <v>8185400</v>
      </c>
      <c r="AG92" s="285"/>
    </row>
    <row collapsed="false" customFormat="false" customHeight="true" hidden="false" ht="26.25" outlineLevel="0" r="93">
      <c r="B93" s="246"/>
      <c r="C93" s="204" t="s">
        <v>154</v>
      </c>
      <c r="D93" s="286" t="s">
        <v>155</v>
      </c>
      <c r="E93" s="286"/>
      <c r="F93" s="250" t="n">
        <v>1</v>
      </c>
      <c r="G93" s="251" t="n">
        <v>8185400</v>
      </c>
      <c r="H93" s="281" t="n">
        <v>8185400</v>
      </c>
      <c r="I93" s="252"/>
      <c r="J93" s="252"/>
      <c r="K93" s="253"/>
      <c r="L93" s="254"/>
      <c r="M93" s="254"/>
      <c r="N93" s="254"/>
      <c r="O93" s="254"/>
      <c r="P93" s="254"/>
      <c r="Q93" s="254"/>
      <c r="R93" s="254"/>
      <c r="S93" s="254"/>
      <c r="T93" s="254"/>
      <c r="U93" s="254"/>
      <c r="V93" s="254"/>
      <c r="W93" s="254"/>
      <c r="X93" s="254"/>
      <c r="Y93" s="254"/>
      <c r="Z93" s="254"/>
      <c r="AA93" s="279"/>
      <c r="AB93" s="240"/>
      <c r="AC93" s="257"/>
      <c r="AD93" s="287"/>
      <c r="AE93" s="248"/>
      <c r="AF93" s="288" t="n">
        <f aca="false">+H93+AD93</f>
        <v>8185400</v>
      </c>
      <c r="AG93" s="180"/>
    </row>
    <row collapsed="false" customFormat="true" customHeight="true" hidden="false" ht="51.75" outlineLevel="0" r="94" s="259">
      <c r="B94" s="44" t="n">
        <v>2.6</v>
      </c>
      <c r="C94" s="45" t="s">
        <v>156</v>
      </c>
      <c r="D94" s="45"/>
      <c r="E94" s="45"/>
      <c r="F94" s="46"/>
      <c r="G94" s="107" t="n">
        <f aca="false">+G95+G103+G104+G118+G134+G138</f>
        <v>6289695</v>
      </c>
      <c r="H94" s="108" t="n">
        <f aca="false">+H95+H103+H104+H118+H134+H138</f>
        <v>3504220</v>
      </c>
      <c r="I94" s="109" t="e">
        <f aca="false">+I95+I103+I104+I118+I134+I138</f>
        <v>#N/A</v>
      </c>
      <c r="J94" s="109" t="e">
        <f aca="false">+J95+J103+J104+J118+J134+J138</f>
        <v>#N/A</v>
      </c>
      <c r="K94" s="260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82"/>
      <c r="AB94" s="232"/>
      <c r="AC94" s="54"/>
      <c r="AD94" s="283"/>
      <c r="AE94" s="115"/>
      <c r="AF94" s="114" t="n">
        <f aca="false">+AF95+AF102+AF104+AF118+AF134+AF138</f>
        <v>1834333</v>
      </c>
      <c r="AG94" s="232"/>
    </row>
    <row collapsed="false" customFormat="true" customHeight="false" hidden="false" ht="12.1" outlineLevel="0" r="95" s="259">
      <c r="B95" s="273"/>
      <c r="C95" s="233" t="s">
        <v>157</v>
      </c>
      <c r="D95" s="117" t="s">
        <v>158</v>
      </c>
      <c r="E95" s="233"/>
      <c r="F95" s="235"/>
      <c r="G95" s="289" t="n">
        <f aca="false">SUM(G96:G101)</f>
        <v>160575</v>
      </c>
      <c r="H95" s="290" t="n">
        <f aca="false">+H96+H97</f>
        <v>160575</v>
      </c>
      <c r="I95" s="291" t="n">
        <f aca="false">SUM(I96:I101)</f>
        <v>0</v>
      </c>
      <c r="J95" s="291" t="n">
        <f aca="false">SUM(J96:J101)</f>
        <v>0</v>
      </c>
      <c r="K95" s="275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66"/>
      <c r="AB95" s="267"/>
      <c r="AC95" s="268"/>
      <c r="AD95" s="269" t="n">
        <f aca="false">SUM(AD96:AD101)</f>
        <v>0</v>
      </c>
      <c r="AE95" s="292"/>
      <c r="AF95" s="126" t="n">
        <f aca="false">+H95+AD95</f>
        <v>160575</v>
      </c>
      <c r="AG95" s="293"/>
    </row>
    <row collapsed="false" customFormat="false" customHeight="false" hidden="false" ht="12.1" outlineLevel="0" r="96">
      <c r="B96" s="59"/>
      <c r="C96" s="60"/>
      <c r="D96" s="9" t="s">
        <v>159</v>
      </c>
      <c r="E96" s="60"/>
      <c r="F96" s="119" t="n">
        <v>4</v>
      </c>
      <c r="G96" s="136" t="n">
        <v>113245</v>
      </c>
      <c r="H96" s="121" t="n">
        <v>113245</v>
      </c>
      <c r="I96" s="65"/>
      <c r="J96" s="65"/>
      <c r="K96" s="66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266"/>
      <c r="AB96" s="138"/>
      <c r="AC96" s="124"/>
      <c r="AD96" s="269"/>
      <c r="AE96" s="292"/>
      <c r="AF96" s="139" t="n">
        <f aca="false">+H96+AD96</f>
        <v>113245</v>
      </c>
      <c r="AG96" s="294"/>
    </row>
    <row collapsed="false" customFormat="true" customHeight="false" hidden="false" ht="12.1" outlineLevel="0" r="97" s="259">
      <c r="B97" s="273"/>
      <c r="C97" s="233"/>
      <c r="D97" s="9" t="s">
        <v>160</v>
      </c>
      <c r="E97" s="233"/>
      <c r="F97" s="235"/>
      <c r="G97" s="236"/>
      <c r="H97" s="179" t="n">
        <f aca="false">SUM(H98:H101)</f>
        <v>47330</v>
      </c>
      <c r="I97" s="274"/>
      <c r="J97" s="274"/>
      <c r="K97" s="275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66"/>
      <c r="AB97" s="267"/>
      <c r="AC97" s="268"/>
      <c r="AD97" s="269"/>
      <c r="AE97" s="292"/>
      <c r="AF97" s="269" t="n">
        <f aca="false">+H97+AD97</f>
        <v>47330</v>
      </c>
      <c r="AG97" s="293"/>
    </row>
    <row collapsed="false" customFormat="false" customHeight="true" hidden="false" ht="15.75" outlineLevel="0" r="98">
      <c r="B98" s="59"/>
      <c r="C98" s="60"/>
      <c r="D98" s="9" t="s">
        <v>34</v>
      </c>
      <c r="E98" s="239" t="s">
        <v>161</v>
      </c>
      <c r="F98" s="295" t="n">
        <v>19</v>
      </c>
      <c r="G98" s="136" t="n">
        <v>39450</v>
      </c>
      <c r="H98" s="121" t="n">
        <f aca="false">+G98</f>
        <v>39450</v>
      </c>
      <c r="I98" s="65"/>
      <c r="J98" s="65"/>
      <c r="K98" s="66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137"/>
      <c r="AB98" s="267"/>
      <c r="AC98" s="296" t="n">
        <v>38</v>
      </c>
      <c r="AD98" s="297" t="n">
        <f aca="false">-18425+2475</f>
        <v>-15950</v>
      </c>
      <c r="AE98" s="67"/>
      <c r="AF98" s="139" t="n">
        <f aca="false">+H98+AD98</f>
        <v>23500</v>
      </c>
      <c r="AG98" s="238" t="s">
        <v>162</v>
      </c>
    </row>
    <row collapsed="false" customFormat="false" customHeight="false" hidden="false" ht="12.65" outlineLevel="0" r="99">
      <c r="B99" s="59"/>
      <c r="C99" s="60"/>
      <c r="D99" s="9" t="s">
        <v>41</v>
      </c>
      <c r="E99" s="239" t="s">
        <v>74</v>
      </c>
      <c r="F99" s="295" t="n">
        <v>22</v>
      </c>
      <c r="G99" s="136" t="n">
        <v>4050</v>
      </c>
      <c r="H99" s="121" t="n">
        <f aca="false">+G99</f>
        <v>4050</v>
      </c>
      <c r="I99" s="65"/>
      <c r="J99" s="65"/>
      <c r="K99" s="66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137"/>
      <c r="AB99" s="138"/>
      <c r="AC99" s="296" t="n">
        <v>35</v>
      </c>
      <c r="AD99" s="139" t="n">
        <v>5765</v>
      </c>
      <c r="AE99" s="67"/>
      <c r="AF99" s="139" t="n">
        <f aca="false">+H99+AD99</f>
        <v>9815</v>
      </c>
      <c r="AG99" s="238" t="s">
        <v>163</v>
      </c>
    </row>
    <row collapsed="false" customFormat="false" customHeight="false" hidden="false" ht="12.65" outlineLevel="0" r="100">
      <c r="B100" s="59"/>
      <c r="C100" s="60"/>
      <c r="D100" s="9" t="s">
        <v>63</v>
      </c>
      <c r="E100" s="239" t="s">
        <v>164</v>
      </c>
      <c r="F100" s="295" t="n">
        <v>12</v>
      </c>
      <c r="G100" s="136" t="n">
        <v>2330</v>
      </c>
      <c r="H100" s="121" t="n">
        <f aca="false">+G100</f>
        <v>2330</v>
      </c>
      <c r="I100" s="65"/>
      <c r="J100" s="65"/>
      <c r="K100" s="66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137"/>
      <c r="AB100" s="267"/>
      <c r="AC100" s="296" t="n">
        <v>29</v>
      </c>
      <c r="AD100" s="139" t="n">
        <v>6585</v>
      </c>
      <c r="AE100" s="67"/>
      <c r="AF100" s="139" t="n">
        <f aca="false">+H100+AD100</f>
        <v>8915</v>
      </c>
      <c r="AG100" s="238" t="s">
        <v>163</v>
      </c>
    </row>
    <row collapsed="false" customFormat="false" customHeight="false" hidden="false" ht="12.65" outlineLevel="0" r="101">
      <c r="B101" s="59"/>
      <c r="C101" s="247"/>
      <c r="D101" s="248" t="s">
        <v>83</v>
      </c>
      <c r="E101" s="249" t="s">
        <v>75</v>
      </c>
      <c r="F101" s="298" t="n">
        <v>1</v>
      </c>
      <c r="G101" s="251" t="n">
        <v>1500</v>
      </c>
      <c r="H101" s="209" t="n">
        <f aca="false">+G101</f>
        <v>1500</v>
      </c>
      <c r="I101" s="252"/>
      <c r="J101" s="252"/>
      <c r="K101" s="253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79"/>
      <c r="AB101" s="240"/>
      <c r="AC101" s="299" t="n">
        <v>2</v>
      </c>
      <c r="AD101" s="258" t="n">
        <v>3600</v>
      </c>
      <c r="AE101" s="254"/>
      <c r="AF101" s="258" t="n">
        <f aca="false">+H101+AD101</f>
        <v>5100</v>
      </c>
      <c r="AG101" s="238" t="s">
        <v>163</v>
      </c>
    </row>
    <row collapsed="false" customFormat="true" customHeight="true" hidden="false" ht="19.5" outlineLevel="0" r="102" s="259">
      <c r="B102" s="273"/>
      <c r="C102" s="233" t="s">
        <v>165</v>
      </c>
      <c r="D102" s="300" t="s">
        <v>166</v>
      </c>
      <c r="E102" s="300"/>
      <c r="F102" s="235"/>
      <c r="G102" s="236"/>
      <c r="H102" s="179" t="n">
        <f aca="false">SUM(H103)</f>
        <v>1701200</v>
      </c>
      <c r="I102" s="274"/>
      <c r="J102" s="274"/>
      <c r="K102" s="275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66"/>
      <c r="AB102" s="267"/>
      <c r="AC102" s="268"/>
      <c r="AD102" s="301" t="n">
        <f aca="false">SUM(AD103:AD103)</f>
        <v>-1701200</v>
      </c>
      <c r="AE102" s="302"/>
      <c r="AF102" s="303" t="n">
        <f aca="false">+H102+AD102</f>
        <v>0</v>
      </c>
      <c r="AG102" s="180"/>
    </row>
    <row collapsed="false" customFormat="false" customHeight="true" hidden="false" ht="24" outlineLevel="0" r="103">
      <c r="B103" s="59"/>
      <c r="C103" s="247"/>
      <c r="D103" s="248" t="s">
        <v>167</v>
      </c>
      <c r="E103" s="249" t="s">
        <v>168</v>
      </c>
      <c r="F103" s="250" t="n">
        <v>1</v>
      </c>
      <c r="G103" s="251" t="n">
        <v>4161470</v>
      </c>
      <c r="H103" s="209" t="n">
        <v>1701200</v>
      </c>
      <c r="I103" s="252" t="n">
        <v>2460270</v>
      </c>
      <c r="J103" s="252" t="e">
        <f aca="false">+</f>
        <v>#N/A</v>
      </c>
      <c r="K103" s="304" t="s">
        <v>169</v>
      </c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279"/>
      <c r="AB103" s="240"/>
      <c r="AC103" s="257"/>
      <c r="AD103" s="258" t="n">
        <v>-1701200</v>
      </c>
      <c r="AE103" s="248"/>
      <c r="AF103" s="215" t="n">
        <f aca="false">+H103+AD103</f>
        <v>0</v>
      </c>
      <c r="AG103" s="305" t="s">
        <v>170</v>
      </c>
    </row>
    <row collapsed="false" customFormat="true" customHeight="false" hidden="false" ht="12.1" outlineLevel="0" r="104" s="259">
      <c r="B104" s="273"/>
      <c r="C104" s="233" t="s">
        <v>171</v>
      </c>
      <c r="D104" s="117" t="s">
        <v>172</v>
      </c>
      <c r="E104" s="233"/>
      <c r="F104" s="235"/>
      <c r="G104" s="289" t="n">
        <f aca="false">SUM(G105:G116)</f>
        <v>276355</v>
      </c>
      <c r="H104" s="290" t="n">
        <f aca="false">+H105+H106+H107+H111</f>
        <v>276355</v>
      </c>
      <c r="I104" s="291" t="n">
        <f aca="false">SUM(I105:I116)</f>
        <v>0</v>
      </c>
      <c r="J104" s="291" t="n">
        <f aca="false">SUM(J105:J116)</f>
        <v>0</v>
      </c>
      <c r="K104" s="275"/>
      <c r="L104" s="276"/>
      <c r="M104" s="276"/>
      <c r="N104" s="276"/>
      <c r="O104" s="276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66"/>
      <c r="AB104" s="267"/>
      <c r="AC104" s="268"/>
      <c r="AD104" s="306" t="n">
        <f aca="false">SUM(AD105:AD117)</f>
        <v>31313</v>
      </c>
      <c r="AE104" s="9"/>
      <c r="AF104" s="307" t="n">
        <f aca="false">+AF105+AF107+AF111</f>
        <v>307668</v>
      </c>
      <c r="AG104" s="305"/>
    </row>
    <row collapsed="false" customFormat="true" customHeight="true" hidden="false" ht="26.25" outlineLevel="0" r="105" s="259">
      <c r="B105" s="273"/>
      <c r="C105" s="233"/>
      <c r="D105" s="9" t="s">
        <v>173</v>
      </c>
      <c r="E105" s="308" t="s">
        <v>174</v>
      </c>
      <c r="F105" s="235" t="n">
        <v>1</v>
      </c>
      <c r="G105" s="236" t="n">
        <v>10000</v>
      </c>
      <c r="H105" s="179" t="n">
        <f aca="false">+G105</f>
        <v>10000</v>
      </c>
      <c r="I105" s="274"/>
      <c r="J105" s="274"/>
      <c r="K105" s="275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66"/>
      <c r="AB105" s="267"/>
      <c r="AC105" s="268"/>
      <c r="AD105" s="139" t="n">
        <v>15000</v>
      </c>
      <c r="AE105" s="9" t="n">
        <v>1</v>
      </c>
      <c r="AF105" s="126" t="n">
        <f aca="false">+H105+AD105</f>
        <v>25000</v>
      </c>
      <c r="AG105" s="267" t="s">
        <v>175</v>
      </c>
    </row>
    <row collapsed="false" customFormat="true" customHeight="true" hidden="false" ht="29.25" outlineLevel="0" r="106" s="259">
      <c r="B106" s="273"/>
      <c r="C106" s="233"/>
      <c r="D106" s="9" t="s">
        <v>176</v>
      </c>
      <c r="E106" s="308" t="s">
        <v>177</v>
      </c>
      <c r="F106" s="235" t="n">
        <v>1</v>
      </c>
      <c r="G106" s="236" t="n">
        <v>15000</v>
      </c>
      <c r="H106" s="179" t="n">
        <f aca="false">+G106</f>
        <v>15000</v>
      </c>
      <c r="I106" s="274"/>
      <c r="J106" s="274"/>
      <c r="K106" s="275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66"/>
      <c r="AB106" s="267"/>
      <c r="AC106" s="268"/>
      <c r="AD106" s="139" t="n">
        <v>-15000</v>
      </c>
      <c r="AE106" s="9"/>
      <c r="AF106" s="126" t="n">
        <f aca="false">+H106+AD106</f>
        <v>0</v>
      </c>
      <c r="AG106" s="267" t="s">
        <v>178</v>
      </c>
    </row>
    <row collapsed="false" customFormat="true" customHeight="false" hidden="false" ht="23.85" outlineLevel="0" r="107" s="259">
      <c r="B107" s="273"/>
      <c r="C107" s="233"/>
      <c r="D107" s="9" t="s">
        <v>179</v>
      </c>
      <c r="E107" s="270" t="s">
        <v>180</v>
      </c>
      <c r="F107" s="235"/>
      <c r="G107" s="236"/>
      <c r="H107" s="179" t="n">
        <f aca="false">SUM(H108:H110)</f>
        <v>70450</v>
      </c>
      <c r="I107" s="274"/>
      <c r="J107" s="274"/>
      <c r="K107" s="275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66"/>
      <c r="AB107" s="267"/>
      <c r="AC107" s="268"/>
      <c r="AD107" s="269"/>
      <c r="AE107" s="9"/>
      <c r="AF107" s="126" t="n">
        <f aca="false">SUM(AF109+AF108+AF110)</f>
        <v>70450</v>
      </c>
      <c r="AG107" s="180"/>
    </row>
    <row collapsed="false" customFormat="false" customHeight="false" hidden="false" ht="12.65" outlineLevel="0" r="108">
      <c r="B108" s="59"/>
      <c r="C108" s="60"/>
      <c r="D108" s="237" t="s">
        <v>34</v>
      </c>
      <c r="E108" s="140" t="s">
        <v>181</v>
      </c>
      <c r="F108" s="119" t="n">
        <v>1</v>
      </c>
      <c r="G108" s="136" t="n">
        <v>8850</v>
      </c>
      <c r="H108" s="121" t="n">
        <f aca="false">+G108</f>
        <v>8850</v>
      </c>
      <c r="I108" s="65"/>
      <c r="J108" s="65"/>
      <c r="K108" s="66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137"/>
      <c r="AB108" s="138"/>
      <c r="AC108" s="124"/>
      <c r="AD108" s="139"/>
      <c r="AE108" s="9"/>
      <c r="AF108" s="72" t="n">
        <f aca="false">+H108+AD108</f>
        <v>8850</v>
      </c>
      <c r="AG108" s="75"/>
    </row>
    <row collapsed="false" customFormat="false" customHeight="false" hidden="false" ht="12.65" outlineLevel="0" r="109">
      <c r="B109" s="59"/>
      <c r="C109" s="60"/>
      <c r="D109" s="237" t="s">
        <v>41</v>
      </c>
      <c r="E109" s="140" t="s">
        <v>94</v>
      </c>
      <c r="F109" s="119" t="n">
        <v>80</v>
      </c>
      <c r="G109" s="136" t="n">
        <f aca="false">80*720</f>
        <v>57600</v>
      </c>
      <c r="H109" s="121" t="n">
        <f aca="false">+G109</f>
        <v>57600</v>
      </c>
      <c r="I109" s="65"/>
      <c r="J109" s="65"/>
      <c r="K109" s="66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137"/>
      <c r="AB109" s="138"/>
      <c r="AC109" s="124"/>
      <c r="AD109" s="139" t="n">
        <v>-2000</v>
      </c>
      <c r="AE109" s="9"/>
      <c r="AF109" s="72" t="n">
        <f aca="false">+H109+AD109</f>
        <v>55600</v>
      </c>
      <c r="AG109" s="75"/>
    </row>
    <row collapsed="false" customFormat="false" customHeight="false" hidden="false" ht="12.65" outlineLevel="0" r="110">
      <c r="B110" s="59"/>
      <c r="C110" s="60"/>
      <c r="D110" s="237" t="s">
        <v>63</v>
      </c>
      <c r="E110" s="140" t="s">
        <v>182</v>
      </c>
      <c r="F110" s="119" t="n">
        <v>80</v>
      </c>
      <c r="G110" s="136" t="n">
        <f aca="false">80*50</f>
        <v>4000</v>
      </c>
      <c r="H110" s="121" t="n">
        <f aca="false">+G110</f>
        <v>4000</v>
      </c>
      <c r="I110" s="65"/>
      <c r="J110" s="65"/>
      <c r="K110" s="66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137"/>
      <c r="AB110" s="138"/>
      <c r="AC110" s="124"/>
      <c r="AD110" s="139" t="n">
        <v>2000</v>
      </c>
      <c r="AE110" s="9" t="n">
        <v>4</v>
      </c>
      <c r="AF110" s="72" t="n">
        <f aca="false">+H110+AD110</f>
        <v>6000</v>
      </c>
      <c r="AG110" s="180"/>
    </row>
    <row collapsed="false" customFormat="true" customHeight="false" hidden="false" ht="12.65" outlineLevel="0" r="111" s="259">
      <c r="B111" s="273"/>
      <c r="C111" s="233"/>
      <c r="D111" s="9" t="s">
        <v>183</v>
      </c>
      <c r="E111" s="270" t="s">
        <v>184</v>
      </c>
      <c r="F111" s="235"/>
      <c r="G111" s="236"/>
      <c r="H111" s="179" t="n">
        <f aca="false">SUM(H112:H117)</f>
        <v>180905</v>
      </c>
      <c r="I111" s="274"/>
      <c r="J111" s="274"/>
      <c r="K111" s="275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66"/>
      <c r="AB111" s="267"/>
      <c r="AC111" s="268"/>
      <c r="AD111" s="269"/>
      <c r="AE111" s="9"/>
      <c r="AF111" s="126" t="n">
        <f aca="false">SUM(AF112:AF117)</f>
        <v>212218</v>
      </c>
      <c r="AG111" s="180"/>
    </row>
    <row collapsed="false" customFormat="false" customHeight="false" hidden="false" ht="23.85" outlineLevel="0" r="112">
      <c r="B112" s="59"/>
      <c r="C112" s="60"/>
      <c r="D112" s="237" t="s">
        <v>34</v>
      </c>
      <c r="E112" s="239" t="s">
        <v>161</v>
      </c>
      <c r="F112" s="295" t="n">
        <v>20</v>
      </c>
      <c r="G112" s="136" t="n">
        <v>45545</v>
      </c>
      <c r="H112" s="121" t="n">
        <f aca="false">+G112</f>
        <v>45545</v>
      </c>
      <c r="I112" s="65"/>
      <c r="J112" s="65"/>
      <c r="K112" s="66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137"/>
      <c r="AB112" s="138"/>
      <c r="AC112" s="124"/>
      <c r="AD112" s="139" t="n">
        <v>12919</v>
      </c>
      <c r="AE112" s="9" t="e">
        <f aca="false">++++</f>
        <v>#N/A</v>
      </c>
      <c r="AF112" s="72" t="n">
        <f aca="false">+H112+AD112</f>
        <v>58464</v>
      </c>
      <c r="AG112" s="238" t="s">
        <v>185</v>
      </c>
    </row>
    <row collapsed="false" customFormat="false" customHeight="true" hidden="false" ht="16.5" outlineLevel="0" r="113">
      <c r="B113" s="59"/>
      <c r="C113" s="60"/>
      <c r="D113" s="237" t="s">
        <v>41</v>
      </c>
      <c r="E113" s="239" t="s">
        <v>74</v>
      </c>
      <c r="F113" s="295" t="n">
        <v>16</v>
      </c>
      <c r="G113" s="136" t="n">
        <v>4800</v>
      </c>
      <c r="H113" s="121" t="n">
        <f aca="false">+G113</f>
        <v>4800</v>
      </c>
      <c r="I113" s="65"/>
      <c r="J113" s="65"/>
      <c r="K113" s="66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137"/>
      <c r="AB113" s="138"/>
      <c r="AC113" s="124"/>
      <c r="AD113" s="139" t="n">
        <f aca="false">-4800+495</f>
        <v>-4305</v>
      </c>
      <c r="AE113" s="9"/>
      <c r="AF113" s="72" t="n">
        <f aca="false">+H113+AD113</f>
        <v>495</v>
      </c>
      <c r="AG113" s="75"/>
    </row>
    <row collapsed="false" customFormat="false" customHeight="false" hidden="false" ht="12.1" outlineLevel="0" r="114">
      <c r="B114" s="59"/>
      <c r="C114" s="60"/>
      <c r="D114" s="237" t="s">
        <v>63</v>
      </c>
      <c r="E114" s="239" t="s">
        <v>186</v>
      </c>
      <c r="F114" s="295" t="n">
        <v>16</v>
      </c>
      <c r="G114" s="136" t="n">
        <v>8000</v>
      </c>
      <c r="H114" s="121" t="n">
        <f aca="false">+G114</f>
        <v>8000</v>
      </c>
      <c r="I114" s="65"/>
      <c r="J114" s="65"/>
      <c r="K114" s="66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137"/>
      <c r="AB114" s="138"/>
      <c r="AC114" s="124"/>
      <c r="AD114" s="139" t="n">
        <v>-7000</v>
      </c>
      <c r="AE114" s="9" t="e">
        <f aca="false">+</f>
        <v>#N/A</v>
      </c>
      <c r="AF114" s="72" t="n">
        <f aca="false">+H114+AD114</f>
        <v>1000</v>
      </c>
      <c r="AG114" s="75"/>
    </row>
    <row collapsed="false" customFormat="false" customHeight="false" hidden="false" ht="12.1" outlineLevel="0" r="115">
      <c r="B115" s="59"/>
      <c r="C115" s="60"/>
      <c r="D115" s="237" t="s">
        <v>83</v>
      </c>
      <c r="E115" s="239" t="s">
        <v>75</v>
      </c>
      <c r="F115" s="295" t="n">
        <v>4</v>
      </c>
      <c r="G115" s="136" t="n">
        <v>6400</v>
      </c>
      <c r="H115" s="121" t="n">
        <f aca="false">+G115</f>
        <v>6400</v>
      </c>
      <c r="I115" s="65"/>
      <c r="J115" s="65"/>
      <c r="K115" s="66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137"/>
      <c r="AB115" s="138"/>
      <c r="AC115" s="124"/>
      <c r="AD115" s="139" t="n">
        <v>-6400</v>
      </c>
      <c r="AE115" s="9"/>
      <c r="AF115" s="72" t="n">
        <f aca="false">+H115+AD115</f>
        <v>0</v>
      </c>
      <c r="AG115" s="75"/>
    </row>
    <row collapsed="false" customFormat="false" customHeight="false" hidden="false" ht="12.65" outlineLevel="0" r="116">
      <c r="B116" s="59"/>
      <c r="C116" s="60"/>
      <c r="D116" s="237" t="s">
        <v>187</v>
      </c>
      <c r="E116" s="309" t="s">
        <v>188</v>
      </c>
      <c r="F116" s="295" t="n">
        <v>4</v>
      </c>
      <c r="G116" s="136" t="n">
        <v>116160</v>
      </c>
      <c r="H116" s="121" t="n">
        <f aca="false">+G116</f>
        <v>116160</v>
      </c>
      <c r="I116" s="65"/>
      <c r="J116" s="65"/>
      <c r="K116" s="66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235" t="s">
        <v>189</v>
      </c>
      <c r="AB116" s="309" t="s">
        <v>188</v>
      </c>
      <c r="AC116" s="124"/>
      <c r="AD116" s="139" t="n">
        <v>31313</v>
      </c>
      <c r="AE116" s="9" t="n">
        <v>5</v>
      </c>
      <c r="AF116" s="72" t="n">
        <f aca="false">+H116+AD116</f>
        <v>147473</v>
      </c>
      <c r="AG116" s="238" t="s">
        <v>190</v>
      </c>
    </row>
    <row collapsed="false" customFormat="false" customHeight="false" hidden="false" ht="12.65" outlineLevel="0" r="117">
      <c r="B117" s="59"/>
      <c r="C117" s="247"/>
      <c r="D117" s="248"/>
      <c r="E117" s="310"/>
      <c r="F117" s="298"/>
      <c r="G117" s="251"/>
      <c r="H117" s="209"/>
      <c r="I117" s="252"/>
      <c r="J117" s="252"/>
      <c r="K117" s="253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311" t="s">
        <v>191</v>
      </c>
      <c r="AB117" s="312" t="s">
        <v>192</v>
      </c>
      <c r="AC117" s="257"/>
      <c r="AD117" s="258" t="n">
        <v>4786</v>
      </c>
      <c r="AE117" s="248" t="e">
        <f aca="false">++++</f>
        <v>#N/A</v>
      </c>
      <c r="AF117" s="215" t="n">
        <f aca="false">+H117+AD117</f>
        <v>4786</v>
      </c>
      <c r="AG117" s="238" t="s">
        <v>193</v>
      </c>
    </row>
    <row collapsed="false" customFormat="false" customHeight="true" hidden="false" ht="22.5" outlineLevel="0" r="118">
      <c r="B118" s="59"/>
      <c r="C118" s="233" t="s">
        <v>194</v>
      </c>
      <c r="D118" s="9"/>
      <c r="E118" s="60"/>
      <c r="F118" s="119"/>
      <c r="G118" s="313" t="n">
        <f aca="false">SUM(G119:G132)</f>
        <v>942795</v>
      </c>
      <c r="H118" s="314" t="n">
        <f aca="false">+H119+H124+H128</f>
        <v>617590</v>
      </c>
      <c r="I118" s="315" t="n">
        <f aca="false">SUM(I119:I132)</f>
        <v>325205</v>
      </c>
      <c r="J118" s="315" t="n">
        <f aca="false">SUM(J119:J132)</f>
        <v>0</v>
      </c>
      <c r="K118" s="66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137"/>
      <c r="AB118" s="138"/>
      <c r="AC118" s="124"/>
      <c r="AD118" s="72" t="n">
        <f aca="false">SUM(AD119:AD133)</f>
        <v>0</v>
      </c>
      <c r="AE118" s="9"/>
      <c r="AF118" s="72" t="n">
        <f aca="false">+AF119+AF124+AF128</f>
        <v>617590</v>
      </c>
      <c r="AG118" s="75"/>
    </row>
    <row collapsed="false" customFormat="true" customHeight="false" hidden="false" ht="23.85" outlineLevel="0" r="119" s="259">
      <c r="B119" s="273"/>
      <c r="C119" s="233"/>
      <c r="D119" s="9" t="s">
        <v>195</v>
      </c>
      <c r="E119" s="270" t="s">
        <v>196</v>
      </c>
      <c r="F119" s="235"/>
      <c r="G119" s="236"/>
      <c r="H119" s="179" t="n">
        <f aca="false">SUM(H120:H121)</f>
        <v>60000</v>
      </c>
      <c r="I119" s="274"/>
      <c r="J119" s="274"/>
      <c r="K119" s="275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66"/>
      <c r="AB119" s="267"/>
      <c r="AC119" s="268"/>
      <c r="AD119" s="306"/>
      <c r="AE119" s="9"/>
      <c r="AF119" s="307" t="n">
        <f aca="false">SUM(AF120:AF123)</f>
        <v>60000</v>
      </c>
      <c r="AG119" s="180"/>
    </row>
    <row collapsed="false" customFormat="false" customHeight="false" hidden="false" ht="12.65" outlineLevel="0" r="120">
      <c r="B120" s="59"/>
      <c r="C120" s="60"/>
      <c r="D120" s="237" t="s">
        <v>34</v>
      </c>
      <c r="E120" s="128" t="s">
        <v>197</v>
      </c>
      <c r="F120" s="119" t="n">
        <v>1</v>
      </c>
      <c r="G120" s="136" t="n">
        <v>30000</v>
      </c>
      <c r="H120" s="121" t="n">
        <f aca="false">+G120</f>
        <v>30000</v>
      </c>
      <c r="I120" s="65"/>
      <c r="J120" s="65"/>
      <c r="K120" s="66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137"/>
      <c r="AB120" s="138"/>
      <c r="AC120" s="124"/>
      <c r="AD120" s="139"/>
      <c r="AE120" s="9"/>
      <c r="AF120" s="72" t="n">
        <f aca="false">+H120+AD120</f>
        <v>30000</v>
      </c>
      <c r="AG120" s="241"/>
    </row>
    <row collapsed="false" customFormat="false" customHeight="false" hidden="false" ht="12.65" outlineLevel="0" r="121">
      <c r="B121" s="59"/>
      <c r="C121" s="60"/>
      <c r="D121" s="237" t="s">
        <v>41</v>
      </c>
      <c r="E121" s="128" t="s">
        <v>198</v>
      </c>
      <c r="F121" s="119" t="n">
        <v>1</v>
      </c>
      <c r="G121" s="136" t="n">
        <v>30000</v>
      </c>
      <c r="H121" s="121" t="n">
        <f aca="false">+G121</f>
        <v>30000</v>
      </c>
      <c r="I121" s="65"/>
      <c r="J121" s="65"/>
      <c r="K121" s="66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137"/>
      <c r="AB121" s="138"/>
      <c r="AC121" s="124"/>
      <c r="AD121" s="139"/>
      <c r="AE121" s="9"/>
      <c r="AF121" s="72" t="n">
        <f aca="false">+H121+AD121</f>
        <v>30000</v>
      </c>
      <c r="AG121" s="75"/>
    </row>
    <row collapsed="false" customFormat="false" customHeight="false" hidden="false" ht="46.25" outlineLevel="0" r="122">
      <c r="B122" s="59"/>
      <c r="C122" s="60"/>
      <c r="D122" s="237"/>
      <c r="E122" s="60"/>
      <c r="F122" s="119"/>
      <c r="G122" s="136"/>
      <c r="H122" s="121"/>
      <c r="I122" s="65"/>
      <c r="J122" s="65"/>
      <c r="K122" s="66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266"/>
      <c r="AB122" s="316" t="s">
        <v>199</v>
      </c>
      <c r="AC122" s="124"/>
      <c r="AD122" s="139"/>
      <c r="AE122" s="9"/>
      <c r="AF122" s="72" t="n">
        <f aca="false">+H122+AD122</f>
        <v>0</v>
      </c>
      <c r="AG122" s="75"/>
    </row>
    <row collapsed="false" customFormat="false" customHeight="false" hidden="false" ht="35.05" outlineLevel="0" r="123">
      <c r="B123" s="59"/>
      <c r="C123" s="60"/>
      <c r="D123" s="237"/>
      <c r="E123" s="60"/>
      <c r="F123" s="119"/>
      <c r="G123" s="136"/>
      <c r="H123" s="121"/>
      <c r="I123" s="65"/>
      <c r="J123" s="65"/>
      <c r="K123" s="66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137"/>
      <c r="AB123" s="316" t="s">
        <v>200</v>
      </c>
      <c r="AC123" s="124"/>
      <c r="AD123" s="139"/>
      <c r="AE123" s="9"/>
      <c r="AF123" s="72" t="n">
        <f aca="false">+H123+AD123</f>
        <v>0</v>
      </c>
      <c r="AG123" s="75"/>
    </row>
    <row collapsed="false" customFormat="true" customHeight="true" hidden="false" ht="19.5" outlineLevel="0" r="124" s="259">
      <c r="B124" s="273"/>
      <c r="C124" s="233"/>
      <c r="D124" s="9" t="s">
        <v>201</v>
      </c>
      <c r="E124" s="270" t="s">
        <v>202</v>
      </c>
      <c r="F124" s="235"/>
      <c r="G124" s="236"/>
      <c r="H124" s="179" t="n">
        <f aca="false">SUM(H125:H127)</f>
        <v>487810</v>
      </c>
      <c r="I124" s="274"/>
      <c r="J124" s="274"/>
      <c r="K124" s="275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66"/>
      <c r="AB124" s="267"/>
      <c r="AC124" s="268"/>
      <c r="AD124" s="269"/>
      <c r="AE124" s="9"/>
      <c r="AF124" s="126" t="n">
        <f aca="false">+H124+AD124</f>
        <v>487810</v>
      </c>
      <c r="AG124" s="180"/>
    </row>
    <row collapsed="false" customFormat="false" customHeight="false" hidden="false" ht="12.65" outlineLevel="0" r="125">
      <c r="B125" s="59"/>
      <c r="C125" s="60"/>
      <c r="D125" s="237" t="s">
        <v>34</v>
      </c>
      <c r="E125" s="140" t="s">
        <v>203</v>
      </c>
      <c r="F125" s="119" t="n">
        <v>2</v>
      </c>
      <c r="G125" s="136" t="n">
        <v>390465</v>
      </c>
      <c r="H125" s="121" t="n">
        <v>234280</v>
      </c>
      <c r="I125" s="65" t="n">
        <v>156185</v>
      </c>
      <c r="J125" s="65"/>
      <c r="K125" s="66" t="s">
        <v>204</v>
      </c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137"/>
      <c r="AB125" s="138"/>
      <c r="AC125" s="124"/>
      <c r="AD125" s="139"/>
      <c r="AE125" s="9"/>
      <c r="AF125" s="72" t="n">
        <f aca="false">+Y125+Z125+AD125</f>
        <v>0</v>
      </c>
      <c r="AG125" s="75"/>
    </row>
    <row collapsed="false" customFormat="false" customHeight="false" hidden="false" ht="12.65" outlineLevel="0" r="126">
      <c r="B126" s="59"/>
      <c r="C126" s="60"/>
      <c r="D126" s="237" t="s">
        <v>41</v>
      </c>
      <c r="E126" s="140" t="s">
        <v>205</v>
      </c>
      <c r="F126" s="119" t="n">
        <v>2</v>
      </c>
      <c r="G126" s="136" t="n">
        <v>326425</v>
      </c>
      <c r="H126" s="121" t="n">
        <v>195860</v>
      </c>
      <c r="I126" s="65" t="n">
        <v>130565</v>
      </c>
      <c r="J126" s="65"/>
      <c r="K126" s="66" t="s">
        <v>204</v>
      </c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37"/>
      <c r="AB126" s="138"/>
      <c r="AC126" s="124"/>
      <c r="AD126" s="139"/>
      <c r="AE126" s="9"/>
      <c r="AF126" s="72" t="n">
        <f aca="false">+Y126+Z126+AD126</f>
        <v>0</v>
      </c>
      <c r="AG126" s="75"/>
    </row>
    <row collapsed="false" customFormat="false" customHeight="false" hidden="false" ht="12.65" outlineLevel="0" r="127">
      <c r="B127" s="59"/>
      <c r="C127" s="60"/>
      <c r="D127" s="237" t="s">
        <v>63</v>
      </c>
      <c r="E127" s="140" t="s">
        <v>206</v>
      </c>
      <c r="F127" s="119" t="n">
        <v>1</v>
      </c>
      <c r="G127" s="136" t="n">
        <v>96125</v>
      </c>
      <c r="H127" s="121" t="n">
        <v>57670</v>
      </c>
      <c r="I127" s="65" t="n">
        <v>38455</v>
      </c>
      <c r="J127" s="65"/>
      <c r="K127" s="66" t="s">
        <v>204</v>
      </c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37"/>
      <c r="AB127" s="138"/>
      <c r="AC127" s="124"/>
      <c r="AD127" s="139"/>
      <c r="AE127" s="9"/>
      <c r="AF127" s="72"/>
      <c r="AG127" s="75"/>
    </row>
    <row collapsed="false" customFormat="true" customHeight="true" hidden="false" ht="19.5" outlineLevel="0" r="128" s="259">
      <c r="B128" s="273"/>
      <c r="C128" s="233"/>
      <c r="D128" s="9" t="s">
        <v>207</v>
      </c>
      <c r="E128" s="233" t="s">
        <v>72</v>
      </c>
      <c r="F128" s="235"/>
      <c r="G128" s="236"/>
      <c r="H128" s="179" t="n">
        <f aca="false">SUM(H129:H132)</f>
        <v>69780</v>
      </c>
      <c r="I128" s="274"/>
      <c r="J128" s="274"/>
      <c r="K128" s="275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66"/>
      <c r="AB128" s="267"/>
      <c r="AC128" s="268"/>
      <c r="AD128" s="269"/>
      <c r="AE128" s="9"/>
      <c r="AF128" s="126" t="n">
        <f aca="false">SUM(AF129:AF133)</f>
        <v>69780</v>
      </c>
      <c r="AG128" s="180"/>
    </row>
    <row collapsed="false" customFormat="false" customHeight="false" hidden="false" ht="12.1" outlineLevel="0" r="129">
      <c r="B129" s="59"/>
      <c r="C129" s="60"/>
      <c r="D129" s="237" t="s">
        <v>34</v>
      </c>
      <c r="E129" s="239" t="s">
        <v>161</v>
      </c>
      <c r="F129" s="119" t="n">
        <v>4</v>
      </c>
      <c r="G129" s="136" t="n">
        <f aca="false">7800+1500</f>
        <v>9300</v>
      </c>
      <c r="H129" s="121" t="n">
        <f aca="false">+G129</f>
        <v>9300</v>
      </c>
      <c r="I129" s="65"/>
      <c r="J129" s="65"/>
      <c r="K129" s="66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137"/>
      <c r="AB129" s="267"/>
      <c r="AC129" s="268"/>
      <c r="AD129" s="139" t="n">
        <v>-9300</v>
      </c>
      <c r="AE129" s="9"/>
      <c r="AF129" s="72" t="n">
        <f aca="false">+H129+AD129</f>
        <v>0</v>
      </c>
      <c r="AG129" s="138" t="s">
        <v>208</v>
      </c>
    </row>
    <row collapsed="false" customFormat="false" customHeight="false" hidden="false" ht="12.65" outlineLevel="0" r="130">
      <c r="B130" s="59"/>
      <c r="C130" s="60"/>
      <c r="D130" s="237" t="s">
        <v>41</v>
      </c>
      <c r="E130" s="239" t="s">
        <v>74</v>
      </c>
      <c r="F130" s="119" t="n">
        <v>3</v>
      </c>
      <c r="G130" s="136" t="n">
        <v>900</v>
      </c>
      <c r="H130" s="121" t="n">
        <f aca="false">+G130</f>
        <v>900</v>
      </c>
      <c r="I130" s="65"/>
      <c r="J130" s="65"/>
      <c r="K130" s="66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137"/>
      <c r="AB130" s="138"/>
      <c r="AC130" s="124"/>
      <c r="AD130" s="139" t="n">
        <f aca="false">9300+1500</f>
        <v>10800</v>
      </c>
      <c r="AE130" s="9"/>
      <c r="AF130" s="72" t="n">
        <f aca="false">+H130+AD130</f>
        <v>11700</v>
      </c>
      <c r="AG130" s="238" t="s">
        <v>209</v>
      </c>
    </row>
    <row collapsed="false" customFormat="false" customHeight="false" hidden="false" ht="12.1" outlineLevel="0" r="131">
      <c r="B131" s="59"/>
      <c r="C131" s="60"/>
      <c r="D131" s="237" t="s">
        <v>63</v>
      </c>
      <c r="E131" s="239" t="s">
        <v>186</v>
      </c>
      <c r="F131" s="119" t="n">
        <v>3</v>
      </c>
      <c r="G131" s="136" t="n">
        <v>1500</v>
      </c>
      <c r="H131" s="121" t="n">
        <f aca="false">+G131</f>
        <v>1500</v>
      </c>
      <c r="I131" s="65"/>
      <c r="J131" s="65"/>
      <c r="K131" s="66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137"/>
      <c r="AB131" s="138"/>
      <c r="AC131" s="124"/>
      <c r="AD131" s="139" t="n">
        <v>-1500</v>
      </c>
      <c r="AE131" s="9"/>
      <c r="AF131" s="72" t="n">
        <f aca="false">+H131+AD131</f>
        <v>0</v>
      </c>
      <c r="AG131" s="138" t="s">
        <v>208</v>
      </c>
    </row>
    <row collapsed="false" customFormat="false" customHeight="false" hidden="false" ht="12.1" outlineLevel="0" r="132">
      <c r="B132" s="59"/>
      <c r="C132" s="60"/>
      <c r="D132" s="237" t="s">
        <v>83</v>
      </c>
      <c r="E132" s="239" t="s">
        <v>188</v>
      </c>
      <c r="F132" s="119" t="n">
        <v>2</v>
      </c>
      <c r="G132" s="136" t="n">
        <v>58080</v>
      </c>
      <c r="H132" s="317" t="n">
        <f aca="false">+G132</f>
        <v>58080</v>
      </c>
      <c r="I132" s="65"/>
      <c r="J132" s="65"/>
      <c r="K132" s="66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137"/>
      <c r="AB132" s="138"/>
      <c r="AC132" s="124"/>
      <c r="AD132" s="139"/>
      <c r="AE132" s="9"/>
      <c r="AF132" s="72" t="n">
        <f aca="false">+H132+AD132</f>
        <v>58080</v>
      </c>
      <c r="AG132" s="75"/>
    </row>
    <row collapsed="false" customFormat="false" customHeight="false" hidden="false" ht="12.1" outlineLevel="0" r="133">
      <c r="B133" s="59"/>
      <c r="C133" s="247"/>
      <c r="D133" s="318"/>
      <c r="E133" s="249"/>
      <c r="F133" s="250"/>
      <c r="G133" s="251"/>
      <c r="H133" s="209"/>
      <c r="I133" s="252"/>
      <c r="J133" s="252"/>
      <c r="K133" s="253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279"/>
      <c r="AB133" s="240"/>
      <c r="AC133" s="257"/>
      <c r="AD133" s="258"/>
      <c r="AE133" s="248"/>
      <c r="AF133" s="215" t="n">
        <f aca="false">+H133+AD133</f>
        <v>0</v>
      </c>
      <c r="AG133" s="75"/>
    </row>
    <row collapsed="false" customFormat="false" customHeight="true" hidden="false" ht="25.5" outlineLevel="0" r="134">
      <c r="B134" s="59"/>
      <c r="C134" s="233" t="s">
        <v>210</v>
      </c>
      <c r="D134" s="234" t="s">
        <v>211</v>
      </c>
      <c r="E134" s="234"/>
      <c r="F134" s="235"/>
      <c r="G134" s="289" t="n">
        <f aca="false">SUM(G135:G137)</f>
        <v>121000</v>
      </c>
      <c r="H134" s="290" t="n">
        <f aca="false">SUM(H135:H137)</f>
        <v>121000</v>
      </c>
      <c r="I134" s="291" t="e">
        <f aca="false">SUM(I135:I137)</f>
        <v>#N/A</v>
      </c>
      <c r="J134" s="291" t="e">
        <f aca="false">SUM(J135:J137)</f>
        <v>#N/A</v>
      </c>
      <c r="K134" s="275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66"/>
      <c r="AB134" s="267"/>
      <c r="AC134" s="268"/>
      <c r="AD134" s="269" t="n">
        <f aca="false">SUM(AD135:AD137)</f>
        <v>0</v>
      </c>
      <c r="AE134" s="9"/>
      <c r="AF134" s="126" t="n">
        <f aca="false">SUM(AF135:AF137)</f>
        <v>121000</v>
      </c>
      <c r="AG134" s="75"/>
    </row>
    <row collapsed="false" customFormat="false" customHeight="false" hidden="false" ht="23.85" outlineLevel="0" r="135">
      <c r="B135" s="59"/>
      <c r="C135" s="60"/>
      <c r="D135" s="9" t="s">
        <v>212</v>
      </c>
      <c r="E135" s="140" t="s">
        <v>213</v>
      </c>
      <c r="F135" s="119" t="n">
        <v>1</v>
      </c>
      <c r="G135" s="136" t="n">
        <v>36000</v>
      </c>
      <c r="H135" s="121" t="n">
        <f aca="false">+G135</f>
        <v>36000</v>
      </c>
      <c r="I135" s="65" t="e">
        <f aca="false">+</f>
        <v>#N/A</v>
      </c>
      <c r="J135" s="65" t="e">
        <f aca="false">+</f>
        <v>#N/A</v>
      </c>
      <c r="K135" s="66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137"/>
      <c r="AB135" s="138"/>
      <c r="AC135" s="124"/>
      <c r="AD135" s="139"/>
      <c r="AE135" s="9"/>
      <c r="AF135" s="72" t="n">
        <f aca="false">+H135+AD135</f>
        <v>36000</v>
      </c>
      <c r="AG135" s="75"/>
    </row>
    <row collapsed="false" customFormat="false" customHeight="false" hidden="false" ht="23.85" outlineLevel="0" r="136">
      <c r="B136" s="59"/>
      <c r="C136" s="60"/>
      <c r="D136" s="9" t="s">
        <v>214</v>
      </c>
      <c r="E136" s="140" t="s">
        <v>215</v>
      </c>
      <c r="F136" s="119" t="n">
        <v>1</v>
      </c>
      <c r="G136" s="136" t="n">
        <v>40000</v>
      </c>
      <c r="H136" s="121" t="n">
        <f aca="false">+G136</f>
        <v>40000</v>
      </c>
      <c r="I136" s="65" t="e">
        <f aca="false">+</f>
        <v>#N/A</v>
      </c>
      <c r="J136" s="65" t="e">
        <f aca="false">+</f>
        <v>#N/A</v>
      </c>
      <c r="K136" s="66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137"/>
      <c r="AB136" s="138"/>
      <c r="AC136" s="124"/>
      <c r="AD136" s="306"/>
      <c r="AE136" s="9"/>
      <c r="AF136" s="72" t="n">
        <f aca="false">+H136+AD136</f>
        <v>40000</v>
      </c>
      <c r="AG136" s="241"/>
    </row>
    <row collapsed="false" customFormat="false" customHeight="false" hidden="false" ht="23.85" outlineLevel="0" r="137">
      <c r="B137" s="59"/>
      <c r="C137" s="247"/>
      <c r="D137" s="248" t="s">
        <v>216</v>
      </c>
      <c r="E137" s="280" t="s">
        <v>217</v>
      </c>
      <c r="F137" s="250" t="n">
        <v>1</v>
      </c>
      <c r="G137" s="251" t="n">
        <v>45000</v>
      </c>
      <c r="H137" s="209" t="n">
        <f aca="false">+G137</f>
        <v>45000</v>
      </c>
      <c r="I137" s="252" t="e">
        <f aca="false">+</f>
        <v>#N/A</v>
      </c>
      <c r="J137" s="252" t="e">
        <f aca="false">+</f>
        <v>#N/A</v>
      </c>
      <c r="K137" s="253"/>
      <c r="L137" s="254"/>
      <c r="M137" s="254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79"/>
      <c r="AB137" s="240"/>
      <c r="AC137" s="257"/>
      <c r="AD137" s="258"/>
      <c r="AE137" s="248"/>
      <c r="AF137" s="215" t="n">
        <f aca="false">+H137+AD137</f>
        <v>45000</v>
      </c>
      <c r="AG137" s="75"/>
    </row>
    <row collapsed="false" customFormat="true" customHeight="true" hidden="false" ht="30" outlineLevel="0" r="138" s="259">
      <c r="B138" s="273"/>
      <c r="C138" s="233" t="s">
        <v>218</v>
      </c>
      <c r="D138" s="234" t="s">
        <v>219</v>
      </c>
      <c r="E138" s="234"/>
      <c r="F138" s="235"/>
      <c r="G138" s="289" t="n">
        <f aca="false">SUM(G139:G144)</f>
        <v>627500</v>
      </c>
      <c r="H138" s="290" t="n">
        <f aca="false">+H139</f>
        <v>627500</v>
      </c>
      <c r="I138" s="291" t="e">
        <f aca="false">SUM(I139:I144)</f>
        <v>#N/A</v>
      </c>
      <c r="J138" s="291" t="n">
        <f aca="false">SUM(J139:J144)</f>
        <v>0</v>
      </c>
      <c r="K138" s="275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319"/>
      <c r="AB138" s="320"/>
      <c r="AC138" s="124"/>
      <c r="AD138" s="139" t="n">
        <f aca="false">SUM(AD139:AD149)</f>
        <v>0</v>
      </c>
      <c r="AE138" s="9"/>
      <c r="AF138" s="126" t="n">
        <f aca="false">SUM(AF139)</f>
        <v>627500</v>
      </c>
      <c r="AG138" s="180"/>
    </row>
    <row collapsed="false" customFormat="true" customHeight="true" hidden="false" ht="54" outlineLevel="0" r="139" s="259">
      <c r="B139" s="273"/>
      <c r="C139" s="233"/>
      <c r="D139" s="9" t="s">
        <v>220</v>
      </c>
      <c r="E139" s="270" t="s">
        <v>221</v>
      </c>
      <c r="F139" s="235"/>
      <c r="G139" s="236"/>
      <c r="H139" s="179" t="n">
        <f aca="false">SUM(H140:H144)</f>
        <v>627500</v>
      </c>
      <c r="I139" s="274" t="e">
        <f aca="false">+</f>
        <v>#N/A</v>
      </c>
      <c r="J139" s="274"/>
      <c r="K139" s="275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66"/>
      <c r="AB139" s="267"/>
      <c r="AC139" s="268"/>
      <c r="AD139" s="269"/>
      <c r="AE139" s="9"/>
      <c r="AF139" s="126" t="n">
        <f aca="false">+H139+AD139</f>
        <v>627500</v>
      </c>
      <c r="AG139" s="321" t="s">
        <v>222</v>
      </c>
    </row>
    <row collapsed="false" customFormat="false" customHeight="true" hidden="false" ht="29.25" outlineLevel="0" r="140">
      <c r="B140" s="59"/>
      <c r="C140" s="60"/>
      <c r="D140" s="9" t="s">
        <v>34</v>
      </c>
      <c r="E140" s="140" t="s">
        <v>223</v>
      </c>
      <c r="F140" s="119" t="n">
        <v>1</v>
      </c>
      <c r="G140" s="136" t="n">
        <v>150000</v>
      </c>
      <c r="H140" s="121" t="n">
        <f aca="false">+G140</f>
        <v>150000</v>
      </c>
      <c r="I140" s="65"/>
      <c r="J140" s="65"/>
      <c r="K140" s="66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137"/>
      <c r="AB140" s="267"/>
      <c r="AC140" s="268"/>
      <c r="AD140" s="269" t="n">
        <f aca="false">-80000-33000</f>
        <v>-113000</v>
      </c>
      <c r="AE140" s="9"/>
      <c r="AF140" s="72" t="n">
        <f aca="false">+H140+AD140</f>
        <v>37000</v>
      </c>
      <c r="AG140" s="321"/>
    </row>
    <row collapsed="false" customFormat="false" customHeight="true" hidden="false" ht="27.75" outlineLevel="0" r="141">
      <c r="B141" s="59"/>
      <c r="C141" s="60"/>
      <c r="D141" s="9" t="s">
        <v>41</v>
      </c>
      <c r="E141" s="140" t="s">
        <v>224</v>
      </c>
      <c r="F141" s="119" t="n">
        <v>1</v>
      </c>
      <c r="G141" s="136" t="n">
        <v>150000</v>
      </c>
      <c r="H141" s="121" t="n">
        <f aca="false">+G141</f>
        <v>150000</v>
      </c>
      <c r="I141" s="65"/>
      <c r="J141" s="65"/>
      <c r="K141" s="66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137"/>
      <c r="AB141" s="138"/>
      <c r="AC141" s="124"/>
      <c r="AD141" s="139"/>
      <c r="AE141" s="9"/>
      <c r="AF141" s="72" t="n">
        <f aca="false">+H141+AD141</f>
        <v>150000</v>
      </c>
      <c r="AG141" s="75"/>
    </row>
    <row collapsed="false" customFormat="false" customHeight="false" hidden="false" ht="23.85" outlineLevel="0" r="142">
      <c r="B142" s="59"/>
      <c r="C142" s="60"/>
      <c r="D142" s="9" t="s">
        <v>63</v>
      </c>
      <c r="E142" s="140" t="s">
        <v>225</v>
      </c>
      <c r="F142" s="119" t="n">
        <v>1</v>
      </c>
      <c r="G142" s="136" t="n">
        <v>150000</v>
      </c>
      <c r="H142" s="121" t="n">
        <f aca="false">+G142</f>
        <v>150000</v>
      </c>
      <c r="I142" s="65"/>
      <c r="J142" s="65"/>
      <c r="K142" s="66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137"/>
      <c r="AB142" s="138"/>
      <c r="AC142" s="124"/>
      <c r="AD142" s="139" t="n">
        <v>-90000</v>
      </c>
      <c r="AE142" s="9"/>
      <c r="AF142" s="72" t="n">
        <f aca="false">+H142+AD142</f>
        <v>60000</v>
      </c>
      <c r="AG142" s="238" t="s">
        <v>226</v>
      </c>
    </row>
    <row collapsed="false" customFormat="false" customHeight="true" hidden="false" ht="31.5" outlineLevel="0" r="143">
      <c r="B143" s="59"/>
      <c r="C143" s="60"/>
      <c r="D143" s="9" t="s">
        <v>83</v>
      </c>
      <c r="E143" s="239" t="s">
        <v>227</v>
      </c>
      <c r="F143" s="119" t="n">
        <v>1</v>
      </c>
      <c r="G143" s="136" t="n">
        <v>110000</v>
      </c>
      <c r="H143" s="121" t="n">
        <f aca="false">+G143</f>
        <v>110000</v>
      </c>
      <c r="I143" s="65"/>
      <c r="J143" s="65"/>
      <c r="K143" s="66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137"/>
      <c r="AB143" s="138"/>
      <c r="AC143" s="124"/>
      <c r="AD143" s="139" t="n">
        <v>-110000</v>
      </c>
      <c r="AE143" s="9"/>
      <c r="AF143" s="72" t="n">
        <f aca="false">+H143+AD143</f>
        <v>0</v>
      </c>
      <c r="AG143" s="238" t="s">
        <v>228</v>
      </c>
    </row>
    <row collapsed="false" customFormat="false" customHeight="true" hidden="false" ht="20.25" outlineLevel="0" r="144">
      <c r="B144" s="59"/>
      <c r="C144" s="60"/>
      <c r="D144" s="9" t="s">
        <v>189</v>
      </c>
      <c r="E144" s="239" t="s">
        <v>229</v>
      </c>
      <c r="F144" s="119" t="n">
        <v>300</v>
      </c>
      <c r="G144" s="136" t="n">
        <f aca="false">300*225</f>
        <v>67500</v>
      </c>
      <c r="H144" s="121" t="n">
        <f aca="false">+G144</f>
        <v>67500</v>
      </c>
      <c r="I144" s="65"/>
      <c r="J144" s="65"/>
      <c r="K144" s="66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137"/>
      <c r="AB144" s="138"/>
      <c r="AC144" s="69"/>
      <c r="AD144" s="139"/>
      <c r="AE144" s="9"/>
      <c r="AF144" s="72" t="n">
        <f aca="false">+H144+AD144</f>
        <v>67500</v>
      </c>
      <c r="AG144" s="75"/>
    </row>
    <row collapsed="false" customFormat="false" customHeight="true" hidden="false" ht="61.5" outlineLevel="0" r="145">
      <c r="B145" s="59"/>
      <c r="C145" s="60"/>
      <c r="D145" s="182"/>
      <c r="E145" s="322"/>
      <c r="F145" s="119"/>
      <c r="G145" s="136"/>
      <c r="H145" s="121"/>
      <c r="I145" s="65"/>
      <c r="J145" s="65"/>
      <c r="K145" s="66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172" t="s">
        <v>230</v>
      </c>
      <c r="AB145" s="323" t="s">
        <v>231</v>
      </c>
      <c r="AC145" s="69" t="s">
        <v>232</v>
      </c>
      <c r="AD145" s="139" t="n">
        <v>80000</v>
      </c>
      <c r="AE145" s="9"/>
      <c r="AF145" s="72" t="n">
        <f aca="false">+H145+AD145</f>
        <v>80000</v>
      </c>
      <c r="AG145" s="138" t="s">
        <v>233</v>
      </c>
    </row>
    <row collapsed="false" customFormat="false" customHeight="true" hidden="false" ht="39.75" outlineLevel="0" r="146">
      <c r="B146" s="59"/>
      <c r="C146" s="60"/>
      <c r="D146" s="9"/>
      <c r="E146" s="60"/>
      <c r="F146" s="119"/>
      <c r="G146" s="136"/>
      <c r="H146" s="121"/>
      <c r="I146" s="65"/>
      <c r="J146" s="65"/>
      <c r="K146" s="66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172" t="s">
        <v>234</v>
      </c>
      <c r="AB146" s="324" t="s">
        <v>235</v>
      </c>
      <c r="AC146" s="69" t="s">
        <v>236</v>
      </c>
      <c r="AD146" s="139" t="n">
        <v>100000</v>
      </c>
      <c r="AE146" s="9"/>
      <c r="AF146" s="72" t="n">
        <f aca="false">+H146+AD146</f>
        <v>100000</v>
      </c>
      <c r="AG146" s="138" t="s">
        <v>237</v>
      </c>
    </row>
    <row collapsed="false" customFormat="false" customHeight="false" hidden="false" ht="15.65" outlineLevel="0" r="147">
      <c r="B147" s="59"/>
      <c r="C147" s="60"/>
      <c r="D147" s="9"/>
      <c r="E147" s="60"/>
      <c r="F147" s="119"/>
      <c r="G147" s="136"/>
      <c r="H147" s="121"/>
      <c r="I147" s="65"/>
      <c r="J147" s="65"/>
      <c r="K147" s="66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172"/>
      <c r="AB147" s="325" t="s">
        <v>238</v>
      </c>
      <c r="AC147" s="326" t="s">
        <v>239</v>
      </c>
      <c r="AD147" s="139" t="n">
        <v>100000</v>
      </c>
      <c r="AE147" s="9"/>
      <c r="AF147" s="72" t="n">
        <f aca="false">+H147+AD147</f>
        <v>100000</v>
      </c>
      <c r="AG147" s="238" t="s">
        <v>240</v>
      </c>
    </row>
    <row collapsed="false" customFormat="false" customHeight="false" hidden="false" ht="15.65" outlineLevel="0" r="148">
      <c r="B148" s="59"/>
      <c r="C148" s="60"/>
      <c r="D148" s="9"/>
      <c r="E148" s="60"/>
      <c r="F148" s="119"/>
      <c r="G148" s="136"/>
      <c r="H148" s="121"/>
      <c r="I148" s="65"/>
      <c r="J148" s="65"/>
      <c r="K148" s="66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172"/>
      <c r="AB148" s="322" t="s">
        <v>241</v>
      </c>
      <c r="AC148" s="327"/>
      <c r="AD148" s="139" t="n">
        <v>30000</v>
      </c>
      <c r="AE148" s="9"/>
      <c r="AF148" s="72" t="n">
        <f aca="false">+H148+AD148</f>
        <v>30000</v>
      </c>
      <c r="AG148" s="138" t="s">
        <v>242</v>
      </c>
    </row>
    <row collapsed="false" customFormat="false" customHeight="false" hidden="false" ht="12.1" outlineLevel="0" r="149">
      <c r="B149" s="76"/>
      <c r="C149" s="77"/>
      <c r="D149" s="142"/>
      <c r="E149" s="77"/>
      <c r="F149" s="144"/>
      <c r="G149" s="145"/>
      <c r="H149" s="81"/>
      <c r="I149" s="82"/>
      <c r="J149" s="82"/>
      <c r="K149" s="84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328"/>
      <c r="AB149" s="329" t="s">
        <v>243</v>
      </c>
      <c r="AC149" s="330"/>
      <c r="AD149" s="148" t="n">
        <v>3000</v>
      </c>
      <c r="AE149" s="142"/>
      <c r="AF149" s="91" t="n">
        <f aca="false">+H149+AD149</f>
        <v>3000</v>
      </c>
      <c r="AG149" s="147" t="s">
        <v>242</v>
      </c>
    </row>
    <row collapsed="false" customFormat="false" customHeight="true" hidden="false" ht="30" outlineLevel="0" r="150">
      <c r="B150" s="331" t="n">
        <v>3</v>
      </c>
      <c r="C150" s="332" t="s">
        <v>244</v>
      </c>
      <c r="D150" s="333"/>
      <c r="E150" s="334"/>
      <c r="F150" s="94"/>
      <c r="G150" s="335" t="n">
        <f aca="false">+G151</f>
        <v>699200</v>
      </c>
      <c r="H150" s="96" t="n">
        <f aca="false">+H151</f>
        <v>699200</v>
      </c>
      <c r="I150" s="97" t="n">
        <f aca="false">+I151</f>
        <v>0</v>
      </c>
      <c r="J150" s="97" t="n">
        <f aca="false">+J151</f>
        <v>0</v>
      </c>
      <c r="K150" s="98"/>
      <c r="L150" s="99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336"/>
      <c r="AB150" s="337"/>
      <c r="AC150" s="338"/>
      <c r="AD150" s="339" t="n">
        <f aca="false">SUM(AD153:AD175)</f>
        <v>0</v>
      </c>
      <c r="AE150" s="333"/>
      <c r="AF150" s="340" t="n">
        <f aca="false">+AF151</f>
        <v>699200</v>
      </c>
      <c r="AG150" s="341"/>
    </row>
    <row collapsed="false" customFormat="false" customHeight="true" hidden="false" ht="32.25" outlineLevel="0" r="151">
      <c r="B151" s="44" t="n">
        <v>3.1</v>
      </c>
      <c r="C151" s="45" t="s">
        <v>245</v>
      </c>
      <c r="D151" s="45"/>
      <c r="E151" s="45"/>
      <c r="F151" s="46"/>
      <c r="G151" s="107" t="n">
        <f aca="false">SUM(G153:G175)</f>
        <v>699200</v>
      </c>
      <c r="H151" s="108" t="n">
        <f aca="false">+H152+H160+H162+H166+H170</f>
        <v>699200</v>
      </c>
      <c r="I151" s="109" t="n">
        <v>0</v>
      </c>
      <c r="J151" s="109" t="n">
        <v>0</v>
      </c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108"/>
      <c r="AB151" s="232"/>
      <c r="AC151" s="54"/>
      <c r="AD151" s="342"/>
      <c r="AE151" s="343"/>
      <c r="AF151" s="344" t="n">
        <f aca="false">+AF152+AF160+AF162+AF166+AF170</f>
        <v>699200</v>
      </c>
      <c r="AG151" s="116"/>
    </row>
    <row collapsed="false" customFormat="true" customHeight="false" hidden="false" ht="13.3" outlineLevel="0" r="152" s="259">
      <c r="B152" s="273"/>
      <c r="C152" s="233" t="s">
        <v>246</v>
      </c>
      <c r="D152" s="117" t="s">
        <v>247</v>
      </c>
      <c r="E152" s="233"/>
      <c r="F152" s="235"/>
      <c r="G152" s="236"/>
      <c r="H152" s="179" t="n">
        <f aca="false">SUM(H153:H158)</f>
        <v>300000</v>
      </c>
      <c r="I152" s="274"/>
      <c r="J152" s="274"/>
      <c r="K152" s="275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66"/>
      <c r="AB152" s="267"/>
      <c r="AC152" s="268"/>
      <c r="AD152" s="269"/>
      <c r="AE152" s="292"/>
      <c r="AF152" s="345" t="n">
        <f aca="false">SUM(AF153:AF159)</f>
        <v>460000</v>
      </c>
      <c r="AG152" s="180"/>
    </row>
    <row collapsed="false" customFormat="false" customHeight="false" hidden="false" ht="13.3" outlineLevel="0" r="153">
      <c r="B153" s="59"/>
      <c r="C153" s="60"/>
      <c r="D153" s="9" t="s">
        <v>248</v>
      </c>
      <c r="E153" s="239" t="s">
        <v>249</v>
      </c>
      <c r="F153" s="119" t="n">
        <v>1</v>
      </c>
      <c r="G153" s="136" t="n">
        <v>75000</v>
      </c>
      <c r="H153" s="346" t="n">
        <f aca="false">+G153</f>
        <v>75000</v>
      </c>
      <c r="I153" s="65"/>
      <c r="J153" s="65"/>
      <c r="K153" s="66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137"/>
      <c r="AB153" s="138"/>
      <c r="AC153" s="124"/>
      <c r="AD153" s="297" t="n">
        <v>-75000</v>
      </c>
      <c r="AE153" s="347"/>
      <c r="AF153" s="348" t="n">
        <f aca="false">+H153+AD153</f>
        <v>0</v>
      </c>
      <c r="AG153" s="138" t="s">
        <v>250</v>
      </c>
    </row>
    <row collapsed="false" customFormat="false" customHeight="false" hidden="false" ht="13.3" outlineLevel="0" r="154">
      <c r="B154" s="59"/>
      <c r="C154" s="60"/>
      <c r="D154" s="9" t="s">
        <v>251</v>
      </c>
      <c r="E154" s="239" t="s">
        <v>252</v>
      </c>
      <c r="F154" s="119" t="n">
        <v>1</v>
      </c>
      <c r="G154" s="136" t="n">
        <v>75000</v>
      </c>
      <c r="H154" s="346" t="n">
        <f aca="false">+G154</f>
        <v>75000</v>
      </c>
      <c r="I154" s="65"/>
      <c r="J154" s="65"/>
      <c r="K154" s="66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137"/>
      <c r="AB154" s="138"/>
      <c r="AC154" s="124"/>
      <c r="AD154" s="297" t="n">
        <v>-75000</v>
      </c>
      <c r="AE154" s="347"/>
      <c r="AF154" s="348" t="n">
        <f aca="false">+H154+AD154</f>
        <v>0</v>
      </c>
      <c r="AG154" s="138" t="s">
        <v>250</v>
      </c>
    </row>
    <row collapsed="false" customFormat="false" customHeight="false" hidden="false" ht="13.3" outlineLevel="0" r="155">
      <c r="B155" s="59"/>
      <c r="C155" s="60"/>
      <c r="D155" s="9" t="s">
        <v>253</v>
      </c>
      <c r="E155" s="239" t="s">
        <v>254</v>
      </c>
      <c r="F155" s="119" t="n">
        <v>1</v>
      </c>
      <c r="G155" s="136" t="n">
        <v>75000</v>
      </c>
      <c r="H155" s="346" t="n">
        <f aca="false">+G155</f>
        <v>75000</v>
      </c>
      <c r="I155" s="65"/>
      <c r="J155" s="65"/>
      <c r="K155" s="66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137"/>
      <c r="AB155" s="138"/>
      <c r="AC155" s="124"/>
      <c r="AD155" s="297" t="n">
        <v>-75000</v>
      </c>
      <c r="AE155" s="347"/>
      <c r="AF155" s="348" t="n">
        <f aca="false">+H155+AD155</f>
        <v>0</v>
      </c>
      <c r="AG155" s="138" t="s">
        <v>250</v>
      </c>
    </row>
    <row collapsed="false" customFormat="false" customHeight="false" hidden="false" ht="13.3" outlineLevel="0" r="156">
      <c r="B156" s="59"/>
      <c r="C156" s="60"/>
      <c r="D156" s="9" t="s">
        <v>255</v>
      </c>
      <c r="E156" s="239" t="s">
        <v>256</v>
      </c>
      <c r="F156" s="119"/>
      <c r="G156" s="136" t="n">
        <v>75000</v>
      </c>
      <c r="H156" s="346" t="n">
        <v>75000</v>
      </c>
      <c r="I156" s="65"/>
      <c r="J156" s="65"/>
      <c r="K156" s="66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137"/>
      <c r="AB156" s="138"/>
      <c r="AC156" s="124"/>
      <c r="AD156" s="297" t="n">
        <v>-75000</v>
      </c>
      <c r="AE156" s="347"/>
      <c r="AF156" s="348" t="n">
        <f aca="false">+H156+AD156</f>
        <v>0</v>
      </c>
      <c r="AG156" s="138"/>
    </row>
    <row collapsed="false" customFormat="false" customHeight="true" hidden="false" ht="30.75" outlineLevel="0" r="157">
      <c r="B157" s="59"/>
      <c r="C157" s="60"/>
      <c r="D157" s="9"/>
      <c r="E157" s="60"/>
      <c r="F157" s="119"/>
      <c r="G157" s="136"/>
      <c r="H157" s="121"/>
      <c r="I157" s="65"/>
      <c r="J157" s="65"/>
      <c r="K157" s="66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137"/>
      <c r="AB157" s="138"/>
      <c r="AC157" s="124"/>
      <c r="AD157" s="139"/>
      <c r="AE157" s="347"/>
      <c r="AF157" s="348"/>
      <c r="AG157" s="138" t="s">
        <v>250</v>
      </c>
    </row>
    <row collapsed="false" customFormat="false" customHeight="true" hidden="false" ht="27.75" outlineLevel="0" r="158">
      <c r="B158" s="59"/>
      <c r="C158" s="60"/>
      <c r="D158" s="9"/>
      <c r="E158" s="60"/>
      <c r="F158" s="119"/>
      <c r="G158" s="136"/>
      <c r="H158" s="121"/>
      <c r="I158" s="65"/>
      <c r="J158" s="65"/>
      <c r="K158" s="66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235" t="s">
        <v>257</v>
      </c>
      <c r="AB158" s="242" t="s">
        <v>258</v>
      </c>
      <c r="AC158" s="124" t="s">
        <v>232</v>
      </c>
      <c r="AD158" s="139" t="n">
        <v>20000</v>
      </c>
      <c r="AE158" s="9" t="n">
        <v>1</v>
      </c>
      <c r="AF158" s="348" t="n">
        <f aca="false">+H158+AD158</f>
        <v>20000</v>
      </c>
      <c r="AG158" s="349" t="s">
        <v>259</v>
      </c>
    </row>
    <row collapsed="false" customFormat="true" customHeight="true" hidden="false" ht="92.25" outlineLevel="0" r="159" s="259">
      <c r="B159" s="59"/>
      <c r="C159" s="60"/>
      <c r="D159" s="9"/>
      <c r="E159" s="60"/>
      <c r="F159" s="119"/>
      <c r="G159" s="136"/>
      <c r="H159" s="121"/>
      <c r="I159" s="274"/>
      <c r="J159" s="274"/>
      <c r="K159" s="275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35" t="s">
        <v>260</v>
      </c>
      <c r="AB159" s="350" t="s">
        <v>261</v>
      </c>
      <c r="AC159" s="124" t="s">
        <v>232</v>
      </c>
      <c r="AD159" s="139" t="n">
        <v>440000</v>
      </c>
      <c r="AE159" s="9"/>
      <c r="AF159" s="348" t="n">
        <f aca="false">+H159+AD159</f>
        <v>440000</v>
      </c>
      <c r="AG159" s="238" t="s">
        <v>262</v>
      </c>
    </row>
    <row collapsed="false" customFormat="false" customHeight="true" hidden="false" ht="34.5" outlineLevel="0" r="160">
      <c r="B160" s="273"/>
      <c r="C160" s="233" t="s">
        <v>263</v>
      </c>
      <c r="D160" s="234" t="s">
        <v>264</v>
      </c>
      <c r="E160" s="234"/>
      <c r="F160" s="351"/>
      <c r="G160" s="236"/>
      <c r="H160" s="179" t="n">
        <f aca="false">SUM(H161)</f>
        <v>48000</v>
      </c>
      <c r="I160" s="65"/>
      <c r="J160" s="65"/>
      <c r="K160" s="66"/>
      <c r="L160" s="65" t="s">
        <v>265</v>
      </c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137"/>
      <c r="AB160" s="138"/>
      <c r="AC160" s="124"/>
      <c r="AD160" s="269"/>
      <c r="AE160" s="9" t="n">
        <v>1</v>
      </c>
      <c r="AF160" s="345" t="n">
        <f aca="false">SUM(AF161)</f>
        <v>28000</v>
      </c>
      <c r="AG160" s="267"/>
    </row>
    <row collapsed="false" customFormat="true" customHeight="true" hidden="false" ht="27.75" outlineLevel="0" r="161" s="259">
      <c r="B161" s="59"/>
      <c r="C161" s="60"/>
      <c r="D161" s="9" t="s">
        <v>266</v>
      </c>
      <c r="E161" s="135" t="s">
        <v>267</v>
      </c>
      <c r="F161" s="119" t="n">
        <v>48</v>
      </c>
      <c r="G161" s="136" t="n">
        <v>48000</v>
      </c>
      <c r="H161" s="121" t="n">
        <f aca="false">+G161</f>
        <v>48000</v>
      </c>
      <c r="I161" s="274"/>
      <c r="J161" s="274"/>
      <c r="K161" s="275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66"/>
      <c r="AB161" s="267"/>
      <c r="AC161" s="124"/>
      <c r="AD161" s="352" t="n">
        <v>-20000</v>
      </c>
      <c r="AE161" s="292"/>
      <c r="AF161" s="348" t="n">
        <f aca="false">+H161+AD161</f>
        <v>28000</v>
      </c>
      <c r="AG161" s="267" t="s">
        <v>268</v>
      </c>
    </row>
    <row collapsed="false" customFormat="false" customHeight="true" hidden="false" ht="31.5" outlineLevel="0" r="162">
      <c r="B162" s="273"/>
      <c r="C162" s="233" t="s">
        <v>269</v>
      </c>
      <c r="D162" s="234" t="s">
        <v>270</v>
      </c>
      <c r="E162" s="234"/>
      <c r="F162" s="351"/>
      <c r="G162" s="236"/>
      <c r="H162" s="179" t="n">
        <f aca="false">SUM(H164:H165)</f>
        <v>50000</v>
      </c>
      <c r="I162" s="274"/>
      <c r="J162" s="274"/>
      <c r="K162" s="275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266"/>
      <c r="AB162" s="138"/>
      <c r="AC162" s="268"/>
      <c r="AD162" s="269"/>
      <c r="AE162" s="292"/>
      <c r="AF162" s="345" t="n">
        <f aca="false">+AF163</f>
        <v>25000</v>
      </c>
      <c r="AG162" s="138" t="s">
        <v>271</v>
      </c>
    </row>
    <row collapsed="false" customFormat="false" customHeight="true" hidden="false" ht="31.5" outlineLevel="0" r="163">
      <c r="B163" s="273"/>
      <c r="C163" s="233"/>
      <c r="D163" s="9" t="s">
        <v>272</v>
      </c>
      <c r="E163" s="308" t="s">
        <v>273</v>
      </c>
      <c r="F163" s="351"/>
      <c r="G163" s="236"/>
      <c r="H163" s="179" t="n">
        <f aca="false">SUM(H164:H165)</f>
        <v>50000</v>
      </c>
      <c r="I163" s="274"/>
      <c r="J163" s="274"/>
      <c r="K163" s="275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266"/>
      <c r="AB163" s="138"/>
      <c r="AC163" s="268"/>
      <c r="AD163" s="269"/>
      <c r="AE163" s="292"/>
      <c r="AF163" s="345" t="n">
        <f aca="false">SUM(+AF164+AF165)</f>
        <v>25000</v>
      </c>
      <c r="AG163" s="138"/>
    </row>
    <row collapsed="false" customFormat="false" customHeight="false" hidden="false" ht="13.3" outlineLevel="0" r="164">
      <c r="B164" s="59"/>
      <c r="C164" s="60"/>
      <c r="D164" s="9" t="s">
        <v>34</v>
      </c>
      <c r="E164" s="239" t="s">
        <v>274</v>
      </c>
      <c r="F164" s="119" t="n">
        <v>1</v>
      </c>
      <c r="G164" s="136" t="n">
        <v>25000</v>
      </c>
      <c r="H164" s="346" t="n">
        <f aca="false">+G164</f>
        <v>25000</v>
      </c>
      <c r="I164" s="315"/>
      <c r="J164" s="315"/>
      <c r="K164" s="353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137"/>
      <c r="AB164" s="267"/>
      <c r="AC164" s="124"/>
      <c r="AD164" s="297" t="n">
        <v>-15000</v>
      </c>
      <c r="AE164" s="347"/>
      <c r="AF164" s="348" t="n">
        <f aca="false">+H164+AD164</f>
        <v>10000</v>
      </c>
      <c r="AG164" s="138" t="s">
        <v>275</v>
      </c>
    </row>
    <row collapsed="false" customFormat="false" customHeight="false" hidden="false" ht="13.3" outlineLevel="0" r="165">
      <c r="B165" s="354"/>
      <c r="C165" s="355"/>
      <c r="D165" s="9" t="s">
        <v>41</v>
      </c>
      <c r="E165" s="239" t="s">
        <v>276</v>
      </c>
      <c r="F165" s="119" t="n">
        <v>1</v>
      </c>
      <c r="G165" s="136" t="n">
        <v>25000</v>
      </c>
      <c r="H165" s="121" t="n">
        <f aca="false">+G165</f>
        <v>25000</v>
      </c>
      <c r="I165" s="274"/>
      <c r="J165" s="274"/>
      <c r="K165" s="275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137"/>
      <c r="AB165" s="267"/>
      <c r="AC165" s="268"/>
      <c r="AD165" s="139" t="n">
        <v>-10000</v>
      </c>
      <c r="AE165" s="347"/>
      <c r="AF165" s="348" t="n">
        <f aca="false">+H165+AD165</f>
        <v>15000</v>
      </c>
      <c r="AG165" s="138" t="s">
        <v>275</v>
      </c>
    </row>
    <row collapsed="false" customFormat="true" customHeight="true" hidden="false" ht="31.5" outlineLevel="0" r="166" s="259">
      <c r="B166" s="273"/>
      <c r="C166" s="233" t="s">
        <v>277</v>
      </c>
      <c r="D166" s="234" t="s">
        <v>278</v>
      </c>
      <c r="E166" s="234"/>
      <c r="F166" s="351"/>
      <c r="G166" s="236"/>
      <c r="H166" s="179" t="n">
        <f aca="false">+H167</f>
        <v>175000</v>
      </c>
      <c r="I166" s="274"/>
      <c r="J166" s="274"/>
      <c r="K166" s="275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137"/>
      <c r="AB166" s="267"/>
      <c r="AC166" s="268"/>
      <c r="AD166" s="269"/>
      <c r="AE166" s="292"/>
      <c r="AF166" s="345" t="n">
        <f aca="false">+AF167</f>
        <v>160000</v>
      </c>
      <c r="AG166" s="180"/>
    </row>
    <row collapsed="false" customFormat="false" customHeight="true" hidden="false" ht="29.25" outlineLevel="0" r="167">
      <c r="B167" s="59"/>
      <c r="C167" s="60"/>
      <c r="D167" s="9" t="s">
        <v>279</v>
      </c>
      <c r="E167" s="135" t="s">
        <v>280</v>
      </c>
      <c r="F167" s="119"/>
      <c r="G167" s="136"/>
      <c r="H167" s="179" t="n">
        <f aca="false">SUM(H168:H169)</f>
        <v>175000</v>
      </c>
      <c r="I167" s="65"/>
      <c r="J167" s="65"/>
      <c r="K167" s="66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137"/>
      <c r="AB167" s="138"/>
      <c r="AC167" s="268"/>
      <c r="AD167" s="269"/>
      <c r="AE167" s="347"/>
      <c r="AF167" s="345" t="n">
        <f aca="false">SUM(AF168:AF169)</f>
        <v>160000</v>
      </c>
      <c r="AG167" s="75"/>
    </row>
    <row collapsed="false" customFormat="false" customHeight="true" hidden="false" ht="18.75" outlineLevel="0" r="168">
      <c r="B168" s="59"/>
      <c r="C168" s="60"/>
      <c r="D168" s="9" t="s">
        <v>34</v>
      </c>
      <c r="E168" s="118" t="s">
        <v>281</v>
      </c>
      <c r="F168" s="119" t="n">
        <v>1</v>
      </c>
      <c r="G168" s="136" t="n">
        <v>75000</v>
      </c>
      <c r="H168" s="121" t="n">
        <f aca="false">+G168</f>
        <v>75000</v>
      </c>
      <c r="I168" s="65"/>
      <c r="J168" s="65"/>
      <c r="K168" s="66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266"/>
      <c r="AB168" s="138"/>
      <c r="AC168" s="124"/>
      <c r="AD168" s="139"/>
      <c r="AE168" s="347"/>
      <c r="AF168" s="348" t="n">
        <f aca="false">+H168+AD168</f>
        <v>75000</v>
      </c>
      <c r="AG168" s="180"/>
    </row>
    <row collapsed="false" customFormat="false" customHeight="true" hidden="false" ht="27" outlineLevel="0" r="169">
      <c r="B169" s="59"/>
      <c r="C169" s="60"/>
      <c r="D169" s="9" t="s">
        <v>41</v>
      </c>
      <c r="E169" s="239" t="s">
        <v>282</v>
      </c>
      <c r="F169" s="119" t="n">
        <v>1</v>
      </c>
      <c r="G169" s="136" t="n">
        <v>100000</v>
      </c>
      <c r="H169" s="346" t="n">
        <f aca="false">+G169</f>
        <v>100000</v>
      </c>
      <c r="I169" s="274"/>
      <c r="J169" s="274"/>
      <c r="K169" s="275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266"/>
      <c r="AB169" s="138"/>
      <c r="AC169" s="124"/>
      <c r="AD169" s="139" t="n">
        <v>-15000</v>
      </c>
      <c r="AE169" s="292"/>
      <c r="AF169" s="348" t="n">
        <f aca="false">+H169+AD169</f>
        <v>85000</v>
      </c>
      <c r="AG169" s="238" t="s">
        <v>283</v>
      </c>
    </row>
    <row collapsed="false" customFormat="false" customHeight="true" hidden="false" ht="25.5" outlineLevel="0" r="170">
      <c r="B170" s="59"/>
      <c r="C170" s="356" t="s">
        <v>284</v>
      </c>
      <c r="D170" s="357" t="s">
        <v>285</v>
      </c>
      <c r="E170" s="356"/>
      <c r="F170" s="358"/>
      <c r="G170" s="359"/>
      <c r="H170" s="360" t="n">
        <f aca="false">SUM(H172:H175)</f>
        <v>126200</v>
      </c>
      <c r="I170" s="361"/>
      <c r="J170" s="361"/>
      <c r="K170" s="362"/>
      <c r="L170" s="362" t="s">
        <v>286</v>
      </c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364"/>
      <c r="AB170" s="365"/>
      <c r="AC170" s="366"/>
      <c r="AD170" s="367"/>
      <c r="AE170" s="368"/>
      <c r="AF170" s="369" t="n">
        <f aca="false">SUM(AF171:AF175)</f>
        <v>26200</v>
      </c>
      <c r="AG170" s="267"/>
    </row>
    <row collapsed="false" customFormat="false" customHeight="false" hidden="false" ht="12.1" outlineLevel="0" r="171">
      <c r="B171" s="59"/>
      <c r="C171" s="60"/>
      <c r="D171" s="9" t="s">
        <v>34</v>
      </c>
      <c r="E171" s="370" t="s">
        <v>287</v>
      </c>
      <c r="F171" s="119"/>
      <c r="G171" s="136"/>
      <c r="H171" s="121"/>
      <c r="I171" s="65"/>
      <c r="J171" s="65"/>
      <c r="K171" s="66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137"/>
      <c r="AB171" s="138"/>
      <c r="AC171" s="124"/>
      <c r="AD171" s="139"/>
      <c r="AE171" s="347"/>
      <c r="AF171" s="72"/>
      <c r="AG171" s="138"/>
    </row>
    <row collapsed="false" customFormat="false" customHeight="false" hidden="false" ht="12.1" outlineLevel="0" r="172">
      <c r="B172" s="59"/>
      <c r="C172" s="60"/>
      <c r="D172" s="9" t="s">
        <v>41</v>
      </c>
      <c r="E172" s="370" t="s">
        <v>288</v>
      </c>
      <c r="F172" s="119" t="n">
        <v>10</v>
      </c>
      <c r="G172" s="136" t="n">
        <v>15000</v>
      </c>
      <c r="H172" s="121" t="n">
        <f aca="false">+G172</f>
        <v>15000</v>
      </c>
      <c r="I172" s="65"/>
      <c r="J172" s="65"/>
      <c r="K172" s="66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137"/>
      <c r="AB172" s="138"/>
      <c r="AC172" s="124"/>
      <c r="AD172" s="139"/>
      <c r="AE172" s="347"/>
      <c r="AF172" s="72" t="n">
        <f aca="false">+H172+AD172</f>
        <v>15000</v>
      </c>
      <c r="AG172" s="138"/>
    </row>
    <row collapsed="false" customFormat="false" customHeight="false" hidden="false" ht="12.65" outlineLevel="0" r="173">
      <c r="B173" s="59"/>
      <c r="C173" s="60"/>
      <c r="D173" s="9" t="s">
        <v>63</v>
      </c>
      <c r="E173" s="239" t="s">
        <v>289</v>
      </c>
      <c r="F173" s="119" t="n">
        <v>6750</v>
      </c>
      <c r="G173" s="136" t="n">
        <v>67500</v>
      </c>
      <c r="H173" s="121" t="n">
        <f aca="false">+G173</f>
        <v>67500</v>
      </c>
      <c r="I173" s="65"/>
      <c r="J173" s="65"/>
      <c r="K173" s="66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137"/>
      <c r="AB173" s="138"/>
      <c r="AC173" s="124"/>
      <c r="AD173" s="139" t="n">
        <v>-67500</v>
      </c>
      <c r="AE173" s="347"/>
      <c r="AF173" s="72" t="n">
        <f aca="false">+H173+AD173</f>
        <v>0</v>
      </c>
      <c r="AG173" s="371" t="s">
        <v>290</v>
      </c>
    </row>
    <row collapsed="false" customFormat="false" customHeight="true" hidden="false" ht="20.25" outlineLevel="0" r="174">
      <c r="B174" s="59"/>
      <c r="C174" s="60"/>
      <c r="D174" s="9" t="s">
        <v>83</v>
      </c>
      <c r="E174" s="239" t="s">
        <v>291</v>
      </c>
      <c r="F174" s="119" t="n">
        <v>2</v>
      </c>
      <c r="G174" s="136" t="n">
        <v>5200</v>
      </c>
      <c r="H174" s="121" t="n">
        <f aca="false">+G174</f>
        <v>5200</v>
      </c>
      <c r="I174" s="65"/>
      <c r="J174" s="65"/>
      <c r="K174" s="66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137"/>
      <c r="AB174" s="138"/>
      <c r="AC174" s="124"/>
      <c r="AD174" s="139" t="n">
        <v>6000</v>
      </c>
      <c r="AE174" s="347"/>
      <c r="AF174" s="72" t="n">
        <f aca="false">+H174+AD174</f>
        <v>11200</v>
      </c>
      <c r="AG174" s="138" t="s">
        <v>292</v>
      </c>
    </row>
    <row collapsed="false" customFormat="false" customHeight="true" hidden="false" ht="30" outlineLevel="0" r="175">
      <c r="B175" s="59"/>
      <c r="C175" s="60"/>
      <c r="D175" s="9" t="s">
        <v>189</v>
      </c>
      <c r="E175" s="60" t="s">
        <v>293</v>
      </c>
      <c r="F175" s="119" t="n">
        <v>5500</v>
      </c>
      <c r="G175" s="136" t="n">
        <v>38500</v>
      </c>
      <c r="H175" s="121" t="n">
        <f aca="false">+G175</f>
        <v>38500</v>
      </c>
      <c r="I175" s="65"/>
      <c r="J175" s="65"/>
      <c r="K175" s="66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137"/>
      <c r="AB175" s="138"/>
      <c r="AC175" s="124"/>
      <c r="AD175" s="139" t="n">
        <v>-38500</v>
      </c>
      <c r="AE175" s="347"/>
      <c r="AF175" s="72" t="n">
        <f aca="false">+H175+AD175</f>
        <v>0</v>
      </c>
      <c r="AG175" s="372" t="s">
        <v>294</v>
      </c>
    </row>
    <row collapsed="false" customFormat="false" customHeight="false" hidden="false" ht="13.3" outlineLevel="0" r="176">
      <c r="B176" s="76"/>
      <c r="C176" s="77"/>
      <c r="D176" s="142"/>
      <c r="E176" s="77"/>
      <c r="F176" s="144"/>
      <c r="G176" s="145"/>
      <c r="H176" s="81"/>
      <c r="I176" s="373"/>
      <c r="J176" s="373"/>
      <c r="K176" s="374"/>
      <c r="L176" s="37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146"/>
      <c r="AB176" s="147"/>
      <c r="AC176" s="88"/>
      <c r="AD176" s="148"/>
      <c r="AE176" s="376"/>
      <c r="AF176" s="91"/>
      <c r="AG176" s="377"/>
    </row>
    <row collapsed="false" customFormat="false" customHeight="true" hidden="false" ht="27" outlineLevel="0" r="177">
      <c r="B177" s="378" t="n">
        <v>4</v>
      </c>
      <c r="C177" s="332" t="s">
        <v>295</v>
      </c>
      <c r="D177" s="333"/>
      <c r="E177" s="334"/>
      <c r="F177" s="94"/>
      <c r="G177" s="379" t="e">
        <f aca="false">+G178+G196+G211+G219</f>
        <v>#N/A</v>
      </c>
      <c r="H177" s="106" t="e">
        <f aca="false">+H178+H196+H211+H219</f>
        <v>#N/A</v>
      </c>
      <c r="I177" s="380" t="n">
        <f aca="false">+I178+I179</f>
        <v>735635</v>
      </c>
      <c r="J177" s="381" t="e">
        <f aca="false">+J178+J179</f>
        <v>#N/A</v>
      </c>
      <c r="K177" s="382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383"/>
      <c r="AB177" s="337"/>
      <c r="AC177" s="338"/>
      <c r="AD177" s="106" t="n">
        <f aca="false">SUM(AD178:AD216)</f>
        <v>1701200</v>
      </c>
      <c r="AE177" s="384"/>
      <c r="AF177" s="106" t="e">
        <f aca="false">+AF178+AF196+AF211+AF219</f>
        <v>#N/A</v>
      </c>
      <c r="AG177" s="341"/>
      <c r="AI177" s="385"/>
    </row>
    <row collapsed="false" customFormat="false" customHeight="true" hidden="false" ht="42" outlineLevel="0" r="178">
      <c r="B178" s="46" t="n">
        <v>4.1</v>
      </c>
      <c r="C178" s="45" t="s">
        <v>296</v>
      </c>
      <c r="D178" s="45"/>
      <c r="E178" s="45"/>
      <c r="F178" s="386"/>
      <c r="G178" s="107" t="e">
        <f aca="false">SUM(G179:G190)</f>
        <v>#N/A</v>
      </c>
      <c r="H178" s="114" t="e">
        <f aca="false">SUM(H179:H190)</f>
        <v>#N/A</v>
      </c>
      <c r="I178" s="387" t="n">
        <v>735635</v>
      </c>
      <c r="J178" s="49" t="e">
        <f aca="false">+++</f>
        <v>#N/A</v>
      </c>
      <c r="K178" s="388" t="s">
        <v>80</v>
      </c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282"/>
      <c r="AB178" s="232"/>
      <c r="AC178" s="54"/>
      <c r="AD178" s="114"/>
      <c r="AE178" s="389"/>
      <c r="AF178" s="114" t="e">
        <f aca="false">SUM(AF179:AF193)</f>
        <v>#N/A</v>
      </c>
      <c r="AG178" s="232"/>
      <c r="AI178" s="385"/>
    </row>
    <row collapsed="false" customFormat="false" customHeight="false" hidden="false" ht="12.1" outlineLevel="0" r="179">
      <c r="B179" s="119"/>
      <c r="C179" s="60" t="s">
        <v>297</v>
      </c>
      <c r="D179" s="9" t="s">
        <v>298</v>
      </c>
      <c r="E179" s="60"/>
      <c r="F179" s="119" t="n">
        <v>13</v>
      </c>
      <c r="G179" s="136" t="n">
        <v>1839090</v>
      </c>
      <c r="H179" s="72" t="n">
        <v>1103455</v>
      </c>
      <c r="I179" s="347"/>
      <c r="J179" s="65"/>
      <c r="K179" s="136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137"/>
      <c r="AB179" s="138"/>
      <c r="AC179" s="124"/>
      <c r="AD179" s="269"/>
      <c r="AE179" s="292"/>
      <c r="AF179" s="72" t="n">
        <f aca="false">+H179+AD179</f>
        <v>1103455</v>
      </c>
      <c r="AG179" s="75"/>
    </row>
    <row collapsed="false" customFormat="false" customHeight="false" hidden="false" ht="12.1" outlineLevel="0" r="180">
      <c r="B180" s="119"/>
      <c r="C180" s="60" t="s">
        <v>299</v>
      </c>
      <c r="D180" s="309" t="s">
        <v>300</v>
      </c>
      <c r="E180" s="309"/>
      <c r="F180" s="119"/>
      <c r="G180" s="136"/>
      <c r="H180" s="72"/>
      <c r="I180" s="347"/>
      <c r="J180" s="65"/>
      <c r="K180" s="66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137"/>
      <c r="AB180" s="138"/>
      <c r="AC180" s="124"/>
      <c r="AD180" s="269"/>
      <c r="AE180" s="292"/>
      <c r="AF180" s="72" t="n">
        <f aca="false">+H180+AD180</f>
        <v>0</v>
      </c>
      <c r="AG180" s="75"/>
    </row>
    <row collapsed="false" customFormat="false" customHeight="false" hidden="false" ht="12.65" outlineLevel="0" r="181">
      <c r="B181" s="119"/>
      <c r="C181" s="60"/>
      <c r="D181" s="9" t="s">
        <v>34</v>
      </c>
      <c r="E181" s="140" t="s">
        <v>148</v>
      </c>
      <c r="F181" s="119" t="n">
        <v>28</v>
      </c>
      <c r="G181" s="136" t="n">
        <v>54275</v>
      </c>
      <c r="H181" s="72" t="n">
        <f aca="false">+G181</f>
        <v>54275</v>
      </c>
      <c r="I181" s="347"/>
      <c r="J181" s="65"/>
      <c r="K181" s="66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137"/>
      <c r="AB181" s="138"/>
      <c r="AC181" s="124"/>
      <c r="AD181" s="139" t="n">
        <v>-15345</v>
      </c>
      <c r="AE181" s="9" t="n">
        <v>49</v>
      </c>
      <c r="AF181" s="72" t="n">
        <f aca="false">+H181+AD181</f>
        <v>38930</v>
      </c>
      <c r="AG181" s="238" t="s">
        <v>301</v>
      </c>
    </row>
    <row collapsed="false" customFormat="false" customHeight="false" hidden="false" ht="12.65" outlineLevel="0" r="182">
      <c r="B182" s="119"/>
      <c r="C182" s="60"/>
      <c r="D182" s="9" t="s">
        <v>41</v>
      </c>
      <c r="E182" s="140" t="s">
        <v>74</v>
      </c>
      <c r="F182" s="119" t="n">
        <v>28</v>
      </c>
      <c r="G182" s="136" t="n">
        <v>2735</v>
      </c>
      <c r="H182" s="72" t="n">
        <f aca="false">+G182</f>
        <v>2735</v>
      </c>
      <c r="I182" s="347"/>
      <c r="J182" s="65"/>
      <c r="K182" s="66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137"/>
      <c r="AB182" s="138"/>
      <c r="AC182" s="124"/>
      <c r="AD182" s="139" t="n">
        <v>5310</v>
      </c>
      <c r="AE182" s="9" t="n">
        <v>51</v>
      </c>
      <c r="AF182" s="72" t="n">
        <f aca="false">+H182+AD182</f>
        <v>8045</v>
      </c>
      <c r="AG182" s="138" t="s">
        <v>302</v>
      </c>
    </row>
    <row collapsed="false" customFormat="false" customHeight="false" hidden="false" ht="12.65" outlineLevel="0" r="183">
      <c r="B183" s="119"/>
      <c r="C183" s="60"/>
      <c r="D183" s="9" t="s">
        <v>63</v>
      </c>
      <c r="E183" s="140" t="s">
        <v>303</v>
      </c>
      <c r="F183" s="119" t="n">
        <v>14</v>
      </c>
      <c r="G183" s="136" t="n">
        <v>1040</v>
      </c>
      <c r="H183" s="72" t="n">
        <f aca="false">+G183</f>
        <v>1040</v>
      </c>
      <c r="I183" s="347"/>
      <c r="J183" s="65"/>
      <c r="K183" s="66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137"/>
      <c r="AB183" s="267"/>
      <c r="AC183" s="268"/>
      <c r="AD183" s="139" t="n">
        <v>1485</v>
      </c>
      <c r="AE183" s="9" t="n">
        <v>22</v>
      </c>
      <c r="AF183" s="72" t="n">
        <f aca="false">+H183+AD183</f>
        <v>2525</v>
      </c>
      <c r="AG183" s="138" t="s">
        <v>304</v>
      </c>
    </row>
    <row collapsed="false" customFormat="false" customHeight="true" hidden="false" ht="25.5" outlineLevel="0" r="184">
      <c r="B184" s="119"/>
      <c r="C184" s="60"/>
      <c r="D184" s="9" t="s">
        <v>83</v>
      </c>
      <c r="E184" s="140" t="s">
        <v>305</v>
      </c>
      <c r="F184" s="119" t="n">
        <v>6</v>
      </c>
      <c r="G184" s="136" t="n">
        <v>8325</v>
      </c>
      <c r="H184" s="72" t="n">
        <f aca="false">+G184</f>
        <v>8325</v>
      </c>
      <c r="I184" s="347"/>
      <c r="J184" s="65"/>
      <c r="K184" s="66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137"/>
      <c r="AB184" s="267"/>
      <c r="AC184" s="268"/>
      <c r="AD184" s="139" t="n">
        <v>385</v>
      </c>
      <c r="AE184" s="9" t="n">
        <v>8</v>
      </c>
      <c r="AF184" s="72" t="n">
        <f aca="false">+H184+AD184</f>
        <v>8710</v>
      </c>
      <c r="AG184" s="238" t="s">
        <v>306</v>
      </c>
    </row>
    <row collapsed="false" customFormat="false" customHeight="true" hidden="false" ht="22.5" outlineLevel="0" r="185">
      <c r="B185" s="119"/>
      <c r="C185" s="60"/>
      <c r="D185" s="9" t="s">
        <v>189</v>
      </c>
      <c r="E185" s="140" t="s">
        <v>307</v>
      </c>
      <c r="F185" s="119" t="n">
        <v>1</v>
      </c>
      <c r="G185" s="136" t="n">
        <v>1615</v>
      </c>
      <c r="H185" s="72" t="n">
        <f aca="false">+G185</f>
        <v>1615</v>
      </c>
      <c r="I185" s="347"/>
      <c r="J185" s="65"/>
      <c r="K185" s="66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137"/>
      <c r="AB185" s="138"/>
      <c r="AC185" s="124"/>
      <c r="AD185" s="139" t="n">
        <v>-1615</v>
      </c>
      <c r="AE185" s="9" t="n">
        <v>0</v>
      </c>
      <c r="AF185" s="72" t="n">
        <f aca="false">+H185+AD185</f>
        <v>0</v>
      </c>
      <c r="AG185" s="238" t="s">
        <v>308</v>
      </c>
    </row>
    <row collapsed="false" customFormat="false" customHeight="false" hidden="false" ht="12.65" outlineLevel="0" r="186">
      <c r="B186" s="119"/>
      <c r="C186" s="60"/>
      <c r="D186" s="9" t="s">
        <v>191</v>
      </c>
      <c r="E186" s="140" t="s">
        <v>309</v>
      </c>
      <c r="F186" s="119" t="n">
        <v>3</v>
      </c>
      <c r="G186" s="136" t="n">
        <v>87125</v>
      </c>
      <c r="H186" s="72" t="n">
        <f aca="false">+G186</f>
        <v>87125</v>
      </c>
      <c r="I186" s="347"/>
      <c r="J186" s="65"/>
      <c r="K186" s="66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137"/>
      <c r="AB186" s="138"/>
      <c r="AC186" s="124"/>
      <c r="AD186" s="139"/>
      <c r="AE186" s="347"/>
      <c r="AF186" s="72" t="n">
        <f aca="false">+H186+AD186</f>
        <v>87125</v>
      </c>
      <c r="AG186" s="138"/>
    </row>
    <row collapsed="false" customFormat="false" customHeight="false" hidden="false" ht="25.1" outlineLevel="0" r="187">
      <c r="B187" s="119"/>
      <c r="C187" s="60"/>
      <c r="D187" s="9" t="s">
        <v>310</v>
      </c>
      <c r="E187" s="239" t="s">
        <v>311</v>
      </c>
      <c r="F187" s="62" t="n">
        <v>1</v>
      </c>
      <c r="G187" s="390" t="n">
        <v>32</v>
      </c>
      <c r="H187" s="390" t="n">
        <v>23</v>
      </c>
      <c r="I187" s="347"/>
      <c r="J187" s="65"/>
      <c r="K187" s="66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266"/>
      <c r="AB187" s="138"/>
      <c r="AC187" s="124"/>
      <c r="AD187" s="139" t="n">
        <v>-4700</v>
      </c>
      <c r="AE187" s="347"/>
      <c r="AF187" s="72" t="inlineStr">
        <f aca="false">+H187+AD187</f>
        <is>
          <t/>
        </is>
      </c>
      <c r="AG187" s="238" t="s">
        <v>312</v>
      </c>
    </row>
    <row collapsed="false" customFormat="false" customHeight="false" hidden="false" ht="12.65" outlineLevel="0" r="188">
      <c r="B188" s="119"/>
      <c r="C188" s="60"/>
      <c r="D188" s="9" t="s">
        <v>313</v>
      </c>
      <c r="E188" s="239" t="s">
        <v>314</v>
      </c>
      <c r="F188" s="62" t="n">
        <v>1</v>
      </c>
      <c r="G188" s="136" t="n">
        <v>4</v>
      </c>
      <c r="H188" s="72" t="n">
        <f aca="false">+G188</f>
        <v>4</v>
      </c>
      <c r="I188" s="347"/>
      <c r="J188" s="65"/>
      <c r="K188" s="66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266"/>
      <c r="AB188" s="138"/>
      <c r="AC188" s="124"/>
      <c r="AD188" s="139" t="n">
        <v>-10600</v>
      </c>
      <c r="AE188" s="347"/>
      <c r="AF188" s="72" t="n">
        <f aca="false">+H188+AD188</f>
        <v>-10596</v>
      </c>
      <c r="AG188" s="238" t="s">
        <v>315</v>
      </c>
    </row>
    <row collapsed="false" customFormat="false" customHeight="false" hidden="false" ht="23.85" outlineLevel="0" r="189">
      <c r="B189" s="119"/>
      <c r="C189" s="60"/>
      <c r="D189" s="9" t="s">
        <v>316</v>
      </c>
      <c r="E189" s="239" t="s">
        <v>317</v>
      </c>
      <c r="F189" s="62" t="n">
        <v>1</v>
      </c>
      <c r="G189" s="136" t="e">
        <f aca="false">+</f>
        <v>#N/A</v>
      </c>
      <c r="H189" s="75" t="e">
        <f aca="false">+G189</f>
        <v>#N/A</v>
      </c>
      <c r="I189" s="347"/>
      <c r="J189" s="65"/>
      <c r="K189" s="66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137"/>
      <c r="AB189" s="267"/>
      <c r="AC189" s="268"/>
      <c r="AD189" s="139" t="n">
        <v>-10800</v>
      </c>
      <c r="AE189" s="347"/>
      <c r="AF189" s="72" t="e">
        <f aca="false">+H189+AD189</f>
        <v>#N/A</v>
      </c>
      <c r="AG189" s="371" t="s">
        <v>318</v>
      </c>
    </row>
    <row collapsed="false" customFormat="false" customHeight="false" hidden="false" ht="12.65" outlineLevel="0" r="190">
      <c r="B190" s="119"/>
      <c r="C190" s="60"/>
      <c r="D190" s="9" t="s">
        <v>319</v>
      </c>
      <c r="E190" s="239" t="s">
        <v>320</v>
      </c>
      <c r="F190" s="62" t="n">
        <v>1</v>
      </c>
      <c r="G190" s="136" t="e">
        <f aca="false">+</f>
        <v>#N/A</v>
      </c>
      <c r="H190" s="75" t="e">
        <f aca="false">+G190</f>
        <v>#N/A</v>
      </c>
      <c r="I190" s="347"/>
      <c r="J190" s="65"/>
      <c r="K190" s="60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137"/>
      <c r="AB190" s="267"/>
      <c r="AC190" s="268"/>
      <c r="AD190" s="139" t="n">
        <v>3620</v>
      </c>
      <c r="AE190" s="347"/>
      <c r="AF190" s="72" t="e">
        <f aca="false">+H190+AD190</f>
        <v>#N/A</v>
      </c>
      <c r="AG190" s="238" t="s">
        <v>321</v>
      </c>
    </row>
    <row collapsed="false" customFormat="false" customHeight="false" hidden="false" ht="12.65" outlineLevel="0" r="191">
      <c r="B191" s="59"/>
      <c r="C191" s="60"/>
      <c r="D191" s="9" t="s">
        <v>322</v>
      </c>
      <c r="E191" s="60" t="s">
        <v>323</v>
      </c>
      <c r="F191" s="119"/>
      <c r="G191" s="391"/>
      <c r="H191" s="75"/>
      <c r="I191" s="347"/>
      <c r="J191" s="65"/>
      <c r="K191" s="66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137"/>
      <c r="AB191" s="267"/>
      <c r="AC191" s="268"/>
      <c r="AD191" s="139" t="n">
        <v>15000</v>
      </c>
      <c r="AE191" s="347"/>
      <c r="AF191" s="72" t="n">
        <f aca="false">+H191+AD191</f>
        <v>15000</v>
      </c>
      <c r="AG191" s="238" t="s">
        <v>324</v>
      </c>
    </row>
    <row collapsed="false" customFormat="false" customHeight="false" hidden="false" ht="23.85" outlineLevel="0" r="192">
      <c r="B192" s="119"/>
      <c r="C192" s="60"/>
      <c r="D192" s="9" t="s">
        <v>325</v>
      </c>
      <c r="E192" s="239" t="s">
        <v>326</v>
      </c>
      <c r="F192" s="62"/>
      <c r="G192" s="136"/>
      <c r="H192" s="75"/>
      <c r="I192" s="347"/>
      <c r="J192" s="65"/>
      <c r="K192" s="66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137"/>
      <c r="AB192" s="138"/>
      <c r="AC192" s="124"/>
      <c r="AD192" s="139" t="n">
        <v>17260</v>
      </c>
      <c r="AE192" s="347"/>
      <c r="AF192" s="72" t="n">
        <f aca="false">+H192+AD192</f>
        <v>17260</v>
      </c>
      <c r="AG192" s="238" t="s">
        <v>327</v>
      </c>
    </row>
    <row collapsed="false" customFormat="false" customHeight="false" hidden="false" ht="12.1" outlineLevel="0" r="193">
      <c r="B193" s="119"/>
      <c r="C193" s="60"/>
      <c r="D193" s="9" t="s">
        <v>328</v>
      </c>
      <c r="E193" s="239" t="s">
        <v>329</v>
      </c>
      <c r="F193" s="62"/>
      <c r="G193" s="136"/>
      <c r="H193" s="75"/>
      <c r="I193" s="347"/>
      <c r="J193" s="65"/>
      <c r="K193" s="66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266"/>
      <c r="AB193" s="138"/>
      <c r="AC193" s="124"/>
      <c r="AD193" s="139" t="n">
        <v>1701200</v>
      </c>
      <c r="AE193" s="392" t="n">
        <v>1</v>
      </c>
      <c r="AF193" s="72" t="n">
        <f aca="false">+H193+AD193</f>
        <v>1701200</v>
      </c>
      <c r="AG193" s="138" t="s">
        <v>330</v>
      </c>
    </row>
    <row collapsed="false" customFormat="false" customHeight="false" hidden="false" ht="12.1" outlineLevel="0" r="194">
      <c r="B194" s="119"/>
      <c r="C194" s="60"/>
      <c r="D194" s="9" t="s">
        <v>331</v>
      </c>
      <c r="E194" s="239" t="s">
        <v>332</v>
      </c>
      <c r="F194" s="62"/>
      <c r="G194" s="136"/>
      <c r="H194" s="75"/>
      <c r="I194" s="347"/>
      <c r="J194" s="65"/>
      <c r="K194" s="66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266"/>
      <c r="AB194" s="138"/>
      <c r="AC194" s="124"/>
      <c r="AD194" s="139"/>
      <c r="AE194" s="392"/>
      <c r="AF194" s="72"/>
      <c r="AG194" s="138"/>
    </row>
    <row collapsed="false" customFormat="false" customHeight="false" hidden="false" ht="12.1" outlineLevel="0" r="195">
      <c r="B195" s="119"/>
      <c r="C195" s="60"/>
      <c r="D195" s="9"/>
      <c r="E195" s="239"/>
      <c r="F195" s="62"/>
      <c r="G195" s="136"/>
      <c r="H195" s="72"/>
      <c r="I195" s="347"/>
      <c r="J195" s="65"/>
      <c r="K195" s="66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266"/>
      <c r="AB195" s="138"/>
      <c r="AC195" s="124"/>
      <c r="AD195" s="139"/>
      <c r="AE195" s="347"/>
      <c r="AF195" s="72" t="n">
        <f aca="false">+H194+AD195</f>
        <v>0</v>
      </c>
      <c r="AG195" s="75"/>
    </row>
    <row collapsed="false" customFormat="false" customHeight="true" hidden="false" ht="24.75" outlineLevel="0" r="196">
      <c r="B196" s="46" t="n">
        <v>4.2</v>
      </c>
      <c r="C196" s="45" t="s">
        <v>333</v>
      </c>
      <c r="D196" s="45"/>
      <c r="E196" s="45"/>
      <c r="F196" s="386"/>
      <c r="G196" s="107" t="n">
        <f aca="false">SUM(G197:G210)</f>
        <v>88930</v>
      </c>
      <c r="H196" s="114" t="e">
        <f aca="false">SUM(H197:H210)</f>
        <v>#N/A</v>
      </c>
      <c r="I196" s="389" t="n">
        <f aca="false">SUM(I197:I206)</f>
        <v>0</v>
      </c>
      <c r="J196" s="109" t="n">
        <f aca="false">SUM(J197:J206)</f>
        <v>0</v>
      </c>
      <c r="K196" s="260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282"/>
      <c r="AB196" s="116"/>
      <c r="AC196" s="230"/>
      <c r="AD196" s="114"/>
      <c r="AE196" s="389"/>
      <c r="AF196" s="114" t="e">
        <f aca="false">+H196+AD196</f>
        <v>#N/A</v>
      </c>
      <c r="AG196" s="232"/>
    </row>
    <row collapsed="false" customFormat="false" customHeight="false" hidden="false" ht="12.1" outlineLevel="0" r="197">
      <c r="B197" s="119"/>
      <c r="C197" s="60" t="s">
        <v>334</v>
      </c>
      <c r="D197" s="239" t="s">
        <v>335</v>
      </c>
      <c r="E197" s="393"/>
      <c r="F197" s="119"/>
      <c r="G197" s="136"/>
      <c r="H197" s="72"/>
      <c r="I197" s="394"/>
      <c r="J197" s="192"/>
      <c r="K197" s="193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137"/>
      <c r="AB197" s="138"/>
      <c r="AC197" s="124"/>
      <c r="AD197" s="139" t="n">
        <v>-5000</v>
      </c>
      <c r="AE197" s="347"/>
      <c r="AF197" s="72" t="n">
        <f aca="false">+H197+AD197</f>
        <v>-5000</v>
      </c>
      <c r="AG197" s="75"/>
    </row>
    <row collapsed="false" customFormat="false" customHeight="false" hidden="false" ht="12.1" outlineLevel="0" r="198">
      <c r="B198" s="119"/>
      <c r="C198" s="370"/>
      <c r="D198" s="395" t="s">
        <v>34</v>
      </c>
      <c r="E198" s="118" t="s">
        <v>336</v>
      </c>
      <c r="F198" s="119" t="n">
        <v>1</v>
      </c>
      <c r="G198" s="136" t="n">
        <v>5000</v>
      </c>
      <c r="H198" s="72" t="n">
        <f aca="false">+G198</f>
        <v>5000</v>
      </c>
      <c r="I198" s="347"/>
      <c r="J198" s="65"/>
      <c r="K198" s="66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137"/>
      <c r="AB198" s="138"/>
      <c r="AC198" s="124"/>
      <c r="AD198" s="139" t="n">
        <v>5000</v>
      </c>
      <c r="AE198" s="347"/>
      <c r="AF198" s="72" t="n">
        <f aca="false">+H198+AD198</f>
        <v>10000</v>
      </c>
      <c r="AG198" s="180"/>
    </row>
    <row collapsed="false" customFormat="false" customHeight="false" hidden="false" ht="12.1" outlineLevel="0" r="199">
      <c r="B199" s="119"/>
      <c r="C199" s="370"/>
      <c r="D199" s="395" t="s">
        <v>41</v>
      </c>
      <c r="E199" s="118" t="s">
        <v>337</v>
      </c>
      <c r="F199" s="119" t="n">
        <v>8</v>
      </c>
      <c r="G199" s="136" t="n">
        <v>41435</v>
      </c>
      <c r="H199" s="72" t="n">
        <f aca="false">+G199</f>
        <v>41435</v>
      </c>
      <c r="I199" s="347"/>
      <c r="J199" s="65"/>
      <c r="K199" s="66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137"/>
      <c r="AB199" s="138"/>
      <c r="AC199" s="124"/>
      <c r="AD199" s="139"/>
      <c r="AE199" s="347"/>
      <c r="AF199" s="72" t="n">
        <f aca="false">+H199+AD199</f>
        <v>41435</v>
      </c>
      <c r="AG199" s="180"/>
    </row>
    <row collapsed="false" customFormat="false" customHeight="false" hidden="false" ht="12.1" outlineLevel="0" r="200">
      <c r="B200" s="119"/>
      <c r="C200" s="370"/>
      <c r="D200" s="395" t="s">
        <v>63</v>
      </c>
      <c r="E200" s="239" t="s">
        <v>338</v>
      </c>
      <c r="F200" s="119" t="n">
        <v>533</v>
      </c>
      <c r="G200" s="136" t="n">
        <v>7995</v>
      </c>
      <c r="H200" s="72" t="n">
        <f aca="false">+G200</f>
        <v>7995</v>
      </c>
      <c r="I200" s="347"/>
      <c r="J200" s="65"/>
      <c r="K200" s="66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266"/>
      <c r="AB200" s="267"/>
      <c r="AC200" s="268"/>
      <c r="AD200" s="139"/>
      <c r="AE200" s="347"/>
      <c r="AF200" s="72" t="n">
        <f aca="false">+H200+AD200</f>
        <v>7995</v>
      </c>
      <c r="AG200" s="180"/>
    </row>
    <row collapsed="false" customFormat="false" customHeight="false" hidden="false" ht="12.1" outlineLevel="0" r="201">
      <c r="B201" s="119"/>
      <c r="C201" s="370"/>
      <c r="D201" s="395" t="s">
        <v>83</v>
      </c>
      <c r="E201" s="239" t="s">
        <v>339</v>
      </c>
      <c r="F201" s="119"/>
      <c r="G201" s="136"/>
      <c r="H201" s="72"/>
      <c r="I201" s="347"/>
      <c r="J201" s="65"/>
      <c r="K201" s="66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37"/>
      <c r="AB201" s="267"/>
      <c r="AC201" s="268"/>
      <c r="AD201" s="269"/>
      <c r="AE201" s="292"/>
      <c r="AF201" s="72" t="n">
        <f aca="false">+H201+AD201</f>
        <v>0</v>
      </c>
      <c r="AG201" s="75"/>
    </row>
    <row collapsed="false" customFormat="false" customHeight="false" hidden="false" ht="12.1" outlineLevel="0" r="202">
      <c r="B202" s="119"/>
      <c r="C202" s="60" t="s">
        <v>340</v>
      </c>
      <c r="D202" s="9" t="s">
        <v>341</v>
      </c>
      <c r="E202" s="239"/>
      <c r="F202" s="119" t="n">
        <f aca="false">2506+5000+8</f>
        <v>7514</v>
      </c>
      <c r="G202" s="136" t="n">
        <v>4000</v>
      </c>
      <c r="H202" s="72" t="n">
        <v>4000</v>
      </c>
      <c r="I202" s="347"/>
      <c r="J202" s="65"/>
      <c r="K202" s="66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137"/>
      <c r="AB202" s="138"/>
      <c r="AC202" s="124"/>
      <c r="AD202" s="269"/>
      <c r="AE202" s="292"/>
      <c r="AF202" s="72" t="n">
        <f aca="false">+H202+AD202</f>
        <v>4000</v>
      </c>
      <c r="AG202" s="75"/>
    </row>
    <row collapsed="false" customFormat="false" customHeight="true" hidden="false" ht="41.25" outlineLevel="0" r="203">
      <c r="B203" s="119"/>
      <c r="C203" s="370"/>
      <c r="D203" s="395" t="s">
        <v>34</v>
      </c>
      <c r="E203" s="239" t="s">
        <v>342</v>
      </c>
      <c r="F203" s="119"/>
      <c r="G203" s="136"/>
      <c r="H203" s="72"/>
      <c r="I203" s="347"/>
      <c r="J203" s="65"/>
      <c r="K203" s="66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137"/>
      <c r="AB203" s="138"/>
      <c r="AC203" s="124"/>
      <c r="AD203" s="269"/>
      <c r="AE203" s="292"/>
      <c r="AF203" s="72" t="n">
        <f aca="false">+H203+AD203</f>
        <v>0</v>
      </c>
      <c r="AG203" s="75"/>
    </row>
    <row collapsed="false" customFormat="false" customHeight="false" hidden="false" ht="12.1" outlineLevel="0" r="204">
      <c r="B204" s="119"/>
      <c r="C204" s="370"/>
      <c r="D204" s="395" t="s">
        <v>41</v>
      </c>
      <c r="E204" s="239" t="s">
        <v>343</v>
      </c>
      <c r="F204" s="119"/>
      <c r="G204" s="136"/>
      <c r="H204" s="72"/>
      <c r="I204" s="347"/>
      <c r="J204" s="65"/>
      <c r="K204" s="66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179"/>
      <c r="AB204" s="75"/>
      <c r="AC204" s="69"/>
      <c r="AD204" s="139"/>
      <c r="AE204" s="347"/>
      <c r="AF204" s="72" t="n">
        <f aca="false">+H204+AD204</f>
        <v>0</v>
      </c>
      <c r="AG204" s="75"/>
    </row>
    <row collapsed="false" customFormat="false" customHeight="true" hidden="false" ht="15.75" outlineLevel="0" r="205">
      <c r="B205" s="119"/>
      <c r="C205" s="60" t="s">
        <v>344</v>
      </c>
      <c r="D205" s="9" t="s">
        <v>345</v>
      </c>
      <c r="E205" s="309"/>
      <c r="F205" s="119" t="n">
        <v>6</v>
      </c>
      <c r="G205" s="136" t="n">
        <v>12000</v>
      </c>
      <c r="H205" s="72" t="e">
        <f aca="false">+</f>
        <v>#N/A</v>
      </c>
      <c r="I205" s="347"/>
      <c r="J205" s="65"/>
      <c r="K205" s="66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179"/>
      <c r="AB205" s="75"/>
      <c r="AC205" s="69"/>
      <c r="AD205" s="139"/>
      <c r="AE205" s="347"/>
      <c r="AF205" s="72" t="e">
        <f aca="false">+H205+AD205</f>
        <v>#N/A</v>
      </c>
      <c r="AG205" s="180"/>
    </row>
    <row collapsed="false" customFormat="false" customHeight="true" hidden="false" ht="15" outlineLevel="0" r="206">
      <c r="B206" s="119"/>
      <c r="C206" s="60" t="s">
        <v>346</v>
      </c>
      <c r="D206" s="309" t="s">
        <v>347</v>
      </c>
      <c r="E206" s="309"/>
      <c r="F206" s="119"/>
      <c r="G206" s="136"/>
      <c r="H206" s="72"/>
      <c r="I206" s="347"/>
      <c r="J206" s="65"/>
      <c r="K206" s="66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121"/>
      <c r="AB206" s="75"/>
      <c r="AC206" s="69"/>
      <c r="AD206" s="139"/>
      <c r="AE206" s="347"/>
      <c r="AF206" s="72" t="n">
        <f aca="false">+H206+AD206</f>
        <v>0</v>
      </c>
      <c r="AG206" s="75"/>
    </row>
    <row collapsed="false" customFormat="false" customHeight="false" hidden="false" ht="13.3" outlineLevel="0" r="207">
      <c r="B207" s="119"/>
      <c r="C207" s="60"/>
      <c r="D207" s="9" t="s">
        <v>34</v>
      </c>
      <c r="E207" s="309" t="s">
        <v>348</v>
      </c>
      <c r="F207" s="119" t="n">
        <v>3</v>
      </c>
      <c r="G207" s="136" t="n">
        <v>5000</v>
      </c>
      <c r="H207" s="72" t="n">
        <f aca="false">+G207</f>
        <v>5000</v>
      </c>
      <c r="I207" s="347"/>
      <c r="J207" s="65"/>
      <c r="K207" s="66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121"/>
      <c r="AB207" s="396"/>
      <c r="AC207" s="397"/>
      <c r="AD207" s="139"/>
      <c r="AE207" s="347"/>
      <c r="AF207" s="72" t="n">
        <f aca="false">+H207+AD207</f>
        <v>5000</v>
      </c>
      <c r="AG207" s="75"/>
    </row>
    <row collapsed="false" customFormat="false" customHeight="false" hidden="false" ht="13.3" outlineLevel="0" r="208">
      <c r="B208" s="119"/>
      <c r="C208" s="60"/>
      <c r="D208" s="9" t="s">
        <v>41</v>
      </c>
      <c r="E208" s="309" t="s">
        <v>349</v>
      </c>
      <c r="F208" s="119" t="n">
        <v>5</v>
      </c>
      <c r="G208" s="136" t="n">
        <v>7000</v>
      </c>
      <c r="H208" s="72" t="n">
        <f aca="false">+G208</f>
        <v>7000</v>
      </c>
      <c r="I208" s="347"/>
      <c r="J208" s="65"/>
      <c r="K208" s="66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121"/>
      <c r="AB208" s="398"/>
      <c r="AC208" s="399"/>
      <c r="AD208" s="269"/>
      <c r="AE208" s="292"/>
      <c r="AF208" s="72" t="n">
        <f aca="false">+H208+AD208</f>
        <v>7000</v>
      </c>
      <c r="AG208" s="75"/>
    </row>
    <row collapsed="false" customFormat="false" customHeight="false" hidden="false" ht="13.3" outlineLevel="0" r="209">
      <c r="B209" s="119"/>
      <c r="C209" s="60"/>
      <c r="D209" s="9" t="s">
        <v>63</v>
      </c>
      <c r="E209" s="309" t="s">
        <v>350</v>
      </c>
      <c r="F209" s="119" t="n">
        <v>1</v>
      </c>
      <c r="G209" s="136" t="n">
        <v>3000</v>
      </c>
      <c r="H209" s="72" t="n">
        <f aca="false">+G209</f>
        <v>3000</v>
      </c>
      <c r="I209" s="347"/>
      <c r="J209" s="65"/>
      <c r="K209" s="66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121"/>
      <c r="AB209" s="398"/>
      <c r="AC209" s="399"/>
      <c r="AD209" s="139"/>
      <c r="AE209" s="347"/>
      <c r="AF209" s="72" t="n">
        <f aca="false">+H209+AD209</f>
        <v>3000</v>
      </c>
      <c r="AG209" s="75"/>
    </row>
    <row collapsed="false" customFormat="false" customHeight="false" hidden="false" ht="13.3" outlineLevel="0" r="210">
      <c r="B210" s="119"/>
      <c r="C210" s="60"/>
      <c r="D210" s="9" t="s">
        <v>83</v>
      </c>
      <c r="E210" s="309" t="s">
        <v>351</v>
      </c>
      <c r="F210" s="119" t="n">
        <v>5</v>
      </c>
      <c r="G210" s="136" t="n">
        <v>3500</v>
      </c>
      <c r="H210" s="72" t="n">
        <f aca="false">+G210</f>
        <v>3500</v>
      </c>
      <c r="I210" s="347"/>
      <c r="J210" s="65"/>
      <c r="K210" s="66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121"/>
      <c r="AB210" s="396"/>
      <c r="AC210" s="397"/>
      <c r="AD210" s="139"/>
      <c r="AE210" s="347"/>
      <c r="AF210" s="72" t="n">
        <f aca="false">+H210+AD210</f>
        <v>3500</v>
      </c>
      <c r="AG210" s="180"/>
    </row>
    <row collapsed="false" customFormat="false" customHeight="true" hidden="false" ht="30" outlineLevel="0" r="211">
      <c r="B211" s="46" t="n">
        <v>4.3</v>
      </c>
      <c r="C211" s="45" t="s">
        <v>352</v>
      </c>
      <c r="D211" s="45"/>
      <c r="E211" s="45"/>
      <c r="F211" s="386"/>
      <c r="G211" s="107" t="n">
        <f aca="false">SUM(G213:G214)</f>
        <v>130000</v>
      </c>
      <c r="H211" s="114" t="n">
        <f aca="false">SUM(H212:H214)</f>
        <v>130000</v>
      </c>
      <c r="I211" s="389" t="n">
        <f aca="false">SUM(I220:I223)</f>
        <v>0</v>
      </c>
      <c r="J211" s="109" t="n">
        <f aca="false">SUM(J220:J223)</f>
        <v>0</v>
      </c>
      <c r="K211" s="50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262"/>
      <c r="AB211" s="112"/>
      <c r="AC211" s="113"/>
      <c r="AD211" s="283"/>
      <c r="AE211" s="387"/>
      <c r="AF211" s="114" t="n">
        <f aca="false">+H211+AD211</f>
        <v>130000</v>
      </c>
      <c r="AG211" s="232"/>
    </row>
    <row collapsed="false" customFormat="false" customHeight="false" hidden="false" ht="13.3" outlineLevel="0" r="212">
      <c r="B212" s="119"/>
      <c r="C212" s="60" t="s">
        <v>353</v>
      </c>
      <c r="D212" s="309" t="s">
        <v>354</v>
      </c>
      <c r="E212" s="309"/>
      <c r="F212" s="119"/>
      <c r="G212" s="136"/>
      <c r="H212" s="72"/>
      <c r="I212" s="394"/>
      <c r="J212" s="192"/>
      <c r="K212" s="193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400"/>
      <c r="AB212" s="401"/>
      <c r="AC212" s="402"/>
      <c r="AD212" s="139"/>
      <c r="AE212" s="347"/>
      <c r="AF212" s="72" t="n">
        <f aca="false">+H212+AD212</f>
        <v>0</v>
      </c>
      <c r="AG212" s="75"/>
    </row>
    <row collapsed="false" customFormat="false" customHeight="false" hidden="false" ht="13.3" outlineLevel="0" r="213">
      <c r="B213" s="119"/>
      <c r="C213" s="60"/>
      <c r="D213" s="9" t="s">
        <v>355</v>
      </c>
      <c r="E213" s="239" t="s">
        <v>356</v>
      </c>
      <c r="F213" s="119" t="n">
        <v>1</v>
      </c>
      <c r="G213" s="136" t="n">
        <v>30000</v>
      </c>
      <c r="H213" s="72" t="n">
        <f aca="false">+G213</f>
        <v>30000</v>
      </c>
      <c r="I213" s="347"/>
      <c r="J213" s="65"/>
      <c r="K213" s="66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400"/>
      <c r="AB213" s="401"/>
      <c r="AC213" s="402"/>
      <c r="AD213" s="269"/>
      <c r="AE213" s="292"/>
      <c r="AF213" s="72" t="n">
        <f aca="false">+H213+AD213</f>
        <v>30000</v>
      </c>
      <c r="AG213" s="75"/>
    </row>
    <row collapsed="false" customFormat="false" customHeight="false" hidden="false" ht="13.3" outlineLevel="0" r="214">
      <c r="B214" s="119"/>
      <c r="C214" s="60"/>
      <c r="D214" s="9" t="s">
        <v>357</v>
      </c>
      <c r="E214" s="239" t="s">
        <v>358</v>
      </c>
      <c r="F214" s="119" t="n">
        <v>2</v>
      </c>
      <c r="G214" s="136" t="n">
        <v>100000</v>
      </c>
      <c r="H214" s="72" t="n">
        <f aca="false">+G214</f>
        <v>100000</v>
      </c>
      <c r="I214" s="347"/>
      <c r="J214" s="65"/>
      <c r="K214" s="66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403"/>
      <c r="AB214" s="401"/>
      <c r="AC214" s="402"/>
      <c r="AD214" s="139"/>
      <c r="AE214" s="347"/>
      <c r="AF214" s="72" t="n">
        <f aca="false">+H214+AD214</f>
        <v>100000</v>
      </c>
      <c r="AG214" s="75"/>
    </row>
    <row collapsed="false" customFormat="false" customHeight="false" hidden="false" ht="13.3" outlineLevel="0" r="215">
      <c r="B215" s="119"/>
      <c r="C215" s="60"/>
      <c r="D215" s="9" t="s">
        <v>359</v>
      </c>
      <c r="E215" s="239" t="s">
        <v>360</v>
      </c>
      <c r="F215" s="119"/>
      <c r="G215" s="136"/>
      <c r="H215" s="72"/>
      <c r="I215" s="347"/>
      <c r="J215" s="65"/>
      <c r="K215" s="66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404"/>
      <c r="AB215" s="401"/>
      <c r="AC215" s="402"/>
      <c r="AD215" s="139" t="n">
        <v>300000</v>
      </c>
      <c r="AE215" s="347"/>
      <c r="AF215" s="72" t="n">
        <f aca="false">+H215+AD215</f>
        <v>300000</v>
      </c>
      <c r="AG215" s="138" t="s">
        <v>361</v>
      </c>
    </row>
    <row collapsed="false" customFormat="false" customHeight="false" hidden="false" ht="13.3" outlineLevel="0" r="216">
      <c r="B216" s="119"/>
      <c r="C216" s="60"/>
      <c r="D216" s="9" t="s">
        <v>362</v>
      </c>
      <c r="E216" s="239" t="s">
        <v>363</v>
      </c>
      <c r="F216" s="119"/>
      <c r="G216" s="136"/>
      <c r="H216" s="72"/>
      <c r="I216" s="347"/>
      <c r="J216" s="65"/>
      <c r="K216" s="66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404"/>
      <c r="AB216" s="401"/>
      <c r="AC216" s="402"/>
      <c r="AD216" s="139" t="n">
        <v>-300000</v>
      </c>
      <c r="AE216" s="347"/>
      <c r="AF216" s="72" t="n">
        <f aca="false">+H216+AD216</f>
        <v>-300000</v>
      </c>
      <c r="AG216" s="138" t="s">
        <v>364</v>
      </c>
    </row>
    <row collapsed="false" customFormat="false" customHeight="false" hidden="false" ht="13.3" outlineLevel="0" r="217">
      <c r="B217" s="119"/>
      <c r="C217" s="60"/>
      <c r="D217" s="9"/>
      <c r="E217" s="239"/>
      <c r="F217" s="119"/>
      <c r="G217" s="136"/>
      <c r="H217" s="72"/>
      <c r="I217" s="347"/>
      <c r="J217" s="65"/>
      <c r="K217" s="66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404"/>
      <c r="AB217" s="401"/>
      <c r="AC217" s="402"/>
      <c r="AD217" s="139"/>
      <c r="AE217" s="347"/>
      <c r="AF217" s="72"/>
    </row>
    <row collapsed="false" customFormat="false" customHeight="true" hidden="false" ht="29.25" outlineLevel="0" r="218">
      <c r="B218" s="46" t="n">
        <v>4.4</v>
      </c>
      <c r="C218" s="405" t="s">
        <v>34</v>
      </c>
      <c r="D218" s="406" t="s">
        <v>365</v>
      </c>
      <c r="E218" s="406"/>
      <c r="F218" s="407"/>
      <c r="G218" s="408"/>
      <c r="H218" s="283"/>
      <c r="I218" s="387"/>
      <c r="J218" s="49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409"/>
      <c r="AB218" s="410"/>
      <c r="AC218" s="411"/>
      <c r="AD218" s="412"/>
      <c r="AE218" s="413"/>
      <c r="AF218" s="412"/>
      <c r="AG218" s="413"/>
    </row>
    <row collapsed="false" customFormat="false" customHeight="true" hidden="false" ht="39.75" outlineLevel="0" r="219">
      <c r="B219" s="119"/>
      <c r="C219" s="233" t="s">
        <v>41</v>
      </c>
      <c r="D219" s="234" t="s">
        <v>366</v>
      </c>
      <c r="E219" s="234"/>
      <c r="F219" s="119"/>
      <c r="G219" s="236" t="n">
        <f aca="false">SUM(G221:G222)</f>
        <v>450000</v>
      </c>
      <c r="H219" s="126" t="n">
        <f aca="false">SUM(H221:H222)</f>
        <v>450000</v>
      </c>
      <c r="I219" s="414" t="n">
        <f aca="false">SUM(I220:I222)</f>
        <v>0</v>
      </c>
      <c r="J219" s="175" t="n">
        <f aca="false">SUM(J220:J222)</f>
        <v>0</v>
      </c>
      <c r="K219" s="193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415"/>
      <c r="AB219" s="242"/>
      <c r="AC219" s="416"/>
      <c r="AD219" s="139"/>
      <c r="AE219" s="347"/>
      <c r="AF219" s="126" t="n">
        <f aca="false">SUM(AF220:AF222)</f>
        <v>450000</v>
      </c>
      <c r="AG219" s="396"/>
    </row>
    <row collapsed="false" customFormat="false" customHeight="false" hidden="false" ht="13.3" outlineLevel="0" r="220">
      <c r="B220" s="119"/>
      <c r="C220" s="60"/>
      <c r="D220" s="9" t="s">
        <v>367</v>
      </c>
      <c r="E220" s="60" t="s">
        <v>368</v>
      </c>
      <c r="F220" s="119"/>
      <c r="G220" s="136"/>
      <c r="H220" s="72"/>
      <c r="I220" s="347"/>
      <c r="J220" s="65"/>
      <c r="K220" s="66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415"/>
      <c r="AB220" s="242"/>
      <c r="AC220" s="416"/>
      <c r="AD220" s="139"/>
      <c r="AE220" s="347"/>
      <c r="AF220" s="72" t="n">
        <f aca="false">+H220+AD220</f>
        <v>0</v>
      </c>
      <c r="AG220" s="396"/>
    </row>
    <row collapsed="false" customFormat="false" customHeight="false" hidden="false" ht="13.3" outlineLevel="0" r="221">
      <c r="B221" s="119"/>
      <c r="C221" s="60"/>
      <c r="D221" s="9" t="s">
        <v>34</v>
      </c>
      <c r="E221" s="239" t="s">
        <v>369</v>
      </c>
      <c r="F221" s="119" t="n">
        <v>5</v>
      </c>
      <c r="G221" s="136" t="n">
        <v>150000</v>
      </c>
      <c r="H221" s="72" t="n">
        <f aca="false">+G221</f>
        <v>150000</v>
      </c>
      <c r="I221" s="347"/>
      <c r="J221" s="65"/>
      <c r="K221" s="66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415"/>
      <c r="AB221" s="242"/>
      <c r="AC221" s="416"/>
      <c r="AD221" s="139"/>
      <c r="AE221" s="347"/>
      <c r="AF221" s="72" t="n">
        <f aca="false">+H221+AD221</f>
        <v>150000</v>
      </c>
      <c r="AG221" s="417"/>
    </row>
    <row collapsed="false" customFormat="false" customHeight="false" hidden="false" ht="12.1" outlineLevel="0" r="222">
      <c r="B222" s="119"/>
      <c r="C222" s="60"/>
      <c r="D222" s="9" t="s">
        <v>41</v>
      </c>
      <c r="E222" s="239" t="s">
        <v>370</v>
      </c>
      <c r="F222" s="119" t="n">
        <v>2</v>
      </c>
      <c r="G222" s="136" t="n">
        <v>300000</v>
      </c>
      <c r="H222" s="72" t="n">
        <f aca="false">+G222</f>
        <v>300000</v>
      </c>
      <c r="I222" s="347"/>
      <c r="J222" s="65"/>
      <c r="K222" s="66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415"/>
      <c r="AB222" s="242"/>
      <c r="AC222" s="416"/>
      <c r="AD222" s="139"/>
      <c r="AE222" s="347"/>
      <c r="AF222" s="72" t="n">
        <f aca="false">+H222+AD222</f>
        <v>300000</v>
      </c>
      <c r="AG222" s="242"/>
    </row>
    <row collapsed="false" customFormat="false" customHeight="false" hidden="false" ht="12.1" outlineLevel="0" r="223">
      <c r="B223" s="119"/>
      <c r="C223" s="60"/>
      <c r="D223" s="9"/>
      <c r="E223" s="370"/>
      <c r="F223" s="119"/>
      <c r="G223" s="136"/>
      <c r="H223" s="72"/>
      <c r="I223" s="347"/>
      <c r="J223" s="65"/>
      <c r="K223" s="66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415"/>
      <c r="AB223" s="242"/>
      <c r="AC223" s="416"/>
      <c r="AD223" s="139"/>
      <c r="AE223" s="347"/>
      <c r="AF223" s="72" t="n">
        <f aca="false">+H223+AD223</f>
        <v>0</v>
      </c>
      <c r="AG223" s="242"/>
    </row>
    <row collapsed="false" customFormat="false" customHeight="false" hidden="false" ht="12.1" outlineLevel="0" r="224">
      <c r="B224" s="119"/>
      <c r="C224" s="60"/>
      <c r="D224" s="9"/>
      <c r="E224" s="239"/>
      <c r="F224" s="119"/>
      <c r="G224" s="145"/>
      <c r="H224" s="72"/>
      <c r="I224" s="347"/>
      <c r="J224" s="65"/>
      <c r="K224" s="66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415"/>
      <c r="AB224" s="242"/>
      <c r="AC224" s="416"/>
      <c r="AD224" s="139"/>
      <c r="AE224" s="347"/>
      <c r="AF224" s="72" t="n">
        <f aca="false">+H224+AD224</f>
        <v>0</v>
      </c>
      <c r="AG224" s="242"/>
    </row>
    <row collapsed="false" customFormat="false" customHeight="true" hidden="false" ht="24.75" outlineLevel="0" r="225">
      <c r="B225" s="418" t="s">
        <v>371</v>
      </c>
      <c r="C225" s="419"/>
      <c r="D225" s="420"/>
      <c r="E225" s="419"/>
      <c r="F225" s="421"/>
      <c r="G225" s="422" t="n">
        <v>200000</v>
      </c>
      <c r="H225" s="422" t="n">
        <v>200000</v>
      </c>
      <c r="I225" s="423"/>
      <c r="J225" s="424"/>
      <c r="K225" s="425"/>
      <c r="L225" s="426"/>
      <c r="M225" s="427"/>
      <c r="N225" s="427"/>
      <c r="O225" s="427"/>
      <c r="P225" s="427"/>
      <c r="Q225" s="427"/>
      <c r="R225" s="427"/>
      <c r="S225" s="427"/>
      <c r="T225" s="427"/>
      <c r="U225" s="427"/>
      <c r="V225" s="427"/>
      <c r="W225" s="427"/>
      <c r="X225" s="427"/>
      <c r="Y225" s="427"/>
      <c r="Z225" s="427"/>
      <c r="AA225" s="428"/>
      <c r="AB225" s="429"/>
      <c r="AC225" s="430"/>
      <c r="AD225" s="422"/>
      <c r="AE225" s="423"/>
      <c r="AF225" s="422" t="n">
        <v>200000</v>
      </c>
      <c r="AG225" s="431"/>
    </row>
    <row collapsed="false" customFormat="false" customHeight="true" hidden="false" ht="31.5" outlineLevel="0" r="226">
      <c r="B226" s="432"/>
      <c r="C226" s="185"/>
      <c r="D226" s="182"/>
      <c r="E226" s="185"/>
      <c r="F226" s="172"/>
      <c r="G226" s="433"/>
      <c r="H226" s="434"/>
      <c r="I226" s="435" t="e">
        <f aca="false">+I229-</f>
        <v>#N/A</v>
      </c>
      <c r="J226" s="436"/>
      <c r="K226" s="6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415"/>
      <c r="AB226" s="242"/>
      <c r="AC226" s="416"/>
      <c r="AD226" s="437"/>
      <c r="AE226" s="438"/>
      <c r="AF226" s="434"/>
      <c r="AG226" s="242"/>
    </row>
    <row collapsed="false" customFormat="false" customHeight="false" hidden="false" ht="13.3" outlineLevel="0" r="227">
      <c r="B227" s="432"/>
      <c r="C227" s="185"/>
      <c r="D227" s="182"/>
      <c r="E227" s="185"/>
      <c r="F227" s="172"/>
      <c r="G227" s="439"/>
      <c r="H227" s="434"/>
      <c r="I227" s="435"/>
      <c r="J227" s="436"/>
      <c r="K227" s="193"/>
      <c r="L227" s="440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415"/>
      <c r="AB227" s="242"/>
      <c r="AC227" s="416"/>
      <c r="AD227" s="437"/>
      <c r="AE227" s="438"/>
      <c r="AF227" s="434"/>
      <c r="AG227" s="242"/>
    </row>
    <row collapsed="false" customFormat="false" customHeight="false" hidden="false" ht="13.3" outlineLevel="0" r="228">
      <c r="B228" s="441" t="s">
        <v>372</v>
      </c>
      <c r="C228" s="442"/>
      <c r="D228" s="443"/>
      <c r="E228" s="442"/>
      <c r="F228" s="444"/>
      <c r="G228" s="445" t="n">
        <v>535280</v>
      </c>
      <c r="H228" s="445" t="n">
        <v>467200</v>
      </c>
      <c r="I228" s="446" t="n">
        <v>42820</v>
      </c>
      <c r="J228" s="447" t="n">
        <v>25260</v>
      </c>
      <c r="K228" s="448"/>
      <c r="L228" s="449"/>
      <c r="M228" s="449"/>
      <c r="N228" s="449"/>
      <c r="O228" s="449"/>
      <c r="P228" s="449"/>
      <c r="Q228" s="449"/>
      <c r="R228" s="449"/>
      <c r="S228" s="449"/>
      <c r="T228" s="449"/>
      <c r="U228" s="449"/>
      <c r="V228" s="449"/>
      <c r="W228" s="449"/>
      <c r="X228" s="449"/>
      <c r="Y228" s="449"/>
      <c r="Z228" s="449"/>
      <c r="AA228" s="450"/>
      <c r="AB228" s="451"/>
      <c r="AC228" s="452"/>
      <c r="AD228" s="445"/>
      <c r="AE228" s="446"/>
      <c r="AF228" s="445" t="n">
        <v>467200</v>
      </c>
      <c r="AG228" s="242"/>
    </row>
    <row collapsed="false" customFormat="false" customHeight="false" hidden="false" ht="13.3" outlineLevel="0" r="229">
      <c r="B229" s="273" t="s">
        <v>373</v>
      </c>
      <c r="C229" s="233"/>
      <c r="D229" s="9"/>
      <c r="E229" s="233"/>
      <c r="F229" s="235"/>
      <c r="G229" s="345" t="e">
        <f aca="false">+G9+G14+G150+G177+G225+G228</f>
        <v>#N/A</v>
      </c>
      <c r="H229" s="453" t="e">
        <f aca="false">+H228+H225+H177+H150+H14+H9</f>
        <v>#N/A</v>
      </c>
      <c r="I229" s="454" t="e">
        <f aca="false">+I9+I14+I150+I177+I225+I228</f>
        <v>#N/A</v>
      </c>
      <c r="J229" s="455" t="e">
        <f aca="false">+J9+J14+J150+J176+J225+J228</f>
        <v>#N/A</v>
      </c>
      <c r="K229" s="84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456"/>
      <c r="AB229" s="242"/>
      <c r="AC229" s="416"/>
      <c r="AD229" s="345"/>
      <c r="AE229" s="457"/>
      <c r="AF229" s="453" t="e">
        <f aca="false">+AF9+AF14+AF151+AF177+AF225+AF228</f>
        <v>#N/A</v>
      </c>
      <c r="AG229" s="242"/>
    </row>
    <row collapsed="false" customFormat="false" customHeight="false" hidden="false" ht="12.1" outlineLevel="0" r="230">
      <c r="B230" s="458"/>
      <c r="C230" s="459"/>
      <c r="D230" s="460"/>
      <c r="E230" s="459"/>
      <c r="F230" s="461"/>
      <c r="G230" s="459"/>
      <c r="H230" s="462"/>
      <c r="I230" s="463"/>
      <c r="J230" s="463"/>
      <c r="K230" s="448"/>
      <c r="L230" s="464"/>
      <c r="M230" s="464"/>
      <c r="N230" s="464"/>
      <c r="O230" s="464"/>
      <c r="P230" s="464"/>
      <c r="Q230" s="464"/>
      <c r="R230" s="464"/>
      <c r="S230" s="464"/>
      <c r="T230" s="464"/>
      <c r="U230" s="464"/>
      <c r="V230" s="464"/>
      <c r="W230" s="464"/>
      <c r="X230" s="464"/>
      <c r="Y230" s="464"/>
      <c r="Z230" s="464"/>
      <c r="AA230" s="465"/>
      <c r="AB230" s="466"/>
      <c r="AC230" s="467"/>
      <c r="AD230" s="468"/>
      <c r="AE230" s="85"/>
      <c r="AF230" s="468"/>
      <c r="AG230" s="469"/>
    </row>
  </sheetData>
  <mergeCells count="43">
    <mergeCell ref="B3:J3"/>
    <mergeCell ref="B4:J4"/>
    <mergeCell ref="B5:J5"/>
    <mergeCell ref="F7:G7"/>
    <mergeCell ref="H7:K7"/>
    <mergeCell ref="B8:E8"/>
    <mergeCell ref="AA8:AB8"/>
    <mergeCell ref="C9:E9"/>
    <mergeCell ref="C10:E10"/>
    <mergeCell ref="D11:E11"/>
    <mergeCell ref="D12:E12"/>
    <mergeCell ref="D13:E13"/>
    <mergeCell ref="C14:E14"/>
    <mergeCell ref="C15:E15"/>
    <mergeCell ref="C29:E29"/>
    <mergeCell ref="D30:E30"/>
    <mergeCell ref="D48:E48"/>
    <mergeCell ref="D62:E62"/>
    <mergeCell ref="C69:E69"/>
    <mergeCell ref="D70:E70"/>
    <mergeCell ref="D73:E73"/>
    <mergeCell ref="C78:E78"/>
    <mergeCell ref="D79:E79"/>
    <mergeCell ref="D90:E90"/>
    <mergeCell ref="C92:E92"/>
    <mergeCell ref="D93:E93"/>
    <mergeCell ref="C94:E94"/>
    <mergeCell ref="D102:E102"/>
    <mergeCell ref="D134:E134"/>
    <mergeCell ref="D138:E138"/>
    <mergeCell ref="AG139:AG140"/>
    <mergeCell ref="C151:E151"/>
    <mergeCell ref="D160:E160"/>
    <mergeCell ref="D162:E162"/>
    <mergeCell ref="D166:E166"/>
    <mergeCell ref="C178:E178"/>
    <mergeCell ref="D180:E180"/>
    <mergeCell ref="C196:E196"/>
    <mergeCell ref="D206:E206"/>
    <mergeCell ref="C211:E211"/>
    <mergeCell ref="D212:E212"/>
    <mergeCell ref="D218:E218"/>
    <mergeCell ref="D219:E219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75" scale="75" useFirstPageNumber="false" usePrinterDefaults="false" verticalDpi="300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2013-06-11T19:47:50.00Z</dcterms:created>
  <dc:creator>Alba Esperanza de Salguero</dc:creator>
  <cp:lastModifiedBy>USUARIO</cp:lastModifiedBy>
  <dcterms:modified xsi:type="dcterms:W3CDTF">2013-08-01T14:33:07.00Z</dcterms:modified>
  <cp:revision>0</cp:revision>
</cp:coreProperties>
</file>