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5700" yWindow="660" windowWidth="22660" windowHeight="13340" tabRatio="500"/>
  </bookViews>
  <sheets>
    <sheet name="EngInf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4" i="1"/>
  <c r="I12" i="1"/>
  <c r="I11" i="1"/>
  <c r="I10" i="1"/>
  <c r="I9" i="1"/>
  <c r="I8" i="1"/>
  <c r="I7" i="1"/>
  <c r="I6" i="1"/>
  <c r="I5" i="1"/>
  <c r="I4" i="1"/>
  <c r="H12" i="1"/>
  <c r="H11" i="1"/>
  <c r="H10" i="1"/>
  <c r="H9" i="1"/>
  <c r="H8" i="1"/>
  <c r="H7" i="1"/>
  <c r="H6" i="1"/>
  <c r="H5" i="1"/>
  <c r="H4" i="1"/>
  <c r="G12" i="1"/>
  <c r="G11" i="1"/>
  <c r="G10" i="1"/>
  <c r="G9" i="1"/>
  <c r="G8" i="1"/>
  <c r="G7" i="1"/>
  <c r="G6" i="1"/>
  <c r="G5" i="1"/>
  <c r="G4" i="1"/>
  <c r="F12" i="1"/>
  <c r="F11" i="1"/>
  <c r="F10" i="1"/>
  <c r="F9" i="1"/>
  <c r="F8" i="1"/>
  <c r="F7" i="1"/>
  <c r="F6" i="1"/>
  <c r="F5" i="1"/>
  <c r="F4" i="1"/>
  <c r="E12" i="1"/>
  <c r="E11" i="1"/>
  <c r="E10" i="1"/>
  <c r="E9" i="1"/>
  <c r="E8" i="1"/>
  <c r="E7" i="1"/>
  <c r="E6" i="1"/>
  <c r="E5" i="1"/>
  <c r="E4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<sst xmlns="http://schemas.openxmlformats.org/spreadsheetml/2006/main" count="24" uniqueCount="24">
  <si>
    <t>Engine Name</t>
  </si>
  <si>
    <t>P_max (in HP)</t>
  </si>
  <si>
    <t>Efficiency</t>
  </si>
  <si>
    <t>P_avail (in HP)</t>
  </si>
  <si>
    <t xml:space="preserve">C: length </t>
  </si>
  <si>
    <t>B: Width</t>
  </si>
  <si>
    <t>B: Length</t>
  </si>
  <si>
    <t>B: Height</t>
  </si>
  <si>
    <t>Cylinder</t>
  </si>
  <si>
    <t>Rectangular Box</t>
  </si>
  <si>
    <t>Weight (lbs)</t>
  </si>
  <si>
    <t>Volume (ft^2)</t>
  </si>
  <si>
    <t>RCG 15cc</t>
  </si>
  <si>
    <t>RCG 20cc</t>
  </si>
  <si>
    <t>RCG 26cc</t>
  </si>
  <si>
    <t>RCG 30cc</t>
  </si>
  <si>
    <t>RCG 30cc twin</t>
  </si>
  <si>
    <t>RCG 55cc</t>
  </si>
  <si>
    <t>RCG 61cc</t>
  </si>
  <si>
    <t>NGH GT35</t>
  </si>
  <si>
    <t>NGH GT35R</t>
  </si>
  <si>
    <t>mm to ft conversion</t>
  </si>
  <si>
    <t>ft/mm</t>
  </si>
  <si>
    <t>C: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</si>
</sst>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tabSelected="1" topLeftCell="H1" workbookViewId="0">
      <selection activeCell="B4" sqref="B4"/>
    </sheetView>
  </sheetViews>
  <sheetFormatPr baseColWidth="10" defaultRowHeight="15" x14ac:dyDescent="0"/>
  <cols>
    <col min="1" max="1" width="18" bestFit="1" customWidth="1"/>
    <col min="2" max="2" width="12.83203125" bestFit="1" customWidth="1"/>
    <col min="3" max="3" width="9.1640625" bestFit="1" customWidth="1"/>
    <col min="4" max="4" width="13.33203125" bestFit="1" customWidth="1"/>
    <col min="5" max="8" width="12.1640625" bestFit="1" customWidth="1"/>
    <col min="9" max="9" width="11.1640625" bestFit="1" customWidth="1"/>
    <col min="10" max="10" width="12.83203125" bestFit="1" customWidth="1"/>
    <col min="11" max="11" width="11.33203125" bestFit="1" customWidth="1"/>
  </cols>
  <sheetData>
    <row r="2" spans="1:11">
      <c r="A2" s="1"/>
      <c r="B2" s="1"/>
      <c r="C2" s="1"/>
      <c r="D2" s="1"/>
      <c r="E2" s="2" t="s">
        <v>8</v>
      </c>
      <c r="F2" s="2"/>
      <c r="G2" s="3" t="s">
        <v>9</v>
      </c>
      <c r="H2" s="3"/>
      <c r="I2" s="3"/>
      <c r="J2" s="1"/>
      <c r="K2" s="1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23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11</v>
      </c>
      <c r="K3" s="1" t="s">
        <v>10</v>
      </c>
    </row>
    <row r="4" spans="1:11">
      <c r="A4" t="s">
        <v>12</v>
      </c>
      <c r="B4">
        <v>2.1</v>
      </c>
      <c r="C4">
        <v>0.8</v>
      </c>
      <c r="D4">
        <f>B4*C4</f>
        <v>1.6800000000000002</v>
      </c>
      <c r="E4">
        <f>66*$B$16</f>
        <v>0.21653544000000002</v>
      </c>
      <c r="F4">
        <f>161*B16</f>
        <v>0.52821523999999997</v>
      </c>
      <c r="G4">
        <f>B16*74</f>
        <v>0.24278216000000002</v>
      </c>
      <c r="H4">
        <f>B16*161</f>
        <v>0.52821523999999997</v>
      </c>
      <c r="I4">
        <f>B16*93</f>
        <v>0.30511811999999999</v>
      </c>
      <c r="J4">
        <f>G4*H4*I4+(E4/2)^2*PI()*F4</f>
        <v>5.8580479723193003E-2</v>
      </c>
      <c r="K4">
        <v>1.8</v>
      </c>
    </row>
    <row r="5" spans="1:11">
      <c r="A5" t="s">
        <v>13</v>
      </c>
      <c r="B5">
        <v>2.2000000000000002</v>
      </c>
      <c r="C5">
        <v>0.8</v>
      </c>
      <c r="D5">
        <f t="shared" ref="D5:D12" si="0">B5*C5</f>
        <v>1.7600000000000002</v>
      </c>
      <c r="E5">
        <f>57*B16</f>
        <v>0.18700788000000002</v>
      </c>
      <c r="F5">
        <f>164.5*B16</f>
        <v>0.53969818000000003</v>
      </c>
      <c r="G5">
        <f>B16*52</f>
        <v>0.17060368000000001</v>
      </c>
      <c r="H5">
        <f>B16*82</f>
        <v>0.26902888000000003</v>
      </c>
      <c r="I5">
        <f>B16*60</f>
        <v>0.19685040000000001</v>
      </c>
      <c r="J5">
        <f t="shared" ref="J5:J12" si="1">G5*H5*I5+(E5/2)^2*PI()*F5</f>
        <v>2.3858742807801432E-2</v>
      </c>
      <c r="K5">
        <v>2</v>
      </c>
    </row>
    <row r="6" spans="1:11">
      <c r="A6" t="s">
        <v>14</v>
      </c>
      <c r="B6">
        <v>2.6</v>
      </c>
      <c r="C6">
        <v>0.8</v>
      </c>
      <c r="D6">
        <f t="shared" si="0"/>
        <v>2.08</v>
      </c>
      <c r="E6">
        <f>68.5*B16</f>
        <v>0.22473754000000001</v>
      </c>
      <c r="F6">
        <f>188*B16</f>
        <v>0.61679792</v>
      </c>
      <c r="G6">
        <f>B16*68.5</f>
        <v>0.22473754000000001</v>
      </c>
      <c r="H6">
        <f>B16*188</f>
        <v>0.61679792</v>
      </c>
      <c r="I6">
        <f>B16*141</f>
        <v>0.46259844</v>
      </c>
      <c r="J6">
        <f t="shared" si="1"/>
        <v>8.8591493573697527E-2</v>
      </c>
      <c r="K6">
        <v>2.5</v>
      </c>
    </row>
    <row r="7" spans="1:11">
      <c r="A7" t="s">
        <v>15</v>
      </c>
      <c r="B7">
        <v>3.9</v>
      </c>
      <c r="C7">
        <v>0.8</v>
      </c>
      <c r="D7">
        <f t="shared" si="0"/>
        <v>3.12</v>
      </c>
      <c r="E7">
        <f>60*B16</f>
        <v>0.19685040000000001</v>
      </c>
      <c r="F7">
        <f>161*B16</f>
        <v>0.52821523999999997</v>
      </c>
      <c r="G7">
        <f>B16*42</f>
        <v>0.13779528000000002</v>
      </c>
      <c r="H7">
        <f>B16*138.5</f>
        <v>0.45439634000000001</v>
      </c>
      <c r="I7">
        <f>B16*48</f>
        <v>0.15748032000000001</v>
      </c>
      <c r="J7">
        <f t="shared" si="1"/>
        <v>2.593625118618257E-2</v>
      </c>
      <c r="K7">
        <v>2.1604999999999999</v>
      </c>
    </row>
    <row r="8" spans="1:11">
      <c r="A8" t="s">
        <v>16</v>
      </c>
      <c r="B8">
        <v>3.7</v>
      </c>
      <c r="C8">
        <v>0.8</v>
      </c>
      <c r="D8">
        <f t="shared" si="0"/>
        <v>2.9600000000000004</v>
      </c>
      <c r="E8">
        <f>58.5*B16</f>
        <v>0.19192914</v>
      </c>
      <c r="F8">
        <f>160.3*B16</f>
        <v>0.5259186520000001</v>
      </c>
      <c r="G8">
        <f>B16*73.4</f>
        <v>0.24081365600000004</v>
      </c>
      <c r="H8">
        <f>B16*161.2</f>
        <v>0.52887140799999999</v>
      </c>
      <c r="I8">
        <f>B16*82</f>
        <v>0.26902888000000003</v>
      </c>
      <c r="J8">
        <f t="shared" si="1"/>
        <v>4.9479014443287062E-2</v>
      </c>
      <c r="K8">
        <v>2.6</v>
      </c>
    </row>
    <row r="9" spans="1:11">
      <c r="A9" t="s">
        <v>17</v>
      </c>
      <c r="B9">
        <v>5.2</v>
      </c>
      <c r="C9">
        <v>0.8</v>
      </c>
      <c r="D9">
        <f t="shared" si="0"/>
        <v>4.16</v>
      </c>
      <c r="E9">
        <f>78*B16</f>
        <v>0.25590552</v>
      </c>
      <c r="F9">
        <f>195.5*B16</f>
        <v>0.64140422000000008</v>
      </c>
      <c r="G9">
        <f>B16*66</f>
        <v>0.21653544000000002</v>
      </c>
      <c r="H9">
        <f>B16*123</f>
        <v>0.40354332000000004</v>
      </c>
      <c r="I9">
        <f>B16*78</f>
        <v>0.25590552</v>
      </c>
      <c r="J9">
        <f t="shared" si="1"/>
        <v>5.5351290606462697E-2</v>
      </c>
      <c r="K9">
        <v>3.5</v>
      </c>
    </row>
    <row r="10" spans="1:11">
      <c r="A10" t="s">
        <v>18</v>
      </c>
      <c r="B10">
        <v>6</v>
      </c>
      <c r="C10">
        <v>0.8</v>
      </c>
      <c r="D10">
        <f t="shared" si="0"/>
        <v>4.8000000000000007</v>
      </c>
      <c r="E10">
        <f>80*B16</f>
        <v>0.26246720000000001</v>
      </c>
      <c r="F10">
        <f>158*B16</f>
        <v>0.51837272000000001</v>
      </c>
      <c r="G10">
        <f>B16*75</f>
        <v>0.246063</v>
      </c>
      <c r="H10">
        <f>B16*180</f>
        <v>0.59055120000000005</v>
      </c>
      <c r="I10">
        <f>B16*90</f>
        <v>0.29527560000000003</v>
      </c>
      <c r="J10">
        <f t="shared" si="1"/>
        <v>7.0954045295348045E-2</v>
      </c>
      <c r="K10">
        <v>3.44</v>
      </c>
    </row>
    <row r="11" spans="1:11">
      <c r="A11" t="s">
        <v>19</v>
      </c>
      <c r="B11">
        <v>4.2</v>
      </c>
      <c r="C11">
        <v>0.8</v>
      </c>
      <c r="D11">
        <f t="shared" si="0"/>
        <v>3.3600000000000003</v>
      </c>
      <c r="E11">
        <f>58.6*B16</f>
        <v>0.192257224</v>
      </c>
      <c r="F11">
        <f>170.3*B16</f>
        <v>0.55872705200000006</v>
      </c>
      <c r="G11">
        <f>B16*73.4</f>
        <v>0.24081365600000004</v>
      </c>
      <c r="H11">
        <f>B16*126.2</f>
        <v>0.41404200800000002</v>
      </c>
      <c r="I11">
        <f>B16*82</f>
        <v>0.26902888000000003</v>
      </c>
      <c r="J11">
        <f t="shared" si="1"/>
        <v>4.3044206209043964E-2</v>
      </c>
      <c r="K11">
        <v>3</v>
      </c>
    </row>
    <row r="12" spans="1:11">
      <c r="A12" t="s">
        <v>20</v>
      </c>
      <c r="B12">
        <v>4.2</v>
      </c>
      <c r="C12">
        <v>0.8</v>
      </c>
      <c r="D12">
        <f t="shared" si="0"/>
        <v>3.3600000000000003</v>
      </c>
      <c r="E12">
        <f>59*B16</f>
        <v>0.19356956</v>
      </c>
      <c r="F12">
        <f>171*B16</f>
        <v>0.56102364000000005</v>
      </c>
      <c r="G12">
        <f>B16*74</f>
        <v>0.24278216000000002</v>
      </c>
      <c r="H12">
        <f>B16*127</f>
        <v>0.41666668000000001</v>
      </c>
      <c r="I12">
        <f>85*B16</f>
        <v>0.27887139999999999</v>
      </c>
      <c r="J12">
        <f t="shared" si="1"/>
        <v>4.4720345523459853E-2</v>
      </c>
      <c r="K12">
        <v>3</v>
      </c>
    </row>
    <row r="16" spans="1:11">
      <c r="A16" s="1" t="s">
        <v>21</v>
      </c>
      <c r="B16">
        <v>3.2808400000000001E-3</v>
      </c>
      <c r="C16" t="s">
        <v>22</v>
      </c>
    </row>
  </sheetData>
  <mergeCells count="2">
    <mergeCell ref="E2:F2"/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Anny Lin</dc:creator>
  <cp:lastModifiedBy>Anny Lin</cp:lastModifiedBy>
  <dcterms:created xsi:type="dcterms:W3CDTF">2016-02-20T18:44:11Z</dcterms:created>
  <dcterms:modified xsi:type="dcterms:W3CDTF">2016-02-20T20:36:26Z</dcterms:modified>
</cp:coreProperties>
</file>