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ks918_ic_ac_uk/Documents/Desktop/submit/"/>
    </mc:Choice>
  </mc:AlternateContent>
  <xr:revisionPtr revIDLastSave="253" documentId="8_{3CA86FF3-9AD4-4397-ADA0-74D382F22AD7}" xr6:coauthVersionLast="47" xr6:coauthVersionMax="47" xr10:uidLastSave="{CD27A473-DF25-4B86-AF10-8A359A3A57AB}"/>
  <bookViews>
    <workbookView xWindow="-108" yWindow="-108" windowWidth="23256" windowHeight="12456" xr2:uid="{8A07802A-2F5E-40BE-A04E-D168B4FF7D11}"/>
  </bookViews>
  <sheets>
    <sheet name="9 SOLVENTS" sheetId="1" r:id="rId1"/>
    <sheet name="11 SOLVENT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8" l="1"/>
  <c r="E72" i="8"/>
  <c r="D72" i="8"/>
  <c r="C72" i="8"/>
  <c r="B72" i="8"/>
  <c r="H72" i="8"/>
  <c r="G72" i="8"/>
  <c r="H66" i="8"/>
  <c r="G66" i="8"/>
  <c r="F66" i="8"/>
  <c r="E66" i="8"/>
  <c r="E65" i="8"/>
  <c r="D66" i="8"/>
  <c r="C66" i="8"/>
  <c r="B66" i="8"/>
  <c r="B60" i="8"/>
  <c r="L80" i="1"/>
  <c r="K80" i="1"/>
  <c r="J80" i="1"/>
  <c r="L74" i="1"/>
  <c r="K74" i="1"/>
  <c r="J74" i="1"/>
  <c r="I74" i="1"/>
  <c r="H74" i="1"/>
  <c r="G74" i="1"/>
  <c r="F74" i="1"/>
  <c r="E74" i="1"/>
  <c r="D74" i="1"/>
  <c r="C74" i="1"/>
  <c r="B74" i="1"/>
  <c r="B68" i="1"/>
  <c r="C52" i="8"/>
  <c r="B52" i="8"/>
  <c r="C62" i="1"/>
  <c r="B62" i="1"/>
  <c r="C19" i="8"/>
  <c r="C17" i="8"/>
  <c r="C7" i="8"/>
  <c r="H41" i="8"/>
  <c r="G41" i="8"/>
  <c r="J11" i="1" l="1"/>
  <c r="K11" i="1"/>
  <c r="L11" i="1"/>
  <c r="J12" i="1"/>
  <c r="K12" i="1"/>
  <c r="L12" i="1"/>
  <c r="J13" i="1"/>
  <c r="K13" i="1"/>
  <c r="L13" i="1"/>
  <c r="J31" i="8"/>
  <c r="I31" i="8"/>
  <c r="H31" i="8"/>
  <c r="I21" i="8"/>
  <c r="H21" i="8"/>
  <c r="G21" i="8"/>
  <c r="I11" i="8"/>
  <c r="H11" i="8"/>
  <c r="G11" i="8"/>
  <c r="F41" i="8"/>
  <c r="E41" i="8"/>
  <c r="G31" i="8"/>
  <c r="F31" i="8"/>
  <c r="F21" i="8"/>
  <c r="E21" i="8"/>
  <c r="F11" i="8"/>
  <c r="E11" i="8"/>
  <c r="D41" i="8"/>
  <c r="B41" i="8"/>
  <c r="D31" i="8"/>
  <c r="B31" i="8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B41" i="1"/>
  <c r="B40" i="1"/>
  <c r="B27" i="1"/>
  <c r="B26" i="1"/>
  <c r="J27" i="1"/>
  <c r="K27" i="1"/>
  <c r="L27" i="1"/>
  <c r="J26" i="1"/>
  <c r="K26" i="1"/>
  <c r="L26" i="1"/>
  <c r="B52" i="1"/>
  <c r="C52" i="1"/>
  <c r="D52" i="1"/>
  <c r="E52" i="1"/>
  <c r="F52" i="1"/>
  <c r="G52" i="1"/>
  <c r="H52" i="1"/>
  <c r="I52" i="1"/>
  <c r="J52" i="1"/>
  <c r="K52" i="1"/>
  <c r="B39" i="1"/>
  <c r="C39" i="1"/>
  <c r="D39" i="1"/>
  <c r="E39" i="1"/>
  <c r="F39" i="1"/>
  <c r="G39" i="1"/>
  <c r="H39" i="1"/>
  <c r="I39" i="1"/>
  <c r="J39" i="1"/>
  <c r="K39" i="1"/>
  <c r="B25" i="1"/>
  <c r="C25" i="1"/>
  <c r="E25" i="1"/>
  <c r="F25" i="1"/>
  <c r="G25" i="1"/>
  <c r="H25" i="1"/>
  <c r="I25" i="1"/>
  <c r="J25" i="1"/>
  <c r="K25" i="1"/>
  <c r="L25" i="1"/>
  <c r="C26" i="1"/>
  <c r="E26" i="1"/>
  <c r="F26" i="1"/>
  <c r="G26" i="1"/>
  <c r="H26" i="1"/>
  <c r="I26" i="1"/>
  <c r="C27" i="1"/>
  <c r="E27" i="1"/>
  <c r="F27" i="1"/>
  <c r="G27" i="1"/>
  <c r="H27" i="1"/>
  <c r="I27" i="1"/>
  <c r="D21" i="8"/>
  <c r="B21" i="8"/>
  <c r="D11" i="8"/>
  <c r="B11" i="8"/>
  <c r="I13" i="1"/>
  <c r="H13" i="1"/>
  <c r="G13" i="1"/>
  <c r="I12" i="1"/>
  <c r="H12" i="1"/>
  <c r="G12" i="1"/>
  <c r="I11" i="1"/>
  <c r="H11" i="1"/>
  <c r="G11" i="1"/>
  <c r="F13" i="1"/>
  <c r="E13" i="1"/>
  <c r="F12" i="1"/>
  <c r="E12" i="1"/>
  <c r="F11" i="1"/>
  <c r="E11" i="1"/>
  <c r="C13" i="1"/>
  <c r="B13" i="1"/>
  <c r="C12" i="1"/>
  <c r="B12" i="1"/>
  <c r="C11" i="1"/>
  <c r="B11" i="1"/>
</calcChain>
</file>

<file path=xl/sharedStrings.xml><?xml version="1.0" encoding="utf-8"?>
<sst xmlns="http://schemas.openxmlformats.org/spreadsheetml/2006/main" count="241" uniqueCount="45">
  <si>
    <t>1a</t>
  </si>
  <si>
    <t>1b</t>
  </si>
  <si>
    <t>2ai</t>
  </si>
  <si>
    <t>2aii</t>
  </si>
  <si>
    <t>2aiii</t>
  </si>
  <si>
    <t>2bi</t>
  </si>
  <si>
    <t>2bii</t>
  </si>
  <si>
    <t>2biii</t>
  </si>
  <si>
    <t>3a</t>
  </si>
  <si>
    <t>4a</t>
  </si>
  <si>
    <t>4b</t>
  </si>
  <si>
    <t>IC 1</t>
  </si>
  <si>
    <t>IC 2</t>
  </si>
  <si>
    <t>IC 3</t>
  </si>
  <si>
    <t>IC 4</t>
  </si>
  <si>
    <t>IC 5</t>
  </si>
  <si>
    <t>total</t>
  </si>
  <si>
    <t>max</t>
  </si>
  <si>
    <t>avg</t>
  </si>
  <si>
    <t>-</t>
  </si>
  <si>
    <t>BINARY DATASET-TRAINED SURROGATE MODELS</t>
  </si>
  <si>
    <t>discrete vars</t>
  </si>
  <si>
    <t>continuous vars</t>
  </si>
  <si>
    <t>constraints*</t>
  </si>
  <si>
    <t>SLLE DATASET-TRAINED SURROGATE MODELS</t>
  </si>
  <si>
    <t>discrete</t>
  </si>
  <si>
    <t xml:space="preserve">ORIGINAL MODEL </t>
  </si>
  <si>
    <t>Baron: Binary</t>
  </si>
  <si>
    <t>Baron: SLLE</t>
  </si>
  <si>
    <t>BARON-BINARY</t>
  </si>
  <si>
    <t>BARON-SLLE</t>
  </si>
  <si>
    <t>SCIP-BINARY</t>
  </si>
  <si>
    <t>SCIP_SLLE</t>
  </si>
  <si>
    <t>Time (s)</t>
  </si>
  <si>
    <t>4b gap %</t>
  </si>
  <si>
    <t>SCIP: Binary</t>
  </si>
  <si>
    <t>SCIP: SLLE</t>
  </si>
  <si>
    <t>gap %</t>
  </si>
  <si>
    <t xml:space="preserve"> gap %</t>
  </si>
  <si>
    <t xml:space="preserve"> gap%</t>
  </si>
  <si>
    <t>Original</t>
  </si>
  <si>
    <t>BARON</t>
  </si>
  <si>
    <t>SCIP</t>
  </si>
  <si>
    <t>MODEL SIZES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</si>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</sst>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852A-2E52-473D-B783-41070F97CE41}">
  <dimension ref="A2:M81"/>
  <sheetViews>
    <sheetView tabSelected="1" zoomScale="60" workbookViewId="0">
      <selection activeCell="G64" sqref="G64"/>
    </sheetView>
  </sheetViews>
  <sheetFormatPr defaultRowHeight="14.4" x14ac:dyDescent="0.3"/>
  <cols>
    <col min="1" max="1" width="15.5546875" style="1" bestFit="1" customWidth="1"/>
    <col min="2" max="16384" width="8.88671875" style="1"/>
  </cols>
  <sheetData>
    <row r="2" spans="1:12" x14ac:dyDescent="0.3">
      <c r="A2" s="10" t="s">
        <v>33</v>
      </c>
    </row>
    <row r="4" spans="1:12" x14ac:dyDescent="0.3">
      <c r="A4" s="1" t="s">
        <v>29</v>
      </c>
    </row>
    <row r="5" spans="1:12" x14ac:dyDescent="0.3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</row>
    <row r="6" spans="1:12" x14ac:dyDescent="0.3">
      <c r="A6" s="1" t="s">
        <v>11</v>
      </c>
      <c r="B6" s="1">
        <v>1310</v>
      </c>
      <c r="C6" s="1">
        <v>205</v>
      </c>
      <c r="D6" s="1" t="s">
        <v>19</v>
      </c>
      <c r="E6" s="1">
        <v>90</v>
      </c>
      <c r="F6" s="1">
        <v>113</v>
      </c>
      <c r="G6" s="1">
        <v>148</v>
      </c>
      <c r="H6" s="1">
        <v>120</v>
      </c>
      <c r="I6" s="1">
        <v>140</v>
      </c>
      <c r="J6" s="1">
        <v>97</v>
      </c>
      <c r="K6" s="1">
        <v>127</v>
      </c>
      <c r="L6" s="1">
        <v>118</v>
      </c>
    </row>
    <row r="7" spans="1:12" x14ac:dyDescent="0.3">
      <c r="A7" s="1" t="s">
        <v>12</v>
      </c>
      <c r="B7" s="1">
        <v>990</v>
      </c>
      <c r="C7" s="1">
        <v>217</v>
      </c>
      <c r="D7" s="1" t="s">
        <v>19</v>
      </c>
      <c r="E7" s="1">
        <v>125</v>
      </c>
      <c r="F7" s="1">
        <v>114</v>
      </c>
      <c r="G7" s="1">
        <v>134</v>
      </c>
      <c r="H7" s="1">
        <v>123</v>
      </c>
      <c r="I7" s="1">
        <v>146</v>
      </c>
      <c r="J7" s="1">
        <v>88</v>
      </c>
      <c r="K7" s="1">
        <v>147</v>
      </c>
      <c r="L7" s="1">
        <v>132</v>
      </c>
    </row>
    <row r="8" spans="1:12" x14ac:dyDescent="0.3">
      <c r="A8" s="1" t="s">
        <v>13</v>
      </c>
      <c r="B8" s="1">
        <v>900</v>
      </c>
      <c r="C8" s="1">
        <v>455</v>
      </c>
      <c r="D8" s="1" t="s">
        <v>19</v>
      </c>
      <c r="E8" s="1">
        <v>111</v>
      </c>
      <c r="F8" s="1">
        <v>121</v>
      </c>
      <c r="G8" s="1">
        <v>158</v>
      </c>
      <c r="H8" s="1">
        <v>148</v>
      </c>
      <c r="I8" s="1">
        <v>153</v>
      </c>
      <c r="J8" s="1">
        <v>143</v>
      </c>
      <c r="K8" s="1">
        <v>133</v>
      </c>
      <c r="L8" s="1">
        <v>280</v>
      </c>
    </row>
    <row r="9" spans="1:12" x14ac:dyDescent="0.3">
      <c r="A9" s="1" t="s">
        <v>14</v>
      </c>
      <c r="B9" s="1">
        <v>1474</v>
      </c>
      <c r="C9" s="1">
        <v>231</v>
      </c>
      <c r="D9" s="1" t="s">
        <v>19</v>
      </c>
      <c r="E9" s="2">
        <v>92</v>
      </c>
      <c r="F9" s="2">
        <v>128</v>
      </c>
      <c r="G9" s="1">
        <v>128</v>
      </c>
      <c r="H9" s="1">
        <v>130</v>
      </c>
      <c r="I9" s="1">
        <v>139</v>
      </c>
      <c r="J9" s="1">
        <v>114</v>
      </c>
      <c r="K9" s="1">
        <v>168</v>
      </c>
      <c r="L9" s="1">
        <v>121</v>
      </c>
    </row>
    <row r="10" spans="1:12" x14ac:dyDescent="0.3">
      <c r="A10" s="1" t="s">
        <v>15</v>
      </c>
      <c r="B10" s="1">
        <v>312</v>
      </c>
      <c r="C10" s="1">
        <v>344</v>
      </c>
      <c r="D10" s="1" t="s">
        <v>19</v>
      </c>
      <c r="E10" s="2">
        <v>105</v>
      </c>
      <c r="F10" s="2">
        <v>110</v>
      </c>
      <c r="G10" s="1">
        <v>130</v>
      </c>
      <c r="H10" s="2">
        <v>150</v>
      </c>
      <c r="I10" s="2">
        <v>138</v>
      </c>
      <c r="J10" s="1">
        <v>136</v>
      </c>
      <c r="K10" s="1">
        <v>103</v>
      </c>
      <c r="L10" s="1">
        <v>154</v>
      </c>
    </row>
    <row r="11" spans="1:12" x14ac:dyDescent="0.3">
      <c r="A11" s="1" t="s">
        <v>16</v>
      </c>
      <c r="B11" s="1">
        <f t="shared" ref="B11:C11" si="0">SUM(B6:B10)</f>
        <v>4986</v>
      </c>
      <c r="C11" s="1">
        <f t="shared" si="0"/>
        <v>1452</v>
      </c>
      <c r="D11" s="1" t="s">
        <v>19</v>
      </c>
      <c r="E11" s="2">
        <f t="shared" ref="E11:I11" si="1">SUM(E6:E10)</f>
        <v>523</v>
      </c>
      <c r="F11" s="2">
        <f t="shared" si="1"/>
        <v>586</v>
      </c>
      <c r="G11" s="1">
        <f t="shared" si="1"/>
        <v>698</v>
      </c>
      <c r="H11" s="2">
        <f t="shared" si="1"/>
        <v>671</v>
      </c>
      <c r="I11" s="2">
        <f t="shared" si="1"/>
        <v>716</v>
      </c>
      <c r="J11" s="2">
        <f t="shared" ref="J11:L11" si="2">SUM(J6:J10)</f>
        <v>578</v>
      </c>
      <c r="K11" s="2">
        <f t="shared" si="2"/>
        <v>678</v>
      </c>
      <c r="L11" s="2">
        <f t="shared" si="2"/>
        <v>805</v>
      </c>
    </row>
    <row r="12" spans="1:12" x14ac:dyDescent="0.3">
      <c r="A12" s="1" t="s">
        <v>17</v>
      </c>
      <c r="B12" s="1">
        <f t="shared" ref="B12:C12" si="3">MAX(B6:B10)</f>
        <v>1474</v>
      </c>
      <c r="C12" s="1">
        <f t="shared" si="3"/>
        <v>455</v>
      </c>
      <c r="D12" s="1" t="s">
        <v>19</v>
      </c>
      <c r="E12" s="2">
        <f t="shared" ref="E12:I12" si="4">MAX(E6:E10)</f>
        <v>125</v>
      </c>
      <c r="F12" s="2">
        <f t="shared" si="4"/>
        <v>128</v>
      </c>
      <c r="G12" s="1">
        <f t="shared" si="4"/>
        <v>158</v>
      </c>
      <c r="H12" s="2">
        <f t="shared" si="4"/>
        <v>150</v>
      </c>
      <c r="I12" s="2">
        <f t="shared" si="4"/>
        <v>153</v>
      </c>
      <c r="J12" s="2">
        <f t="shared" ref="J12:L12" si="5">MAX(J6:J10)</f>
        <v>143</v>
      </c>
      <c r="K12" s="2">
        <f t="shared" si="5"/>
        <v>168</v>
      </c>
      <c r="L12" s="2">
        <f t="shared" si="5"/>
        <v>280</v>
      </c>
    </row>
    <row r="13" spans="1:12" x14ac:dyDescent="0.3">
      <c r="A13" s="1" t="s">
        <v>18</v>
      </c>
      <c r="B13" s="1">
        <f t="shared" ref="B13:C13" si="6">AVERAGE(B6:B10)</f>
        <v>997.2</v>
      </c>
      <c r="C13" s="1">
        <f t="shared" si="6"/>
        <v>290.39999999999998</v>
      </c>
      <c r="D13" s="1" t="s">
        <v>19</v>
      </c>
      <c r="E13" s="2">
        <f t="shared" ref="E13:H13" si="7">AVERAGE(E6:E10)</f>
        <v>104.6</v>
      </c>
      <c r="F13" s="2">
        <f t="shared" si="7"/>
        <v>117.2</v>
      </c>
      <c r="G13" s="1">
        <f t="shared" si="7"/>
        <v>139.6</v>
      </c>
      <c r="H13" s="2">
        <f t="shared" si="7"/>
        <v>134.19999999999999</v>
      </c>
      <c r="I13" s="2">
        <f>AVERAGE(I6:I10)</f>
        <v>143.19999999999999</v>
      </c>
      <c r="J13" s="2">
        <f t="shared" ref="J13:L13" si="8">AVERAGE(J6:J10)</f>
        <v>115.6</v>
      </c>
      <c r="K13" s="2">
        <f t="shared" si="8"/>
        <v>135.6</v>
      </c>
      <c r="L13" s="2">
        <f t="shared" si="8"/>
        <v>161</v>
      </c>
    </row>
    <row r="18" spans="1:12" x14ac:dyDescent="0.3">
      <c r="A18" s="1" t="s">
        <v>30</v>
      </c>
    </row>
    <row r="19" spans="1:12" x14ac:dyDescent="0.3">
      <c r="B19" s="4" t="s">
        <v>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7</v>
      </c>
      <c r="J19" s="4" t="s">
        <v>8</v>
      </c>
      <c r="K19" s="4" t="s">
        <v>9</v>
      </c>
      <c r="L19" s="4" t="s">
        <v>10</v>
      </c>
    </row>
    <row r="20" spans="1:12" x14ac:dyDescent="0.3">
      <c r="A20" s="1" t="s">
        <v>11</v>
      </c>
      <c r="B20" s="1">
        <v>1400</v>
      </c>
      <c r="C20" s="1">
        <v>255</v>
      </c>
      <c r="D20" s="1" t="s">
        <v>19</v>
      </c>
      <c r="E20" s="1">
        <v>178</v>
      </c>
      <c r="F20" s="1">
        <v>286</v>
      </c>
      <c r="G20" s="1">
        <v>359</v>
      </c>
      <c r="H20" s="1">
        <v>310</v>
      </c>
      <c r="I20" s="1">
        <v>338</v>
      </c>
      <c r="J20" s="1">
        <v>60</v>
      </c>
      <c r="K20" s="1">
        <v>221</v>
      </c>
      <c r="L20" s="1">
        <v>359</v>
      </c>
    </row>
    <row r="21" spans="1:12" x14ac:dyDescent="0.3">
      <c r="A21" s="1" t="s">
        <v>12</v>
      </c>
      <c r="B21" s="1">
        <v>620</v>
      </c>
      <c r="C21" s="1">
        <v>199</v>
      </c>
      <c r="D21" s="1" t="s">
        <v>19</v>
      </c>
      <c r="E21" s="1">
        <v>523</v>
      </c>
      <c r="F21" s="1">
        <v>309</v>
      </c>
      <c r="G21" s="1">
        <v>546</v>
      </c>
      <c r="H21" s="1">
        <v>381</v>
      </c>
      <c r="I21" s="1">
        <v>355</v>
      </c>
      <c r="J21" s="1">
        <v>78</v>
      </c>
      <c r="K21" s="1">
        <v>121</v>
      </c>
      <c r="L21" s="1">
        <v>266</v>
      </c>
    </row>
    <row r="22" spans="1:12" x14ac:dyDescent="0.3">
      <c r="A22" s="1" t="s">
        <v>13</v>
      </c>
      <c r="B22" s="1">
        <v>707</v>
      </c>
      <c r="C22" s="1">
        <v>236</v>
      </c>
      <c r="D22" s="1" t="s">
        <v>19</v>
      </c>
      <c r="E22" s="1">
        <v>603</v>
      </c>
      <c r="F22" s="1">
        <v>285</v>
      </c>
      <c r="G22" s="1">
        <v>485</v>
      </c>
      <c r="H22" s="1">
        <v>200</v>
      </c>
      <c r="I22" s="1">
        <v>375</v>
      </c>
      <c r="J22" s="1">
        <v>53</v>
      </c>
      <c r="K22" s="1">
        <v>106</v>
      </c>
      <c r="L22" s="1">
        <v>258</v>
      </c>
    </row>
    <row r="23" spans="1:12" x14ac:dyDescent="0.3">
      <c r="A23" s="1" t="s">
        <v>14</v>
      </c>
      <c r="B23" s="1">
        <v>1081</v>
      </c>
      <c r="C23" s="1">
        <v>175</v>
      </c>
      <c r="D23" s="1" t="s">
        <v>19</v>
      </c>
      <c r="E23" s="2">
        <v>160</v>
      </c>
      <c r="F23" s="2">
        <v>686</v>
      </c>
      <c r="G23" s="1">
        <v>416</v>
      </c>
      <c r="H23" s="1">
        <v>320</v>
      </c>
      <c r="I23" s="1">
        <v>313</v>
      </c>
      <c r="J23" s="1">
        <v>51</v>
      </c>
      <c r="K23" s="1">
        <v>121</v>
      </c>
      <c r="L23" s="1">
        <v>132</v>
      </c>
    </row>
    <row r="24" spans="1:12" x14ac:dyDescent="0.3">
      <c r="A24" s="1" t="s">
        <v>15</v>
      </c>
      <c r="B24" s="1">
        <v>368</v>
      </c>
      <c r="C24" s="1">
        <v>189</v>
      </c>
      <c r="D24" s="1" t="s">
        <v>19</v>
      </c>
      <c r="E24" s="2">
        <v>169</v>
      </c>
      <c r="F24" s="2">
        <v>244</v>
      </c>
      <c r="G24" s="2">
        <v>367</v>
      </c>
      <c r="H24" s="2">
        <v>226</v>
      </c>
      <c r="I24" s="2">
        <v>365</v>
      </c>
      <c r="J24" s="1">
        <v>49</v>
      </c>
      <c r="K24" s="1">
        <v>135</v>
      </c>
      <c r="L24" s="1">
        <v>291</v>
      </c>
    </row>
    <row r="25" spans="1:12" x14ac:dyDescent="0.3">
      <c r="A25" s="1" t="s">
        <v>16</v>
      </c>
      <c r="B25" s="1">
        <f>SUM(B20:B24)</f>
        <v>4176</v>
      </c>
      <c r="C25" s="1">
        <f>SUM(C20:C24)</f>
        <v>1054</v>
      </c>
      <c r="D25" s="1" t="s">
        <v>19</v>
      </c>
      <c r="E25" s="2">
        <f>SUM(E20:E24)</f>
        <v>1633</v>
      </c>
      <c r="F25" s="2">
        <f>SUM(F20:F24)</f>
        <v>1810</v>
      </c>
      <c r="G25" s="2">
        <f>SUM(G20:G24)</f>
        <v>2173</v>
      </c>
      <c r="H25" s="2">
        <f>SUM(H20:H24)</f>
        <v>1437</v>
      </c>
      <c r="I25" s="2">
        <f>SUM(I20:I24)</f>
        <v>1746</v>
      </c>
      <c r="J25" s="1">
        <f>SUM(J20:J24)</f>
        <v>291</v>
      </c>
      <c r="K25" s="1">
        <f>SUM(K20:K24)</f>
        <v>704</v>
      </c>
      <c r="L25" s="1">
        <f>SUM(L20:L24)</f>
        <v>1306</v>
      </c>
    </row>
    <row r="26" spans="1:12" x14ac:dyDescent="0.3">
      <c r="A26" s="1" t="s">
        <v>17</v>
      </c>
      <c r="B26" s="1">
        <f>MAX(B20:B24)</f>
        <v>1400</v>
      </c>
      <c r="C26" s="1">
        <f>MAX(C20:C24)</f>
        <v>255</v>
      </c>
      <c r="D26" s="1" t="s">
        <v>19</v>
      </c>
      <c r="E26" s="2">
        <f>MAX(E20:E24)</f>
        <v>603</v>
      </c>
      <c r="F26" s="2">
        <f>MAX(F20:F24)</f>
        <v>686</v>
      </c>
      <c r="G26" s="2">
        <f>MAX(G20:G24)</f>
        <v>546</v>
      </c>
      <c r="H26" s="2">
        <f>MAX(H20:H24)</f>
        <v>381</v>
      </c>
      <c r="I26" s="2">
        <f>MAX(I20:I24)</f>
        <v>375</v>
      </c>
      <c r="J26" s="2">
        <f>MAX(J20:J24)</f>
        <v>78</v>
      </c>
      <c r="K26" s="2">
        <f t="shared" ref="J26:L26" si="9">MAX(K20:K24)</f>
        <v>221</v>
      </c>
      <c r="L26" s="2">
        <f t="shared" si="9"/>
        <v>359</v>
      </c>
    </row>
    <row r="27" spans="1:12" x14ac:dyDescent="0.3">
      <c r="A27" s="1" t="s">
        <v>18</v>
      </c>
      <c r="B27" s="1">
        <f>AVERAGE(B20:B24)</f>
        <v>835.2</v>
      </c>
      <c r="C27" s="1">
        <f>AVERAGE(C20:C24)</f>
        <v>210.8</v>
      </c>
      <c r="D27" s="1" t="s">
        <v>19</v>
      </c>
      <c r="E27" s="2">
        <f>AVERAGE(E20:E24)</f>
        <v>326.60000000000002</v>
      </c>
      <c r="F27" s="2">
        <f>AVERAGE(F20:F24)</f>
        <v>362</v>
      </c>
      <c r="G27" s="2">
        <f>AVERAGE(G20:G24)</f>
        <v>434.6</v>
      </c>
      <c r="H27" s="2">
        <f>AVERAGE(H20:H24)</f>
        <v>287.39999999999998</v>
      </c>
      <c r="I27" s="2">
        <f>AVERAGE(I20:I24)</f>
        <v>349.2</v>
      </c>
      <c r="J27" s="2">
        <f t="shared" ref="J27:L27" si="10">AVERAGE(J20:J24)</f>
        <v>58.2</v>
      </c>
      <c r="K27" s="2">
        <f t="shared" si="10"/>
        <v>140.80000000000001</v>
      </c>
      <c r="L27" s="2">
        <f t="shared" si="10"/>
        <v>261.2</v>
      </c>
    </row>
    <row r="32" spans="1:12" x14ac:dyDescent="0.3">
      <c r="A32" s="1" t="s">
        <v>31</v>
      </c>
    </row>
    <row r="33" spans="1:13" x14ac:dyDescent="0.3">
      <c r="B33" s="4" t="s">
        <v>0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I33" s="4" t="s">
        <v>7</v>
      </c>
      <c r="J33" s="4" t="s">
        <v>8</v>
      </c>
      <c r="K33" s="4" t="s">
        <v>9</v>
      </c>
      <c r="L33" s="4" t="s">
        <v>10</v>
      </c>
      <c r="M33" s="11" t="s">
        <v>34</v>
      </c>
    </row>
    <row r="34" spans="1:13" x14ac:dyDescent="0.3">
      <c r="A34" s="1" t="s">
        <v>11</v>
      </c>
      <c r="B34" s="1">
        <v>1845</v>
      </c>
      <c r="C34" s="1">
        <v>1125</v>
      </c>
      <c r="D34" s="1">
        <v>1408</v>
      </c>
      <c r="E34" s="1">
        <v>1049</v>
      </c>
      <c r="F34" s="1">
        <v>1386</v>
      </c>
      <c r="G34" s="1">
        <v>1184</v>
      </c>
      <c r="H34" s="1">
        <v>962</v>
      </c>
      <c r="I34" s="1">
        <v>1261</v>
      </c>
      <c r="J34" s="1">
        <v>831</v>
      </c>
      <c r="K34" s="1">
        <v>954</v>
      </c>
      <c r="L34" s="1">
        <v>3600</v>
      </c>
      <c r="M34" s="9">
        <v>32.6</v>
      </c>
    </row>
    <row r="35" spans="1:13" x14ac:dyDescent="0.3">
      <c r="A35" s="1" t="s">
        <v>12</v>
      </c>
      <c r="B35" s="1">
        <v>1694</v>
      </c>
      <c r="C35" s="1">
        <v>1217</v>
      </c>
      <c r="D35" s="2">
        <v>1095</v>
      </c>
      <c r="E35" s="2">
        <v>1431</v>
      </c>
      <c r="F35" s="2">
        <v>1626</v>
      </c>
      <c r="G35" s="1">
        <v>1283</v>
      </c>
      <c r="H35" s="1">
        <v>1171</v>
      </c>
      <c r="I35" s="1">
        <v>1247</v>
      </c>
      <c r="J35" s="1">
        <v>1000</v>
      </c>
      <c r="K35" s="1">
        <v>886</v>
      </c>
      <c r="L35" s="1">
        <v>3600</v>
      </c>
      <c r="M35" s="9">
        <v>39.299999999999997</v>
      </c>
    </row>
    <row r="36" spans="1:13" x14ac:dyDescent="0.3">
      <c r="A36" s="1" t="s">
        <v>13</v>
      </c>
      <c r="B36" s="1">
        <v>2020</v>
      </c>
      <c r="C36" s="1">
        <v>1115</v>
      </c>
      <c r="D36" s="2">
        <v>1360</v>
      </c>
      <c r="E36" s="2">
        <v>1118</v>
      </c>
      <c r="F36" s="2">
        <v>1415</v>
      </c>
      <c r="G36" s="1">
        <v>1276</v>
      </c>
      <c r="H36" s="1">
        <v>1048</v>
      </c>
      <c r="I36" s="1">
        <v>1301</v>
      </c>
      <c r="J36" s="1">
        <v>1047</v>
      </c>
      <c r="K36" s="1">
        <v>936</v>
      </c>
      <c r="L36" s="1">
        <v>3600</v>
      </c>
      <c r="M36" s="9">
        <v>35.799999999999997</v>
      </c>
    </row>
    <row r="37" spans="1:13" x14ac:dyDescent="0.3">
      <c r="A37" s="1" t="s">
        <v>14</v>
      </c>
      <c r="B37" s="1">
        <v>2690</v>
      </c>
      <c r="C37" s="1">
        <v>1384</v>
      </c>
      <c r="D37" s="2">
        <v>1099</v>
      </c>
      <c r="E37" s="2">
        <v>957</v>
      </c>
      <c r="F37" s="2">
        <v>1656</v>
      </c>
      <c r="G37" s="1">
        <v>1268</v>
      </c>
      <c r="H37" s="1">
        <v>1585</v>
      </c>
      <c r="I37" s="1">
        <v>1394</v>
      </c>
      <c r="J37" s="1">
        <v>888</v>
      </c>
      <c r="K37" s="1">
        <v>1074</v>
      </c>
      <c r="L37" s="1">
        <v>3600</v>
      </c>
      <c r="M37" s="9">
        <v>37.5</v>
      </c>
    </row>
    <row r="38" spans="1:13" x14ac:dyDescent="0.3">
      <c r="A38" s="1" t="s">
        <v>15</v>
      </c>
      <c r="B38" s="1">
        <v>1627</v>
      </c>
      <c r="C38" s="1">
        <v>1630</v>
      </c>
      <c r="D38" s="1">
        <v>854</v>
      </c>
      <c r="E38" s="1">
        <v>840</v>
      </c>
      <c r="F38" s="1">
        <v>1471</v>
      </c>
      <c r="G38" s="1">
        <v>1035</v>
      </c>
      <c r="H38" s="1">
        <v>1014</v>
      </c>
      <c r="I38" s="1">
        <v>1168</v>
      </c>
      <c r="J38" s="1">
        <v>989</v>
      </c>
      <c r="K38" s="1">
        <v>1184</v>
      </c>
      <c r="L38" s="1">
        <v>3600</v>
      </c>
      <c r="M38" s="9">
        <v>38.4</v>
      </c>
    </row>
    <row r="39" spans="1:13" x14ac:dyDescent="0.3">
      <c r="A39" s="1" t="s">
        <v>16</v>
      </c>
      <c r="B39" s="1">
        <f>SUM(B34:B38)</f>
        <v>9876</v>
      </c>
      <c r="C39" s="1">
        <f>SUM(C34:C38)</f>
        <v>6471</v>
      </c>
      <c r="D39" s="1">
        <f>SUM(D34:D38)</f>
        <v>5816</v>
      </c>
      <c r="E39" s="1">
        <f>SUM(E34:E38)</f>
        <v>5395</v>
      </c>
      <c r="F39" s="1">
        <f>SUM(F34:F38)</f>
        <v>7554</v>
      </c>
      <c r="G39" s="1">
        <f>G34+G35+G36+G37+G38</f>
        <v>6046</v>
      </c>
      <c r="H39" s="1">
        <f>H34+H35+H36+H37+H38</f>
        <v>5780</v>
      </c>
      <c r="I39" s="1">
        <f>I34+I35+I36+I37+I38</f>
        <v>6371</v>
      </c>
      <c r="J39" s="1">
        <f>SUM(J34:J38)</f>
        <v>4755</v>
      </c>
      <c r="K39" s="1">
        <f>SUM(K34:K38)</f>
        <v>5034</v>
      </c>
      <c r="L39" s="1">
        <v>3600</v>
      </c>
      <c r="M39" s="9"/>
    </row>
    <row r="40" spans="1:13" x14ac:dyDescent="0.3">
      <c r="A40" s="1" t="s">
        <v>17</v>
      </c>
      <c r="B40" s="1">
        <f>MAX(B34:B38)</f>
        <v>2690</v>
      </c>
      <c r="C40" s="1">
        <f t="shared" ref="C40:L40" si="11">MAX(C34:C38)</f>
        <v>1630</v>
      </c>
      <c r="D40" s="1">
        <f t="shared" si="11"/>
        <v>1408</v>
      </c>
      <c r="E40" s="1">
        <f t="shared" si="11"/>
        <v>1431</v>
      </c>
      <c r="F40" s="1">
        <f t="shared" si="11"/>
        <v>1656</v>
      </c>
      <c r="G40" s="1">
        <f t="shared" si="11"/>
        <v>1283</v>
      </c>
      <c r="H40" s="1">
        <f t="shared" si="11"/>
        <v>1585</v>
      </c>
      <c r="I40" s="1">
        <f t="shared" si="11"/>
        <v>1394</v>
      </c>
      <c r="J40" s="1">
        <f t="shared" si="11"/>
        <v>1047</v>
      </c>
      <c r="K40" s="1">
        <f t="shared" si="11"/>
        <v>1184</v>
      </c>
      <c r="L40" s="1">
        <f t="shared" si="11"/>
        <v>3600</v>
      </c>
      <c r="M40" s="9"/>
    </row>
    <row r="41" spans="1:13" x14ac:dyDescent="0.3">
      <c r="A41" s="1" t="s">
        <v>18</v>
      </c>
      <c r="B41" s="1">
        <f>AVERAGE(B34:B38)</f>
        <v>1975.2</v>
      </c>
      <c r="C41" s="1">
        <f t="shared" ref="C41:L41" si="12">AVERAGE(C34:C38)</f>
        <v>1294.2</v>
      </c>
      <c r="D41" s="1">
        <f t="shared" si="12"/>
        <v>1163.2</v>
      </c>
      <c r="E41" s="1">
        <f t="shared" si="12"/>
        <v>1079</v>
      </c>
      <c r="F41" s="1">
        <f t="shared" si="12"/>
        <v>1510.8</v>
      </c>
      <c r="G41" s="1">
        <f t="shared" si="12"/>
        <v>1209.2</v>
      </c>
      <c r="H41" s="1">
        <f t="shared" si="12"/>
        <v>1156</v>
      </c>
      <c r="I41" s="1">
        <f t="shared" si="12"/>
        <v>1274.2</v>
      </c>
      <c r="J41" s="1">
        <f t="shared" si="12"/>
        <v>951</v>
      </c>
      <c r="K41" s="1">
        <f t="shared" si="12"/>
        <v>1006.8</v>
      </c>
      <c r="L41" s="1">
        <f t="shared" si="12"/>
        <v>3600</v>
      </c>
      <c r="M41" s="9"/>
    </row>
    <row r="42" spans="1:13" x14ac:dyDescent="0.3">
      <c r="M42" s="9"/>
    </row>
    <row r="43" spans="1:13" x14ac:dyDescent="0.3">
      <c r="M43" s="9"/>
    </row>
    <row r="44" spans="1:13" x14ac:dyDescent="0.3">
      <c r="M44" s="9"/>
    </row>
    <row r="45" spans="1:13" x14ac:dyDescent="0.3">
      <c r="A45" s="1" t="s">
        <v>32</v>
      </c>
      <c r="M45" s="9"/>
    </row>
    <row r="46" spans="1:13" x14ac:dyDescent="0.3">
      <c r="B46" s="4" t="s">
        <v>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5</v>
      </c>
      <c r="H46" s="4" t="s">
        <v>6</v>
      </c>
      <c r="I46" s="4" t="s">
        <v>7</v>
      </c>
      <c r="J46" s="4" t="s">
        <v>8</v>
      </c>
      <c r="K46" s="4" t="s">
        <v>9</v>
      </c>
      <c r="L46" s="4" t="s">
        <v>10</v>
      </c>
      <c r="M46" s="11" t="s">
        <v>34</v>
      </c>
    </row>
    <row r="47" spans="1:13" x14ac:dyDescent="0.3">
      <c r="A47" s="1" t="s">
        <v>11</v>
      </c>
      <c r="B47" s="1">
        <v>2616</v>
      </c>
      <c r="C47" s="1">
        <v>1289</v>
      </c>
      <c r="D47" s="1">
        <v>1385</v>
      </c>
      <c r="E47" s="1">
        <v>1486</v>
      </c>
      <c r="F47" s="1">
        <v>1893</v>
      </c>
      <c r="G47" s="3">
        <v>2050</v>
      </c>
      <c r="H47" s="1">
        <v>1363</v>
      </c>
      <c r="I47" s="1">
        <v>2076</v>
      </c>
      <c r="J47" s="1">
        <v>498</v>
      </c>
      <c r="K47" s="1">
        <v>1115</v>
      </c>
      <c r="L47" s="1">
        <v>3600</v>
      </c>
      <c r="M47" s="9">
        <v>34.700000000000003</v>
      </c>
    </row>
    <row r="48" spans="1:13" x14ac:dyDescent="0.3">
      <c r="A48" s="1" t="s">
        <v>12</v>
      </c>
      <c r="B48" s="1">
        <v>1728</v>
      </c>
      <c r="C48" s="1">
        <v>1460</v>
      </c>
      <c r="D48" s="1">
        <v>1664</v>
      </c>
      <c r="E48" s="1">
        <v>1455</v>
      </c>
      <c r="F48" s="1">
        <v>2091</v>
      </c>
      <c r="G48" s="1">
        <v>2621</v>
      </c>
      <c r="H48" s="1">
        <v>1218</v>
      </c>
      <c r="I48" s="1">
        <v>2189</v>
      </c>
      <c r="J48" s="1">
        <v>583</v>
      </c>
      <c r="K48" s="1">
        <v>1135</v>
      </c>
      <c r="L48" s="1">
        <v>3600</v>
      </c>
      <c r="M48" s="9">
        <v>46.3</v>
      </c>
    </row>
    <row r="49" spans="1:13" x14ac:dyDescent="0.3">
      <c r="A49" s="1" t="s">
        <v>13</v>
      </c>
      <c r="B49" s="1">
        <v>1443</v>
      </c>
      <c r="C49" s="1">
        <v>1271</v>
      </c>
      <c r="D49" s="1">
        <v>1620</v>
      </c>
      <c r="E49" s="2">
        <v>1524</v>
      </c>
      <c r="F49" s="1">
        <v>2401</v>
      </c>
      <c r="G49" s="1">
        <v>2176</v>
      </c>
      <c r="H49" s="1">
        <v>1139</v>
      </c>
      <c r="I49" s="1">
        <v>2733</v>
      </c>
      <c r="J49" s="1">
        <v>624</v>
      </c>
      <c r="K49" s="1">
        <v>1037</v>
      </c>
      <c r="L49" s="1">
        <v>3600</v>
      </c>
      <c r="M49" s="9">
        <v>44.8</v>
      </c>
    </row>
    <row r="50" spans="1:13" x14ac:dyDescent="0.3">
      <c r="A50" s="1" t="s">
        <v>14</v>
      </c>
      <c r="B50" s="1">
        <v>2075</v>
      </c>
      <c r="C50" s="1">
        <v>1024</v>
      </c>
      <c r="D50" s="1">
        <v>1428</v>
      </c>
      <c r="E50" s="2">
        <v>1548</v>
      </c>
      <c r="F50" s="1">
        <v>1931</v>
      </c>
      <c r="G50" s="1">
        <v>2273</v>
      </c>
      <c r="H50" s="1">
        <v>1230</v>
      </c>
      <c r="I50" s="1">
        <v>2532</v>
      </c>
      <c r="J50" s="1">
        <v>596</v>
      </c>
      <c r="K50" s="1">
        <v>1202</v>
      </c>
      <c r="L50" s="1">
        <v>3600</v>
      </c>
      <c r="M50" s="9">
        <v>57.66</v>
      </c>
    </row>
    <row r="51" spans="1:13" x14ac:dyDescent="0.3">
      <c r="A51" s="1" t="s">
        <v>15</v>
      </c>
      <c r="B51" s="1">
        <v>1319</v>
      </c>
      <c r="C51" s="1">
        <v>1086</v>
      </c>
      <c r="D51" s="1">
        <v>1590</v>
      </c>
      <c r="E51" s="2">
        <v>1524</v>
      </c>
      <c r="F51" s="1">
        <v>2667</v>
      </c>
      <c r="G51" s="1">
        <v>1953</v>
      </c>
      <c r="H51" s="1">
        <v>1088</v>
      </c>
      <c r="I51" s="1">
        <v>2740</v>
      </c>
      <c r="J51" s="1">
        <v>704</v>
      </c>
      <c r="K51" s="1">
        <v>971</v>
      </c>
      <c r="L51" s="1">
        <v>3600</v>
      </c>
      <c r="M51" s="9">
        <v>35.92</v>
      </c>
    </row>
    <row r="52" spans="1:13" x14ac:dyDescent="0.3">
      <c r="A52" s="1" t="s">
        <v>16</v>
      </c>
      <c r="B52" s="1">
        <f>SUM(B47:B51)</f>
        <v>9181</v>
      </c>
      <c r="C52" s="1">
        <f>SUM(C47:C51)</f>
        <v>6130</v>
      </c>
      <c r="D52" s="1">
        <f>SUM(D47:D51)</f>
        <v>7687</v>
      </c>
      <c r="E52" s="2">
        <f>SUM(E47:E51)</f>
        <v>7537</v>
      </c>
      <c r="F52" s="1">
        <f>SUM(F47:F51)</f>
        <v>10983</v>
      </c>
      <c r="G52" s="1">
        <f>G47+G48+G49+G50+G51</f>
        <v>11073</v>
      </c>
      <c r="H52" s="1">
        <f>H47+H48+H49+H50+H51</f>
        <v>6038</v>
      </c>
      <c r="I52" s="1">
        <f>I47+I48+I49+I50+I51</f>
        <v>12270</v>
      </c>
      <c r="J52" s="1">
        <f>SUM(J47:J51)</f>
        <v>3005</v>
      </c>
      <c r="K52" s="1">
        <f>SUM(K47:K51)</f>
        <v>5460</v>
      </c>
      <c r="M52" s="9"/>
    </row>
    <row r="53" spans="1:13" x14ac:dyDescent="0.3">
      <c r="E53" s="2"/>
      <c r="F53" s="2"/>
      <c r="G53" s="2"/>
      <c r="H53" s="2"/>
      <c r="I53" s="2"/>
    </row>
    <row r="54" spans="1:13" x14ac:dyDescent="0.3">
      <c r="E54" s="2"/>
      <c r="F54" s="2"/>
      <c r="G54" s="2"/>
      <c r="H54" s="2"/>
      <c r="I54" s="2"/>
    </row>
    <row r="55" spans="1:13" x14ac:dyDescent="0.3">
      <c r="A55" s="1" t="s">
        <v>40</v>
      </c>
    </row>
    <row r="56" spans="1:13" x14ac:dyDescent="0.3">
      <c r="B56" s="1" t="s">
        <v>41</v>
      </c>
      <c r="C56" s="1" t="s">
        <v>42</v>
      </c>
    </row>
    <row r="57" spans="1:13" x14ac:dyDescent="0.3">
      <c r="A57" s="1" t="s">
        <v>11</v>
      </c>
      <c r="B57" s="1">
        <v>2389</v>
      </c>
      <c r="C57" s="1">
        <v>9423</v>
      </c>
    </row>
    <row r="58" spans="1:13" x14ac:dyDescent="0.3">
      <c r="A58" s="1" t="s">
        <v>12</v>
      </c>
      <c r="B58" s="1">
        <v>1759</v>
      </c>
      <c r="C58" s="1">
        <v>10432</v>
      </c>
    </row>
    <row r="59" spans="1:13" x14ac:dyDescent="0.3">
      <c r="A59" s="1" t="s">
        <v>13</v>
      </c>
      <c r="B59" s="1">
        <v>2516</v>
      </c>
      <c r="C59" s="1">
        <v>11748</v>
      </c>
    </row>
    <row r="60" spans="1:13" x14ac:dyDescent="0.3">
      <c r="A60" s="1" t="s">
        <v>14</v>
      </c>
      <c r="B60" s="1">
        <v>755</v>
      </c>
      <c r="C60" s="1">
        <v>14398</v>
      </c>
    </row>
    <row r="61" spans="1:13" x14ac:dyDescent="0.3">
      <c r="A61" s="1" t="s">
        <v>15</v>
      </c>
      <c r="B61" s="1">
        <v>1317</v>
      </c>
      <c r="C61" s="1">
        <v>16983</v>
      </c>
    </row>
    <row r="62" spans="1:13" x14ac:dyDescent="0.3">
      <c r="A62" s="1" t="s">
        <v>16</v>
      </c>
      <c r="B62" s="1">
        <f>SUM(B57:B61)</f>
        <v>8736</v>
      </c>
      <c r="C62" s="1">
        <f>SUM(C57:C61)</f>
        <v>62984</v>
      </c>
    </row>
    <row r="64" spans="1:13" x14ac:dyDescent="0.3">
      <c r="A64" s="10" t="s">
        <v>43</v>
      </c>
    </row>
    <row r="66" spans="1:13" x14ac:dyDescent="0.3">
      <c r="B66" s="5" t="s">
        <v>26</v>
      </c>
    </row>
    <row r="67" spans="1:13" x14ac:dyDescent="0.3">
      <c r="A67" s="1" t="s">
        <v>21</v>
      </c>
      <c r="B67" s="1">
        <v>60</v>
      </c>
    </row>
    <row r="68" spans="1:13" x14ac:dyDescent="0.3">
      <c r="A68" s="1" t="s">
        <v>22</v>
      </c>
      <c r="B68" s="1">
        <f>222-B67</f>
        <v>162</v>
      </c>
    </row>
    <row r="69" spans="1:13" x14ac:dyDescent="0.3">
      <c r="A69" s="1" t="s">
        <v>23</v>
      </c>
      <c r="B69" s="1">
        <v>235</v>
      </c>
    </row>
    <row r="71" spans="1:13" x14ac:dyDescent="0.3">
      <c r="A71" s="7"/>
      <c r="B71" s="5" t="s">
        <v>20</v>
      </c>
    </row>
    <row r="72" spans="1:13" x14ac:dyDescent="0.3">
      <c r="A72" s="4"/>
      <c r="B72" s="4" t="s">
        <v>0</v>
      </c>
      <c r="C72" s="4" t="s">
        <v>1</v>
      </c>
      <c r="D72" s="4" t="s">
        <v>2</v>
      </c>
      <c r="E72" s="4" t="s">
        <v>3</v>
      </c>
      <c r="F72" s="4" t="s">
        <v>4</v>
      </c>
      <c r="G72" s="4" t="s">
        <v>5</v>
      </c>
      <c r="H72" s="4" t="s">
        <v>6</v>
      </c>
      <c r="I72" s="4" t="s">
        <v>7</v>
      </c>
      <c r="J72" s="4" t="s">
        <v>8</v>
      </c>
      <c r="K72" s="4" t="s">
        <v>9</v>
      </c>
      <c r="L72" s="4" t="s">
        <v>10</v>
      </c>
      <c r="M72" s="4"/>
    </row>
    <row r="73" spans="1:13" x14ac:dyDescent="0.3">
      <c r="A73" s="1" t="s">
        <v>21</v>
      </c>
      <c r="B73" s="1">
        <v>60</v>
      </c>
      <c r="C73" s="1">
        <v>95</v>
      </c>
      <c r="D73" s="1">
        <v>60</v>
      </c>
      <c r="E73" s="1">
        <v>60</v>
      </c>
      <c r="F73" s="1">
        <v>67</v>
      </c>
      <c r="G73" s="1">
        <v>88</v>
      </c>
      <c r="H73" s="1">
        <v>65</v>
      </c>
      <c r="I73" s="1">
        <v>93</v>
      </c>
      <c r="J73" s="1">
        <v>60</v>
      </c>
      <c r="K73" s="1">
        <v>60</v>
      </c>
      <c r="L73" s="1">
        <v>60</v>
      </c>
    </row>
    <row r="74" spans="1:13" x14ac:dyDescent="0.3">
      <c r="A74" s="1" t="s">
        <v>22</v>
      </c>
      <c r="B74" s="1">
        <f>124-B73</f>
        <v>64</v>
      </c>
      <c r="C74" s="1">
        <f>187-C73</f>
        <v>92</v>
      </c>
      <c r="D74" s="1">
        <f>119-D73</f>
        <v>59</v>
      </c>
      <c r="E74" s="1">
        <f>119-E73</f>
        <v>59</v>
      </c>
      <c r="F74" s="1">
        <f>126-F73</f>
        <v>59</v>
      </c>
      <c r="G74" s="1">
        <f>175-G73</f>
        <v>87</v>
      </c>
      <c r="H74" s="1">
        <f>128-H73</f>
        <v>63</v>
      </c>
      <c r="I74" s="1">
        <f>184-I73</f>
        <v>91</v>
      </c>
      <c r="J74" s="1">
        <f>110-J73</f>
        <v>50</v>
      </c>
      <c r="K74" s="1">
        <f>110-K73</f>
        <v>50</v>
      </c>
      <c r="L74" s="1">
        <f>110-L73</f>
        <v>50</v>
      </c>
    </row>
    <row r="75" spans="1:13" x14ac:dyDescent="0.3">
      <c r="A75" s="1" t="s">
        <v>23</v>
      </c>
      <c r="B75" s="1">
        <v>137</v>
      </c>
      <c r="C75" s="1">
        <v>186</v>
      </c>
      <c r="D75" s="1">
        <v>132</v>
      </c>
      <c r="E75" s="1">
        <v>132</v>
      </c>
      <c r="F75" s="1">
        <v>146</v>
      </c>
      <c r="G75" s="1">
        <v>181</v>
      </c>
      <c r="H75" s="1">
        <v>139</v>
      </c>
      <c r="I75" s="1">
        <v>188</v>
      </c>
      <c r="J75" s="1">
        <v>122</v>
      </c>
      <c r="K75" s="1">
        <v>122</v>
      </c>
      <c r="L75" s="1">
        <v>122</v>
      </c>
    </row>
    <row r="77" spans="1:13" x14ac:dyDescent="0.3">
      <c r="A77" s="7"/>
      <c r="B77" s="5" t="s">
        <v>24</v>
      </c>
    </row>
    <row r="78" spans="1:13" x14ac:dyDescent="0.3">
      <c r="A78" s="4"/>
      <c r="B78" s="4" t="s">
        <v>0</v>
      </c>
      <c r="C78" s="4" t="s">
        <v>1</v>
      </c>
      <c r="D78" s="4" t="s">
        <v>2</v>
      </c>
      <c r="E78" s="4" t="s">
        <v>3</v>
      </c>
      <c r="F78" s="4" t="s">
        <v>4</v>
      </c>
      <c r="G78" s="4" t="s">
        <v>5</v>
      </c>
      <c r="H78" s="4" t="s">
        <v>6</v>
      </c>
      <c r="I78" s="4" t="s">
        <v>7</v>
      </c>
      <c r="J78" s="4" t="s">
        <v>8</v>
      </c>
      <c r="K78" s="4" t="s">
        <v>9</v>
      </c>
      <c r="L78" s="4" t="s">
        <v>10</v>
      </c>
      <c r="M78" s="4"/>
    </row>
    <row r="79" spans="1:13" x14ac:dyDescent="0.3">
      <c r="A79" s="1" t="s">
        <v>25</v>
      </c>
      <c r="B79" s="1">
        <v>60</v>
      </c>
      <c r="C79" s="1">
        <v>95</v>
      </c>
      <c r="D79" s="1">
        <v>60</v>
      </c>
      <c r="E79" s="1">
        <v>60</v>
      </c>
      <c r="F79" s="1">
        <v>76</v>
      </c>
      <c r="G79" s="1">
        <v>124</v>
      </c>
      <c r="H79" s="1">
        <v>65</v>
      </c>
      <c r="I79" s="1">
        <v>129</v>
      </c>
      <c r="J79" s="1">
        <v>60</v>
      </c>
      <c r="K79" s="1">
        <v>60</v>
      </c>
      <c r="L79" s="1">
        <v>60</v>
      </c>
    </row>
    <row r="80" spans="1:13" x14ac:dyDescent="0.3">
      <c r="A80" s="1" t="s">
        <v>22</v>
      </c>
      <c r="B80" s="1">
        <v>64</v>
      </c>
      <c r="C80" s="1">
        <v>92</v>
      </c>
      <c r="D80" s="1">
        <v>68</v>
      </c>
      <c r="E80" s="1">
        <v>68</v>
      </c>
      <c r="F80" s="1">
        <v>68</v>
      </c>
      <c r="G80" s="1">
        <v>132</v>
      </c>
      <c r="H80" s="1">
        <v>72</v>
      </c>
      <c r="I80" s="1">
        <v>136</v>
      </c>
      <c r="J80" s="1">
        <f>110-J79</f>
        <v>50</v>
      </c>
      <c r="K80" s="1">
        <f>110-K79</f>
        <v>50</v>
      </c>
      <c r="L80" s="1">
        <f>110-L79</f>
        <v>50</v>
      </c>
    </row>
    <row r="81" spans="1:12" x14ac:dyDescent="0.3">
      <c r="A81" s="1" t="s">
        <v>23</v>
      </c>
      <c r="B81" s="1">
        <v>137</v>
      </c>
      <c r="C81" s="1">
        <v>186</v>
      </c>
      <c r="D81" s="1">
        <v>141</v>
      </c>
      <c r="E81" s="1">
        <v>141</v>
      </c>
      <c r="F81" s="1">
        <v>173</v>
      </c>
      <c r="G81" s="1">
        <v>253</v>
      </c>
      <c r="H81" s="1">
        <v>148</v>
      </c>
      <c r="I81" s="1">
        <v>260</v>
      </c>
      <c r="J81" s="1">
        <v>122</v>
      </c>
      <c r="K81" s="1">
        <v>122</v>
      </c>
      <c r="L81" s="1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F098-170D-4B68-B124-0CF1C1ED4876}">
  <dimension ref="A2:K73"/>
  <sheetViews>
    <sheetView zoomScale="47" workbookViewId="0">
      <selection activeCell="K41" sqref="K41"/>
    </sheetView>
  </sheetViews>
  <sheetFormatPr defaultRowHeight="14.4" x14ac:dyDescent="0.3"/>
  <cols>
    <col min="1" max="1" width="14.21875" style="1" bestFit="1" customWidth="1"/>
    <col min="2" max="8" width="8.88671875" style="1"/>
    <col min="9" max="9" width="10.44140625" style="1" bestFit="1" customWidth="1"/>
    <col min="10" max="16384" width="8.88671875" style="1"/>
  </cols>
  <sheetData>
    <row r="2" spans="1:9" x14ac:dyDescent="0.3">
      <c r="A2" s="10" t="s">
        <v>44</v>
      </c>
    </row>
    <row r="4" spans="1:9" x14ac:dyDescent="0.3">
      <c r="A4" s="6" t="s">
        <v>27</v>
      </c>
      <c r="B4" s="6"/>
    </row>
    <row r="5" spans="1:9" x14ac:dyDescent="0.3">
      <c r="A5" s="4"/>
      <c r="B5" s="4" t="s">
        <v>0</v>
      </c>
      <c r="C5" s="11" t="s">
        <v>37</v>
      </c>
      <c r="D5" s="4" t="s">
        <v>1</v>
      </c>
      <c r="E5" s="4" t="s">
        <v>3</v>
      </c>
      <c r="F5" s="4" t="s">
        <v>6</v>
      </c>
      <c r="G5" s="4" t="s">
        <v>8</v>
      </c>
      <c r="H5" s="4" t="s">
        <v>9</v>
      </c>
      <c r="I5" s="4" t="s">
        <v>10</v>
      </c>
    </row>
    <row r="6" spans="1:9" x14ac:dyDescent="0.3">
      <c r="A6" s="1" t="s">
        <v>11</v>
      </c>
      <c r="B6" s="1">
        <v>698</v>
      </c>
      <c r="C6" s="9"/>
      <c r="D6" s="1">
        <v>267</v>
      </c>
      <c r="E6" s="1">
        <v>108</v>
      </c>
      <c r="F6" s="1">
        <v>196</v>
      </c>
      <c r="G6" s="1">
        <v>287</v>
      </c>
      <c r="H6" s="1">
        <v>719</v>
      </c>
      <c r="I6" s="1">
        <v>220</v>
      </c>
    </row>
    <row r="7" spans="1:9" x14ac:dyDescent="0.3">
      <c r="A7" s="1" t="s">
        <v>12</v>
      </c>
      <c r="B7" s="9">
        <v>3600</v>
      </c>
      <c r="C7" s="9">
        <f>100*(0.56567-0.32492)/0.32492</f>
        <v>74.095161886002714</v>
      </c>
      <c r="D7" s="1">
        <v>319</v>
      </c>
      <c r="E7" s="1">
        <v>960</v>
      </c>
      <c r="F7" s="1">
        <v>179</v>
      </c>
      <c r="G7" s="1">
        <v>172</v>
      </c>
      <c r="H7" s="1">
        <v>185</v>
      </c>
      <c r="I7" s="1">
        <v>156</v>
      </c>
    </row>
    <row r="8" spans="1:9" x14ac:dyDescent="0.3">
      <c r="A8" s="1" t="s">
        <v>13</v>
      </c>
      <c r="B8" s="1">
        <v>884</v>
      </c>
      <c r="C8" s="9"/>
      <c r="D8" s="1">
        <v>388</v>
      </c>
      <c r="E8" s="1">
        <v>112</v>
      </c>
      <c r="F8" s="1">
        <v>200</v>
      </c>
      <c r="G8" s="1">
        <v>136</v>
      </c>
      <c r="H8" s="1">
        <v>365</v>
      </c>
      <c r="I8" s="1">
        <v>179</v>
      </c>
    </row>
    <row r="9" spans="1:9" x14ac:dyDescent="0.3">
      <c r="A9" s="1" t="s">
        <v>14</v>
      </c>
      <c r="B9" s="1">
        <v>2611</v>
      </c>
      <c r="C9" s="9"/>
      <c r="D9" s="1">
        <v>304</v>
      </c>
      <c r="E9" s="2">
        <v>85</v>
      </c>
      <c r="F9" s="2">
        <v>185</v>
      </c>
      <c r="G9" s="1">
        <v>167</v>
      </c>
      <c r="H9" s="1">
        <v>188</v>
      </c>
      <c r="I9" s="1">
        <v>151</v>
      </c>
    </row>
    <row r="10" spans="1:9" x14ac:dyDescent="0.3">
      <c r="A10" s="1" t="s">
        <v>15</v>
      </c>
      <c r="B10" s="1">
        <v>1953</v>
      </c>
      <c r="D10" s="1">
        <v>519</v>
      </c>
      <c r="E10" s="2">
        <v>83</v>
      </c>
      <c r="F10" s="2">
        <v>231</v>
      </c>
      <c r="G10" s="1">
        <v>133</v>
      </c>
      <c r="H10" s="1">
        <v>184</v>
      </c>
      <c r="I10" s="1">
        <v>280</v>
      </c>
    </row>
    <row r="11" spans="1:9" x14ac:dyDescent="0.3">
      <c r="A11" s="1" t="s">
        <v>16</v>
      </c>
      <c r="B11" s="12">
        <f t="shared" ref="B11:H11" si="0">SUM(B6:B10)</f>
        <v>9746</v>
      </c>
      <c r="D11" s="12">
        <f>SUM(D6:D10)</f>
        <v>1797</v>
      </c>
      <c r="E11" s="2">
        <f>SUM(E6:E10)</f>
        <v>1348</v>
      </c>
      <c r="F11" s="2">
        <f>SUM(F6:F10)</f>
        <v>991</v>
      </c>
      <c r="G11" s="1">
        <f>SUM(G6:G10)</f>
        <v>895</v>
      </c>
      <c r="H11" s="1">
        <f>SUM(H6:H10)</f>
        <v>1641</v>
      </c>
      <c r="I11" s="1">
        <f>SUM(I6:I10)</f>
        <v>986</v>
      </c>
    </row>
    <row r="14" spans="1:9" x14ac:dyDescent="0.3">
      <c r="A14" s="6" t="s">
        <v>28</v>
      </c>
      <c r="B14" s="6"/>
    </row>
    <row r="15" spans="1:9" x14ac:dyDescent="0.3">
      <c r="A15" s="4"/>
      <c r="B15" s="4" t="s">
        <v>0</v>
      </c>
      <c r="C15" s="11" t="s">
        <v>38</v>
      </c>
      <c r="D15" s="4" t="s">
        <v>1</v>
      </c>
      <c r="E15" s="4" t="s">
        <v>3</v>
      </c>
      <c r="F15" s="4" t="s">
        <v>6</v>
      </c>
      <c r="G15" s="4" t="s">
        <v>8</v>
      </c>
      <c r="H15" s="4" t="s">
        <v>9</v>
      </c>
      <c r="I15" s="4" t="s">
        <v>10</v>
      </c>
    </row>
    <row r="16" spans="1:9" x14ac:dyDescent="0.3">
      <c r="A16" s="1" t="s">
        <v>11</v>
      </c>
      <c r="B16" s="1">
        <v>1522</v>
      </c>
      <c r="C16" s="9"/>
      <c r="D16" s="1">
        <v>343</v>
      </c>
      <c r="E16" s="1">
        <v>395</v>
      </c>
      <c r="F16" s="1">
        <v>417</v>
      </c>
      <c r="G16" s="1">
        <v>87</v>
      </c>
      <c r="H16" s="1">
        <v>199</v>
      </c>
      <c r="I16" s="1">
        <v>294</v>
      </c>
    </row>
    <row r="17" spans="1:11" x14ac:dyDescent="0.3">
      <c r="A17" s="1" t="s">
        <v>12</v>
      </c>
      <c r="B17" s="9">
        <v>3600</v>
      </c>
      <c r="C17" s="9">
        <f>100*(0.541159-0.333827)/0.333827</f>
        <v>62.107618616828468</v>
      </c>
      <c r="D17" s="1">
        <v>331</v>
      </c>
      <c r="E17" s="1">
        <v>239</v>
      </c>
      <c r="F17" s="1">
        <v>347</v>
      </c>
      <c r="G17" s="1">
        <v>108</v>
      </c>
      <c r="H17" s="1">
        <v>173</v>
      </c>
      <c r="I17" s="1">
        <v>409</v>
      </c>
    </row>
    <row r="18" spans="1:11" x14ac:dyDescent="0.3">
      <c r="A18" s="1" t="s">
        <v>13</v>
      </c>
      <c r="B18" s="1">
        <v>1765</v>
      </c>
      <c r="C18" s="9"/>
      <c r="D18" s="1">
        <v>343</v>
      </c>
      <c r="E18" s="1">
        <v>2177</v>
      </c>
      <c r="F18" s="1">
        <v>701</v>
      </c>
      <c r="G18" s="1">
        <v>92</v>
      </c>
      <c r="H18" s="1">
        <v>155</v>
      </c>
      <c r="I18" s="1">
        <v>561</v>
      </c>
    </row>
    <row r="19" spans="1:11" x14ac:dyDescent="0.3">
      <c r="A19" s="1" t="s">
        <v>14</v>
      </c>
      <c r="B19" s="9">
        <v>3600</v>
      </c>
      <c r="C19" s="9">
        <f>100*(0.744121-0.322779)/0.322779</f>
        <v>130.53575356513284</v>
      </c>
      <c r="D19" s="1">
        <v>874</v>
      </c>
      <c r="E19" s="2">
        <v>1164</v>
      </c>
      <c r="F19" s="2">
        <v>1051</v>
      </c>
      <c r="G19" s="1">
        <v>113</v>
      </c>
      <c r="H19" s="1">
        <v>576</v>
      </c>
      <c r="I19" s="1">
        <v>519</v>
      </c>
    </row>
    <row r="20" spans="1:11" x14ac:dyDescent="0.3">
      <c r="A20" s="1" t="s">
        <v>15</v>
      </c>
      <c r="B20" s="1">
        <v>1950</v>
      </c>
      <c r="D20" s="1">
        <v>580</v>
      </c>
      <c r="E20" s="2">
        <v>647</v>
      </c>
      <c r="F20" s="2">
        <v>274</v>
      </c>
      <c r="G20" s="1">
        <v>83</v>
      </c>
      <c r="H20" s="1">
        <v>174</v>
      </c>
      <c r="I20" s="1">
        <v>279</v>
      </c>
    </row>
    <row r="21" spans="1:11" x14ac:dyDescent="0.3">
      <c r="A21" s="1" t="s">
        <v>16</v>
      </c>
      <c r="B21" s="1">
        <f>SUM(B16:B20)</f>
        <v>12437</v>
      </c>
      <c r="D21" s="1">
        <f>SUM(D16:D20)</f>
        <v>2471</v>
      </c>
      <c r="E21" s="2">
        <f t="shared" ref="E21:I21" si="1">SUM(E16:E20)</f>
        <v>4622</v>
      </c>
      <c r="F21" s="2">
        <f t="shared" si="1"/>
        <v>2790</v>
      </c>
      <c r="G21" s="1">
        <f t="shared" si="1"/>
        <v>483</v>
      </c>
      <c r="H21" s="1">
        <f t="shared" si="1"/>
        <v>1277</v>
      </c>
      <c r="I21" s="1">
        <f t="shared" si="1"/>
        <v>2062</v>
      </c>
    </row>
    <row r="24" spans="1:11" x14ac:dyDescent="0.3">
      <c r="A24" s="6" t="s">
        <v>35</v>
      </c>
      <c r="B24" s="6"/>
      <c r="D24" s="8"/>
      <c r="E24" s="8"/>
      <c r="I24" s="9"/>
    </row>
    <row r="25" spans="1:11" x14ac:dyDescent="0.3">
      <c r="A25" s="4"/>
      <c r="B25" s="4" t="s">
        <v>0</v>
      </c>
      <c r="C25" s="11" t="s">
        <v>38</v>
      </c>
      <c r="D25" s="4" t="s">
        <v>1</v>
      </c>
      <c r="E25" s="11" t="s">
        <v>37</v>
      </c>
      <c r="F25" s="4" t="s">
        <v>3</v>
      </c>
      <c r="G25" s="4" t="s">
        <v>6</v>
      </c>
      <c r="H25" s="4" t="s">
        <v>8</v>
      </c>
      <c r="I25" s="4" t="s">
        <v>9</v>
      </c>
      <c r="J25" s="4" t="s">
        <v>10</v>
      </c>
      <c r="K25" s="11" t="s">
        <v>37</v>
      </c>
    </row>
    <row r="26" spans="1:11" x14ac:dyDescent="0.3">
      <c r="A26" s="1" t="s">
        <v>11</v>
      </c>
      <c r="B26" s="2">
        <v>5144</v>
      </c>
      <c r="C26" s="9"/>
      <c r="D26" s="2">
        <v>6407</v>
      </c>
      <c r="E26" s="9"/>
      <c r="F26" s="1">
        <v>1657</v>
      </c>
      <c r="G26" s="1">
        <v>1873</v>
      </c>
      <c r="H26" s="1">
        <v>2145</v>
      </c>
      <c r="I26" s="1">
        <v>2615</v>
      </c>
      <c r="J26" s="1">
        <v>7200</v>
      </c>
      <c r="K26" s="9">
        <v>35.33</v>
      </c>
    </row>
    <row r="27" spans="1:11" x14ac:dyDescent="0.3">
      <c r="A27" s="1" t="s">
        <v>12</v>
      </c>
      <c r="B27" s="2">
        <v>4724</v>
      </c>
      <c r="C27" s="9"/>
      <c r="D27" s="9">
        <v>7200</v>
      </c>
      <c r="E27" s="9">
        <v>11.28</v>
      </c>
      <c r="F27" s="1">
        <v>1717</v>
      </c>
      <c r="G27" s="1">
        <v>1827</v>
      </c>
      <c r="H27" s="1">
        <v>2127</v>
      </c>
      <c r="I27" s="1">
        <v>2505</v>
      </c>
      <c r="J27" s="1">
        <v>7200</v>
      </c>
      <c r="K27" s="9">
        <v>40.04</v>
      </c>
    </row>
    <row r="28" spans="1:11" x14ac:dyDescent="0.3">
      <c r="A28" s="1" t="s">
        <v>13</v>
      </c>
      <c r="B28" s="9">
        <v>7200</v>
      </c>
      <c r="C28" s="9">
        <v>21.99</v>
      </c>
      <c r="D28" s="2">
        <v>7049</v>
      </c>
      <c r="E28" s="9"/>
      <c r="F28" s="1">
        <v>1739</v>
      </c>
      <c r="G28" s="1">
        <v>2111</v>
      </c>
      <c r="H28" s="1">
        <v>2195</v>
      </c>
      <c r="I28" s="1">
        <v>2495</v>
      </c>
      <c r="J28" s="1">
        <v>7200</v>
      </c>
      <c r="K28" s="9">
        <v>46.74</v>
      </c>
    </row>
    <row r="29" spans="1:11" x14ac:dyDescent="0.3">
      <c r="A29" s="1" t="s">
        <v>14</v>
      </c>
      <c r="B29" s="2">
        <v>4177</v>
      </c>
      <c r="C29" s="9"/>
      <c r="D29" s="2">
        <v>6877</v>
      </c>
      <c r="E29" s="9"/>
      <c r="F29" s="2">
        <v>1891</v>
      </c>
      <c r="G29" s="2">
        <v>1819</v>
      </c>
      <c r="H29" s="1">
        <v>2181</v>
      </c>
      <c r="I29" s="1">
        <v>2316</v>
      </c>
      <c r="J29" s="1">
        <v>7200</v>
      </c>
      <c r="K29" s="9">
        <v>40.07</v>
      </c>
    </row>
    <row r="30" spans="1:11" x14ac:dyDescent="0.3">
      <c r="A30" s="1" t="s">
        <v>15</v>
      </c>
      <c r="B30" s="2">
        <v>3763</v>
      </c>
      <c r="C30" s="9"/>
      <c r="D30" s="2">
        <v>5997</v>
      </c>
      <c r="F30" s="2">
        <v>1866</v>
      </c>
      <c r="G30" s="2">
        <v>1917</v>
      </c>
      <c r="H30" s="1">
        <v>1879</v>
      </c>
      <c r="I30" s="1">
        <v>2217</v>
      </c>
      <c r="J30" s="1">
        <v>7200</v>
      </c>
      <c r="K30" s="9">
        <v>52.37</v>
      </c>
    </row>
    <row r="31" spans="1:11" x14ac:dyDescent="0.3">
      <c r="A31" s="1" t="s">
        <v>16</v>
      </c>
      <c r="B31" s="2">
        <f t="shared" ref="B31:E31" si="2">SUM(B26:B30)</f>
        <v>25008</v>
      </c>
      <c r="C31" s="9"/>
      <c r="D31" s="2">
        <f>SUM(D26:D30)</f>
        <v>33530</v>
      </c>
      <c r="F31" s="2">
        <f>SUM(F26:F30)</f>
        <v>8870</v>
      </c>
      <c r="G31" s="2">
        <f>SUM(G26:G30)</f>
        <v>9547</v>
      </c>
      <c r="H31" s="1">
        <f>SUM(H26:H30)</f>
        <v>10527</v>
      </c>
      <c r="I31" s="1">
        <f>SUM(I26:I30)</f>
        <v>12148</v>
      </c>
      <c r="J31" s="1">
        <f>SUM(J26:J30)</f>
        <v>36000</v>
      </c>
      <c r="K31" s="9"/>
    </row>
    <row r="32" spans="1:11" x14ac:dyDescent="0.3">
      <c r="B32" s="2"/>
      <c r="C32" s="2"/>
      <c r="D32" s="2"/>
      <c r="E32" s="2"/>
      <c r="I32" s="9"/>
    </row>
    <row r="33" spans="1:10" x14ac:dyDescent="0.3">
      <c r="I33" s="9"/>
    </row>
    <row r="34" spans="1:10" x14ac:dyDescent="0.3">
      <c r="A34" s="6" t="s">
        <v>36</v>
      </c>
      <c r="B34" s="6"/>
      <c r="I34" s="9"/>
    </row>
    <row r="35" spans="1:10" x14ac:dyDescent="0.3">
      <c r="A35" s="4"/>
      <c r="B35" s="4" t="s">
        <v>0</v>
      </c>
      <c r="C35" s="11" t="s">
        <v>39</v>
      </c>
      <c r="D35" s="4" t="s">
        <v>1</v>
      </c>
      <c r="E35" s="4" t="s">
        <v>3</v>
      </c>
      <c r="F35" s="4" t="s">
        <v>6</v>
      </c>
      <c r="G35" s="4" t="s">
        <v>8</v>
      </c>
      <c r="H35" s="4" t="s">
        <v>9</v>
      </c>
      <c r="I35" s="4" t="s">
        <v>10</v>
      </c>
      <c r="J35" s="11" t="s">
        <v>37</v>
      </c>
    </row>
    <row r="36" spans="1:10" x14ac:dyDescent="0.3">
      <c r="A36" s="1" t="s">
        <v>11</v>
      </c>
      <c r="B36" s="2">
        <v>3413</v>
      </c>
      <c r="D36" s="2">
        <v>4955</v>
      </c>
      <c r="E36" s="1">
        <v>2121</v>
      </c>
      <c r="F36" s="1">
        <v>2378</v>
      </c>
      <c r="G36" s="1">
        <v>1074</v>
      </c>
      <c r="H36" s="1">
        <v>1597</v>
      </c>
      <c r="I36" s="1">
        <v>7200</v>
      </c>
      <c r="J36" s="9">
        <v>28.31</v>
      </c>
    </row>
    <row r="37" spans="1:10" x14ac:dyDescent="0.3">
      <c r="A37" s="1" t="s">
        <v>12</v>
      </c>
      <c r="B37" s="2">
        <v>2642</v>
      </c>
      <c r="D37" s="2">
        <v>5510</v>
      </c>
      <c r="E37" s="1">
        <v>1909</v>
      </c>
      <c r="F37" s="1">
        <v>2263</v>
      </c>
      <c r="G37" s="1">
        <v>1120</v>
      </c>
      <c r="H37" s="1">
        <v>1744</v>
      </c>
      <c r="I37" s="1">
        <v>7200</v>
      </c>
      <c r="J37" s="9">
        <v>26.46</v>
      </c>
    </row>
    <row r="38" spans="1:10" x14ac:dyDescent="0.3">
      <c r="A38" s="1" t="s">
        <v>13</v>
      </c>
      <c r="B38" s="2">
        <v>3481</v>
      </c>
      <c r="D38" s="2">
        <v>5304</v>
      </c>
      <c r="E38" s="1">
        <v>2099</v>
      </c>
      <c r="F38" s="1">
        <v>1652</v>
      </c>
      <c r="G38" s="1">
        <v>1634</v>
      </c>
      <c r="H38" s="1">
        <v>1829</v>
      </c>
      <c r="I38" s="1">
        <v>7200</v>
      </c>
      <c r="J38" s="9">
        <v>28.62</v>
      </c>
    </row>
    <row r="39" spans="1:10" x14ac:dyDescent="0.3">
      <c r="A39" s="1" t="s">
        <v>14</v>
      </c>
      <c r="B39" s="9">
        <v>7200</v>
      </c>
      <c r="C39" s="9">
        <v>7.86</v>
      </c>
      <c r="D39" s="2">
        <v>4998</v>
      </c>
      <c r="E39" s="2">
        <v>2014</v>
      </c>
      <c r="F39" s="2">
        <v>1846</v>
      </c>
      <c r="G39" s="1">
        <v>994</v>
      </c>
      <c r="H39" s="1">
        <v>1548</v>
      </c>
      <c r="I39" s="1">
        <v>7200</v>
      </c>
      <c r="J39" s="9">
        <v>36.06</v>
      </c>
    </row>
    <row r="40" spans="1:10" x14ac:dyDescent="0.3">
      <c r="A40" s="1" t="s">
        <v>15</v>
      </c>
      <c r="B40" s="2">
        <v>4720</v>
      </c>
      <c r="D40" s="2">
        <v>4883</v>
      </c>
      <c r="E40" s="2">
        <v>1837</v>
      </c>
      <c r="F40" s="2">
        <v>2065</v>
      </c>
      <c r="G40" s="1">
        <v>1240</v>
      </c>
      <c r="H40" s="1">
        <v>1548</v>
      </c>
      <c r="I40" s="1">
        <v>7200</v>
      </c>
      <c r="J40" s="9">
        <v>27.17</v>
      </c>
    </row>
    <row r="41" spans="1:10" x14ac:dyDescent="0.3">
      <c r="A41" s="1" t="s">
        <v>16</v>
      </c>
      <c r="B41" s="2">
        <f t="shared" ref="B41:G41" si="3">SUM(B36:B40)</f>
        <v>21456</v>
      </c>
      <c r="D41" s="2">
        <f>SUM(D36:D40)</f>
        <v>25650</v>
      </c>
      <c r="E41" s="2">
        <f>SUM(E36:E40)</f>
        <v>9980</v>
      </c>
      <c r="F41" s="2">
        <f>SUM(F36:F40)</f>
        <v>10204</v>
      </c>
      <c r="G41" s="2">
        <f>SUM(G36:G40)</f>
        <v>6062</v>
      </c>
      <c r="H41" s="2">
        <f>SUM(H36:H40)</f>
        <v>8266</v>
      </c>
      <c r="J41" s="9"/>
    </row>
    <row r="42" spans="1:10" x14ac:dyDescent="0.3">
      <c r="I42" s="9"/>
    </row>
    <row r="45" spans="1:10" x14ac:dyDescent="0.3">
      <c r="A45" s="1" t="s">
        <v>40</v>
      </c>
    </row>
    <row r="46" spans="1:10" x14ac:dyDescent="0.3">
      <c r="B46" s="4" t="s">
        <v>41</v>
      </c>
      <c r="C46" s="4" t="s">
        <v>42</v>
      </c>
    </row>
    <row r="47" spans="1:10" x14ac:dyDescent="0.3">
      <c r="A47" s="1" t="s">
        <v>11</v>
      </c>
      <c r="B47" s="1">
        <v>2413</v>
      </c>
      <c r="C47" s="1">
        <v>17663</v>
      </c>
    </row>
    <row r="48" spans="1:10" x14ac:dyDescent="0.3">
      <c r="A48" s="1" t="s">
        <v>12</v>
      </c>
      <c r="B48" s="1">
        <v>3879</v>
      </c>
      <c r="C48" s="1">
        <v>16251</v>
      </c>
    </row>
    <row r="49" spans="1:9" x14ac:dyDescent="0.3">
      <c r="A49" s="1" t="s">
        <v>13</v>
      </c>
      <c r="B49" s="1">
        <v>4345</v>
      </c>
      <c r="C49" s="1">
        <v>18619</v>
      </c>
    </row>
    <row r="50" spans="1:9" x14ac:dyDescent="0.3">
      <c r="A50" s="1" t="s">
        <v>14</v>
      </c>
      <c r="B50" s="1">
        <v>2352</v>
      </c>
      <c r="C50" s="1">
        <v>27982</v>
      </c>
    </row>
    <row r="51" spans="1:9" x14ac:dyDescent="0.3">
      <c r="A51" s="1" t="s">
        <v>15</v>
      </c>
      <c r="B51" s="1">
        <v>3641</v>
      </c>
      <c r="C51" s="1">
        <v>26006</v>
      </c>
    </row>
    <row r="52" spans="1:9" x14ac:dyDescent="0.3">
      <c r="A52" s="1" t="s">
        <v>16</v>
      </c>
      <c r="B52" s="1">
        <f>SUM(B47:B51)</f>
        <v>16630</v>
      </c>
      <c r="C52" s="1">
        <f>SUM(C47:C51)</f>
        <v>106521</v>
      </c>
    </row>
    <row r="56" spans="1:9" x14ac:dyDescent="0.3">
      <c r="A56" s="10" t="s">
        <v>43</v>
      </c>
    </row>
    <row r="58" spans="1:9" x14ac:dyDescent="0.3">
      <c r="B58" s="5" t="s">
        <v>26</v>
      </c>
    </row>
    <row r="59" spans="1:9" x14ac:dyDescent="0.3">
      <c r="A59" s="1" t="s">
        <v>21</v>
      </c>
      <c r="B59" s="1">
        <v>60</v>
      </c>
    </row>
    <row r="60" spans="1:9" x14ac:dyDescent="0.3">
      <c r="A60" s="1" t="s">
        <v>22</v>
      </c>
      <c r="B60" s="1">
        <f>222-B59</f>
        <v>162</v>
      </c>
    </row>
    <row r="61" spans="1:9" x14ac:dyDescent="0.3">
      <c r="A61" s="1" t="s">
        <v>23</v>
      </c>
      <c r="B61" s="1">
        <v>235</v>
      </c>
    </row>
    <row r="63" spans="1:9" x14ac:dyDescent="0.3">
      <c r="A63" s="7"/>
      <c r="B63" s="5" t="s">
        <v>20</v>
      </c>
    </row>
    <row r="64" spans="1:9" x14ac:dyDescent="0.3">
      <c r="A64" s="4"/>
      <c r="B64" s="4" t="s">
        <v>0</v>
      </c>
      <c r="C64" s="4" t="s">
        <v>1</v>
      </c>
      <c r="D64" s="4" t="s">
        <v>3</v>
      </c>
      <c r="E64" s="4" t="s">
        <v>6</v>
      </c>
      <c r="F64" s="4" t="s">
        <v>8</v>
      </c>
      <c r="G64" s="4" t="s">
        <v>9</v>
      </c>
      <c r="H64" s="4" t="s">
        <v>10</v>
      </c>
      <c r="I64" s="4"/>
    </row>
    <row r="65" spans="1:9" x14ac:dyDescent="0.3">
      <c r="A65" s="1" t="s">
        <v>21</v>
      </c>
      <c r="B65" s="1">
        <v>64</v>
      </c>
      <c r="C65" s="1">
        <v>99</v>
      </c>
      <c r="D65" s="1">
        <v>64</v>
      </c>
      <c r="E65" s="1">
        <f>69</f>
        <v>69</v>
      </c>
      <c r="F65" s="1">
        <v>64</v>
      </c>
      <c r="G65" s="1">
        <v>64</v>
      </c>
      <c r="H65" s="1">
        <v>64</v>
      </c>
    </row>
    <row r="66" spans="1:9" x14ac:dyDescent="0.3">
      <c r="A66" s="1" t="s">
        <v>22</v>
      </c>
      <c r="B66" s="1">
        <f>128-B65</f>
        <v>64</v>
      </c>
      <c r="C66" s="1">
        <f>191-C65</f>
        <v>92</v>
      </c>
      <c r="D66" s="1">
        <f>122-D65</f>
        <v>58</v>
      </c>
      <c r="E66" s="1">
        <f>132-E65</f>
        <v>63</v>
      </c>
      <c r="F66" s="1">
        <f>114-F65</f>
        <v>50</v>
      </c>
      <c r="G66" s="1">
        <f>114-G65</f>
        <v>50</v>
      </c>
      <c r="H66" s="1">
        <f>114-H65</f>
        <v>50</v>
      </c>
    </row>
    <row r="67" spans="1:9" x14ac:dyDescent="0.3">
      <c r="A67" s="1" t="s">
        <v>23</v>
      </c>
      <c r="B67" s="1">
        <v>158</v>
      </c>
      <c r="C67" s="1">
        <v>207</v>
      </c>
      <c r="D67" s="1">
        <v>152</v>
      </c>
      <c r="E67" s="1">
        <v>160</v>
      </c>
      <c r="F67" s="1">
        <v>143</v>
      </c>
      <c r="G67" s="1">
        <v>143</v>
      </c>
      <c r="H67" s="1">
        <v>143</v>
      </c>
    </row>
    <row r="69" spans="1:9" x14ac:dyDescent="0.3">
      <c r="A69" s="7"/>
      <c r="B69" s="5" t="s">
        <v>24</v>
      </c>
    </row>
    <row r="70" spans="1:9" x14ac:dyDescent="0.3">
      <c r="A70" s="4"/>
      <c r="B70" s="4" t="s">
        <v>0</v>
      </c>
      <c r="C70" s="4" t="s">
        <v>1</v>
      </c>
      <c r="D70" s="4" t="s">
        <v>3</v>
      </c>
      <c r="E70" s="4" t="s">
        <v>6</v>
      </c>
      <c r="F70" s="4" t="s">
        <v>8</v>
      </c>
      <c r="G70" s="4" t="s">
        <v>9</v>
      </c>
      <c r="H70" s="4" t="s">
        <v>10</v>
      </c>
      <c r="I70" s="4"/>
    </row>
    <row r="71" spans="1:9" x14ac:dyDescent="0.3">
      <c r="A71" s="1" t="s">
        <v>25</v>
      </c>
      <c r="B71" s="1">
        <v>64</v>
      </c>
      <c r="C71" s="1">
        <v>99</v>
      </c>
      <c r="D71" s="1">
        <v>64</v>
      </c>
      <c r="E71" s="1">
        <v>69</v>
      </c>
      <c r="F71" s="1">
        <v>64</v>
      </c>
      <c r="G71" s="1">
        <v>64</v>
      </c>
      <c r="H71" s="1">
        <v>64</v>
      </c>
    </row>
    <row r="72" spans="1:9" x14ac:dyDescent="0.3">
      <c r="A72" s="1" t="s">
        <v>22</v>
      </c>
      <c r="B72" s="1">
        <f>128-B71</f>
        <v>64</v>
      </c>
      <c r="C72" s="1">
        <f>191-C71</f>
        <v>92</v>
      </c>
      <c r="D72" s="1">
        <f>132-D71</f>
        <v>68</v>
      </c>
      <c r="E72" s="1">
        <f>141-E71</f>
        <v>72</v>
      </c>
      <c r="F72" s="1">
        <f>114-F71</f>
        <v>50</v>
      </c>
      <c r="G72" s="1">
        <f>114-G71</f>
        <v>50</v>
      </c>
      <c r="H72" s="1">
        <f>114-H71</f>
        <v>50</v>
      </c>
    </row>
    <row r="73" spans="1:9" x14ac:dyDescent="0.3">
      <c r="A73" s="1" t="s">
        <v>23</v>
      </c>
      <c r="B73" s="1">
        <v>158</v>
      </c>
      <c r="C73" s="1">
        <v>207</v>
      </c>
      <c r="D73" s="1">
        <v>162</v>
      </c>
      <c r="E73" s="1">
        <v>169</v>
      </c>
      <c r="F73" s="1">
        <v>143</v>
      </c>
      <c r="G73" s="1">
        <v>143</v>
      </c>
      <c r="H73" s="1">
        <v>143</v>
      </c>
    </row>
  </sheetData>
  <mergeCells count="1">
    <mergeCell ref="D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 SOLVENTS</vt:lpstr>
      <vt:lpstr>11 SOLVENTS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Sahebzada, Kaina</dc:creator>
  <cp:lastModifiedBy>Sahebzada, Kaina</cp:lastModifiedBy>
  <dcterms:created xsi:type="dcterms:W3CDTF">2023-09-10T18:33:52Z</dcterms:created>
  <dcterms:modified xsi:type="dcterms:W3CDTF">2023-09-11T00:11:13Z</dcterms:modified>
</cp:coreProperties>
</file>