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kaiog\OneDrive\Área de Trabalho\Max Level\Excel Avançado\Aulas\Semana 02\"/>
    </mc:Choice>
  </mc:AlternateContent>
  <xr:revisionPtr revIDLastSave="0" documentId="13_ncr:1_{3813307B-0DAA-4610-BBE6-791B8C3DB0D5}" xr6:coauthVersionLast="45" xr6:coauthVersionMax="45" xr10:uidLastSave="{00000000-0000-0000-0000-000000000000}"/>
  <bookViews>
    <workbookView xWindow="-120" yWindow="-120" windowWidth="20730" windowHeight="11760" tabRatio="616" firstSheet="9" activeTab="14" xr2:uid="{063035EE-C9BE-4812-8BE7-541B0FCC8B3B}"/>
  </bookViews>
  <sheets>
    <sheet name="Utilização" sheetId="3" r:id="rId1"/>
    <sheet name="Inserindo_Dados01" sheetId="14" r:id="rId2"/>
    <sheet name="Inserindo Dados02" sheetId="1" r:id="rId3"/>
    <sheet name="Tabela_din" sheetId="13" r:id="rId4"/>
    <sheet name="Gráficos" sheetId="6" r:id="rId5"/>
    <sheet name="Graf_din_01" sheetId="5" r:id="rId6"/>
    <sheet name="Graf-din_02" sheetId="2" r:id="rId7"/>
    <sheet name="Atividade_02" sheetId="15" r:id="rId8"/>
    <sheet name="Tipos_Funcoes" sheetId="7" r:id="rId9"/>
    <sheet name="Gerais_condicional" sheetId="9" r:id="rId10"/>
    <sheet name="Data_hora" sheetId="10" r:id="rId11"/>
    <sheet name="matemática" sheetId="11" r:id="rId12"/>
    <sheet name="estatística" sheetId="8" r:id="rId13"/>
    <sheet name="Procura_ref" sheetId="12" r:id="rId14"/>
    <sheet name="Atividade04" sheetId="17" r:id="rId15"/>
  </sheets>
  <definedNames>
    <definedName name="_xlnm._FilterDatabase" localSheetId="13" hidden="1">Procura_ref!$A$1:$G$1</definedName>
    <definedName name="_xlchart.v1.0" hidden="1">Gráficos!$H$1</definedName>
    <definedName name="_xlchart.v1.1" hidden="1">Gráficos!$H$2:$H$85</definedName>
    <definedName name="_xlchart.v1.2" hidden="1">Gráficos!$H$1</definedName>
    <definedName name="_xlchart.v1.3" hidden="1">Gráficos!$H$2:$H$85</definedName>
    <definedName name="mensalidade">Procura_ref!$F$2:$F$26</definedName>
    <definedName name="total_soma">Procura_ref!$F$27</definedName>
  </definedNames>
  <calcPr calcId="191029"/>
  <pivotCaches>
    <pivotCache cacheId="0" r:id="rId16"/>
    <pivotCache cacheId="3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8" l="1"/>
  <c r="K11" i="8"/>
  <c r="K10" i="8"/>
  <c r="K9" i="8"/>
  <c r="K8" i="8"/>
  <c r="K6" i="8"/>
  <c r="K7" i="8"/>
  <c r="K5" i="8"/>
  <c r="K4" i="9"/>
  <c r="K5" i="9"/>
  <c r="K6" i="9"/>
  <c r="K7" i="9"/>
  <c r="J2" i="10"/>
  <c r="J9" i="10" s="1"/>
  <c r="J3" i="10"/>
  <c r="J4" i="10"/>
  <c r="J5" i="10" s="1"/>
  <c r="J10" i="10" l="1"/>
  <c r="J8" i="10"/>
  <c r="J7" i="10"/>
  <c r="J6" i="10"/>
  <c r="H89" i="6"/>
  <c r="I89" i="6"/>
  <c r="J89" i="6"/>
  <c r="K89" i="6"/>
  <c r="L89" i="6"/>
  <c r="M89" i="6"/>
  <c r="G89" i="6"/>
  <c r="H88" i="6"/>
  <c r="I88" i="6"/>
  <c r="J88" i="6"/>
  <c r="K88" i="6"/>
  <c r="L88" i="6"/>
  <c r="M88" i="6"/>
  <c r="G88" i="6"/>
  <c r="H87" i="6"/>
  <c r="I87" i="6"/>
  <c r="J87" i="6"/>
  <c r="K87" i="6"/>
  <c r="L87" i="6"/>
  <c r="M87" i="6"/>
  <c r="G87" i="6"/>
  <c r="G86" i="6"/>
  <c r="I86" i="6"/>
  <c r="J86" i="6"/>
  <c r="K86" i="6"/>
  <c r="L86" i="6"/>
  <c r="M86" i="6"/>
  <c r="H86" i="6"/>
  <c r="K13" i="12"/>
  <c r="K12" i="12"/>
  <c r="K11" i="12"/>
  <c r="K10" i="12"/>
  <c r="K9" i="12"/>
  <c r="F27" i="12"/>
  <c r="J18" i="12" s="1"/>
  <c r="M8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" i="12"/>
  <c r="M6" i="12"/>
  <c r="M5" i="12"/>
  <c r="M4" i="12"/>
  <c r="M3" i="12"/>
  <c r="F71" i="11"/>
  <c r="F34" i="11"/>
  <c r="F31" i="11"/>
  <c r="F32" i="11"/>
  <c r="F33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2" i="11"/>
  <c r="F73" i="11"/>
  <c r="F74" i="11"/>
  <c r="F75" i="11"/>
  <c r="K14" i="11"/>
  <c r="K13" i="11"/>
  <c r="L12" i="11"/>
  <c r="K12" i="11"/>
  <c r="K11" i="11"/>
  <c r="K10" i="11"/>
  <c r="K9" i="11"/>
  <c r="K8" i="11"/>
  <c r="K4" i="11"/>
  <c r="K7" i="11"/>
  <c r="K5" i="11"/>
  <c r="K3" i="1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" i="9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3" i="6"/>
  <c r="M2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3" i="6"/>
  <c r="J2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3" i="6"/>
  <c r="H2" i="6"/>
</calcChain>
</file>

<file path=xl/sharedStrings.xml><?xml version="1.0" encoding="utf-8"?>
<sst xmlns="http://schemas.openxmlformats.org/spreadsheetml/2006/main" count="1971" uniqueCount="388">
  <si>
    <t xml:space="preserve">DATA </t>
  </si>
  <si>
    <t>VENDEDOR</t>
  </si>
  <si>
    <t>REGIÃO</t>
  </si>
  <si>
    <t>PRODUTO</t>
  </si>
  <si>
    <t>QUANTIDADE</t>
  </si>
  <si>
    <t>TOTAL</t>
  </si>
  <si>
    <t>ANA</t>
  </si>
  <si>
    <t>PAULO</t>
  </si>
  <si>
    <t>JOÃO</t>
  </si>
  <si>
    <t>SUL</t>
  </si>
  <si>
    <t>SUDESTE</t>
  </si>
  <si>
    <t>NORDESTE</t>
  </si>
  <si>
    <t>LÂMPADA</t>
  </si>
  <si>
    <t>LUMINÁRIAS</t>
  </si>
  <si>
    <t>LÂMPADAS</t>
  </si>
  <si>
    <t>Rótulos de Coluna</t>
  </si>
  <si>
    <t>Total Geral</t>
  </si>
  <si>
    <t>Soma de TOTAL</t>
  </si>
  <si>
    <t>Rótulos de Linha</t>
  </si>
  <si>
    <t>• Consultar grandes quantidades de dados de várias maneiras amigáveis</t>
  </si>
  <si>
    <t>• Subtotalizar e agregar dados numéricos, resumir dados por categorias e subcategorias, bem como criar cálculos e fórmulas personalizadas</t>
  </si>
  <si>
    <t>• Expandir e recolher níveis de dados para enfocar os resultados e fazer uma busca detalhada dos dados de resumo das áreas de seu interesse.</t>
  </si>
  <si>
    <t>• Mover linhas para colunas ou colunas para linhas (ou “dinamizar”) para ver resumos diferentes dos dados de origem.</t>
  </si>
  <si>
    <t>• Filtrar, classificar, agrupar e formatar condicionalmente o subconjunto de dados mais útil e interessante para permitir que você se concentre nas informações desejadas.</t>
  </si>
  <si>
    <t>• Apresentar relatórios online ou impressos, concisos, atraentes e úteis.</t>
  </si>
  <si>
    <t>SNo</t>
  </si>
  <si>
    <t>ObservationDate</t>
  </si>
  <si>
    <t>Province/State</t>
  </si>
  <si>
    <t>Country/Region</t>
  </si>
  <si>
    <t>Last Update</t>
  </si>
  <si>
    <t>Hour</t>
  </si>
  <si>
    <t>Confirmed</t>
  </si>
  <si>
    <t>Deaths</t>
  </si>
  <si>
    <t>Recovered</t>
  </si>
  <si>
    <t>Active</t>
  </si>
  <si>
    <t>New</t>
  </si>
  <si>
    <t>Média</t>
  </si>
  <si>
    <t>Florida</t>
  </si>
  <si>
    <t>US</t>
  </si>
  <si>
    <t>/2020-03-10T13:13:14/</t>
  </si>
  <si>
    <t>/2020-03-11T03:33:05/</t>
  </si>
  <si>
    <t>/2020-03-12T21:39:10/</t>
  </si>
  <si>
    <t>/2020-03-11T20:00:00/</t>
  </si>
  <si>
    <t>/2020-03-14T18:53:03/</t>
  </si>
  <si>
    <t>/2020-03-15T18:20:19/</t>
  </si>
  <si>
    <t>/2020-03-16T22:13:21/</t>
  </si>
  <si>
    <t>/2020-03-17T23:33:02/</t>
  </si>
  <si>
    <t>/2020-03-18T19:14:34/</t>
  </si>
  <si>
    <t>/2020-03-19T23:43:04/</t>
  </si>
  <si>
    <t>/2020-03-20T23:43:03/</t>
  </si>
  <si>
    <t>/2020-03-21T23:13:18/</t>
  </si>
  <si>
    <t>3/23/2020</t>
  </si>
  <si>
    <t>3/24/2020</t>
  </si>
  <si>
    <t>3/25/2020</t>
  </si>
  <si>
    <t>3/26/2020</t>
  </si>
  <si>
    <t>3/27/2020</t>
  </si>
  <si>
    <t>3/31/2020</t>
  </si>
  <si>
    <t>4/13/2020</t>
  </si>
  <si>
    <t>4/14/2020</t>
  </si>
  <si>
    <t>4/15/2020</t>
  </si>
  <si>
    <t>4/16/2020</t>
  </si>
  <si>
    <t>4/17/2020</t>
  </si>
  <si>
    <t>4/18/2020</t>
  </si>
  <si>
    <t>4/19/2020</t>
  </si>
  <si>
    <t>4/20/2020</t>
  </si>
  <si>
    <t>4/21/2020</t>
  </si>
  <si>
    <t>4/22/2020</t>
  </si>
  <si>
    <t>4/24/2020</t>
  </si>
  <si>
    <t>4/25/2020</t>
  </si>
  <si>
    <t>4/26/2020</t>
  </si>
  <si>
    <t>4/27/2020</t>
  </si>
  <si>
    <t>4/28/2020</t>
  </si>
  <si>
    <t>4/29/2020</t>
  </si>
  <si>
    <t>4/30/2020</t>
  </si>
  <si>
    <t>5/13/2020</t>
  </si>
  <si>
    <t>5/14/2020</t>
  </si>
  <si>
    <t>5/15/2020</t>
  </si>
  <si>
    <t>5/16/2020</t>
  </si>
  <si>
    <t>5/17/2020</t>
  </si>
  <si>
    <t>5/18/2020</t>
  </si>
  <si>
    <t>5/19/2020</t>
  </si>
  <si>
    <t>5/20/2020</t>
  </si>
  <si>
    <t>5/21/2020</t>
  </si>
  <si>
    <t>5/22/2020</t>
  </si>
  <si>
    <t>5/23/2020</t>
  </si>
  <si>
    <t>5/24/2020</t>
  </si>
  <si>
    <t>5/25/2020</t>
  </si>
  <si>
    <t>5/26/2020</t>
  </si>
  <si>
    <t>5/27/2020</t>
  </si>
  <si>
    <t>5/28/2020</t>
  </si>
  <si>
    <t>5/29/2020</t>
  </si>
  <si>
    <t>5/30/2020</t>
  </si>
  <si>
    <t>5/31/2020</t>
  </si>
  <si>
    <t>Funções</t>
  </si>
  <si>
    <t>Banco de Dados</t>
  </si>
  <si>
    <t>Engenharia</t>
  </si>
  <si>
    <t>Financeiras</t>
  </si>
  <si>
    <t>Informação</t>
  </si>
  <si>
    <t>Lógica</t>
  </si>
  <si>
    <t>Procura e Referência</t>
  </si>
  <si>
    <t>Matemática e Trigonometria</t>
  </si>
  <si>
    <t>Estatística</t>
  </si>
  <si>
    <t>Texto</t>
  </si>
  <si>
    <t>Data e Hora</t>
  </si>
  <si>
    <t>MATRÍCULAS</t>
  </si>
  <si>
    <t>NOMES</t>
  </si>
  <si>
    <t>CIDADE</t>
  </si>
  <si>
    <t>ANO</t>
  </si>
  <si>
    <t>DESC</t>
  </si>
  <si>
    <t>MENSALIDADE</t>
  </si>
  <si>
    <t>SERRA</t>
  </si>
  <si>
    <t>ANA BEATRIZ</t>
  </si>
  <si>
    <t>VILA VELHA</t>
  </si>
  <si>
    <t>MARCIA</t>
  </si>
  <si>
    <t>SIM</t>
  </si>
  <si>
    <t>ALINE</t>
  </si>
  <si>
    <t>VITÓRIA</t>
  </si>
  <si>
    <t>SANDRA</t>
  </si>
  <si>
    <t>PAULA</t>
  </si>
  <si>
    <t>CARIACICA</t>
  </si>
  <si>
    <t>PATRICIA</t>
  </si>
  <si>
    <t>PAMELA</t>
  </si>
  <si>
    <t>CINTIA</t>
  </si>
  <si>
    <t>ALEXSANDRA</t>
  </si>
  <si>
    <t>ALEXANDRA</t>
  </si>
  <si>
    <t>PEDRO</t>
  </si>
  <si>
    <t>MARIA</t>
  </si>
  <si>
    <t>SONIA</t>
  </si>
  <si>
    <t>JOSY</t>
  </si>
  <si>
    <t>ELIANA</t>
  </si>
  <si>
    <t>ROSELY</t>
  </si>
  <si>
    <t>REGIANE</t>
  </si>
  <si>
    <t>LUCIA</t>
  </si>
  <si>
    <t>LEUSLENE</t>
  </si>
  <si>
    <t>MARIA EDUARDA</t>
  </si>
  <si>
    <t>CARLA</t>
  </si>
  <si>
    <t>BEATRIZ</t>
  </si>
  <si>
    <t>MIGUEL</t>
  </si>
  <si>
    <t>MARIA APARECIDA</t>
  </si>
  <si>
    <t>Se</t>
  </si>
  <si>
    <t>Soma Se</t>
  </si>
  <si>
    <t>Contar</t>
  </si>
  <si>
    <t>Contar Vazio</t>
  </si>
  <si>
    <t>Contar Valores</t>
  </si>
  <si>
    <t>Agora</t>
  </si>
  <si>
    <t>Data</t>
  </si>
  <si>
    <t>Hoje</t>
  </si>
  <si>
    <t>Ano</t>
  </si>
  <si>
    <t>Mês</t>
  </si>
  <si>
    <t>Dia</t>
  </si>
  <si>
    <t>Hora</t>
  </si>
  <si>
    <t>Minuto</t>
  </si>
  <si>
    <t>Segundo</t>
  </si>
  <si>
    <t>Seno</t>
  </si>
  <si>
    <t>Cosseno</t>
  </si>
  <si>
    <t>Tangente</t>
  </si>
  <si>
    <t>Absoluto</t>
  </si>
  <si>
    <t>Ímpar</t>
  </si>
  <si>
    <t>Par</t>
  </si>
  <si>
    <t>Arredondamento para cima</t>
  </si>
  <si>
    <t>Arredondamento para baixo</t>
  </si>
  <si>
    <t>Potência</t>
  </si>
  <si>
    <t>Aleatório</t>
  </si>
  <si>
    <t>Aleatório Entre</t>
  </si>
  <si>
    <t>Procv</t>
  </si>
  <si>
    <t>índice</t>
  </si>
  <si>
    <t>Correspondência</t>
  </si>
  <si>
    <t>Erro</t>
  </si>
  <si>
    <t>Concatenação</t>
  </si>
  <si>
    <t>Esquerda</t>
  </si>
  <si>
    <t>Direita</t>
  </si>
  <si>
    <t>Número de Caracteres</t>
  </si>
  <si>
    <t>Maiúscula</t>
  </si>
  <si>
    <t>&amp;</t>
  </si>
  <si>
    <t>(Tudo)</t>
  </si>
  <si>
    <t>confirmados 2</t>
  </si>
  <si>
    <t>Mortes</t>
  </si>
  <si>
    <t>Ativos</t>
  </si>
  <si>
    <t>Confirmados</t>
  </si>
  <si>
    <t>Suplemento e Automação</t>
  </si>
  <si>
    <t>Verificação Mensalidade</t>
  </si>
  <si>
    <t>N° Pessoas</t>
  </si>
  <si>
    <t>Data de aniversário</t>
  </si>
  <si>
    <t>MAiúscula</t>
  </si>
  <si>
    <t>VERIFICAÇÃO DE ERRO</t>
  </si>
  <si>
    <t>O valor total da mensalidade é 10000</t>
  </si>
  <si>
    <t>Mediana</t>
  </si>
  <si>
    <t>Desvio Padrão</t>
  </si>
  <si>
    <t>Variância</t>
  </si>
  <si>
    <t>ID-Produto</t>
  </si>
  <si>
    <t>Produto</t>
  </si>
  <si>
    <t>Categoria</t>
  </si>
  <si>
    <t>Segmento</t>
  </si>
  <si>
    <t>Fabricante</t>
  </si>
  <si>
    <t>Loja</t>
  </si>
  <si>
    <t>Cidade</t>
  </si>
  <si>
    <t>Estado</t>
  </si>
  <si>
    <t>Vendedor</t>
  </si>
  <si>
    <t>ID-Vendedor</t>
  </si>
  <si>
    <t>Data Venda</t>
  </si>
  <si>
    <t>ValorVenda</t>
  </si>
  <si>
    <t>SKU-0000001</t>
  </si>
  <si>
    <t>LG K10 TV Power</t>
  </si>
  <si>
    <t>Celulares</t>
  </si>
  <si>
    <t>Corporativo</t>
  </si>
  <si>
    <t>LG</t>
  </si>
  <si>
    <t>SP8821</t>
  </si>
  <si>
    <t>São Paulo</t>
  </si>
  <si>
    <t>Ana Teixeira</t>
  </si>
  <si>
    <t>SKU-0000002</t>
  </si>
  <si>
    <t>Geladeira Duplex</t>
  </si>
  <si>
    <t>Eletrodomésticos</t>
  </si>
  <si>
    <t>Doméstico</t>
  </si>
  <si>
    <t>Brastemp</t>
  </si>
  <si>
    <t>Josias Silva</t>
  </si>
  <si>
    <t>SKU-0000003</t>
  </si>
  <si>
    <t>Lavadora 11 Kg</t>
  </si>
  <si>
    <t>SKU-0000004</t>
  </si>
  <si>
    <t>Mateus Gonçalves</t>
  </si>
  <si>
    <t>SKU-0000005</t>
  </si>
  <si>
    <t>Electrolux</t>
  </si>
  <si>
    <t>Artur Moreira</t>
  </si>
  <si>
    <t>SKU-0000006</t>
  </si>
  <si>
    <t>Rodrigo Fagundes</t>
  </si>
  <si>
    <t>SKU-0000007</t>
  </si>
  <si>
    <t>SKU-0000009</t>
  </si>
  <si>
    <t>SKU-0000010</t>
  </si>
  <si>
    <t>André Pereira</t>
  </si>
  <si>
    <t>SKU-0000011</t>
  </si>
  <si>
    <t>SKU-0000013</t>
  </si>
  <si>
    <t>SKU-0000014</t>
  </si>
  <si>
    <t>SKU-0000015</t>
  </si>
  <si>
    <t>SKU-0000017</t>
  </si>
  <si>
    <t>SKU-0000018</t>
  </si>
  <si>
    <t>Fernando Zambrini</t>
  </si>
  <si>
    <t>SKU-0000019</t>
  </si>
  <si>
    <t>SKU-0000020</t>
  </si>
  <si>
    <t>SKU-0000021</t>
  </si>
  <si>
    <t>SKU-0000022</t>
  </si>
  <si>
    <t>SKU-0000023</t>
  </si>
  <si>
    <t>SKU-0000024</t>
  </si>
  <si>
    <t>SKU-0000025</t>
  </si>
  <si>
    <t>SKU-0000026</t>
  </si>
  <si>
    <t>SKU-0000027</t>
  </si>
  <si>
    <t>SKU-0000028</t>
  </si>
  <si>
    <t>SKU-0000029</t>
  </si>
  <si>
    <t>SKU-0000030</t>
  </si>
  <si>
    <t>SKU-0000031</t>
  </si>
  <si>
    <t>Maria Fernandes</t>
  </si>
  <si>
    <t>SKU-0000032</t>
  </si>
  <si>
    <t>SKU-0000033</t>
  </si>
  <si>
    <t>SP8823</t>
  </si>
  <si>
    <t>SKU-0000008</t>
  </si>
  <si>
    <t>A9990</t>
  </si>
  <si>
    <t>Belo Horizonte</t>
  </si>
  <si>
    <t>Minas Gerais</t>
  </si>
  <si>
    <t>SKU-0000012</t>
  </si>
  <si>
    <t>SKU-0000016</t>
  </si>
  <si>
    <t>SKU-0000043</t>
  </si>
  <si>
    <t>Notebook Dell 8 GB</t>
  </si>
  <si>
    <t>Eletrônicos</t>
  </si>
  <si>
    <t>Dell</t>
  </si>
  <si>
    <t>SKU-0000060</t>
  </si>
  <si>
    <t>Desktop HP 16 GB</t>
  </si>
  <si>
    <t>HP</t>
  </si>
  <si>
    <t>SKU-0000073</t>
  </si>
  <si>
    <t>Micro-Ondas</t>
  </si>
  <si>
    <t>Panasonic</t>
  </si>
  <si>
    <t>SKU-0000079</t>
  </si>
  <si>
    <t>Grill</t>
  </si>
  <si>
    <t>SKU-0000084</t>
  </si>
  <si>
    <t>Forno-Micro-Ondas</t>
  </si>
  <si>
    <t>SKU-0000095</t>
  </si>
  <si>
    <t>Ar Condicionado</t>
  </si>
  <si>
    <t>Industrial</t>
  </si>
  <si>
    <t>Samsung</t>
  </si>
  <si>
    <t>SKU-0000136</t>
  </si>
  <si>
    <t>SKU-0000137</t>
  </si>
  <si>
    <t>SKU-0000138</t>
  </si>
  <si>
    <t>SKU-0000141</t>
  </si>
  <si>
    <t>SKU-0000142</t>
  </si>
  <si>
    <t>Sony Experia XA</t>
  </si>
  <si>
    <t>Sony</t>
  </si>
  <si>
    <t>SKU-0000143</t>
  </si>
  <si>
    <t>SKU-0000146</t>
  </si>
  <si>
    <t>SKU-0000147</t>
  </si>
  <si>
    <t>SKU-0000148</t>
  </si>
  <si>
    <t>Samsung Galaxy 8</t>
  </si>
  <si>
    <t>SKU-0000152</t>
  </si>
  <si>
    <t>SKU-0000154</t>
  </si>
  <si>
    <t>SKU-0000162</t>
  </si>
  <si>
    <t>SKU-0000165</t>
  </si>
  <si>
    <t>SKU-0000169</t>
  </si>
  <si>
    <t>SKU-0000196</t>
  </si>
  <si>
    <t>Aspirador</t>
  </si>
  <si>
    <t>Eletroportáteis</t>
  </si>
  <si>
    <t>Britânia</t>
  </si>
  <si>
    <t>SKU-0000213</t>
  </si>
  <si>
    <t>Fritadeira</t>
  </si>
  <si>
    <t>Arno</t>
  </si>
  <si>
    <t>SKU-0000226</t>
  </si>
  <si>
    <t>Consul</t>
  </si>
  <si>
    <t>SKU-0000232</t>
  </si>
  <si>
    <t>SKU-0000237</t>
  </si>
  <si>
    <t>SKU-0000248</t>
  </si>
  <si>
    <t>SKU-0000289</t>
  </si>
  <si>
    <t>Ventilador</t>
  </si>
  <si>
    <t>SKU-0000290</t>
  </si>
  <si>
    <t>SKU-0000291</t>
  </si>
  <si>
    <t>A9991</t>
  </si>
  <si>
    <t>SKU-0000294</t>
  </si>
  <si>
    <t>Morotola Moto G5</t>
  </si>
  <si>
    <t>Motorola</t>
  </si>
  <si>
    <t>SKU-0000295</t>
  </si>
  <si>
    <t>SKU-0000296</t>
  </si>
  <si>
    <t>SKU-0000299</t>
  </si>
  <si>
    <t>SKU-0000300</t>
  </si>
  <si>
    <t>SKU-0000301</t>
  </si>
  <si>
    <t>SKU-0000305</t>
  </si>
  <si>
    <t>SKU-0000307</t>
  </si>
  <si>
    <t>SKU-0000040</t>
  </si>
  <si>
    <t>R1296</t>
  </si>
  <si>
    <t>Rio de Janeiro</t>
  </si>
  <si>
    <t>Aline Sutter</t>
  </si>
  <si>
    <t>SKU-0000041</t>
  </si>
  <si>
    <t>SKU-0000048</t>
  </si>
  <si>
    <t>SKU-0000058</t>
  </si>
  <si>
    <t>SKU-0000072</t>
  </si>
  <si>
    <t>SKU-0000081</t>
  </si>
  <si>
    <t>SKU-0000093</t>
  </si>
  <si>
    <t>SKU-0000097</t>
  </si>
  <si>
    <t>SKU-0000193</t>
  </si>
  <si>
    <t>SKU-0000194</t>
  </si>
  <si>
    <t>SKU-0000201</t>
  </si>
  <si>
    <t>SKU-0000211</t>
  </si>
  <si>
    <t>SKU-0000225</t>
  </si>
  <si>
    <t>SKU-0000234</t>
  </si>
  <si>
    <t>SKU-0000246</t>
  </si>
  <si>
    <t>SKU-0000250</t>
  </si>
  <si>
    <t>SKU-0000308</t>
  </si>
  <si>
    <t>SKU-0000309</t>
  </si>
  <si>
    <t>SKU-0000310</t>
  </si>
  <si>
    <t>SKU-0000311</t>
  </si>
  <si>
    <t>SKU-0000312</t>
  </si>
  <si>
    <t>SKU-0000313</t>
  </si>
  <si>
    <t>SKU-0000314</t>
  </si>
  <si>
    <t>SKU-0000315</t>
  </si>
  <si>
    <t>SKU-0000316</t>
  </si>
  <si>
    <t>SKU-0000317</t>
  </si>
  <si>
    <t>SKU-0000318</t>
  </si>
  <si>
    <t>SKU-0000319</t>
  </si>
  <si>
    <t>SKU-0000320</t>
  </si>
  <si>
    <t>SKU-0000042</t>
  </si>
  <si>
    <t>V7654</t>
  </si>
  <si>
    <t>Vitória</t>
  </si>
  <si>
    <t>Espírito Santo</t>
  </si>
  <si>
    <t>SKU-0000049</t>
  </si>
  <si>
    <t>SKU-0000057</t>
  </si>
  <si>
    <t>SKU-0000071</t>
  </si>
  <si>
    <t>SKU-0000092</t>
  </si>
  <si>
    <t>SKU-0000139</t>
  </si>
  <si>
    <t>SKU-0000140</t>
  </si>
  <si>
    <t>SKU-0000144</t>
  </si>
  <si>
    <t>SKU-0000145</t>
  </si>
  <si>
    <t>SKU-0000149</t>
  </si>
  <si>
    <t>SKU-0000150</t>
  </si>
  <si>
    <t>SKU-0000151</t>
  </si>
  <si>
    <t>SKU-0000153</t>
  </si>
  <si>
    <t>SKU-0000195</t>
  </si>
  <si>
    <t>SKU-0000202</t>
  </si>
  <si>
    <t>SKU-0000210</t>
  </si>
  <si>
    <t>SKU-0000224</t>
  </si>
  <si>
    <t>SKU-0000245</t>
  </si>
  <si>
    <t>SKU-0000292</t>
  </si>
  <si>
    <t>SKU-0000293</t>
  </si>
  <si>
    <t>SKU-0000297</t>
  </si>
  <si>
    <t>SKU-0000298</t>
  </si>
  <si>
    <t>SKU-0000302</t>
  </si>
  <si>
    <t>SKU-0000303</t>
  </si>
  <si>
    <t>SKU-0000304</t>
  </si>
  <si>
    <t>SKU-0000306</t>
  </si>
  <si>
    <t>Soma de QUANTIDADE</t>
  </si>
  <si>
    <t>Moda</t>
  </si>
  <si>
    <t>Desvio Padrão Amostral</t>
  </si>
  <si>
    <t>Desvio Padrão Populacional</t>
  </si>
  <si>
    <t>Variância Amostral</t>
  </si>
  <si>
    <t>Variância Populacional</t>
  </si>
  <si>
    <t>Coeficiente de Variação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</si>
</sst>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4" fillId="4" borderId="2" xfId="0" applyFont="1" applyFill="1" applyBorder="1"/>
    <xf numFmtId="0" fontId="4" fillId="4" borderId="3" xfId="0" applyFont="1" applyFill="1" applyBorder="1" applyAlignment="1">
      <alignment horizontal="left"/>
    </xf>
    <xf numFmtId="0" fontId="4" fillId="4" borderId="3" xfId="0" applyNumberFormat="1" applyFont="1" applyFill="1" applyBorder="1"/>
    <xf numFmtId="1" fontId="0" fillId="0" borderId="1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22" fontId="0" fillId="0" borderId="0" xfId="0" applyNumberFormat="1"/>
    <xf numFmtId="2" fontId="0" fillId="0" borderId="0" xfId="0" applyNumberFormat="1"/>
  </cellXfs>
  <cellStyles count="2">
    <cellStyle name="Hi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'Inserindo Dados02'!$C$11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'Inserindo Dados02'!$B$12:$B$18</c:f>
              <c:strCache>
                <c:ptCount val="7"/>
                <c:pt idx="0">
                  <c:v>ANA</c:v>
                </c:pt>
                <c:pt idx="1">
                  <c:v>PAULO</c:v>
                </c:pt>
                <c:pt idx="2">
                  <c:v>JOÃO</c:v>
                </c:pt>
                <c:pt idx="3">
                  <c:v>ANA</c:v>
                </c:pt>
                <c:pt idx="4">
                  <c:v>PAULO</c:v>
                </c:pt>
                <c:pt idx="5">
                  <c:v>JOÃO</c:v>
                </c:pt>
                <c:pt idx="6">
                  <c:v>ANA</c:v>
                </c:pt>
              </c:strCache>
            </c:strRef>
          </c:cat>
          <c:val>
            <c:numRef>
              <c:f>'Inserindo Dados02'!$C$12:$C$18</c:f>
              <c:numCache>
                <c:formatCode>General</c:formatCode>
                <c:ptCount val="7"/>
                <c:pt idx="0">
                  <c:v>320</c:v>
                </c:pt>
                <c:pt idx="1">
                  <c:v>740</c:v>
                </c:pt>
                <c:pt idx="2">
                  <c:v>560</c:v>
                </c:pt>
                <c:pt idx="3">
                  <c:v>820</c:v>
                </c:pt>
                <c:pt idx="4">
                  <c:v>670</c:v>
                </c:pt>
                <c:pt idx="5">
                  <c:v>1200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C-4D68-8851-6DE09D416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754664"/>
        <c:axId val="602753024"/>
      </c:barChart>
      <c:catAx>
        <c:axId val="60275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2753024"/>
        <c:crosses val="autoZero"/>
        <c:auto val="1"/>
        <c:lblAlgn val="ctr"/>
        <c:lblOffset val="100"/>
        <c:noMultiLvlLbl val="0"/>
      </c:catAx>
      <c:valAx>
        <c:axId val="6027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275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[Semana 02.xlsx]Graf_din_01!Tabela dinâmica2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Graf_din_01!$B$4:$B$5</c:f>
              <c:strCache>
                <c:ptCount val="1"/>
                <c:pt idx="0">
                  <c:v>NORDESTE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Graf_din_01!$A$6:$A$8</c:f>
              <c:strCache>
                <c:ptCount val="2"/>
                <c:pt idx="0">
                  <c:v>ANA</c:v>
                </c:pt>
                <c:pt idx="1">
                  <c:v>JOÃO</c:v>
                </c:pt>
              </c:strCache>
            </c:strRef>
          </c:cat>
          <c:val>
            <c:numRef>
              <c:f>Graf_din_01!$B$6:$B$8</c:f>
              <c:numCache>
                <c:formatCode>General</c:formatCode>
                <c:ptCount val="2"/>
                <c:pt idx="0">
                  <c:v>200</c:v>
                </c:pt>
                <c:pt idx="1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8-4B15-9344-D3466201B8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4876448"/>
        <c:axId val="464869888"/>
      </c:barChart>
      <c:catAx>
        <c:axId val="46487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Vendedores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869888"/>
        <c:crosses val="autoZero"/>
        <c:auto val="1"/>
        <c:lblAlgn val="ctr"/>
        <c:lblOffset val="100"/>
        <c:noMultiLvlLbl val="0"/>
      </c:catAx>
      <c:valAx>
        <c:axId val="4648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Produtos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8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[Semana 02.xlsx]Graf-din_02!Tabela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'Graf-din_02'!$B$3:$B$4</c:f>
              <c:strCache>
                <c:ptCount val="1"/>
                <c:pt idx="0">
                  <c:v>LÂMPADA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'Graf-din_02'!$A$5:$A$8</c:f>
              <c:strCache>
                <c:ptCount val="3"/>
                <c:pt idx="0">
                  <c:v>NORDESTE</c:v>
                </c:pt>
                <c:pt idx="1">
                  <c:v>SUDESTE</c:v>
                </c:pt>
                <c:pt idx="2">
                  <c:v>SUL</c:v>
                </c:pt>
              </c:strCache>
            </c:strRef>
          </c:cat>
          <c:val>
            <c:numRef>
              <c:f>'Graf-din_02'!$B$5:$B$8</c:f>
              <c:numCache>
                <c:formatCode>General</c:formatCode>
                <c:ptCount val="3"/>
                <c:pt idx="2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9-4AB3-8672-E64BCA0D22D5}"/>
            </c:ext>
          </c:extLst>
        </c:ser>
        <c:ser>
          <c:idx val="1"/>
          <c:order val="1"/>
          <c:tx>
            <c:strRef>
              <c:f>'Graf-din_02'!$C$3:$C$4</c:f>
              <c:strCache>
                <c:ptCount val="1"/>
                <c:pt idx="0">
                  <c:v>LÂMPADAS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'Graf-din_02'!$A$5:$A$8</c:f>
              <c:strCache>
                <c:ptCount val="3"/>
                <c:pt idx="0">
                  <c:v>NORDESTE</c:v>
                </c:pt>
                <c:pt idx="1">
                  <c:v>SUDESTE</c:v>
                </c:pt>
                <c:pt idx="2">
                  <c:v>SUL</c:v>
                </c:pt>
              </c:strCache>
            </c:strRef>
          </c:cat>
          <c:val>
            <c:numRef>
              <c:f>'Graf-din_02'!$C$5:$C$8</c:f>
              <c:numCache>
                <c:formatCode>General</c:formatCode>
                <c:ptCount val="3"/>
                <c:pt idx="0">
                  <c:v>760</c:v>
                </c:pt>
                <c:pt idx="1">
                  <c:v>670</c:v>
                </c:pt>
                <c:pt idx="2">
                  <c:v>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9-4AB3-8672-E64BCA0D22D5}"/>
            </c:ext>
          </c:extLst>
        </c:ser>
        <c:ser>
          <c:idx val="2"/>
          <c:order val="2"/>
          <c:tx>
            <c:strRef>
              <c:f>'Graf-din_02'!$D$3:$D$4</c:f>
              <c:strCache>
                <c:ptCount val="1"/>
                <c:pt idx="0">
                  <c:v>LUMINÁRIAS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'Graf-din_02'!$A$5:$A$8</c:f>
              <c:strCache>
                <c:ptCount val="3"/>
                <c:pt idx="0">
                  <c:v>NORDESTE</c:v>
                </c:pt>
                <c:pt idx="1">
                  <c:v>SUDESTE</c:v>
                </c:pt>
                <c:pt idx="2">
                  <c:v>SUL</c:v>
                </c:pt>
              </c:strCache>
            </c:strRef>
          </c:cat>
          <c:val>
            <c:numRef>
              <c:f>'Graf-din_02'!$D$5:$D$8</c:f>
              <c:numCache>
                <c:formatCode>General</c:formatCode>
                <c:ptCount val="3"/>
                <c:pt idx="0">
                  <c:v>1200</c:v>
                </c:pt>
                <c:pt idx="1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9-4AB3-8672-E64BCA0D2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135712"/>
        <c:axId val="855280336"/>
      </c:barChart>
      <c:catAx>
        <c:axId val="8551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280336"/>
        <c:crosses val="autoZero"/>
        <c:auto val="1"/>
        <c:lblAlgn val="ctr"/>
        <c:lblOffset val="100"/>
        <c:noMultiLvlLbl val="0"/>
      </c:catAx>
      <c:valAx>
        <c:axId val="8552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1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'Inserindo Dados02'!$D$21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'Inserindo Dados02'!$B$22:$C$28</c:f>
              <c:multiLvlStrCache>
                <c:ptCount val="7"/>
                <c:lvl>
                  <c:pt idx="0">
                    <c:v>SUL</c:v>
                  </c:pt>
                  <c:pt idx="1">
                    <c:v>SUDESTE</c:v>
                  </c:pt>
                  <c:pt idx="2">
                    <c:v>NORDESTE</c:v>
                  </c:pt>
                  <c:pt idx="3">
                    <c:v>SUL</c:v>
                  </c:pt>
                  <c:pt idx="4">
                    <c:v>SUDESTE</c:v>
                  </c:pt>
                  <c:pt idx="5">
                    <c:v>NORDESTE</c:v>
                  </c:pt>
                  <c:pt idx="6">
                    <c:v>NORDESTE</c:v>
                  </c:pt>
                </c:lvl>
                <c:lvl>
                  <c:pt idx="0">
                    <c:v>ANA</c:v>
                  </c:pt>
                  <c:pt idx="1">
                    <c:v>PAULO</c:v>
                  </c:pt>
                  <c:pt idx="2">
                    <c:v>JOÃO</c:v>
                  </c:pt>
                  <c:pt idx="3">
                    <c:v>ANA</c:v>
                  </c:pt>
                  <c:pt idx="4">
                    <c:v>PAULO</c:v>
                  </c:pt>
                  <c:pt idx="5">
                    <c:v>JOÃO</c:v>
                  </c:pt>
                  <c:pt idx="6">
                    <c:v>ANA</c:v>
                  </c:pt>
                </c:lvl>
              </c:multiLvlStrCache>
            </c:multiLvlStrRef>
          </c:cat>
          <c:val>
            <c:numRef>
              <c:f>'Inserindo Dados02'!$D$22:$D$28</c:f>
              <c:numCache>
                <c:formatCode>General</c:formatCode>
                <c:ptCount val="7"/>
                <c:pt idx="0">
                  <c:v>100</c:v>
                </c:pt>
                <c:pt idx="1">
                  <c:v>150</c:v>
                </c:pt>
                <c:pt idx="2">
                  <c:v>90</c:v>
                </c:pt>
                <c:pt idx="3">
                  <c:v>200</c:v>
                </c:pt>
                <c:pt idx="4">
                  <c:v>214</c:v>
                </c:pt>
                <c:pt idx="5">
                  <c:v>210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0-43F0-82A2-82FF82B45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801064"/>
        <c:axId val="621805000"/>
      </c:barChart>
      <c:catAx>
        <c:axId val="62180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805000"/>
        <c:crosses val="autoZero"/>
        <c:auto val="1"/>
        <c:lblAlgn val="ctr"/>
        <c:lblOffset val="100"/>
        <c:noMultiLvlLbl val="0"/>
      </c:catAx>
      <c:valAx>
        <c:axId val="6218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80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[Semana 02.xlsx]Tabela_din!Tabela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Tabela_din!$B$3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Tabela_din!$A$4:$A$7</c:f>
              <c:strCache>
                <c:ptCount val="3"/>
                <c:pt idx="0">
                  <c:v>ANA</c:v>
                </c:pt>
                <c:pt idx="1">
                  <c:v>JOÃO</c:v>
                </c:pt>
                <c:pt idx="2">
                  <c:v>PAULO</c:v>
                </c:pt>
              </c:strCache>
            </c:strRef>
          </c:cat>
          <c:val>
            <c:numRef>
              <c:f>Tabela_din!$B$4:$B$7</c:f>
              <c:numCache>
                <c:formatCode>General</c:formatCode>
                <c:ptCount val="3"/>
                <c:pt idx="0">
                  <c:v>1340</c:v>
                </c:pt>
                <c:pt idx="1">
                  <c:v>1760</c:v>
                </c:pt>
                <c:pt idx="2">
                  <c:v>1410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F3-4D4B-8E5E-CE6E7F2DC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799096"/>
        <c:axId val="621801392"/>
      </c:barChart>
      <c:catAx>
        <c:axId val="62179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801392"/>
        <c:crosses val="autoZero"/>
        <c:auto val="1"/>
        <c:lblAlgn val="ctr"/>
        <c:lblOffset val="100"/>
        <c:noMultiLvlLbl val="0"/>
      </c:catAx>
      <c:valAx>
        <c:axId val="6218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7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[Semana 02.xlsx]Tabela_din!Tabela dinâmica1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Tabela_din!$B$3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70-4703-B907-873A5D8F07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70-4703-B907-873A5D8F07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70-4703-B907-873A5D8F0790}"/>
              </c:ext>
            </c:extLst>
          </c:dPt>
          <c:cat>
            <c:strRef>
              <c:f>Tabela_din!$A$4:$A$7</c:f>
              <c:strCache>
                <c:ptCount val="3"/>
                <c:pt idx="0">
                  <c:v>ANA</c:v>
                </c:pt>
                <c:pt idx="1">
                  <c:v>JOÃO</c:v>
                </c:pt>
                <c:pt idx="2">
                  <c:v>PAULO</c:v>
                </c:pt>
              </c:strCache>
            </c:strRef>
          </c:cat>
          <c:val>
            <c:numRef>
              <c:f>Tabela_din!$B$4:$B$7</c:f>
              <c:numCache>
                <c:formatCode>General</c:formatCode>
                <c:ptCount val="3"/>
                <c:pt idx="0">
                  <c:v>1340</c:v>
                </c:pt>
                <c:pt idx="1">
                  <c:v>1760</c:v>
                </c:pt>
                <c:pt idx="2">
                  <c:v>1410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E-4E20-95F6-47230EF7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Gráficos!$H$1</c:f>
              <c:strCache>
                <c:ptCount val="1"/>
                <c:pt idx="0">
                  <c:v>confirmados 2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Gráficos!$B$2:$B$85</c:f>
              <c:numCache>
                <c:formatCode>m/d/yyyy</c:formatCode>
                <c:ptCount val="84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</c:numCache>
            </c:numRef>
          </c:cat>
          <c:val>
            <c:numRef>
              <c:f>Gráficos!$H$2:$H$85</c:f>
              <c:numCache>
                <c:formatCode>General</c:formatCode>
                <c:ptCount val="84"/>
                <c:pt idx="0">
                  <c:v>15</c:v>
                </c:pt>
                <c:pt idx="1">
                  <c:v>13</c:v>
                </c:pt>
                <c:pt idx="2">
                  <c:v>7</c:v>
                </c:pt>
                <c:pt idx="3">
                  <c:v>15</c:v>
                </c:pt>
                <c:pt idx="4">
                  <c:v>26</c:v>
                </c:pt>
                <c:pt idx="5">
                  <c:v>39</c:v>
                </c:pt>
                <c:pt idx="6">
                  <c:v>40</c:v>
                </c:pt>
                <c:pt idx="7">
                  <c:v>61</c:v>
                </c:pt>
                <c:pt idx="8">
                  <c:v>98</c:v>
                </c:pt>
                <c:pt idx="9">
                  <c:v>103</c:v>
                </c:pt>
                <c:pt idx="10">
                  <c:v>146</c:v>
                </c:pt>
                <c:pt idx="11">
                  <c:v>96</c:v>
                </c:pt>
                <c:pt idx="12">
                  <c:v>345</c:v>
                </c:pt>
                <c:pt idx="13">
                  <c:v>223</c:v>
                </c:pt>
                <c:pt idx="14">
                  <c:v>185</c:v>
                </c:pt>
                <c:pt idx="15">
                  <c:v>270</c:v>
                </c:pt>
                <c:pt idx="16">
                  <c:v>675</c:v>
                </c:pt>
                <c:pt idx="17">
                  <c:v>543</c:v>
                </c:pt>
                <c:pt idx="18">
                  <c:v>863</c:v>
                </c:pt>
                <c:pt idx="19">
                  <c:v>483</c:v>
                </c:pt>
                <c:pt idx="20">
                  <c:v>1227</c:v>
                </c:pt>
                <c:pt idx="21">
                  <c:v>1268</c:v>
                </c:pt>
                <c:pt idx="22">
                  <c:v>215</c:v>
                </c:pt>
                <c:pt idx="23">
                  <c:v>2052</c:v>
                </c:pt>
                <c:pt idx="24">
                  <c:v>1260</c:v>
                </c:pt>
                <c:pt idx="25">
                  <c:v>1269</c:v>
                </c:pt>
                <c:pt idx="26">
                  <c:v>813</c:v>
                </c:pt>
                <c:pt idx="27">
                  <c:v>974</c:v>
                </c:pt>
                <c:pt idx="28">
                  <c:v>1221</c:v>
                </c:pt>
                <c:pt idx="29">
                  <c:v>911</c:v>
                </c:pt>
                <c:pt idx="30">
                  <c:v>908</c:v>
                </c:pt>
                <c:pt idx="31">
                  <c:v>1167</c:v>
                </c:pt>
                <c:pt idx="32">
                  <c:v>963</c:v>
                </c:pt>
                <c:pt idx="33">
                  <c:v>1401</c:v>
                </c:pt>
                <c:pt idx="34">
                  <c:v>1124</c:v>
                </c:pt>
                <c:pt idx="35">
                  <c:v>609</c:v>
                </c:pt>
                <c:pt idx="36">
                  <c:v>883</c:v>
                </c:pt>
                <c:pt idx="37">
                  <c:v>832</c:v>
                </c:pt>
                <c:pt idx="38">
                  <c:v>1416</c:v>
                </c:pt>
                <c:pt idx="39">
                  <c:v>733</c:v>
                </c:pt>
                <c:pt idx="40">
                  <c:v>822</c:v>
                </c:pt>
                <c:pt idx="41">
                  <c:v>745</c:v>
                </c:pt>
                <c:pt idx="42">
                  <c:v>810</c:v>
                </c:pt>
                <c:pt idx="43">
                  <c:v>440</c:v>
                </c:pt>
                <c:pt idx="44">
                  <c:v>1339</c:v>
                </c:pt>
                <c:pt idx="45">
                  <c:v>885</c:v>
                </c:pt>
                <c:pt idx="46">
                  <c:v>306</c:v>
                </c:pt>
                <c:pt idx="47">
                  <c:v>693</c:v>
                </c:pt>
                <c:pt idx="48">
                  <c:v>606</c:v>
                </c:pt>
                <c:pt idx="49">
                  <c:v>710</c:v>
                </c:pt>
                <c:pt idx="50">
                  <c:v>345</c:v>
                </c:pt>
                <c:pt idx="51">
                  <c:v>497</c:v>
                </c:pt>
                <c:pt idx="52">
                  <c:v>1038</c:v>
                </c:pt>
                <c:pt idx="53">
                  <c:v>735</c:v>
                </c:pt>
                <c:pt idx="54">
                  <c:v>615</c:v>
                </c:pt>
                <c:pt idx="55">
                  <c:v>819</c:v>
                </c:pt>
                <c:pt idx="56">
                  <c:v>542</c:v>
                </c:pt>
                <c:pt idx="57">
                  <c:v>563</c:v>
                </c:pt>
                <c:pt idx="58">
                  <c:v>826</c:v>
                </c:pt>
                <c:pt idx="59">
                  <c:v>371</c:v>
                </c:pt>
                <c:pt idx="60">
                  <c:v>802</c:v>
                </c:pt>
                <c:pt idx="61">
                  <c:v>595</c:v>
                </c:pt>
                <c:pt idx="62">
                  <c:v>386</c:v>
                </c:pt>
                <c:pt idx="63">
                  <c:v>941</c:v>
                </c:pt>
                <c:pt idx="64">
                  <c:v>479</c:v>
                </c:pt>
                <c:pt idx="65">
                  <c:v>808</c:v>
                </c:pt>
                <c:pt idx="66">
                  <c:v>928</c:v>
                </c:pt>
                <c:pt idx="67">
                  <c:v>673</c:v>
                </c:pt>
                <c:pt idx="68">
                  <c:v>777</c:v>
                </c:pt>
                <c:pt idx="69">
                  <c:v>854</c:v>
                </c:pt>
                <c:pt idx="70">
                  <c:v>502</c:v>
                </c:pt>
                <c:pt idx="71">
                  <c:v>527</c:v>
                </c:pt>
                <c:pt idx="72">
                  <c:v>1204</c:v>
                </c:pt>
                <c:pt idx="73">
                  <c:v>776</c:v>
                </c:pt>
                <c:pt idx="74">
                  <c:v>676</c:v>
                </c:pt>
                <c:pt idx="75">
                  <c:v>740</c:v>
                </c:pt>
                <c:pt idx="76">
                  <c:v>879</c:v>
                </c:pt>
                <c:pt idx="77">
                  <c:v>509</c:v>
                </c:pt>
                <c:pt idx="78">
                  <c:v>379</c:v>
                </c:pt>
                <c:pt idx="79">
                  <c:v>651</c:v>
                </c:pt>
                <c:pt idx="80">
                  <c:v>1212</c:v>
                </c:pt>
                <c:pt idx="81">
                  <c:v>927</c:v>
                </c:pt>
                <c:pt idx="82">
                  <c:v>739</c:v>
                </c:pt>
                <c:pt idx="83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D-4EE5-B60B-807A5BBFE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01361032"/>
        <c:axId val="601367920"/>
      </c:barChart>
      <c:dateAx>
        <c:axId val="601361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367920"/>
        <c:crosses val="autoZero"/>
        <c:auto val="1"/>
        <c:lblOffset val="100"/>
        <c:baseTimeUnit val="days"/>
      </c:dateAx>
      <c:valAx>
        <c:axId val="60136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36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confimados - 1° semestre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Gráficos!$H$1</c:f>
              <c:strCache>
                <c:ptCount val="1"/>
                <c:pt idx="0">
                  <c:v>confirmados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Gráficos!$B$2:$B$85</c:f>
              <c:numCache>
                <c:formatCode>m/d/yyyy</c:formatCode>
                <c:ptCount val="84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</c:numCache>
            </c:numRef>
          </c:cat>
          <c:val>
            <c:numRef>
              <c:f>Gráficos!$H$2:$H$85</c:f>
              <c:numCache>
                <c:formatCode>General</c:formatCode>
                <c:ptCount val="84"/>
                <c:pt idx="0">
                  <c:v>15</c:v>
                </c:pt>
                <c:pt idx="1">
                  <c:v>13</c:v>
                </c:pt>
                <c:pt idx="2">
                  <c:v>7</c:v>
                </c:pt>
                <c:pt idx="3">
                  <c:v>15</c:v>
                </c:pt>
                <c:pt idx="4">
                  <c:v>26</c:v>
                </c:pt>
                <c:pt idx="5">
                  <c:v>39</c:v>
                </c:pt>
                <c:pt idx="6">
                  <c:v>40</c:v>
                </c:pt>
                <c:pt idx="7">
                  <c:v>61</c:v>
                </c:pt>
                <c:pt idx="8">
                  <c:v>98</c:v>
                </c:pt>
                <c:pt idx="9">
                  <c:v>103</c:v>
                </c:pt>
                <c:pt idx="10">
                  <c:v>146</c:v>
                </c:pt>
                <c:pt idx="11">
                  <c:v>96</c:v>
                </c:pt>
                <c:pt idx="12">
                  <c:v>345</c:v>
                </c:pt>
                <c:pt idx="13">
                  <c:v>223</c:v>
                </c:pt>
                <c:pt idx="14">
                  <c:v>185</c:v>
                </c:pt>
                <c:pt idx="15">
                  <c:v>270</c:v>
                </c:pt>
                <c:pt idx="16">
                  <c:v>675</c:v>
                </c:pt>
                <c:pt idx="17">
                  <c:v>543</c:v>
                </c:pt>
                <c:pt idx="18">
                  <c:v>863</c:v>
                </c:pt>
                <c:pt idx="19">
                  <c:v>483</c:v>
                </c:pt>
                <c:pt idx="20">
                  <c:v>1227</c:v>
                </c:pt>
                <c:pt idx="21">
                  <c:v>1268</c:v>
                </c:pt>
                <c:pt idx="22">
                  <c:v>215</c:v>
                </c:pt>
                <c:pt idx="23">
                  <c:v>2052</c:v>
                </c:pt>
                <c:pt idx="24">
                  <c:v>1260</c:v>
                </c:pt>
                <c:pt idx="25">
                  <c:v>1269</c:v>
                </c:pt>
                <c:pt idx="26">
                  <c:v>813</c:v>
                </c:pt>
                <c:pt idx="27">
                  <c:v>974</c:v>
                </c:pt>
                <c:pt idx="28">
                  <c:v>1221</c:v>
                </c:pt>
                <c:pt idx="29">
                  <c:v>911</c:v>
                </c:pt>
                <c:pt idx="30">
                  <c:v>908</c:v>
                </c:pt>
                <c:pt idx="31">
                  <c:v>1167</c:v>
                </c:pt>
                <c:pt idx="32">
                  <c:v>963</c:v>
                </c:pt>
                <c:pt idx="33">
                  <c:v>1401</c:v>
                </c:pt>
                <c:pt idx="34">
                  <c:v>1124</c:v>
                </c:pt>
                <c:pt idx="35">
                  <c:v>609</c:v>
                </c:pt>
                <c:pt idx="36">
                  <c:v>883</c:v>
                </c:pt>
                <c:pt idx="37">
                  <c:v>832</c:v>
                </c:pt>
                <c:pt idx="38">
                  <c:v>1416</c:v>
                </c:pt>
                <c:pt idx="39">
                  <c:v>733</c:v>
                </c:pt>
                <c:pt idx="40">
                  <c:v>822</c:v>
                </c:pt>
                <c:pt idx="41">
                  <c:v>745</c:v>
                </c:pt>
                <c:pt idx="42">
                  <c:v>810</c:v>
                </c:pt>
                <c:pt idx="43">
                  <c:v>440</c:v>
                </c:pt>
                <c:pt idx="44">
                  <c:v>1339</c:v>
                </c:pt>
                <c:pt idx="45">
                  <c:v>885</c:v>
                </c:pt>
                <c:pt idx="46">
                  <c:v>306</c:v>
                </c:pt>
                <c:pt idx="47">
                  <c:v>693</c:v>
                </c:pt>
                <c:pt idx="48">
                  <c:v>606</c:v>
                </c:pt>
                <c:pt idx="49">
                  <c:v>710</c:v>
                </c:pt>
                <c:pt idx="50">
                  <c:v>345</c:v>
                </c:pt>
                <c:pt idx="51">
                  <c:v>497</c:v>
                </c:pt>
                <c:pt idx="52">
                  <c:v>1038</c:v>
                </c:pt>
                <c:pt idx="53">
                  <c:v>735</c:v>
                </c:pt>
                <c:pt idx="54">
                  <c:v>615</c:v>
                </c:pt>
                <c:pt idx="55">
                  <c:v>819</c:v>
                </c:pt>
                <c:pt idx="56">
                  <c:v>542</c:v>
                </c:pt>
                <c:pt idx="57">
                  <c:v>563</c:v>
                </c:pt>
                <c:pt idx="58">
                  <c:v>826</c:v>
                </c:pt>
                <c:pt idx="59">
                  <c:v>371</c:v>
                </c:pt>
                <c:pt idx="60">
                  <c:v>802</c:v>
                </c:pt>
                <c:pt idx="61">
                  <c:v>595</c:v>
                </c:pt>
                <c:pt idx="62">
                  <c:v>386</c:v>
                </c:pt>
                <c:pt idx="63">
                  <c:v>941</c:v>
                </c:pt>
                <c:pt idx="64">
                  <c:v>479</c:v>
                </c:pt>
                <c:pt idx="65">
                  <c:v>808</c:v>
                </c:pt>
                <c:pt idx="66">
                  <c:v>928</c:v>
                </c:pt>
                <c:pt idx="67">
                  <c:v>673</c:v>
                </c:pt>
                <c:pt idx="68">
                  <c:v>777</c:v>
                </c:pt>
                <c:pt idx="69">
                  <c:v>854</c:v>
                </c:pt>
                <c:pt idx="70">
                  <c:v>502</c:v>
                </c:pt>
                <c:pt idx="71">
                  <c:v>527</c:v>
                </c:pt>
                <c:pt idx="72">
                  <c:v>1204</c:v>
                </c:pt>
                <c:pt idx="73">
                  <c:v>776</c:v>
                </c:pt>
                <c:pt idx="74">
                  <c:v>676</c:v>
                </c:pt>
                <c:pt idx="75">
                  <c:v>740</c:v>
                </c:pt>
                <c:pt idx="76">
                  <c:v>879</c:v>
                </c:pt>
                <c:pt idx="77">
                  <c:v>509</c:v>
                </c:pt>
                <c:pt idx="78">
                  <c:v>379</c:v>
                </c:pt>
                <c:pt idx="79">
                  <c:v>651</c:v>
                </c:pt>
                <c:pt idx="80">
                  <c:v>1212</c:v>
                </c:pt>
                <c:pt idx="81">
                  <c:v>927</c:v>
                </c:pt>
                <c:pt idx="82">
                  <c:v>739</c:v>
                </c:pt>
                <c:pt idx="83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7-4DF3-931A-F6A3D49E4F5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76120"/>
        <c:axId val="601378416"/>
      </c:barChart>
      <c:dateAx>
        <c:axId val="601376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378416"/>
        <c:crosses val="autoZero"/>
        <c:auto val="1"/>
        <c:lblOffset val="100"/>
        <c:baseTimeUnit val="days"/>
      </c:dateAx>
      <c:valAx>
        <c:axId val="6013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casos confirmados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376120"/>
        <c:crosses val="autoZero"/>
        <c:crossBetween val="between"/>
      </c:valAx>
      <c:spPr>
        <a:noFill/>
        <a:ln>
          <a:solidFill>
            <a:schemeClr val="tx1">
              <a:alpha val="16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2A-4449-AF31-3935E2925C7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2A-4449-AF31-3935E2925C7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2A-4449-AF31-3935E2925C71}"/>
              </c:ext>
            </c:extLst>
          </c:dPt>
          <c:cat>
            <c:strRef>
              <c:f>Gráficos!$Q$19:$S$19</c:f>
              <c:strCache>
                <c:ptCount val="3"/>
                <c:pt idx="0">
                  <c:v>Confirmados</c:v>
                </c:pt>
                <c:pt idx="1">
                  <c:v>Mortes</c:v>
                </c:pt>
                <c:pt idx="2">
                  <c:v>Ativos</c:v>
                </c:pt>
              </c:strCache>
            </c:strRef>
          </c:cat>
          <c:val>
            <c:numRef>
              <c:f>Gráficos!$Q$20:$S$20</c:f>
              <c:numCache>
                <c:formatCode>General</c:formatCode>
                <c:ptCount val="3"/>
                <c:pt idx="0">
                  <c:v>15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F-48DE-98CD-D2CA32D72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Gráficos!$J$1</c:f>
              <c:strCache>
                <c:ptCount val="1"/>
                <c:pt idx="0">
                  <c:v>Mortes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Gráficos!$B$2:$B$85</c:f>
              <c:numCache>
                <c:formatCode>m/d/yyyy</c:formatCode>
                <c:ptCount val="84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</c:numCache>
            </c:numRef>
          </c:cat>
          <c:val>
            <c:numRef>
              <c:f>Gráficos!$J$2:$J$85</c:f>
              <c:numCache>
                <c:formatCode>General</c:formatCode>
                <c:ptCount val="8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19</c:v>
                </c:pt>
                <c:pt idx="19">
                  <c:v>2</c:v>
                </c:pt>
                <c:pt idx="20">
                  <c:v>7</c:v>
                </c:pt>
                <c:pt idx="21">
                  <c:v>22</c:v>
                </c:pt>
                <c:pt idx="22">
                  <c:v>2</c:v>
                </c:pt>
                <c:pt idx="23">
                  <c:v>77</c:v>
                </c:pt>
                <c:pt idx="24">
                  <c:v>6</c:v>
                </c:pt>
                <c:pt idx="25">
                  <c:v>25</c:v>
                </c:pt>
                <c:pt idx="26">
                  <c:v>26</c:v>
                </c:pt>
                <c:pt idx="27">
                  <c:v>15</c:v>
                </c:pt>
                <c:pt idx="28">
                  <c:v>47</c:v>
                </c:pt>
                <c:pt idx="29">
                  <c:v>26</c:v>
                </c:pt>
                <c:pt idx="30">
                  <c:v>45</c:v>
                </c:pt>
                <c:pt idx="31">
                  <c:v>36</c:v>
                </c:pt>
                <c:pt idx="32">
                  <c:v>48</c:v>
                </c:pt>
                <c:pt idx="33">
                  <c:v>23</c:v>
                </c:pt>
                <c:pt idx="34">
                  <c:v>38</c:v>
                </c:pt>
                <c:pt idx="35">
                  <c:v>72</c:v>
                </c:pt>
                <c:pt idx="36">
                  <c:v>25</c:v>
                </c:pt>
                <c:pt idx="37">
                  <c:v>72</c:v>
                </c:pt>
                <c:pt idx="38">
                  <c:v>57</c:v>
                </c:pt>
                <c:pt idx="39">
                  <c:v>23</c:v>
                </c:pt>
                <c:pt idx="40">
                  <c:v>26</c:v>
                </c:pt>
                <c:pt idx="41">
                  <c:v>48</c:v>
                </c:pt>
                <c:pt idx="42">
                  <c:v>45</c:v>
                </c:pt>
                <c:pt idx="43">
                  <c:v>26</c:v>
                </c:pt>
                <c:pt idx="44">
                  <c:v>94</c:v>
                </c:pt>
                <c:pt idx="45">
                  <c:v>59</c:v>
                </c:pt>
                <c:pt idx="46">
                  <c:v>9</c:v>
                </c:pt>
                <c:pt idx="47">
                  <c:v>20</c:v>
                </c:pt>
                <c:pt idx="48">
                  <c:v>13</c:v>
                </c:pt>
                <c:pt idx="49">
                  <c:v>83</c:v>
                </c:pt>
                <c:pt idx="50">
                  <c:v>47</c:v>
                </c:pt>
                <c:pt idx="51">
                  <c:v>50</c:v>
                </c:pt>
                <c:pt idx="52">
                  <c:v>46</c:v>
                </c:pt>
                <c:pt idx="53">
                  <c:v>50</c:v>
                </c:pt>
                <c:pt idx="54">
                  <c:v>15</c:v>
                </c:pt>
                <c:pt idx="55">
                  <c:v>20</c:v>
                </c:pt>
                <c:pt idx="56">
                  <c:v>72</c:v>
                </c:pt>
                <c:pt idx="57">
                  <c:v>68</c:v>
                </c:pt>
                <c:pt idx="58">
                  <c:v>61</c:v>
                </c:pt>
                <c:pt idx="59">
                  <c:v>69</c:v>
                </c:pt>
                <c:pt idx="60">
                  <c:v>46</c:v>
                </c:pt>
                <c:pt idx="61">
                  <c:v>6</c:v>
                </c:pt>
                <c:pt idx="62">
                  <c:v>14</c:v>
                </c:pt>
                <c:pt idx="63">
                  <c:v>44</c:v>
                </c:pt>
                <c:pt idx="64">
                  <c:v>48</c:v>
                </c:pt>
                <c:pt idx="65">
                  <c:v>48</c:v>
                </c:pt>
                <c:pt idx="66">
                  <c:v>42</c:v>
                </c:pt>
                <c:pt idx="67">
                  <c:v>47</c:v>
                </c:pt>
                <c:pt idx="68">
                  <c:v>9</c:v>
                </c:pt>
                <c:pt idx="69">
                  <c:v>24</c:v>
                </c:pt>
                <c:pt idx="70">
                  <c:v>55</c:v>
                </c:pt>
                <c:pt idx="71">
                  <c:v>44</c:v>
                </c:pt>
                <c:pt idx="72">
                  <c:v>48</c:v>
                </c:pt>
                <c:pt idx="73">
                  <c:v>46</c:v>
                </c:pt>
                <c:pt idx="74">
                  <c:v>43</c:v>
                </c:pt>
                <c:pt idx="75">
                  <c:v>4</c:v>
                </c:pt>
                <c:pt idx="76">
                  <c:v>15</c:v>
                </c:pt>
                <c:pt idx="77">
                  <c:v>7</c:v>
                </c:pt>
                <c:pt idx="78">
                  <c:v>60</c:v>
                </c:pt>
                <c:pt idx="79">
                  <c:v>45</c:v>
                </c:pt>
                <c:pt idx="80">
                  <c:v>49</c:v>
                </c:pt>
                <c:pt idx="81">
                  <c:v>34</c:v>
                </c:pt>
                <c:pt idx="82">
                  <c:v>4</c:v>
                </c:pt>
                <c:pt idx="8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4-43EF-9342-2A5850602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54176"/>
        <c:axId val="659953520"/>
      </c:lineChart>
      <c:dateAx>
        <c:axId val="659954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953520"/>
        <c:crosses val="autoZero"/>
        <c:auto val="1"/>
        <c:lblOffset val="100"/>
        <c:baseTimeUnit val="days"/>
      </c:dateAx>
      <c:valAx>
        <c:axId val="6599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95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Gráficos!$J$1</c:f>
              <c:strCache>
                <c:ptCount val="1"/>
                <c:pt idx="0">
                  <c:v>Mortes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Gráficos!$H$2:$H$85</c:f>
              <c:numCache>
                <c:formatCode>General</c:formatCode>
                <c:ptCount val="84"/>
                <c:pt idx="0">
                  <c:v>15</c:v>
                </c:pt>
                <c:pt idx="1">
                  <c:v>13</c:v>
                </c:pt>
                <c:pt idx="2">
                  <c:v>7</c:v>
                </c:pt>
                <c:pt idx="3">
                  <c:v>15</c:v>
                </c:pt>
                <c:pt idx="4">
                  <c:v>26</c:v>
                </c:pt>
                <c:pt idx="5">
                  <c:v>39</c:v>
                </c:pt>
                <c:pt idx="6">
                  <c:v>40</c:v>
                </c:pt>
                <c:pt idx="7">
                  <c:v>61</c:v>
                </c:pt>
                <c:pt idx="8">
                  <c:v>98</c:v>
                </c:pt>
                <c:pt idx="9">
                  <c:v>103</c:v>
                </c:pt>
                <c:pt idx="10">
                  <c:v>146</c:v>
                </c:pt>
                <c:pt idx="11">
                  <c:v>96</c:v>
                </c:pt>
                <c:pt idx="12">
                  <c:v>345</c:v>
                </c:pt>
                <c:pt idx="13">
                  <c:v>223</c:v>
                </c:pt>
                <c:pt idx="14">
                  <c:v>185</c:v>
                </c:pt>
                <c:pt idx="15">
                  <c:v>270</c:v>
                </c:pt>
                <c:pt idx="16">
                  <c:v>675</c:v>
                </c:pt>
                <c:pt idx="17">
                  <c:v>543</c:v>
                </c:pt>
                <c:pt idx="18">
                  <c:v>863</c:v>
                </c:pt>
                <c:pt idx="19">
                  <c:v>483</c:v>
                </c:pt>
                <c:pt idx="20">
                  <c:v>1227</c:v>
                </c:pt>
                <c:pt idx="21">
                  <c:v>1268</c:v>
                </c:pt>
                <c:pt idx="22">
                  <c:v>215</c:v>
                </c:pt>
                <c:pt idx="23">
                  <c:v>2052</c:v>
                </c:pt>
                <c:pt idx="24">
                  <c:v>1260</c:v>
                </c:pt>
                <c:pt idx="25">
                  <c:v>1269</c:v>
                </c:pt>
                <c:pt idx="26">
                  <c:v>813</c:v>
                </c:pt>
                <c:pt idx="27">
                  <c:v>974</c:v>
                </c:pt>
                <c:pt idx="28">
                  <c:v>1221</c:v>
                </c:pt>
                <c:pt idx="29">
                  <c:v>911</c:v>
                </c:pt>
                <c:pt idx="30">
                  <c:v>908</c:v>
                </c:pt>
                <c:pt idx="31">
                  <c:v>1167</c:v>
                </c:pt>
                <c:pt idx="32">
                  <c:v>963</c:v>
                </c:pt>
                <c:pt idx="33">
                  <c:v>1401</c:v>
                </c:pt>
                <c:pt idx="34">
                  <c:v>1124</c:v>
                </c:pt>
                <c:pt idx="35">
                  <c:v>609</c:v>
                </c:pt>
                <c:pt idx="36">
                  <c:v>883</c:v>
                </c:pt>
                <c:pt idx="37">
                  <c:v>832</c:v>
                </c:pt>
                <c:pt idx="38">
                  <c:v>1416</c:v>
                </c:pt>
                <c:pt idx="39">
                  <c:v>733</c:v>
                </c:pt>
                <c:pt idx="40">
                  <c:v>822</c:v>
                </c:pt>
                <c:pt idx="41">
                  <c:v>745</c:v>
                </c:pt>
                <c:pt idx="42">
                  <c:v>810</c:v>
                </c:pt>
                <c:pt idx="43">
                  <c:v>440</c:v>
                </c:pt>
                <c:pt idx="44">
                  <c:v>1339</c:v>
                </c:pt>
                <c:pt idx="45">
                  <c:v>885</c:v>
                </c:pt>
                <c:pt idx="46">
                  <c:v>306</c:v>
                </c:pt>
                <c:pt idx="47">
                  <c:v>693</c:v>
                </c:pt>
                <c:pt idx="48">
                  <c:v>606</c:v>
                </c:pt>
                <c:pt idx="49">
                  <c:v>710</c:v>
                </c:pt>
                <c:pt idx="50">
                  <c:v>345</c:v>
                </c:pt>
                <c:pt idx="51">
                  <c:v>497</c:v>
                </c:pt>
                <c:pt idx="52">
                  <c:v>1038</c:v>
                </c:pt>
                <c:pt idx="53">
                  <c:v>735</c:v>
                </c:pt>
                <c:pt idx="54">
                  <c:v>615</c:v>
                </c:pt>
                <c:pt idx="55">
                  <c:v>819</c:v>
                </c:pt>
                <c:pt idx="56">
                  <c:v>542</c:v>
                </c:pt>
                <c:pt idx="57">
                  <c:v>563</c:v>
                </c:pt>
                <c:pt idx="58">
                  <c:v>826</c:v>
                </c:pt>
                <c:pt idx="59">
                  <c:v>371</c:v>
                </c:pt>
                <c:pt idx="60">
                  <c:v>802</c:v>
                </c:pt>
                <c:pt idx="61">
                  <c:v>595</c:v>
                </c:pt>
                <c:pt idx="62">
                  <c:v>386</c:v>
                </c:pt>
                <c:pt idx="63">
                  <c:v>941</c:v>
                </c:pt>
                <c:pt idx="64">
                  <c:v>479</c:v>
                </c:pt>
                <c:pt idx="65">
                  <c:v>808</c:v>
                </c:pt>
                <c:pt idx="66">
                  <c:v>928</c:v>
                </c:pt>
                <c:pt idx="67">
                  <c:v>673</c:v>
                </c:pt>
                <c:pt idx="68">
                  <c:v>777</c:v>
                </c:pt>
                <c:pt idx="69">
                  <c:v>854</c:v>
                </c:pt>
                <c:pt idx="70">
                  <c:v>502</c:v>
                </c:pt>
                <c:pt idx="71">
                  <c:v>527</c:v>
                </c:pt>
                <c:pt idx="72">
                  <c:v>1204</c:v>
                </c:pt>
                <c:pt idx="73">
                  <c:v>776</c:v>
                </c:pt>
                <c:pt idx="74">
                  <c:v>676</c:v>
                </c:pt>
                <c:pt idx="75">
                  <c:v>740</c:v>
                </c:pt>
                <c:pt idx="76">
                  <c:v>879</c:v>
                </c:pt>
                <c:pt idx="77">
                  <c:v>509</c:v>
                </c:pt>
                <c:pt idx="78">
                  <c:v>379</c:v>
                </c:pt>
                <c:pt idx="79">
                  <c:v>651</c:v>
                </c:pt>
                <c:pt idx="80">
                  <c:v>1212</c:v>
                </c:pt>
                <c:pt idx="81">
                  <c:v>927</c:v>
                </c:pt>
                <c:pt idx="82">
                  <c:v>739</c:v>
                </c:pt>
                <c:pt idx="83">
                  <c:v>667</c:v>
                </c:pt>
              </c:numCache>
            </c:numRef>
          </c:xVal>
          <c:yVal>
            <c:numRef>
              <c:f>Gráficos!$J$2:$J$85</c:f>
              <c:numCache>
                <c:formatCode>General</c:formatCode>
                <c:ptCount val="8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19</c:v>
                </c:pt>
                <c:pt idx="19">
                  <c:v>2</c:v>
                </c:pt>
                <c:pt idx="20">
                  <c:v>7</c:v>
                </c:pt>
                <c:pt idx="21">
                  <c:v>22</c:v>
                </c:pt>
                <c:pt idx="22">
                  <c:v>2</c:v>
                </c:pt>
                <c:pt idx="23">
                  <c:v>77</c:v>
                </c:pt>
                <c:pt idx="24">
                  <c:v>6</c:v>
                </c:pt>
                <c:pt idx="25">
                  <c:v>25</c:v>
                </c:pt>
                <c:pt idx="26">
                  <c:v>26</c:v>
                </c:pt>
                <c:pt idx="27">
                  <c:v>15</c:v>
                </c:pt>
                <c:pt idx="28">
                  <c:v>47</c:v>
                </c:pt>
                <c:pt idx="29">
                  <c:v>26</c:v>
                </c:pt>
                <c:pt idx="30">
                  <c:v>45</c:v>
                </c:pt>
                <c:pt idx="31">
                  <c:v>36</c:v>
                </c:pt>
                <c:pt idx="32">
                  <c:v>48</c:v>
                </c:pt>
                <c:pt idx="33">
                  <c:v>23</c:v>
                </c:pt>
                <c:pt idx="34">
                  <c:v>38</c:v>
                </c:pt>
                <c:pt idx="35">
                  <c:v>72</c:v>
                </c:pt>
                <c:pt idx="36">
                  <c:v>25</c:v>
                </c:pt>
                <c:pt idx="37">
                  <c:v>72</c:v>
                </c:pt>
                <c:pt idx="38">
                  <c:v>57</c:v>
                </c:pt>
                <c:pt idx="39">
                  <c:v>23</c:v>
                </c:pt>
                <c:pt idx="40">
                  <c:v>26</c:v>
                </c:pt>
                <c:pt idx="41">
                  <c:v>48</c:v>
                </c:pt>
                <c:pt idx="42">
                  <c:v>45</c:v>
                </c:pt>
                <c:pt idx="43">
                  <c:v>26</c:v>
                </c:pt>
                <c:pt idx="44">
                  <c:v>94</c:v>
                </c:pt>
                <c:pt idx="45">
                  <c:v>59</c:v>
                </c:pt>
                <c:pt idx="46">
                  <c:v>9</c:v>
                </c:pt>
                <c:pt idx="47">
                  <c:v>20</c:v>
                </c:pt>
                <c:pt idx="48">
                  <c:v>13</c:v>
                </c:pt>
                <c:pt idx="49">
                  <c:v>83</c:v>
                </c:pt>
                <c:pt idx="50">
                  <c:v>47</c:v>
                </c:pt>
                <c:pt idx="51">
                  <c:v>50</c:v>
                </c:pt>
                <c:pt idx="52">
                  <c:v>46</c:v>
                </c:pt>
                <c:pt idx="53">
                  <c:v>50</c:v>
                </c:pt>
                <c:pt idx="54">
                  <c:v>15</c:v>
                </c:pt>
                <c:pt idx="55">
                  <c:v>20</c:v>
                </c:pt>
                <c:pt idx="56">
                  <c:v>72</c:v>
                </c:pt>
                <c:pt idx="57">
                  <c:v>68</c:v>
                </c:pt>
                <c:pt idx="58">
                  <c:v>61</c:v>
                </c:pt>
                <c:pt idx="59">
                  <c:v>69</c:v>
                </c:pt>
                <c:pt idx="60">
                  <c:v>46</c:v>
                </c:pt>
                <c:pt idx="61">
                  <c:v>6</c:v>
                </c:pt>
                <c:pt idx="62">
                  <c:v>14</c:v>
                </c:pt>
                <c:pt idx="63">
                  <c:v>44</c:v>
                </c:pt>
                <c:pt idx="64">
                  <c:v>48</c:v>
                </c:pt>
                <c:pt idx="65">
                  <c:v>48</c:v>
                </c:pt>
                <c:pt idx="66">
                  <c:v>42</c:v>
                </c:pt>
                <c:pt idx="67">
                  <c:v>47</c:v>
                </c:pt>
                <c:pt idx="68">
                  <c:v>9</c:v>
                </c:pt>
                <c:pt idx="69">
                  <c:v>24</c:v>
                </c:pt>
                <c:pt idx="70">
                  <c:v>55</c:v>
                </c:pt>
                <c:pt idx="71">
                  <c:v>44</c:v>
                </c:pt>
                <c:pt idx="72">
                  <c:v>48</c:v>
                </c:pt>
                <c:pt idx="73">
                  <c:v>46</c:v>
                </c:pt>
                <c:pt idx="74">
                  <c:v>43</c:v>
                </c:pt>
                <c:pt idx="75">
                  <c:v>4</c:v>
                </c:pt>
                <c:pt idx="76">
                  <c:v>15</c:v>
                </c:pt>
                <c:pt idx="77">
                  <c:v>7</c:v>
                </c:pt>
                <c:pt idx="78">
                  <c:v>60</c:v>
                </c:pt>
                <c:pt idx="79">
                  <c:v>45</c:v>
                </c:pt>
                <c:pt idx="80">
                  <c:v>49</c:v>
                </c:pt>
                <c:pt idx="81">
                  <c:v>34</c:v>
                </c:pt>
                <c:pt idx="82">
                  <c:v>4</c:v>
                </c:pt>
                <c:pt idx="8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B-4940-AB52-6D2AD4E9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17136"/>
        <c:axId val="621809264"/>
      </c:scatterChart>
      <c:valAx>
        <c:axId val="6218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809264"/>
        <c:crosses val="autoZero"/>
        <c:crossBetween val="midCat"/>
      </c:valAx>
      <c:valAx>
        <c:axId val="6218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81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B51B877D-5A14-4C7C-9764-93DF294A0E03}">
          <cx:tx>
            <cx:txData>
              <cx:f>_xlchart.v1.2</cx:f>
              <cx:v>confirmados 2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B217C65F-E32E-4B7C-9451-9C415D97CC77}">
          <cx:tx>
            <cx:txData>
              <cx:f>_xlchart.v1.0</cx:f>
              <cx:v>confirmados 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9.xml"/><Relationship Id="rId5" Type="http://schemas.microsoft.com/office/2014/relationships/chartEx" Target="../charts/chartEx1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596349</xdr:colOff>
      <xdr:row>13</xdr:row>
      <xdr:rowOff>173106</xdr:rowOff>
    </xdr:from>
    <xdr:to>
      <xdr:col>13</xdr:col>
      <xdr:colOff>521805</xdr:colOff>
      <xdr:row>28</xdr:row>
      <xdr:rowOff>58806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85EEB0-4903-482C-944A-B69D56FC4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49696</xdr:colOff>
      <xdr:row>29</xdr:row>
      <xdr:rowOff>164824</xdr:rowOff>
    </xdr:from>
    <xdr:to>
      <xdr:col>13</xdr:col>
      <xdr:colOff>588065</xdr:colOff>
      <xdr:row>44</xdr:row>
      <xdr:rowOff>50524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E493A-4D87-41C9-80A7-A5DB19EAD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95250</xdr:rowOff>
    </xdr:from>
    <xdr:to>
      <xdr:col>7</xdr:col>
      <xdr:colOff>390525</xdr:colOff>
      <xdr:row>25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6E78B6-2018-4905-B8B2-D56222DCF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8</xdr:row>
      <xdr:rowOff>95250</xdr:rowOff>
    </xdr:from>
    <xdr:to>
      <xdr:col>15</xdr:col>
      <xdr:colOff>400050</xdr:colOff>
      <xdr:row>22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19C428-06A0-4A1F-91BC-7C4C63D2F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1</xdr:row>
      <xdr:rowOff>38098</xdr:rowOff>
    </xdr:from>
    <xdr:to>
      <xdr:col>25</xdr:col>
      <xdr:colOff>0</xdr:colOff>
      <xdr:row>15</xdr:row>
      <xdr:rowOff>84667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E304BC-FD62-4457-8B29-91E25E3B2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460374</xdr:colOff>
      <xdr:row>65</xdr:row>
      <xdr:rowOff>88900</xdr:rowOff>
    </xdr:from>
    <xdr:to>
      <xdr:col>27</xdr:col>
      <xdr:colOff>119062</xdr:colOff>
      <xdr:row>83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5822CB-34EE-4D6D-97ED-D790267C0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349250</xdr:colOff>
      <xdr:row>17</xdr:row>
      <xdr:rowOff>1588</xdr:rowOff>
    </xdr:from>
    <xdr:to>
      <xdr:col>27</xdr:col>
      <xdr:colOff>31750</xdr:colOff>
      <xdr:row>31</xdr:row>
      <xdr:rowOff>77788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A1993CE-8CAF-4F43-A8F5-9B7CB0091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23810</xdr:colOff>
      <xdr:row>67</xdr:row>
      <xdr:rowOff>71438</xdr:rowOff>
    </xdr:from>
    <xdr:to>
      <xdr:col>27</xdr:col>
      <xdr:colOff>71435</xdr:colOff>
      <xdr:row>85</xdr:row>
      <xdr:rowOff>71438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9AF1B38-CC4D-4ED4-BCEA-EF7FAF48B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825499</xdr:colOff>
      <xdr:row>66</xdr:row>
      <xdr:rowOff>9524</xdr:rowOff>
    </xdr:from>
    <xdr:to>
      <xdr:col>9</xdr:col>
      <xdr:colOff>285750</xdr:colOff>
      <xdr:row>84</xdr:row>
      <xdr:rowOff>39687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32B7FBA0-A0A7-4A37-AEE3-87AA0BCB33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549" y="12582524"/>
              <a:ext cx="6861176" cy="3459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7936</xdr:colOff>
      <xdr:row>87</xdr:row>
      <xdr:rowOff>0</xdr:rowOff>
    </xdr:from>
    <xdr:to>
      <xdr:col>26</xdr:col>
      <xdr:colOff>603249</xdr:colOff>
      <xdr:row>103</xdr:row>
      <xdr:rowOff>55563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D5D53C2-9091-46CB-9453-ED2831C69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380999</xdr:colOff>
      <xdr:row>65</xdr:row>
      <xdr:rowOff>57150</xdr:rowOff>
    </xdr:from>
    <xdr:to>
      <xdr:col>17</xdr:col>
      <xdr:colOff>238124</xdr:colOff>
      <xdr:row>81</xdr:row>
      <xdr:rowOff>182563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44CD83CC-E2B9-4944-85D6-3DAF47E5BF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5724" y="12439650"/>
              <a:ext cx="4886325" cy="3173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9</xdr:row>
      <xdr:rowOff>85725</xdr:rowOff>
    </xdr:from>
    <xdr:to>
      <xdr:col>6</xdr:col>
      <xdr:colOff>476250</xdr:colOff>
      <xdr:row>27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937956-0CDA-4C22-B94C-B22E454DF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8</xdr:row>
      <xdr:rowOff>185737</xdr:rowOff>
    </xdr:from>
    <xdr:to>
      <xdr:col>5</xdr:col>
      <xdr:colOff>14287</xdr:colOff>
      <xdr:row>23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1EFA0F-D14B-4242-989D-5694CD0DF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552450</xdr:colOff>
      <xdr:row>1</xdr:row>
      <xdr:rowOff>19051</xdr:rowOff>
    </xdr:from>
    <xdr:to>
      <xdr:col>19</xdr:col>
      <xdr:colOff>28575</xdr:colOff>
      <xdr:row>12</xdr:row>
      <xdr:rowOff>1</xdr:rowOff>
    </xdr:to>
    <xdr:pic>
      <xdr:nvPicPr>
        <xdr:cNvPr id="2" name="image38.png">
          <a:extLst>
            <a:ext uri="{FF2B5EF4-FFF2-40B4-BE49-F238E27FC236}">
              <a16:creationId xmlns:a16="http://schemas.microsoft.com/office/drawing/2014/main" id="{F8936AD3-5256-4575-9627-483CFE8CD93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648950" y="209551"/>
          <a:ext cx="3133725" cy="2838450"/>
        </a:xfrm>
        <a:prstGeom prst="rect">
          <a:avLst/>
        </a:prstGeom>
        <a:ln/>
      </xdr:spPr>
    </xdr:pic>
    <xdr:clientData/>
  </xdr:twoCellAnchor>
  <xdr:twoCellAnchor editAs="oneCell">
    <xdr:from>
      <xdr:col>20</xdr:col>
      <xdr:colOff>66675</xdr:colOff>
      <xdr:row>0</xdr:row>
      <xdr:rowOff>95250</xdr:rowOff>
    </xdr:from>
    <xdr:to>
      <xdr:col>24</xdr:col>
      <xdr:colOff>504825</xdr:colOff>
      <xdr:row>11</xdr:row>
      <xdr:rowOff>171450</xdr:rowOff>
    </xdr:to>
    <xdr:pic>
      <xdr:nvPicPr>
        <xdr:cNvPr id="4" name="image39.png">
          <a:extLst>
            <a:ext uri="{FF2B5EF4-FFF2-40B4-BE49-F238E27FC236}">
              <a16:creationId xmlns:a16="http://schemas.microsoft.com/office/drawing/2014/main" id="{10F573A0-C3D0-4EEB-926D-914291A6C896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4430375" y="95250"/>
          <a:ext cx="2876550" cy="2857500"/>
        </a:xfrm>
        <a:prstGeom prst="rect">
          <a:avLst/>
        </a:prstGeom>
        <a:ln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82.700393634259" createdVersion="6" refreshedVersion="6" minRefreshableVersion="3" recordCount="7" xr:uid="{43EFD047-1C45-414D-80C8-A49277F1F526}">
  <cacheSource type="worksheet">
    <worksheetSource ref="A1:F8" sheet="Inserindo Dados02"/>
  </cacheSource>
  <cacheFields count="6">
    <cacheField name="DATA " numFmtId="14">
      <sharedItems containsSemiMixedTypes="0" containsNonDate="0" containsDate="1" containsString="0" minDate="2020-02-10T00:00:00" maxDate="2020-02-11T00:00:00" count="1">
        <d v="2020-02-10T00:00:00"/>
      </sharedItems>
    </cacheField>
    <cacheField name="VENDEDOR" numFmtId="0">
      <sharedItems count="3">
        <s v="ANA"/>
        <s v="PAULO"/>
        <s v="JOÃO"/>
      </sharedItems>
    </cacheField>
    <cacheField name="REGIÃO" numFmtId="0">
      <sharedItems count="3">
        <s v="SUL"/>
        <s v="SUDESTE"/>
        <s v="NORDESTE"/>
      </sharedItems>
    </cacheField>
    <cacheField name="PRODUTO" numFmtId="0">
      <sharedItems count="3">
        <s v="LÂMPADA"/>
        <s v="LUMINÁRIAS"/>
        <s v="LÂMPADAS"/>
      </sharedItems>
    </cacheField>
    <cacheField name="QUANTIDADE" numFmtId="0">
      <sharedItems containsSemiMixedTypes="0" containsString="0" containsNumber="1" containsInteger="1" minValue="80" maxValue="214" count="7">
        <n v="100"/>
        <n v="150"/>
        <n v="90"/>
        <n v="200"/>
        <n v="214"/>
        <n v="210"/>
        <n v="80"/>
      </sharedItems>
    </cacheField>
    <cacheField name="TOTAL" numFmtId="0">
      <sharedItems containsSemiMixedTypes="0" containsString="0" containsNumber="1" containsInteger="1" minValue="20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o Gefferson Almeida" refreshedDate="44155.411369560185" createdVersion="6" refreshedVersion="6" minRefreshableVersion="3" recordCount="7" xr:uid="{349F05D3-3D78-4C30-88FE-D5F83ADEEADD}">
  <cacheSource type="worksheet">
    <worksheetSource ref="D1:E8" sheet="Inserindo Dados02"/>
  </cacheSource>
  <cacheFields count="2">
    <cacheField name="PRODUTO" numFmtId="0">
      <sharedItems count="3">
        <s v="LÂMPADA"/>
        <s v="LUMINÁRIAS"/>
        <s v="LÂMPADAS"/>
      </sharedItems>
    </cacheField>
    <cacheField name="QUANTIDADE" numFmtId="0">
      <sharedItems containsSemiMixedTypes="0" containsString="0" containsNumber="1" containsInteger="1" minValue="80" maxValue="2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  <n v="320"/>
  </r>
  <r>
    <x v="0"/>
    <x v="1"/>
    <x v="1"/>
    <x v="1"/>
    <x v="1"/>
    <n v="740"/>
  </r>
  <r>
    <x v="0"/>
    <x v="2"/>
    <x v="2"/>
    <x v="2"/>
    <x v="2"/>
    <n v="560"/>
  </r>
  <r>
    <x v="0"/>
    <x v="0"/>
    <x v="0"/>
    <x v="2"/>
    <x v="3"/>
    <n v="820"/>
  </r>
  <r>
    <x v="0"/>
    <x v="1"/>
    <x v="1"/>
    <x v="2"/>
    <x v="4"/>
    <n v="670"/>
  </r>
  <r>
    <x v="0"/>
    <x v="2"/>
    <x v="2"/>
    <x v="1"/>
    <x v="5"/>
    <n v="1200"/>
  </r>
  <r>
    <x v="0"/>
    <x v="0"/>
    <x v="2"/>
    <x v="2"/>
    <x v="6"/>
    <n v="2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00"/>
  </r>
  <r>
    <x v="1"/>
    <n v="150"/>
  </r>
  <r>
    <x v="2"/>
    <n v="90"/>
  </r>
  <r>
    <x v="2"/>
    <n v="200"/>
  </r>
  <r>
    <x v="2"/>
    <n v="214"/>
  </r>
  <r>
    <x v="1"/>
    <n v="210"/>
  </r>
  <r>
    <x v="2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1DF46-D077-4375-B331-C1FF124B72EE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19:G22" firstHeaderRow="1" firstDataRow="1" firstDataCol="1"/>
  <pivotFields count="2">
    <pivotField axis="axisRow" showAll="0">
      <items count="4">
        <item x="0"/>
        <item h="1" x="2"/>
        <item x="1"/>
        <item t="default"/>
      </items>
    </pivotField>
    <pivotField dataField="1" showAll="0"/>
  </pivotFields>
  <rowFields count="1">
    <field x="0"/>
  </rowFields>
  <rowItems count="3">
    <i>
      <x/>
    </i>
    <i>
      <x v="2"/>
    </i>
    <i t="grand">
      <x/>
    </i>
  </rowItems>
  <colItems count="1">
    <i/>
  </colItems>
  <dataFields count="1">
    <dataField name="Soma de QUANTIDAD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FC388-45EB-4150-8785-0D1450C47C63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7" firstHeaderRow="1" firstDataRow="1" firstDataCol="1" rowPageCount="1" colPageCount="1"/>
  <pivotFields count="6">
    <pivotField numFmtId="14" multipleItemSelectionAllowed="1" showAll="0">
      <items count="2"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8">
        <item x="6"/>
        <item x="2"/>
        <item x="0"/>
        <item x="1"/>
        <item x="3"/>
        <item x="5"/>
        <item x="4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Soma de TOTAL" fld="5" baseField="0" baseItem="0"/>
  </dataFields>
  <chartFormats count="8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48211-CDB7-42A7-859C-3E000C8CE3DA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4:C8" firstHeaderRow="1" firstDataRow="2" firstDataCol="1"/>
  <pivotFields count="6">
    <pivotField numFmtId="14" showAll="0">
      <items count="2">
        <item x="0"/>
        <item t="default"/>
      </items>
    </pivotField>
    <pivotField axis="axisRow" showAll="0">
      <items count="4">
        <item x="0"/>
        <item x="2"/>
        <item h="1" x="1"/>
        <item t="default"/>
      </items>
    </pivotField>
    <pivotField axis="axisCol" multipleItemSelectionAllowed="1" showAll="0">
      <items count="4">
        <item x="2"/>
        <item h="1" x="1"/>
        <item h="1" x="0"/>
        <item t="default"/>
      </items>
    </pivotField>
    <pivotField showAll="0">
      <items count="4">
        <item h="1" x="0"/>
        <item x="2"/>
        <item x="1"/>
        <item t="default"/>
      </items>
    </pivotField>
    <pivotField showAll="0">
      <items count="8">
        <item x="6"/>
        <item x="2"/>
        <item x="0"/>
        <item x="1"/>
        <item x="3"/>
        <item x="5"/>
        <item x="4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Soma de TOTAL" fld="5" baseField="0" baseItem="0"/>
  </dataFields>
  <chartFormats count="8">
    <chartFormat chart="0" format="7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7B586-C19A-44FF-961C-1F21B4421568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E8" firstHeaderRow="1" firstDataRow="2" firstDataCol="1"/>
  <pivotFields count="6">
    <pivotField numFmtId="14" showAll="0"/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oma de TOTAL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F55C-D1D3-4881-A04B-B5CE4506EAFF}">
  <sheetPr codeName="Planilha1"/>
  <dimension ref="A1:A6"/>
  <sheetViews>
    <sheetView zoomScale="140" zoomScaleNormal="140" workbookViewId="0">
      <selection activeCell="A8" sqref="A8"/>
    </sheetView>
  </sheetViews>
  <sheetFormatPr defaultRowHeight="15" x14ac:dyDescent="0.25"/>
  <cols>
    <col min="1" max="1" width="155.5703125" bestFit="1" customWidth="1"/>
  </cols>
  <sheetData>
    <row r="1" spans="1:1" x14ac:dyDescent="0.25">
      <c r="A1" t="s">
        <v>19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  <row r="6" spans="1:1" x14ac:dyDescent="0.25">
      <c r="A6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01B4-CD6D-4DC4-8A77-64B279C907D4}">
  <sheetPr codeName="Planilha10"/>
  <dimension ref="A1:K26"/>
  <sheetViews>
    <sheetView workbookViewId="0">
      <selection activeCell="K7" sqref="K4:K7"/>
    </sheetView>
  </sheetViews>
  <sheetFormatPr defaultRowHeight="15" x14ac:dyDescent="0.25"/>
  <cols>
    <col min="1" max="1" width="12.28515625" bestFit="1" customWidth="1"/>
    <col min="3" max="3" width="11.140625" bestFit="1" customWidth="1"/>
    <col min="6" max="6" width="13.85546875" bestFit="1" customWidth="1"/>
    <col min="7" max="7" width="23.140625" bestFit="1" customWidth="1"/>
    <col min="10" max="10" width="19.5703125" bestFit="1" customWidth="1"/>
    <col min="11" max="11" width="10.42578125" bestFit="1" customWidth="1"/>
  </cols>
  <sheetData>
    <row r="1" spans="1:11" x14ac:dyDescent="0.25">
      <c r="A1" s="6" t="s">
        <v>104</v>
      </c>
      <c r="B1" s="6" t="s">
        <v>105</v>
      </c>
      <c r="C1" s="6" t="s">
        <v>106</v>
      </c>
      <c r="D1" s="6" t="s">
        <v>107</v>
      </c>
      <c r="E1" s="6" t="s">
        <v>108</v>
      </c>
      <c r="F1" s="6" t="s">
        <v>109</v>
      </c>
      <c r="G1" s="23" t="s">
        <v>180</v>
      </c>
    </row>
    <row r="2" spans="1:11" x14ac:dyDescent="0.25">
      <c r="A2" s="6">
        <v>1</v>
      </c>
      <c r="B2" s="6" t="s">
        <v>8</v>
      </c>
      <c r="C2" s="6" t="s">
        <v>110</v>
      </c>
      <c r="D2" s="22">
        <v>5</v>
      </c>
      <c r="E2" s="13">
        <v>0</v>
      </c>
      <c r="F2" s="12">
        <v>600</v>
      </c>
      <c r="G2" s="15" t="str">
        <f>IF(F2&gt;=600,"Muito Alto","Abaixo")</f>
        <v>Muito Alto</v>
      </c>
    </row>
    <row r="3" spans="1:11" ht="21" x14ac:dyDescent="0.35">
      <c r="A3" s="6">
        <v>2</v>
      </c>
      <c r="B3" s="6" t="s">
        <v>111</v>
      </c>
      <c r="C3" s="6" t="s">
        <v>112</v>
      </c>
      <c r="D3" s="22">
        <v>6</v>
      </c>
      <c r="E3" s="13">
        <v>0</v>
      </c>
      <c r="F3" s="12">
        <v>350</v>
      </c>
      <c r="G3" s="15" t="str">
        <f t="shared" ref="G3:G26" si="0">IF(F3&gt;=600,"Muito Alto","Abaixo")</f>
        <v>Abaixo</v>
      </c>
      <c r="J3" s="14" t="s">
        <v>139</v>
      </c>
    </row>
    <row r="4" spans="1:11" ht="21" x14ac:dyDescent="0.35">
      <c r="A4" s="6">
        <v>3</v>
      </c>
      <c r="B4" s="6" t="s">
        <v>113</v>
      </c>
      <c r="C4" s="6" t="s">
        <v>110</v>
      </c>
      <c r="D4" s="22">
        <v>6</v>
      </c>
      <c r="E4" s="13" t="s">
        <v>114</v>
      </c>
      <c r="F4" s="12">
        <v>350</v>
      </c>
      <c r="G4" s="15" t="str">
        <f t="shared" si="0"/>
        <v>Abaixo</v>
      </c>
      <c r="J4" s="14" t="s">
        <v>140</v>
      </c>
      <c r="K4">
        <f>SUMIF(D2:D4,6,F2:F4)</f>
        <v>700</v>
      </c>
    </row>
    <row r="5" spans="1:11" ht="21" x14ac:dyDescent="0.35">
      <c r="A5" s="6">
        <v>4</v>
      </c>
      <c r="B5" s="6" t="s">
        <v>115</v>
      </c>
      <c r="C5" s="6" t="s">
        <v>116</v>
      </c>
      <c r="D5" s="22">
        <v>5</v>
      </c>
      <c r="E5" s="13">
        <v>0</v>
      </c>
      <c r="F5" s="12">
        <v>300</v>
      </c>
      <c r="G5" s="15" t="str">
        <f t="shared" si="0"/>
        <v>Abaixo</v>
      </c>
      <c r="J5" s="14" t="s">
        <v>141</v>
      </c>
      <c r="K5">
        <f>COUNT(F2:F26)</f>
        <v>25</v>
      </c>
    </row>
    <row r="6" spans="1:11" ht="21" x14ac:dyDescent="0.35">
      <c r="A6" s="6">
        <v>5</v>
      </c>
      <c r="B6" s="6" t="s">
        <v>117</v>
      </c>
      <c r="C6" s="6" t="s">
        <v>116</v>
      </c>
      <c r="D6" s="22">
        <v>5</v>
      </c>
      <c r="E6" s="13">
        <v>0</v>
      </c>
      <c r="F6" s="12">
        <v>300</v>
      </c>
      <c r="G6" s="15" t="str">
        <f t="shared" si="0"/>
        <v>Abaixo</v>
      </c>
      <c r="J6" s="14" t="s">
        <v>142</v>
      </c>
      <c r="K6">
        <f>COUNTBLANK(F2:F26)</f>
        <v>0</v>
      </c>
    </row>
    <row r="7" spans="1:11" ht="21" x14ac:dyDescent="0.35">
      <c r="A7" s="6">
        <v>6</v>
      </c>
      <c r="B7" s="6" t="s">
        <v>118</v>
      </c>
      <c r="C7" s="6" t="s">
        <v>119</v>
      </c>
      <c r="D7" s="22">
        <v>5</v>
      </c>
      <c r="E7" s="13" t="s">
        <v>114</v>
      </c>
      <c r="F7" s="12">
        <v>300</v>
      </c>
      <c r="G7" s="15" t="str">
        <f t="shared" si="0"/>
        <v>Abaixo</v>
      </c>
      <c r="J7" s="14" t="s">
        <v>143</v>
      </c>
      <c r="K7">
        <f>COUNTA(F2:F26)</f>
        <v>25</v>
      </c>
    </row>
    <row r="8" spans="1:11" x14ac:dyDescent="0.25">
      <c r="A8" s="6">
        <v>7</v>
      </c>
      <c r="B8" s="6" t="s">
        <v>120</v>
      </c>
      <c r="C8" s="6" t="s">
        <v>119</v>
      </c>
      <c r="D8" s="22">
        <v>6</v>
      </c>
      <c r="E8" s="13">
        <v>0</v>
      </c>
      <c r="F8" s="12">
        <v>350</v>
      </c>
      <c r="G8" s="15" t="str">
        <f t="shared" si="0"/>
        <v>Abaixo</v>
      </c>
    </row>
    <row r="9" spans="1:11" x14ac:dyDescent="0.25">
      <c r="A9" s="6">
        <v>8</v>
      </c>
      <c r="B9" s="6" t="s">
        <v>121</v>
      </c>
      <c r="C9" s="6" t="s">
        <v>110</v>
      </c>
      <c r="D9" s="22">
        <v>6</v>
      </c>
      <c r="E9" s="13">
        <v>0</v>
      </c>
      <c r="F9" s="12">
        <v>350</v>
      </c>
      <c r="G9" s="15" t="str">
        <f t="shared" si="0"/>
        <v>Abaixo</v>
      </c>
    </row>
    <row r="10" spans="1:11" x14ac:dyDescent="0.25">
      <c r="A10" s="6">
        <v>9</v>
      </c>
      <c r="B10" s="6" t="s">
        <v>122</v>
      </c>
      <c r="C10" s="6" t="s">
        <v>112</v>
      </c>
      <c r="D10" s="22">
        <v>7</v>
      </c>
      <c r="E10" s="13" t="s">
        <v>114</v>
      </c>
      <c r="F10" s="12">
        <v>400</v>
      </c>
      <c r="G10" s="15" t="str">
        <f t="shared" si="0"/>
        <v>Abaixo</v>
      </c>
    </row>
    <row r="11" spans="1:11" x14ac:dyDescent="0.25">
      <c r="A11" s="6">
        <v>10</v>
      </c>
      <c r="B11" s="6" t="s">
        <v>123</v>
      </c>
      <c r="C11" s="6" t="s">
        <v>119</v>
      </c>
      <c r="D11" s="22">
        <v>7</v>
      </c>
      <c r="E11" s="13">
        <v>0</v>
      </c>
      <c r="F11" s="12">
        <v>400</v>
      </c>
      <c r="G11" s="15" t="str">
        <f t="shared" si="0"/>
        <v>Abaixo</v>
      </c>
    </row>
    <row r="12" spans="1:11" x14ac:dyDescent="0.25">
      <c r="A12" s="6">
        <v>11</v>
      </c>
      <c r="B12" s="6" t="s">
        <v>124</v>
      </c>
      <c r="C12" s="6" t="s">
        <v>119</v>
      </c>
      <c r="D12" s="22">
        <v>7</v>
      </c>
      <c r="E12" s="13">
        <v>0</v>
      </c>
      <c r="F12" s="12">
        <v>400</v>
      </c>
      <c r="G12" s="15" t="str">
        <f t="shared" si="0"/>
        <v>Abaixo</v>
      </c>
    </row>
    <row r="13" spans="1:11" x14ac:dyDescent="0.25">
      <c r="A13" s="6">
        <v>12</v>
      </c>
      <c r="B13" s="6" t="s">
        <v>125</v>
      </c>
      <c r="C13" s="6" t="s">
        <v>110</v>
      </c>
      <c r="D13" s="22">
        <v>6</v>
      </c>
      <c r="E13" s="13">
        <v>0</v>
      </c>
      <c r="F13" s="12">
        <v>350</v>
      </c>
      <c r="G13" s="15" t="str">
        <f t="shared" si="0"/>
        <v>Abaixo</v>
      </c>
    </row>
    <row r="14" spans="1:11" x14ac:dyDescent="0.25">
      <c r="A14" s="6">
        <v>13</v>
      </c>
      <c r="B14" s="6" t="s">
        <v>126</v>
      </c>
      <c r="C14" s="6" t="s">
        <v>112</v>
      </c>
      <c r="D14" s="22">
        <v>7</v>
      </c>
      <c r="E14" s="13" t="s">
        <v>114</v>
      </c>
      <c r="F14" s="12">
        <v>400</v>
      </c>
      <c r="G14" s="15" t="str">
        <f t="shared" si="0"/>
        <v>Abaixo</v>
      </c>
    </row>
    <row r="15" spans="1:11" x14ac:dyDescent="0.25">
      <c r="A15" s="6">
        <v>14</v>
      </c>
      <c r="B15" s="6" t="s">
        <v>127</v>
      </c>
      <c r="C15" s="6" t="s">
        <v>116</v>
      </c>
      <c r="D15" s="22">
        <v>7</v>
      </c>
      <c r="E15" s="13">
        <v>0</v>
      </c>
      <c r="F15" s="12">
        <v>400</v>
      </c>
      <c r="G15" s="15" t="str">
        <f t="shared" si="0"/>
        <v>Abaixo</v>
      </c>
    </row>
    <row r="16" spans="1:11" x14ac:dyDescent="0.25">
      <c r="A16" s="6">
        <v>15</v>
      </c>
      <c r="B16" s="6" t="s">
        <v>128</v>
      </c>
      <c r="C16" s="6" t="s">
        <v>119</v>
      </c>
      <c r="D16" s="22">
        <v>6</v>
      </c>
      <c r="E16" s="13">
        <v>0</v>
      </c>
      <c r="F16" s="12">
        <v>350</v>
      </c>
      <c r="G16" s="15" t="str">
        <f t="shared" si="0"/>
        <v>Abaixo</v>
      </c>
    </row>
    <row r="17" spans="1:7" x14ac:dyDescent="0.25">
      <c r="A17" s="6">
        <v>16</v>
      </c>
      <c r="B17" s="6" t="s">
        <v>129</v>
      </c>
      <c r="C17" s="6" t="s">
        <v>116</v>
      </c>
      <c r="D17" s="22">
        <v>5</v>
      </c>
      <c r="E17" s="13">
        <v>0</v>
      </c>
      <c r="F17" s="12">
        <v>300</v>
      </c>
      <c r="G17" s="15" t="str">
        <f t="shared" si="0"/>
        <v>Abaixo</v>
      </c>
    </row>
    <row r="18" spans="1:7" x14ac:dyDescent="0.25">
      <c r="A18" s="6">
        <v>17</v>
      </c>
      <c r="B18" s="6" t="s">
        <v>130</v>
      </c>
      <c r="C18" s="6" t="s">
        <v>110</v>
      </c>
      <c r="D18" s="22">
        <v>6</v>
      </c>
      <c r="E18" s="13">
        <v>0</v>
      </c>
      <c r="F18" s="12">
        <v>350</v>
      </c>
      <c r="G18" s="15" t="str">
        <f t="shared" si="0"/>
        <v>Abaixo</v>
      </c>
    </row>
    <row r="19" spans="1:7" x14ac:dyDescent="0.25">
      <c r="A19" s="6">
        <v>18</v>
      </c>
      <c r="B19" s="6" t="s">
        <v>131</v>
      </c>
      <c r="C19" s="6" t="s">
        <v>110</v>
      </c>
      <c r="D19" s="22">
        <v>7</v>
      </c>
      <c r="E19" s="13" t="s">
        <v>114</v>
      </c>
      <c r="F19" s="12">
        <v>400</v>
      </c>
      <c r="G19" s="15" t="str">
        <f t="shared" si="0"/>
        <v>Abaixo</v>
      </c>
    </row>
    <row r="20" spans="1:7" x14ac:dyDescent="0.25">
      <c r="A20" s="6">
        <v>19</v>
      </c>
      <c r="B20" s="6" t="s">
        <v>132</v>
      </c>
      <c r="C20" s="6" t="s">
        <v>110</v>
      </c>
      <c r="D20" s="22">
        <v>8</v>
      </c>
      <c r="E20" s="13">
        <v>0</v>
      </c>
      <c r="F20" s="12">
        <v>450</v>
      </c>
      <c r="G20" s="15" t="str">
        <f t="shared" si="0"/>
        <v>Abaixo</v>
      </c>
    </row>
    <row r="21" spans="1:7" x14ac:dyDescent="0.25">
      <c r="A21" s="6">
        <v>20</v>
      </c>
      <c r="B21" s="6" t="s">
        <v>133</v>
      </c>
      <c r="C21" s="6" t="s">
        <v>112</v>
      </c>
      <c r="D21" s="22">
        <v>9</v>
      </c>
      <c r="E21" s="13" t="s">
        <v>114</v>
      </c>
      <c r="F21" s="12">
        <v>500</v>
      </c>
      <c r="G21" s="15" t="str">
        <f t="shared" si="0"/>
        <v>Abaixo</v>
      </c>
    </row>
    <row r="22" spans="1:7" x14ac:dyDescent="0.25">
      <c r="A22" s="6">
        <v>21</v>
      </c>
      <c r="B22" s="6" t="s">
        <v>134</v>
      </c>
      <c r="C22" s="6" t="s">
        <v>116</v>
      </c>
      <c r="D22" s="22">
        <v>9</v>
      </c>
      <c r="E22" s="13">
        <v>0</v>
      </c>
      <c r="F22" s="12">
        <v>500</v>
      </c>
      <c r="G22" s="15" t="str">
        <f t="shared" si="0"/>
        <v>Abaixo</v>
      </c>
    </row>
    <row r="23" spans="1:7" x14ac:dyDescent="0.25">
      <c r="A23" s="6">
        <v>22</v>
      </c>
      <c r="B23" s="6" t="s">
        <v>135</v>
      </c>
      <c r="C23" s="6" t="s">
        <v>116</v>
      </c>
      <c r="D23" s="22">
        <v>9</v>
      </c>
      <c r="E23" s="13" t="s">
        <v>114</v>
      </c>
      <c r="F23" s="12">
        <v>500</v>
      </c>
      <c r="G23" s="15" t="str">
        <f t="shared" si="0"/>
        <v>Abaixo</v>
      </c>
    </row>
    <row r="24" spans="1:7" x14ac:dyDescent="0.25">
      <c r="A24" s="6">
        <v>23</v>
      </c>
      <c r="B24" s="6" t="s">
        <v>136</v>
      </c>
      <c r="C24" s="6" t="s">
        <v>116</v>
      </c>
      <c r="D24" s="22">
        <v>8</v>
      </c>
      <c r="E24" s="13" t="s">
        <v>114</v>
      </c>
      <c r="F24" s="12">
        <v>450</v>
      </c>
      <c r="G24" s="15" t="str">
        <f t="shared" si="0"/>
        <v>Abaixo</v>
      </c>
    </row>
    <row r="25" spans="1:7" x14ac:dyDescent="0.25">
      <c r="A25" s="6">
        <v>24</v>
      </c>
      <c r="B25" s="6" t="s">
        <v>137</v>
      </c>
      <c r="C25" s="6" t="s">
        <v>110</v>
      </c>
      <c r="D25" s="22">
        <v>8</v>
      </c>
      <c r="E25" s="13">
        <v>0</v>
      </c>
      <c r="F25" s="12">
        <v>450</v>
      </c>
      <c r="G25" s="15" t="str">
        <f t="shared" si="0"/>
        <v>Abaixo</v>
      </c>
    </row>
    <row r="26" spans="1:7" x14ac:dyDescent="0.25">
      <c r="A26" s="6">
        <v>25</v>
      </c>
      <c r="B26" s="6" t="s">
        <v>138</v>
      </c>
      <c r="C26" s="6" t="s">
        <v>116</v>
      </c>
      <c r="D26" s="22">
        <v>9</v>
      </c>
      <c r="E26" s="13">
        <v>0</v>
      </c>
      <c r="F26" s="12">
        <v>500</v>
      </c>
      <c r="G26" s="15" t="str">
        <f t="shared" si="0"/>
        <v>Abaixo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17EE-14D5-4318-8093-194D162117DF}">
  <sheetPr codeName="Planilha11"/>
  <dimension ref="A1:J26"/>
  <sheetViews>
    <sheetView workbookViewId="0">
      <selection activeCell="J10" sqref="J2:J10"/>
    </sheetView>
  </sheetViews>
  <sheetFormatPr defaultRowHeight="15" x14ac:dyDescent="0.25"/>
  <cols>
    <col min="1" max="1" width="12.28515625" bestFit="1" customWidth="1"/>
    <col min="2" max="2" width="17.85546875" bestFit="1" customWidth="1"/>
    <col min="3" max="3" width="11.140625" bestFit="1" customWidth="1"/>
    <col min="4" max="4" width="5.140625" bestFit="1" customWidth="1"/>
    <col min="5" max="5" width="5.42578125" bestFit="1" customWidth="1"/>
    <col min="6" max="6" width="13.85546875" bestFit="1" customWidth="1"/>
    <col min="9" max="9" width="12" bestFit="1" customWidth="1"/>
    <col min="10" max="10" width="15.85546875" bestFit="1" customWidth="1"/>
  </cols>
  <sheetData>
    <row r="1" spans="1:10" x14ac:dyDescent="0.25">
      <c r="A1" s="6" t="s">
        <v>104</v>
      </c>
      <c r="B1" s="6" t="s">
        <v>105</v>
      </c>
      <c r="C1" s="6" t="s">
        <v>106</v>
      </c>
      <c r="D1" s="6" t="s">
        <v>107</v>
      </c>
      <c r="E1" s="6" t="s">
        <v>108</v>
      </c>
      <c r="F1" s="6" t="s">
        <v>109</v>
      </c>
    </row>
    <row r="2" spans="1:10" ht="21" x14ac:dyDescent="0.35">
      <c r="A2" s="6">
        <v>1</v>
      </c>
      <c r="B2" s="6" t="s">
        <v>8</v>
      </c>
      <c r="C2" s="6" t="s">
        <v>110</v>
      </c>
      <c r="D2" s="12">
        <v>5</v>
      </c>
      <c r="E2" s="13">
        <v>0</v>
      </c>
      <c r="F2" s="12">
        <v>600</v>
      </c>
      <c r="I2" s="14" t="s">
        <v>144</v>
      </c>
      <c r="J2" s="24">
        <f ca="1">NOW()</f>
        <v>44155.492615393516</v>
      </c>
    </row>
    <row r="3" spans="1:10" ht="21" x14ac:dyDescent="0.35">
      <c r="A3" s="6">
        <v>2</v>
      </c>
      <c r="B3" s="6" t="s">
        <v>111</v>
      </c>
      <c r="C3" s="6" t="s">
        <v>112</v>
      </c>
      <c r="D3" s="12">
        <v>6</v>
      </c>
      <c r="E3" s="13">
        <v>0</v>
      </c>
      <c r="F3" s="12">
        <v>350</v>
      </c>
      <c r="I3" s="14" t="s">
        <v>145</v>
      </c>
      <c r="J3" s="1">
        <f>DATE(2020,6,27)</f>
        <v>44009</v>
      </c>
    </row>
    <row r="4" spans="1:10" ht="21" x14ac:dyDescent="0.35">
      <c r="A4" s="6">
        <v>3</v>
      </c>
      <c r="B4" s="6" t="s">
        <v>113</v>
      </c>
      <c r="C4" s="6" t="s">
        <v>110</v>
      </c>
      <c r="D4" s="12">
        <v>6</v>
      </c>
      <c r="E4" s="13" t="s">
        <v>114</v>
      </c>
      <c r="F4" s="12">
        <v>350</v>
      </c>
      <c r="I4" s="14" t="s">
        <v>146</v>
      </c>
      <c r="J4" s="1">
        <f ca="1">TODAY()</f>
        <v>44155</v>
      </c>
    </row>
    <row r="5" spans="1:10" ht="21" x14ac:dyDescent="0.35">
      <c r="A5" s="6">
        <v>4</v>
      </c>
      <c r="B5" s="6" t="s">
        <v>115</v>
      </c>
      <c r="C5" s="6" t="s">
        <v>116</v>
      </c>
      <c r="D5" s="12">
        <v>5</v>
      </c>
      <c r="E5" s="13">
        <v>0</v>
      </c>
      <c r="F5" s="12">
        <v>300</v>
      </c>
      <c r="I5" s="14" t="s">
        <v>147</v>
      </c>
      <c r="J5">
        <f ca="1">YEAR(J4)</f>
        <v>2020</v>
      </c>
    </row>
    <row r="6" spans="1:10" ht="21" x14ac:dyDescent="0.35">
      <c r="A6" s="6">
        <v>5</v>
      </c>
      <c r="B6" s="6" t="s">
        <v>117</v>
      </c>
      <c r="C6" s="6" t="s">
        <v>116</v>
      </c>
      <c r="D6" s="12">
        <v>5</v>
      </c>
      <c r="E6" s="13">
        <v>0</v>
      </c>
      <c r="F6" s="12">
        <v>300</v>
      </c>
      <c r="I6" s="14" t="s">
        <v>148</v>
      </c>
      <c r="J6">
        <f ca="1">MONTH(J4)</f>
        <v>11</v>
      </c>
    </row>
    <row r="7" spans="1:10" ht="21" x14ac:dyDescent="0.35">
      <c r="A7" s="6">
        <v>6</v>
      </c>
      <c r="B7" s="6" t="s">
        <v>118</v>
      </c>
      <c r="C7" s="6" t="s">
        <v>119</v>
      </c>
      <c r="D7" s="12">
        <v>5</v>
      </c>
      <c r="E7" s="13" t="s">
        <v>114</v>
      </c>
      <c r="F7" s="12">
        <v>300</v>
      </c>
      <c r="I7" s="14" t="s">
        <v>149</v>
      </c>
      <c r="J7">
        <f ca="1">DAY(J4)</f>
        <v>20</v>
      </c>
    </row>
    <row r="8" spans="1:10" ht="21" x14ac:dyDescent="0.35">
      <c r="A8" s="6">
        <v>7</v>
      </c>
      <c r="B8" s="6" t="s">
        <v>120</v>
      </c>
      <c r="C8" s="6" t="s">
        <v>119</v>
      </c>
      <c r="D8" s="12">
        <v>6</v>
      </c>
      <c r="E8" s="13">
        <v>0</v>
      </c>
      <c r="F8" s="12">
        <v>350</v>
      </c>
      <c r="I8" s="14" t="s">
        <v>150</v>
      </c>
      <c r="J8">
        <f ca="1">HOUR(J2)</f>
        <v>11</v>
      </c>
    </row>
    <row r="9" spans="1:10" ht="21" x14ac:dyDescent="0.35">
      <c r="A9" s="6">
        <v>8</v>
      </c>
      <c r="B9" s="6" t="s">
        <v>121</v>
      </c>
      <c r="C9" s="6" t="s">
        <v>110</v>
      </c>
      <c r="D9" s="12">
        <v>6</v>
      </c>
      <c r="E9" s="13">
        <v>0</v>
      </c>
      <c r="F9" s="12">
        <v>350</v>
      </c>
      <c r="I9" s="14" t="s">
        <v>151</v>
      </c>
      <c r="J9">
        <f ca="1">MINUTE(J2)</f>
        <v>49</v>
      </c>
    </row>
    <row r="10" spans="1:10" ht="21" x14ac:dyDescent="0.35">
      <c r="A10" s="6">
        <v>9</v>
      </c>
      <c r="B10" s="6" t="s">
        <v>122</v>
      </c>
      <c r="C10" s="6" t="s">
        <v>112</v>
      </c>
      <c r="D10" s="12">
        <v>7</v>
      </c>
      <c r="E10" s="13" t="s">
        <v>114</v>
      </c>
      <c r="F10" s="12">
        <v>400</v>
      </c>
      <c r="I10" s="14" t="s">
        <v>152</v>
      </c>
      <c r="J10">
        <f ca="1">SECOND(J2)</f>
        <v>22</v>
      </c>
    </row>
    <row r="11" spans="1:10" x14ac:dyDescent="0.25">
      <c r="A11" s="6">
        <v>10</v>
      </c>
      <c r="B11" s="6" t="s">
        <v>123</v>
      </c>
      <c r="C11" s="6" t="s">
        <v>119</v>
      </c>
      <c r="D11" s="12">
        <v>7</v>
      </c>
      <c r="E11" s="13">
        <v>0</v>
      </c>
      <c r="F11" s="12">
        <v>400</v>
      </c>
    </row>
    <row r="12" spans="1:10" x14ac:dyDescent="0.25">
      <c r="A12" s="6">
        <v>11</v>
      </c>
      <c r="B12" s="6" t="s">
        <v>124</v>
      </c>
      <c r="C12" s="6" t="s">
        <v>119</v>
      </c>
      <c r="D12" s="12">
        <v>7</v>
      </c>
      <c r="E12" s="13">
        <v>0</v>
      </c>
      <c r="F12" s="12">
        <v>400</v>
      </c>
    </row>
    <row r="13" spans="1:10" x14ac:dyDescent="0.25">
      <c r="A13" s="6">
        <v>12</v>
      </c>
      <c r="B13" s="6" t="s">
        <v>125</v>
      </c>
      <c r="C13" s="6" t="s">
        <v>110</v>
      </c>
      <c r="D13" s="12">
        <v>6</v>
      </c>
      <c r="E13" s="13">
        <v>0</v>
      </c>
      <c r="F13" s="12">
        <v>350</v>
      </c>
    </row>
    <row r="14" spans="1:10" x14ac:dyDescent="0.25">
      <c r="A14" s="6">
        <v>13</v>
      </c>
      <c r="B14" s="6" t="s">
        <v>126</v>
      </c>
      <c r="C14" s="6" t="s">
        <v>112</v>
      </c>
      <c r="D14" s="12">
        <v>7</v>
      </c>
      <c r="E14" s="13" t="s">
        <v>114</v>
      </c>
      <c r="F14" s="12">
        <v>400</v>
      </c>
    </row>
    <row r="15" spans="1:10" x14ac:dyDescent="0.25">
      <c r="A15" s="6">
        <v>14</v>
      </c>
      <c r="B15" s="6" t="s">
        <v>127</v>
      </c>
      <c r="C15" s="6" t="s">
        <v>116</v>
      </c>
      <c r="D15" s="12">
        <v>7</v>
      </c>
      <c r="E15" s="13">
        <v>0</v>
      </c>
      <c r="F15" s="12">
        <v>400</v>
      </c>
    </row>
    <row r="16" spans="1:10" x14ac:dyDescent="0.25">
      <c r="A16" s="6">
        <v>15</v>
      </c>
      <c r="B16" s="6" t="s">
        <v>128</v>
      </c>
      <c r="C16" s="6" t="s">
        <v>119</v>
      </c>
      <c r="D16" s="12">
        <v>6</v>
      </c>
      <c r="E16" s="13">
        <v>0</v>
      </c>
      <c r="F16" s="12">
        <v>350</v>
      </c>
    </row>
    <row r="17" spans="1:6" x14ac:dyDescent="0.25">
      <c r="A17" s="6">
        <v>16</v>
      </c>
      <c r="B17" s="6" t="s">
        <v>129</v>
      </c>
      <c r="C17" s="6" t="s">
        <v>116</v>
      </c>
      <c r="D17" s="12">
        <v>5</v>
      </c>
      <c r="E17" s="13">
        <v>0</v>
      </c>
      <c r="F17" s="12">
        <v>300</v>
      </c>
    </row>
    <row r="18" spans="1:6" x14ac:dyDescent="0.25">
      <c r="A18" s="6">
        <v>17</v>
      </c>
      <c r="B18" s="6" t="s">
        <v>130</v>
      </c>
      <c r="C18" s="6" t="s">
        <v>110</v>
      </c>
      <c r="D18" s="12">
        <v>6</v>
      </c>
      <c r="E18" s="13">
        <v>0</v>
      </c>
      <c r="F18" s="12">
        <v>350</v>
      </c>
    </row>
    <row r="19" spans="1:6" x14ac:dyDescent="0.25">
      <c r="A19" s="6">
        <v>18</v>
      </c>
      <c r="B19" s="6" t="s">
        <v>131</v>
      </c>
      <c r="C19" s="6" t="s">
        <v>110</v>
      </c>
      <c r="D19" s="12">
        <v>7</v>
      </c>
      <c r="E19" s="13" t="s">
        <v>114</v>
      </c>
      <c r="F19" s="12">
        <v>400</v>
      </c>
    </row>
    <row r="20" spans="1:6" x14ac:dyDescent="0.25">
      <c r="A20" s="6">
        <v>19</v>
      </c>
      <c r="B20" s="6" t="s">
        <v>132</v>
      </c>
      <c r="C20" s="6" t="s">
        <v>110</v>
      </c>
      <c r="D20" s="12">
        <v>8</v>
      </c>
      <c r="E20" s="13">
        <v>0</v>
      </c>
      <c r="F20" s="12">
        <v>450</v>
      </c>
    </row>
    <row r="21" spans="1:6" x14ac:dyDescent="0.25">
      <c r="A21" s="6">
        <v>20</v>
      </c>
      <c r="B21" s="6" t="s">
        <v>133</v>
      </c>
      <c r="C21" s="6" t="s">
        <v>112</v>
      </c>
      <c r="D21" s="12">
        <v>9</v>
      </c>
      <c r="E21" s="13" t="s">
        <v>114</v>
      </c>
      <c r="F21" s="12">
        <v>500</v>
      </c>
    </row>
    <row r="22" spans="1:6" x14ac:dyDescent="0.25">
      <c r="A22" s="6">
        <v>21</v>
      </c>
      <c r="B22" s="6" t="s">
        <v>134</v>
      </c>
      <c r="C22" s="6" t="s">
        <v>116</v>
      </c>
      <c r="D22" s="12">
        <v>9</v>
      </c>
      <c r="E22" s="13">
        <v>0</v>
      </c>
      <c r="F22" s="12">
        <v>500</v>
      </c>
    </row>
    <row r="23" spans="1:6" x14ac:dyDescent="0.25">
      <c r="A23" s="6">
        <v>22</v>
      </c>
      <c r="B23" s="6" t="s">
        <v>135</v>
      </c>
      <c r="C23" s="6" t="s">
        <v>116</v>
      </c>
      <c r="D23" s="12">
        <v>9</v>
      </c>
      <c r="E23" s="13" t="s">
        <v>114</v>
      </c>
      <c r="F23" s="12">
        <v>500</v>
      </c>
    </row>
    <row r="24" spans="1:6" x14ac:dyDescent="0.25">
      <c r="A24" s="6">
        <v>23</v>
      </c>
      <c r="B24" s="6" t="s">
        <v>136</v>
      </c>
      <c r="C24" s="6" t="s">
        <v>116</v>
      </c>
      <c r="D24" s="12">
        <v>8</v>
      </c>
      <c r="E24" s="13" t="s">
        <v>114</v>
      </c>
      <c r="F24" s="12">
        <v>450</v>
      </c>
    </row>
    <row r="25" spans="1:6" x14ac:dyDescent="0.25">
      <c r="A25" s="6">
        <v>24</v>
      </c>
      <c r="B25" s="6" t="s">
        <v>137</v>
      </c>
      <c r="C25" s="6" t="s">
        <v>110</v>
      </c>
      <c r="D25" s="12">
        <v>8</v>
      </c>
      <c r="E25" s="13">
        <v>0</v>
      </c>
      <c r="F25" s="12">
        <v>450</v>
      </c>
    </row>
    <row r="26" spans="1:6" x14ac:dyDescent="0.25">
      <c r="A26" s="6">
        <v>25</v>
      </c>
      <c r="B26" s="6" t="s">
        <v>138</v>
      </c>
      <c r="C26" s="6" t="s">
        <v>116</v>
      </c>
      <c r="D26" s="12">
        <v>9</v>
      </c>
      <c r="E26" s="13">
        <v>0</v>
      </c>
      <c r="F26" s="12">
        <v>500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98665-BA83-47D4-9DE9-FAD3A90E4E5D}">
  <sheetPr codeName="Planilha12"/>
  <dimension ref="A1:L75"/>
  <sheetViews>
    <sheetView topLeftCell="A4" workbookViewId="0">
      <selection sqref="A1:F26"/>
    </sheetView>
  </sheetViews>
  <sheetFormatPr defaultRowHeight="15" x14ac:dyDescent="0.25"/>
  <cols>
    <col min="5" max="5" width="10.5703125" bestFit="1" customWidth="1"/>
    <col min="6" max="6" width="18.28515625" bestFit="1" customWidth="1"/>
    <col min="10" max="10" width="37" bestFit="1" customWidth="1"/>
  </cols>
  <sheetData>
    <row r="1" spans="1:12" x14ac:dyDescent="0.25">
      <c r="A1" s="6" t="s">
        <v>104</v>
      </c>
      <c r="B1" s="6" t="s">
        <v>105</v>
      </c>
      <c r="C1" s="6" t="s">
        <v>106</v>
      </c>
      <c r="D1" s="6" t="s">
        <v>107</v>
      </c>
      <c r="E1" s="6" t="s">
        <v>108</v>
      </c>
      <c r="F1" s="6" t="s">
        <v>109</v>
      </c>
    </row>
    <row r="2" spans="1:12" x14ac:dyDescent="0.25">
      <c r="A2" s="6">
        <v>1</v>
      </c>
      <c r="B2" s="6" t="s">
        <v>8</v>
      </c>
      <c r="C2" s="6" t="s">
        <v>110</v>
      </c>
      <c r="D2" s="12">
        <v>5</v>
      </c>
      <c r="E2" s="13">
        <v>0</v>
      </c>
      <c r="F2" s="12">
        <v>600</v>
      </c>
    </row>
    <row r="3" spans="1:12" ht="21" x14ac:dyDescent="0.35">
      <c r="A3" s="6">
        <v>2</v>
      </c>
      <c r="B3" s="6" t="s">
        <v>111</v>
      </c>
      <c r="C3" s="6" t="s">
        <v>112</v>
      </c>
      <c r="D3" s="12">
        <v>6</v>
      </c>
      <c r="E3" s="13">
        <v>0</v>
      </c>
      <c r="F3" s="12">
        <v>350</v>
      </c>
      <c r="J3" s="14" t="s">
        <v>153</v>
      </c>
      <c r="K3">
        <f>SIN(0)</f>
        <v>0</v>
      </c>
    </row>
    <row r="4" spans="1:12" ht="21" x14ac:dyDescent="0.35">
      <c r="A4" s="6">
        <v>3</v>
      </c>
      <c r="B4" s="6" t="s">
        <v>113</v>
      </c>
      <c r="C4" s="6" t="s">
        <v>110</v>
      </c>
      <c r="D4" s="12">
        <v>6</v>
      </c>
      <c r="E4" s="13" t="s">
        <v>114</v>
      </c>
      <c r="F4" s="12">
        <v>350</v>
      </c>
      <c r="J4" s="14" t="s">
        <v>154</v>
      </c>
      <c r="K4">
        <f>COS(0)</f>
        <v>1</v>
      </c>
    </row>
    <row r="5" spans="1:12" ht="21" x14ac:dyDescent="0.35">
      <c r="A5" s="6">
        <v>4</v>
      </c>
      <c r="B5" s="6" t="s">
        <v>115</v>
      </c>
      <c r="C5" s="6" t="s">
        <v>116</v>
      </c>
      <c r="D5" s="12">
        <v>5</v>
      </c>
      <c r="E5" s="13">
        <v>0</v>
      </c>
      <c r="F5" s="12">
        <v>300</v>
      </c>
      <c r="J5" s="14" t="s">
        <v>155</v>
      </c>
      <c r="K5">
        <f>TAN(0)</f>
        <v>0</v>
      </c>
    </row>
    <row r="6" spans="1:12" ht="21" x14ac:dyDescent="0.35">
      <c r="A6" s="6">
        <v>5</v>
      </c>
      <c r="B6" s="6" t="s">
        <v>117</v>
      </c>
      <c r="C6" s="6" t="s">
        <v>116</v>
      </c>
      <c r="D6" s="12">
        <v>5</v>
      </c>
      <c r="E6" s="13">
        <v>0</v>
      </c>
      <c r="F6" s="12">
        <v>300</v>
      </c>
      <c r="J6" s="14"/>
    </row>
    <row r="7" spans="1:12" ht="21" x14ac:dyDescent="0.35">
      <c r="A7" s="6">
        <v>6</v>
      </c>
      <c r="B7" s="6" t="s">
        <v>118</v>
      </c>
      <c r="C7" s="6" t="s">
        <v>119</v>
      </c>
      <c r="D7" s="12">
        <v>5</v>
      </c>
      <c r="E7" s="13" t="s">
        <v>114</v>
      </c>
      <c r="F7" s="12">
        <v>300</v>
      </c>
      <c r="J7" s="14" t="s">
        <v>156</v>
      </c>
      <c r="K7">
        <f>ABS(K4)</f>
        <v>1</v>
      </c>
    </row>
    <row r="8" spans="1:12" ht="21" x14ac:dyDescent="0.35">
      <c r="A8" s="6">
        <v>7</v>
      </c>
      <c r="B8" s="6" t="s">
        <v>120</v>
      </c>
      <c r="C8" s="6" t="s">
        <v>119</v>
      </c>
      <c r="D8" s="12">
        <v>6</v>
      </c>
      <c r="E8" s="13">
        <v>0</v>
      </c>
      <c r="F8" s="12">
        <v>350</v>
      </c>
      <c r="J8" s="14" t="s">
        <v>157</v>
      </c>
      <c r="K8">
        <f>ODD(2)</f>
        <v>3</v>
      </c>
    </row>
    <row r="9" spans="1:12" ht="21" x14ac:dyDescent="0.35">
      <c r="A9" s="6">
        <v>8</v>
      </c>
      <c r="B9" s="6" t="s">
        <v>121</v>
      </c>
      <c r="C9" s="6" t="s">
        <v>110</v>
      </c>
      <c r="D9" s="12">
        <v>6</v>
      </c>
      <c r="E9" s="13">
        <v>0</v>
      </c>
      <c r="F9" s="12">
        <v>350</v>
      </c>
      <c r="J9" s="14" t="s">
        <v>158</v>
      </c>
      <c r="K9">
        <f>EVEN(1.5)</f>
        <v>2</v>
      </c>
    </row>
    <row r="10" spans="1:12" ht="21" x14ac:dyDescent="0.35">
      <c r="A10" s="6">
        <v>9</v>
      </c>
      <c r="B10" s="6" t="s">
        <v>122</v>
      </c>
      <c r="C10" s="6" t="s">
        <v>112</v>
      </c>
      <c r="D10" s="12">
        <v>7</v>
      </c>
      <c r="E10" s="13" t="s">
        <v>114</v>
      </c>
      <c r="F10" s="12">
        <v>400</v>
      </c>
      <c r="J10" s="14" t="s">
        <v>159</v>
      </c>
      <c r="K10">
        <f>ROUNDUP(1.53,1)</f>
        <v>1.6</v>
      </c>
    </row>
    <row r="11" spans="1:12" ht="21" x14ac:dyDescent="0.35">
      <c r="A11" s="6">
        <v>10</v>
      </c>
      <c r="B11" s="6" t="s">
        <v>123</v>
      </c>
      <c r="C11" s="6" t="s">
        <v>119</v>
      </c>
      <c r="D11" s="12">
        <v>7</v>
      </c>
      <c r="E11" s="13">
        <v>0</v>
      </c>
      <c r="F11" s="12">
        <v>400</v>
      </c>
      <c r="J11" s="14" t="s">
        <v>160</v>
      </c>
      <c r="K11">
        <f>ROUNDDOWN(1.51,1)</f>
        <v>1.5</v>
      </c>
    </row>
    <row r="12" spans="1:12" ht="21" x14ac:dyDescent="0.35">
      <c r="A12" s="6">
        <v>11</v>
      </c>
      <c r="B12" s="6" t="s">
        <v>124</v>
      </c>
      <c r="C12" s="6" t="s">
        <v>119</v>
      </c>
      <c r="D12" s="12">
        <v>7</v>
      </c>
      <c r="E12" s="13">
        <v>0</v>
      </c>
      <c r="F12" s="12">
        <v>400</v>
      </c>
      <c r="J12" s="14" t="s">
        <v>161</v>
      </c>
      <c r="K12">
        <f>POWER(10,2)</f>
        <v>100</v>
      </c>
      <c r="L12">
        <f>10^2</f>
        <v>100</v>
      </c>
    </row>
    <row r="13" spans="1:12" ht="21" x14ac:dyDescent="0.35">
      <c r="A13" s="6">
        <v>12</v>
      </c>
      <c r="B13" s="6" t="s">
        <v>125</v>
      </c>
      <c r="C13" s="6" t="s">
        <v>110</v>
      </c>
      <c r="D13" s="12">
        <v>6</v>
      </c>
      <c r="E13" s="13">
        <v>0</v>
      </c>
      <c r="F13" s="12">
        <v>350</v>
      </c>
      <c r="J13" s="14" t="s">
        <v>162</v>
      </c>
      <c r="K13">
        <f ca="1">RAND()</f>
        <v>7.6144316957826308E-2</v>
      </c>
    </row>
    <row r="14" spans="1:12" ht="21" x14ac:dyDescent="0.35">
      <c r="A14" s="6">
        <v>13</v>
      </c>
      <c r="B14" s="6" t="s">
        <v>126</v>
      </c>
      <c r="C14" s="6" t="s">
        <v>112</v>
      </c>
      <c r="D14" s="12">
        <v>7</v>
      </c>
      <c r="E14" s="13" t="s">
        <v>114</v>
      </c>
      <c r="F14" s="12">
        <v>400</v>
      </c>
      <c r="J14" s="14" t="s">
        <v>163</v>
      </c>
      <c r="K14">
        <f ca="1">RANDBETWEEN(1,100)</f>
        <v>31</v>
      </c>
    </row>
    <row r="15" spans="1:12" x14ac:dyDescent="0.25">
      <c r="A15" s="6">
        <v>14</v>
      </c>
      <c r="B15" s="6" t="s">
        <v>127</v>
      </c>
      <c r="C15" s="6" t="s">
        <v>116</v>
      </c>
      <c r="D15" s="12">
        <v>7</v>
      </c>
      <c r="E15" s="13">
        <v>0</v>
      </c>
      <c r="F15" s="12">
        <v>400</v>
      </c>
    </row>
    <row r="16" spans="1:12" x14ac:dyDescent="0.25">
      <c r="A16" s="6">
        <v>15</v>
      </c>
      <c r="B16" s="6" t="s">
        <v>128</v>
      </c>
      <c r="C16" s="6" t="s">
        <v>119</v>
      </c>
      <c r="D16" s="12">
        <v>6</v>
      </c>
      <c r="E16" s="13">
        <v>0</v>
      </c>
      <c r="F16" s="12">
        <v>350</v>
      </c>
    </row>
    <row r="17" spans="1:6" x14ac:dyDescent="0.25">
      <c r="A17" s="6">
        <v>16</v>
      </c>
      <c r="B17" s="6" t="s">
        <v>129</v>
      </c>
      <c r="C17" s="6" t="s">
        <v>116</v>
      </c>
      <c r="D17" s="12">
        <v>5</v>
      </c>
      <c r="E17" s="13">
        <v>0</v>
      </c>
      <c r="F17" s="12">
        <v>300</v>
      </c>
    </row>
    <row r="18" spans="1:6" x14ac:dyDescent="0.25">
      <c r="A18" s="6">
        <v>17</v>
      </c>
      <c r="B18" s="6" t="s">
        <v>130</v>
      </c>
      <c r="C18" s="6" t="s">
        <v>110</v>
      </c>
      <c r="D18" s="12">
        <v>6</v>
      </c>
      <c r="E18" s="13">
        <v>0</v>
      </c>
      <c r="F18" s="12">
        <v>350</v>
      </c>
    </row>
    <row r="19" spans="1:6" x14ac:dyDescent="0.25">
      <c r="A19" s="6">
        <v>18</v>
      </c>
      <c r="B19" s="6" t="s">
        <v>131</v>
      </c>
      <c r="C19" s="6" t="s">
        <v>110</v>
      </c>
      <c r="D19" s="12">
        <v>7</v>
      </c>
      <c r="E19" s="13" t="s">
        <v>114</v>
      </c>
      <c r="F19" s="12">
        <v>400</v>
      </c>
    </row>
    <row r="20" spans="1:6" x14ac:dyDescent="0.25">
      <c r="A20" s="6">
        <v>19</v>
      </c>
      <c r="B20" s="6" t="s">
        <v>132</v>
      </c>
      <c r="C20" s="6" t="s">
        <v>110</v>
      </c>
      <c r="D20" s="12">
        <v>8</v>
      </c>
      <c r="E20" s="13">
        <v>0</v>
      </c>
      <c r="F20" s="12">
        <v>450</v>
      </c>
    </row>
    <row r="21" spans="1:6" x14ac:dyDescent="0.25">
      <c r="A21" s="6">
        <v>20</v>
      </c>
      <c r="B21" s="6" t="s">
        <v>133</v>
      </c>
      <c r="C21" s="6" t="s">
        <v>112</v>
      </c>
      <c r="D21" s="12">
        <v>9</v>
      </c>
      <c r="E21" s="13" t="s">
        <v>114</v>
      </c>
      <c r="F21" s="12">
        <v>500</v>
      </c>
    </row>
    <row r="22" spans="1:6" x14ac:dyDescent="0.25">
      <c r="A22" s="6">
        <v>21</v>
      </c>
      <c r="B22" s="6" t="s">
        <v>134</v>
      </c>
      <c r="C22" s="6" t="s">
        <v>116</v>
      </c>
      <c r="D22" s="12">
        <v>9</v>
      </c>
      <c r="E22" s="13">
        <v>0</v>
      </c>
      <c r="F22" s="12">
        <v>500</v>
      </c>
    </row>
    <row r="23" spans="1:6" x14ac:dyDescent="0.25">
      <c r="A23" s="6">
        <v>22</v>
      </c>
      <c r="B23" s="6" t="s">
        <v>135</v>
      </c>
      <c r="C23" s="6" t="s">
        <v>116</v>
      </c>
      <c r="D23" s="12">
        <v>9</v>
      </c>
      <c r="E23" s="13" t="s">
        <v>114</v>
      </c>
      <c r="F23" s="12">
        <v>500</v>
      </c>
    </row>
    <row r="24" spans="1:6" x14ac:dyDescent="0.25">
      <c r="A24" s="6">
        <v>23</v>
      </c>
      <c r="B24" s="6" t="s">
        <v>136</v>
      </c>
      <c r="C24" s="6" t="s">
        <v>116</v>
      </c>
      <c r="D24" s="12">
        <v>8</v>
      </c>
      <c r="E24" s="13" t="s">
        <v>114</v>
      </c>
      <c r="F24" s="12">
        <v>450</v>
      </c>
    </row>
    <row r="25" spans="1:6" x14ac:dyDescent="0.25">
      <c r="A25" s="6">
        <v>24</v>
      </c>
      <c r="B25" s="6" t="s">
        <v>137</v>
      </c>
      <c r="C25" s="6" t="s">
        <v>110</v>
      </c>
      <c r="D25" s="12">
        <v>8</v>
      </c>
      <c r="E25" s="13">
        <v>0</v>
      </c>
      <c r="F25" s="12">
        <v>450</v>
      </c>
    </row>
    <row r="26" spans="1:6" x14ac:dyDescent="0.25">
      <c r="A26" s="6">
        <v>25</v>
      </c>
      <c r="B26" s="6" t="s">
        <v>138</v>
      </c>
      <c r="C26" s="6" t="s">
        <v>116</v>
      </c>
      <c r="D26" s="12">
        <v>9</v>
      </c>
      <c r="E26" s="13">
        <v>0</v>
      </c>
      <c r="F26" s="12">
        <v>500</v>
      </c>
    </row>
    <row r="30" spans="1:6" x14ac:dyDescent="0.25">
      <c r="E30" t="s">
        <v>181</v>
      </c>
      <c r="F30" t="s">
        <v>182</v>
      </c>
    </row>
    <row r="31" spans="1:6" x14ac:dyDescent="0.25">
      <c r="E31">
        <v>1</v>
      </c>
      <c r="F31">
        <f ca="1">RANDBETWEEN(1,365)</f>
        <v>101</v>
      </c>
    </row>
    <row r="32" spans="1:6" x14ac:dyDescent="0.25">
      <c r="E32">
        <v>2</v>
      </c>
      <c r="F32">
        <f t="shared" ref="F32:F75" ca="1" si="0">RANDBETWEEN(1,365)</f>
        <v>88</v>
      </c>
    </row>
    <row r="33" spans="5:6" x14ac:dyDescent="0.25">
      <c r="E33">
        <v>3</v>
      </c>
      <c r="F33">
        <f t="shared" ca="1" si="0"/>
        <v>364</v>
      </c>
    </row>
    <row r="34" spans="5:6" x14ac:dyDescent="0.25">
      <c r="E34">
        <v>4</v>
      </c>
      <c r="F34">
        <f ca="1">RANDBETWEEN(1,365)</f>
        <v>239</v>
      </c>
    </row>
    <row r="35" spans="5:6" x14ac:dyDescent="0.25">
      <c r="E35">
        <v>5</v>
      </c>
      <c r="F35">
        <f t="shared" ca="1" si="0"/>
        <v>204</v>
      </c>
    </row>
    <row r="36" spans="5:6" x14ac:dyDescent="0.25">
      <c r="E36">
        <v>6</v>
      </c>
      <c r="F36">
        <f t="shared" ca="1" si="0"/>
        <v>310</v>
      </c>
    </row>
    <row r="37" spans="5:6" x14ac:dyDescent="0.25">
      <c r="E37">
        <v>7</v>
      </c>
      <c r="F37">
        <f t="shared" ca="1" si="0"/>
        <v>277</v>
      </c>
    </row>
    <row r="38" spans="5:6" x14ac:dyDescent="0.25">
      <c r="E38">
        <v>8</v>
      </c>
      <c r="F38">
        <f t="shared" ca="1" si="0"/>
        <v>235</v>
      </c>
    </row>
    <row r="39" spans="5:6" x14ac:dyDescent="0.25">
      <c r="E39">
        <v>9</v>
      </c>
      <c r="F39">
        <f t="shared" ca="1" si="0"/>
        <v>365</v>
      </c>
    </row>
    <row r="40" spans="5:6" x14ac:dyDescent="0.25">
      <c r="E40">
        <v>10</v>
      </c>
      <c r="F40">
        <f t="shared" ca="1" si="0"/>
        <v>301</v>
      </c>
    </row>
    <row r="41" spans="5:6" x14ac:dyDescent="0.25">
      <c r="E41">
        <v>11</v>
      </c>
      <c r="F41">
        <f t="shared" ca="1" si="0"/>
        <v>213</v>
      </c>
    </row>
    <row r="42" spans="5:6" x14ac:dyDescent="0.25">
      <c r="E42">
        <v>12</v>
      </c>
      <c r="F42">
        <f t="shared" ca="1" si="0"/>
        <v>121</v>
      </c>
    </row>
    <row r="43" spans="5:6" x14ac:dyDescent="0.25">
      <c r="E43">
        <v>13</v>
      </c>
      <c r="F43">
        <f t="shared" ca="1" si="0"/>
        <v>88</v>
      </c>
    </row>
    <row r="44" spans="5:6" x14ac:dyDescent="0.25">
      <c r="E44">
        <v>14</v>
      </c>
      <c r="F44">
        <f t="shared" ca="1" si="0"/>
        <v>83</v>
      </c>
    </row>
    <row r="45" spans="5:6" x14ac:dyDescent="0.25">
      <c r="E45">
        <v>15</v>
      </c>
      <c r="F45">
        <f t="shared" ca="1" si="0"/>
        <v>45</v>
      </c>
    </row>
    <row r="46" spans="5:6" x14ac:dyDescent="0.25">
      <c r="E46">
        <v>16</v>
      </c>
      <c r="F46">
        <f t="shared" ca="1" si="0"/>
        <v>331</v>
      </c>
    </row>
    <row r="47" spans="5:6" x14ac:dyDescent="0.25">
      <c r="E47">
        <v>17</v>
      </c>
      <c r="F47">
        <f t="shared" ca="1" si="0"/>
        <v>330</v>
      </c>
    </row>
    <row r="48" spans="5:6" x14ac:dyDescent="0.25">
      <c r="E48">
        <v>18</v>
      </c>
      <c r="F48">
        <f t="shared" ca="1" si="0"/>
        <v>337</v>
      </c>
    </row>
    <row r="49" spans="5:6" x14ac:dyDescent="0.25">
      <c r="E49">
        <v>19</v>
      </c>
      <c r="F49">
        <f t="shared" ca="1" si="0"/>
        <v>163</v>
      </c>
    </row>
    <row r="50" spans="5:6" x14ac:dyDescent="0.25">
      <c r="E50">
        <v>20</v>
      </c>
      <c r="F50">
        <f t="shared" ca="1" si="0"/>
        <v>255</v>
      </c>
    </row>
    <row r="51" spans="5:6" x14ac:dyDescent="0.25">
      <c r="E51">
        <v>21</v>
      </c>
      <c r="F51">
        <f t="shared" ca="1" si="0"/>
        <v>225</v>
      </c>
    </row>
    <row r="52" spans="5:6" x14ac:dyDescent="0.25">
      <c r="E52">
        <v>22</v>
      </c>
      <c r="F52">
        <f t="shared" ca="1" si="0"/>
        <v>244</v>
      </c>
    </row>
    <row r="53" spans="5:6" x14ac:dyDescent="0.25">
      <c r="E53">
        <v>23</v>
      </c>
      <c r="F53">
        <f t="shared" ca="1" si="0"/>
        <v>10</v>
      </c>
    </row>
    <row r="54" spans="5:6" x14ac:dyDescent="0.25">
      <c r="E54">
        <v>24</v>
      </c>
      <c r="F54">
        <f t="shared" ca="1" si="0"/>
        <v>13</v>
      </c>
    </row>
    <row r="55" spans="5:6" x14ac:dyDescent="0.25">
      <c r="E55">
        <v>25</v>
      </c>
      <c r="F55">
        <f t="shared" ca="1" si="0"/>
        <v>138</v>
      </c>
    </row>
    <row r="56" spans="5:6" x14ac:dyDescent="0.25">
      <c r="E56">
        <v>26</v>
      </c>
      <c r="F56">
        <f t="shared" ca="1" si="0"/>
        <v>139</v>
      </c>
    </row>
    <row r="57" spans="5:6" x14ac:dyDescent="0.25">
      <c r="E57">
        <v>27</v>
      </c>
      <c r="F57">
        <f t="shared" ca="1" si="0"/>
        <v>211</v>
      </c>
    </row>
    <row r="58" spans="5:6" x14ac:dyDescent="0.25">
      <c r="E58">
        <v>28</v>
      </c>
      <c r="F58">
        <f t="shared" ca="1" si="0"/>
        <v>262</v>
      </c>
    </row>
    <row r="59" spans="5:6" x14ac:dyDescent="0.25">
      <c r="E59">
        <v>29</v>
      </c>
      <c r="F59">
        <f t="shared" ca="1" si="0"/>
        <v>221</v>
      </c>
    </row>
    <row r="60" spans="5:6" x14ac:dyDescent="0.25">
      <c r="E60">
        <v>30</v>
      </c>
      <c r="F60">
        <f t="shared" ca="1" si="0"/>
        <v>2</v>
      </c>
    </row>
    <row r="61" spans="5:6" x14ac:dyDescent="0.25">
      <c r="E61">
        <v>31</v>
      </c>
      <c r="F61">
        <f t="shared" ca="1" si="0"/>
        <v>11</v>
      </c>
    </row>
    <row r="62" spans="5:6" x14ac:dyDescent="0.25">
      <c r="E62">
        <v>32</v>
      </c>
      <c r="F62">
        <f t="shared" ca="1" si="0"/>
        <v>18</v>
      </c>
    </row>
    <row r="63" spans="5:6" x14ac:dyDescent="0.25">
      <c r="E63">
        <v>33</v>
      </c>
      <c r="F63">
        <f t="shared" ca="1" si="0"/>
        <v>173</v>
      </c>
    </row>
    <row r="64" spans="5:6" x14ac:dyDescent="0.25">
      <c r="E64">
        <v>34</v>
      </c>
      <c r="F64">
        <f t="shared" ca="1" si="0"/>
        <v>63</v>
      </c>
    </row>
    <row r="65" spans="5:6" x14ac:dyDescent="0.25">
      <c r="E65">
        <v>35</v>
      </c>
      <c r="F65">
        <f t="shared" ca="1" si="0"/>
        <v>336</v>
      </c>
    </row>
    <row r="66" spans="5:6" x14ac:dyDescent="0.25">
      <c r="E66">
        <v>36</v>
      </c>
      <c r="F66">
        <f t="shared" ca="1" si="0"/>
        <v>207</v>
      </c>
    </row>
    <row r="67" spans="5:6" x14ac:dyDescent="0.25">
      <c r="E67">
        <v>37</v>
      </c>
      <c r="F67">
        <f t="shared" ca="1" si="0"/>
        <v>129</v>
      </c>
    </row>
    <row r="68" spans="5:6" x14ac:dyDescent="0.25">
      <c r="E68">
        <v>38</v>
      </c>
      <c r="F68">
        <f t="shared" ca="1" si="0"/>
        <v>135</v>
      </c>
    </row>
    <row r="69" spans="5:6" x14ac:dyDescent="0.25">
      <c r="E69">
        <v>39</v>
      </c>
      <c r="F69">
        <f t="shared" ca="1" si="0"/>
        <v>209</v>
      </c>
    </row>
    <row r="70" spans="5:6" x14ac:dyDescent="0.25">
      <c r="E70">
        <v>40</v>
      </c>
      <c r="F70">
        <f t="shared" ca="1" si="0"/>
        <v>292</v>
      </c>
    </row>
    <row r="71" spans="5:6" x14ac:dyDescent="0.25">
      <c r="E71">
        <v>41</v>
      </c>
      <c r="F71">
        <f ca="1">RANDBETWEEN(1,365)</f>
        <v>187</v>
      </c>
    </row>
    <row r="72" spans="5:6" x14ac:dyDescent="0.25">
      <c r="E72">
        <v>42</v>
      </c>
      <c r="F72">
        <f t="shared" ca="1" si="0"/>
        <v>77</v>
      </c>
    </row>
    <row r="73" spans="5:6" x14ac:dyDescent="0.25">
      <c r="E73">
        <v>43</v>
      </c>
      <c r="F73">
        <f t="shared" ca="1" si="0"/>
        <v>202</v>
      </c>
    </row>
    <row r="74" spans="5:6" x14ac:dyDescent="0.25">
      <c r="E74">
        <v>44</v>
      </c>
      <c r="F74">
        <f t="shared" ca="1" si="0"/>
        <v>146</v>
      </c>
    </row>
    <row r="75" spans="5:6" x14ac:dyDescent="0.25">
      <c r="E75">
        <v>45</v>
      </c>
      <c r="F75">
        <f t="shared" ca="1" si="0"/>
        <v>13</v>
      </c>
    </row>
  </sheetData>
  <conditionalFormatting sqref="H3:H62">
    <cfRule type="duplicateValues" dxfId="1" priority="2"/>
  </conditionalFormatting>
  <conditionalFormatting sqref="F31:F75">
    <cfRule type="duplicateValues" dxfId="0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C5CE-19B9-4954-B446-080DC018F298}">
  <sheetPr codeName="Planilha14"/>
  <dimension ref="A1:K26"/>
  <sheetViews>
    <sheetView workbookViewId="0">
      <selection activeCell="I24" sqref="I24"/>
    </sheetView>
  </sheetViews>
  <sheetFormatPr defaultRowHeight="15" x14ac:dyDescent="0.25"/>
  <cols>
    <col min="1" max="1" width="12.28515625" bestFit="1" customWidth="1"/>
    <col min="2" max="2" width="17.85546875" bestFit="1" customWidth="1"/>
    <col min="3" max="3" width="11.140625" bestFit="1" customWidth="1"/>
    <col min="4" max="4" width="5.140625" bestFit="1" customWidth="1"/>
    <col min="5" max="5" width="5.42578125" bestFit="1" customWidth="1"/>
    <col min="6" max="6" width="13.85546875" bestFit="1" customWidth="1"/>
    <col min="10" max="10" width="26" bestFit="1" customWidth="1"/>
    <col min="11" max="11" width="12" bestFit="1" customWidth="1"/>
  </cols>
  <sheetData>
    <row r="1" spans="1:11" x14ac:dyDescent="0.25">
      <c r="A1" s="6" t="s">
        <v>104</v>
      </c>
      <c r="B1" s="6" t="s">
        <v>105</v>
      </c>
      <c r="C1" s="6" t="s">
        <v>106</v>
      </c>
      <c r="D1" s="6" t="s">
        <v>107</v>
      </c>
      <c r="E1" s="6" t="s">
        <v>108</v>
      </c>
      <c r="F1" s="6" t="s">
        <v>109</v>
      </c>
    </row>
    <row r="2" spans="1:11" x14ac:dyDescent="0.25">
      <c r="A2" s="6">
        <v>1</v>
      </c>
      <c r="B2" s="6" t="s">
        <v>8</v>
      </c>
      <c r="C2" s="6" t="s">
        <v>110</v>
      </c>
      <c r="D2" s="12">
        <v>5</v>
      </c>
      <c r="E2" s="13">
        <v>0</v>
      </c>
      <c r="F2" s="12">
        <v>600</v>
      </c>
    </row>
    <row r="3" spans="1:11" x14ac:dyDescent="0.25">
      <c r="A3" s="6">
        <v>2</v>
      </c>
      <c r="B3" s="6" t="s">
        <v>111</v>
      </c>
      <c r="C3" s="6" t="s">
        <v>112</v>
      </c>
      <c r="D3" s="12">
        <v>6</v>
      </c>
      <c r="E3" s="13">
        <v>0</v>
      </c>
      <c r="F3" s="12">
        <v>350</v>
      </c>
    </row>
    <row r="4" spans="1:11" x14ac:dyDescent="0.25">
      <c r="A4" s="6">
        <v>3</v>
      </c>
      <c r="B4" s="6" t="s">
        <v>113</v>
      </c>
      <c r="C4" s="6" t="s">
        <v>110</v>
      </c>
      <c r="D4" s="12">
        <v>6</v>
      </c>
      <c r="E4" s="13" t="s">
        <v>114</v>
      </c>
      <c r="F4" s="12">
        <v>350</v>
      </c>
    </row>
    <row r="5" spans="1:11" x14ac:dyDescent="0.25">
      <c r="A5" s="6">
        <v>4</v>
      </c>
      <c r="B5" s="6" t="s">
        <v>115</v>
      </c>
      <c r="C5" s="6" t="s">
        <v>116</v>
      </c>
      <c r="D5" s="12">
        <v>5</v>
      </c>
      <c r="E5" s="13">
        <v>0</v>
      </c>
      <c r="F5" s="12">
        <v>300</v>
      </c>
      <c r="J5" t="s">
        <v>36</v>
      </c>
      <c r="K5" s="25">
        <f>AVERAGE(F2:F26)</f>
        <v>400</v>
      </c>
    </row>
    <row r="6" spans="1:11" x14ac:dyDescent="0.25">
      <c r="A6" s="6">
        <v>5</v>
      </c>
      <c r="B6" s="6" t="s">
        <v>117</v>
      </c>
      <c r="C6" s="6" t="s">
        <v>116</v>
      </c>
      <c r="D6" s="12">
        <v>5</v>
      </c>
      <c r="E6" s="13">
        <v>0</v>
      </c>
      <c r="F6" s="12">
        <v>300</v>
      </c>
      <c r="J6" t="s">
        <v>186</v>
      </c>
      <c r="K6" s="25">
        <f>MEDIAN(F2:F26)</f>
        <v>400</v>
      </c>
    </row>
    <row r="7" spans="1:11" x14ac:dyDescent="0.25">
      <c r="A7" s="6">
        <v>6</v>
      </c>
      <c r="B7" s="6" t="s">
        <v>118</v>
      </c>
      <c r="C7" s="6" t="s">
        <v>119</v>
      </c>
      <c r="D7" s="12">
        <v>5</v>
      </c>
      <c r="E7" s="13" t="s">
        <v>114</v>
      </c>
      <c r="F7" s="12">
        <v>300</v>
      </c>
      <c r="J7" t="s">
        <v>382</v>
      </c>
      <c r="K7">
        <f>MODE(F2:F26)</f>
        <v>350</v>
      </c>
    </row>
    <row r="8" spans="1:11" x14ac:dyDescent="0.25">
      <c r="A8" s="6">
        <v>7</v>
      </c>
      <c r="B8" s="6" t="s">
        <v>120</v>
      </c>
      <c r="C8" s="6" t="s">
        <v>119</v>
      </c>
      <c r="D8" s="12">
        <v>6</v>
      </c>
      <c r="E8" s="13">
        <v>0</v>
      </c>
      <c r="F8" s="12">
        <v>350</v>
      </c>
      <c r="J8" t="s">
        <v>383</v>
      </c>
      <c r="K8">
        <f>_xlfn.STDEV.S(F2:F26)</f>
        <v>77.728158775740127</v>
      </c>
    </row>
    <row r="9" spans="1:11" x14ac:dyDescent="0.25">
      <c r="A9" s="6">
        <v>8</v>
      </c>
      <c r="B9" s="6" t="s">
        <v>121</v>
      </c>
      <c r="C9" s="6" t="s">
        <v>110</v>
      </c>
      <c r="D9" s="12">
        <v>6</v>
      </c>
      <c r="E9" s="13">
        <v>0</v>
      </c>
      <c r="F9" s="12">
        <v>350</v>
      </c>
      <c r="J9" t="s">
        <v>384</v>
      </c>
      <c r="K9">
        <f>_xlfn.STDEV.P(F2:F26)</f>
        <v>76.157731058639087</v>
      </c>
    </row>
    <row r="10" spans="1:11" x14ac:dyDescent="0.25">
      <c r="A10" s="6">
        <v>9</v>
      </c>
      <c r="B10" s="6" t="s">
        <v>122</v>
      </c>
      <c r="C10" s="6" t="s">
        <v>112</v>
      </c>
      <c r="D10" s="12">
        <v>7</v>
      </c>
      <c r="E10" s="13" t="s">
        <v>114</v>
      </c>
      <c r="F10" s="12">
        <v>400</v>
      </c>
      <c r="J10" t="s">
        <v>385</v>
      </c>
      <c r="K10">
        <f>_xlfn.VAR.S(F2:F26)</f>
        <v>6041.666666666667</v>
      </c>
    </row>
    <row r="11" spans="1:11" x14ac:dyDescent="0.25">
      <c r="A11" s="6">
        <v>10</v>
      </c>
      <c r="B11" s="6" t="s">
        <v>123</v>
      </c>
      <c r="C11" s="6" t="s">
        <v>119</v>
      </c>
      <c r="D11" s="12">
        <v>7</v>
      </c>
      <c r="E11" s="13">
        <v>0</v>
      </c>
      <c r="F11" s="12">
        <v>400</v>
      </c>
      <c r="J11" t="s">
        <v>386</v>
      </c>
      <c r="K11">
        <f>_xlfn.VAR.P(F2:F26)</f>
        <v>5800</v>
      </c>
    </row>
    <row r="12" spans="1:11" x14ac:dyDescent="0.25">
      <c r="A12" s="6">
        <v>11</v>
      </c>
      <c r="B12" s="6" t="s">
        <v>124</v>
      </c>
      <c r="C12" s="6" t="s">
        <v>119</v>
      </c>
      <c r="D12" s="12">
        <v>7</v>
      </c>
      <c r="E12" s="13">
        <v>0</v>
      </c>
      <c r="F12" s="12">
        <v>400</v>
      </c>
      <c r="J12" t="s">
        <v>387</v>
      </c>
      <c r="K12">
        <f>K8/K5</f>
        <v>0.19432039693935033</v>
      </c>
    </row>
    <row r="13" spans="1:11" x14ac:dyDescent="0.25">
      <c r="A13" s="6">
        <v>12</v>
      </c>
      <c r="B13" s="6" t="s">
        <v>125</v>
      </c>
      <c r="C13" s="6" t="s">
        <v>110</v>
      </c>
      <c r="D13" s="12">
        <v>6</v>
      </c>
      <c r="E13" s="13">
        <v>0</v>
      </c>
      <c r="F13" s="12">
        <v>350</v>
      </c>
    </row>
    <row r="14" spans="1:11" x14ac:dyDescent="0.25">
      <c r="A14" s="6">
        <v>13</v>
      </c>
      <c r="B14" s="6" t="s">
        <v>126</v>
      </c>
      <c r="C14" s="6" t="s">
        <v>112</v>
      </c>
      <c r="D14" s="12">
        <v>7</v>
      </c>
      <c r="E14" s="13" t="s">
        <v>114</v>
      </c>
      <c r="F14" s="12">
        <v>400</v>
      </c>
    </row>
    <row r="15" spans="1:11" x14ac:dyDescent="0.25">
      <c r="A15" s="6">
        <v>14</v>
      </c>
      <c r="B15" s="6" t="s">
        <v>127</v>
      </c>
      <c r="C15" s="6" t="s">
        <v>116</v>
      </c>
      <c r="D15" s="12">
        <v>7</v>
      </c>
      <c r="E15" s="13">
        <v>0</v>
      </c>
      <c r="F15" s="12">
        <v>400</v>
      </c>
    </row>
    <row r="16" spans="1:11" x14ac:dyDescent="0.25">
      <c r="A16" s="6">
        <v>15</v>
      </c>
      <c r="B16" s="6" t="s">
        <v>128</v>
      </c>
      <c r="C16" s="6" t="s">
        <v>119</v>
      </c>
      <c r="D16" s="12">
        <v>6</v>
      </c>
      <c r="E16" s="13">
        <v>0</v>
      </c>
      <c r="F16" s="12">
        <v>350</v>
      </c>
    </row>
    <row r="17" spans="1:6" x14ac:dyDescent="0.25">
      <c r="A17" s="6">
        <v>16</v>
      </c>
      <c r="B17" s="6" t="s">
        <v>129</v>
      </c>
      <c r="C17" s="6" t="s">
        <v>116</v>
      </c>
      <c r="D17" s="12">
        <v>5</v>
      </c>
      <c r="E17" s="13">
        <v>0</v>
      </c>
      <c r="F17" s="12">
        <v>300</v>
      </c>
    </row>
    <row r="18" spans="1:6" x14ac:dyDescent="0.25">
      <c r="A18" s="6">
        <v>17</v>
      </c>
      <c r="B18" s="6" t="s">
        <v>130</v>
      </c>
      <c r="C18" s="6" t="s">
        <v>110</v>
      </c>
      <c r="D18" s="12">
        <v>6</v>
      </c>
      <c r="E18" s="13">
        <v>0</v>
      </c>
      <c r="F18" s="12">
        <v>350</v>
      </c>
    </row>
    <row r="19" spans="1:6" x14ac:dyDescent="0.25">
      <c r="A19" s="6">
        <v>18</v>
      </c>
      <c r="B19" s="6" t="s">
        <v>131</v>
      </c>
      <c r="C19" s="6" t="s">
        <v>110</v>
      </c>
      <c r="D19" s="12">
        <v>7</v>
      </c>
      <c r="E19" s="13" t="s">
        <v>114</v>
      </c>
      <c r="F19" s="12">
        <v>400</v>
      </c>
    </row>
    <row r="20" spans="1:6" x14ac:dyDescent="0.25">
      <c r="A20" s="6">
        <v>19</v>
      </c>
      <c r="B20" s="6" t="s">
        <v>132</v>
      </c>
      <c r="C20" s="6" t="s">
        <v>110</v>
      </c>
      <c r="D20" s="12">
        <v>8</v>
      </c>
      <c r="E20" s="13">
        <v>0</v>
      </c>
      <c r="F20" s="12">
        <v>450</v>
      </c>
    </row>
    <row r="21" spans="1:6" x14ac:dyDescent="0.25">
      <c r="A21" s="6">
        <v>20</v>
      </c>
      <c r="B21" s="6" t="s">
        <v>133</v>
      </c>
      <c r="C21" s="6" t="s">
        <v>112</v>
      </c>
      <c r="D21" s="12">
        <v>9</v>
      </c>
      <c r="E21" s="13" t="s">
        <v>114</v>
      </c>
      <c r="F21" s="12">
        <v>500</v>
      </c>
    </row>
    <row r="22" spans="1:6" x14ac:dyDescent="0.25">
      <c r="A22" s="6">
        <v>21</v>
      </c>
      <c r="B22" s="6" t="s">
        <v>134</v>
      </c>
      <c r="C22" s="6" t="s">
        <v>116</v>
      </c>
      <c r="D22" s="12">
        <v>9</v>
      </c>
      <c r="E22" s="13">
        <v>0</v>
      </c>
      <c r="F22" s="12">
        <v>500</v>
      </c>
    </row>
    <row r="23" spans="1:6" x14ac:dyDescent="0.25">
      <c r="A23" s="6">
        <v>22</v>
      </c>
      <c r="B23" s="6" t="s">
        <v>135</v>
      </c>
      <c r="C23" s="6" t="s">
        <v>116</v>
      </c>
      <c r="D23" s="12">
        <v>9</v>
      </c>
      <c r="E23" s="13" t="s">
        <v>114</v>
      </c>
      <c r="F23" s="12">
        <v>500</v>
      </c>
    </row>
    <row r="24" spans="1:6" x14ac:dyDescent="0.25">
      <c r="A24" s="6">
        <v>23</v>
      </c>
      <c r="B24" s="6" t="s">
        <v>136</v>
      </c>
      <c r="C24" s="6" t="s">
        <v>116</v>
      </c>
      <c r="D24" s="12">
        <v>8</v>
      </c>
      <c r="E24" s="13" t="s">
        <v>114</v>
      </c>
      <c r="F24" s="12">
        <v>450</v>
      </c>
    </row>
    <row r="25" spans="1:6" x14ac:dyDescent="0.25">
      <c r="A25" s="6">
        <v>24</v>
      </c>
      <c r="B25" s="6" t="s">
        <v>137</v>
      </c>
      <c r="C25" s="6" t="s">
        <v>110</v>
      </c>
      <c r="D25" s="12">
        <v>8</v>
      </c>
      <c r="E25" s="13">
        <v>0</v>
      </c>
      <c r="F25" s="12">
        <v>450</v>
      </c>
    </row>
    <row r="26" spans="1:6" x14ac:dyDescent="0.25">
      <c r="A26" s="6">
        <v>25</v>
      </c>
      <c r="B26" s="6" t="s">
        <v>138</v>
      </c>
      <c r="C26" s="6" t="s">
        <v>116</v>
      </c>
      <c r="D26" s="12">
        <v>9</v>
      </c>
      <c r="E26" s="13">
        <v>0</v>
      </c>
      <c r="F26" s="12">
        <v>500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8164F-D38D-4600-BBD3-EBFC35D9BCE1}">
  <sheetPr codeName="Planilha13"/>
  <dimension ref="A1:N27"/>
  <sheetViews>
    <sheetView topLeftCell="A4" workbookViewId="0">
      <selection sqref="A1:F26"/>
    </sheetView>
  </sheetViews>
  <sheetFormatPr defaultRowHeight="15" x14ac:dyDescent="0.25"/>
  <cols>
    <col min="1" max="1" width="12.28515625" bestFit="1" customWidth="1"/>
    <col min="2" max="2" width="17.85546875" bestFit="1" customWidth="1"/>
    <col min="3" max="3" width="11.140625" bestFit="1" customWidth="1"/>
    <col min="5" max="5" width="5.42578125" bestFit="1" customWidth="1"/>
    <col min="6" max="6" width="13.85546875" bestFit="1" customWidth="1"/>
    <col min="7" max="7" width="21" bestFit="1" customWidth="1"/>
    <col min="10" max="10" width="48.85546875" bestFit="1" customWidth="1"/>
    <col min="11" max="11" width="38.85546875" bestFit="1" customWidth="1"/>
    <col min="13" max="13" width="19" bestFit="1" customWidth="1"/>
  </cols>
  <sheetData>
    <row r="1" spans="1:14" x14ac:dyDescent="0.25">
      <c r="A1" s="6" t="s">
        <v>104</v>
      </c>
      <c r="B1" s="6" t="s">
        <v>105</v>
      </c>
      <c r="C1" s="6" t="s">
        <v>106</v>
      </c>
      <c r="D1" s="6" t="s">
        <v>107</v>
      </c>
      <c r="E1" s="6" t="s">
        <v>108</v>
      </c>
      <c r="F1" s="6" t="s">
        <v>109</v>
      </c>
      <c r="G1" s="23" t="s">
        <v>184</v>
      </c>
    </row>
    <row r="2" spans="1:14" x14ac:dyDescent="0.25">
      <c r="A2" s="6">
        <v>1</v>
      </c>
      <c r="B2" s="6" t="s">
        <v>8</v>
      </c>
      <c r="C2" s="6" t="s">
        <v>110</v>
      </c>
      <c r="D2" s="12">
        <v>5</v>
      </c>
      <c r="E2" s="13">
        <v>0</v>
      </c>
      <c r="F2" s="12">
        <v>600</v>
      </c>
      <c r="G2" t="b">
        <f>ISERR(F2)</f>
        <v>0</v>
      </c>
    </row>
    <row r="3" spans="1:14" ht="21" x14ac:dyDescent="0.35">
      <c r="A3" s="6">
        <v>2</v>
      </c>
      <c r="B3" s="6" t="s">
        <v>111</v>
      </c>
      <c r="C3" s="6" t="s">
        <v>112</v>
      </c>
      <c r="D3" s="12">
        <v>6</v>
      </c>
      <c r="E3" s="13">
        <v>0</v>
      </c>
      <c r="F3" s="12">
        <v>350</v>
      </c>
      <c r="G3" t="b">
        <f t="shared" ref="G3:G26" si="0">ISERR(F3)</f>
        <v>0</v>
      </c>
      <c r="J3" s="14" t="s">
        <v>164</v>
      </c>
      <c r="M3" t="str">
        <f>VLOOKUP("PEDRO",B1:D18,2,FALSE)</f>
        <v>SERRA</v>
      </c>
    </row>
    <row r="4" spans="1:14" ht="21" x14ac:dyDescent="0.35">
      <c r="A4" s="6">
        <v>3</v>
      </c>
      <c r="B4" s="6" t="s">
        <v>113</v>
      </c>
      <c r="C4" s="6" t="s">
        <v>110</v>
      </c>
      <c r="D4" s="12">
        <v>6</v>
      </c>
      <c r="E4" s="13" t="s">
        <v>114</v>
      </c>
      <c r="F4" s="12">
        <v>350</v>
      </c>
      <c r="G4" t="b">
        <f t="shared" si="0"/>
        <v>0</v>
      </c>
      <c r="J4" s="14" t="s">
        <v>165</v>
      </c>
      <c r="M4" t="str">
        <f>INDEX(A1:C10,2,2)</f>
        <v>JOÃO</v>
      </c>
    </row>
    <row r="5" spans="1:14" ht="21" x14ac:dyDescent="0.35">
      <c r="A5" s="6">
        <v>4</v>
      </c>
      <c r="B5" s="6" t="s">
        <v>115</v>
      </c>
      <c r="C5" s="6" t="s">
        <v>116</v>
      </c>
      <c r="D5" s="12">
        <v>5</v>
      </c>
      <c r="E5" s="13">
        <v>0</v>
      </c>
      <c r="F5" s="12">
        <v>300</v>
      </c>
      <c r="G5" t="b">
        <f t="shared" si="0"/>
        <v>0</v>
      </c>
      <c r="J5" s="14" t="s">
        <v>166</v>
      </c>
      <c r="M5">
        <f>MATCH("JOÃO",B1:B27,0)</f>
        <v>2</v>
      </c>
    </row>
    <row r="6" spans="1:14" ht="21" x14ac:dyDescent="0.35">
      <c r="A6" s="6">
        <v>5</v>
      </c>
      <c r="B6" s="6" t="s">
        <v>117</v>
      </c>
      <c r="C6" s="6" t="s">
        <v>116</v>
      </c>
      <c r="D6" s="12">
        <v>5</v>
      </c>
      <c r="E6" s="13">
        <v>0</v>
      </c>
      <c r="F6" s="12">
        <v>300</v>
      </c>
      <c r="G6" t="b">
        <f t="shared" si="0"/>
        <v>0</v>
      </c>
      <c r="J6" s="14" t="s">
        <v>167</v>
      </c>
      <c r="M6" t="b">
        <f>ISERR(F2)</f>
        <v>0</v>
      </c>
    </row>
    <row r="7" spans="1:14" ht="21" x14ac:dyDescent="0.35">
      <c r="A7" s="6">
        <v>6</v>
      </c>
      <c r="B7" s="6" t="s">
        <v>118</v>
      </c>
      <c r="C7" s="6" t="s">
        <v>119</v>
      </c>
      <c r="D7" s="12">
        <v>5</v>
      </c>
      <c r="E7" s="13" t="s">
        <v>114</v>
      </c>
      <c r="F7" s="12">
        <v>300</v>
      </c>
      <c r="G7" t="b">
        <f t="shared" si="0"/>
        <v>0</v>
      </c>
      <c r="J7" s="14"/>
    </row>
    <row r="8" spans="1:14" ht="21" x14ac:dyDescent="0.35">
      <c r="A8" s="6">
        <v>7</v>
      </c>
      <c r="B8" s="6" t="s">
        <v>120</v>
      </c>
      <c r="C8" s="6" t="s">
        <v>119</v>
      </c>
      <c r="D8" s="12">
        <v>6</v>
      </c>
      <c r="E8" s="13">
        <v>0</v>
      </c>
      <c r="F8" s="12">
        <v>350</v>
      </c>
      <c r="G8" t="b">
        <f t="shared" si="0"/>
        <v>0</v>
      </c>
      <c r="J8" s="14" t="s">
        <v>168</v>
      </c>
      <c r="M8" t="str">
        <f>_xlfn.CONCAT(B8," ",C8)</f>
        <v>PATRICIA CARIACICA</v>
      </c>
      <c r="N8" t="s">
        <v>173</v>
      </c>
    </row>
    <row r="9" spans="1:14" ht="21" x14ac:dyDescent="0.35">
      <c r="A9" s="6">
        <v>8</v>
      </c>
      <c r="B9" s="6" t="s">
        <v>121</v>
      </c>
      <c r="C9" s="6" t="s">
        <v>110</v>
      </c>
      <c r="D9" s="12">
        <v>6</v>
      </c>
      <c r="E9" s="13">
        <v>0</v>
      </c>
      <c r="F9" s="12">
        <v>350</v>
      </c>
      <c r="G9" t="b">
        <f t="shared" si="0"/>
        <v>0</v>
      </c>
      <c r="J9" s="14" t="s">
        <v>169</v>
      </c>
      <c r="K9" t="str">
        <f>LEFT(G9,2)</f>
        <v>FA</v>
      </c>
    </row>
    <row r="10" spans="1:14" ht="21" x14ac:dyDescent="0.35">
      <c r="A10" s="6">
        <v>9</v>
      </c>
      <c r="B10" s="6" t="s">
        <v>122</v>
      </c>
      <c r="C10" s="6" t="s">
        <v>112</v>
      </c>
      <c r="D10" s="12">
        <v>7</v>
      </c>
      <c r="E10" s="13" t="s">
        <v>114</v>
      </c>
      <c r="F10" s="12">
        <v>400</v>
      </c>
      <c r="G10" t="b">
        <f t="shared" si="0"/>
        <v>0</v>
      </c>
      <c r="J10" s="14" t="s">
        <v>170</v>
      </c>
      <c r="K10" t="str">
        <f>RIGHT(G10,2)</f>
        <v>SO</v>
      </c>
    </row>
    <row r="11" spans="1:14" ht="21" x14ac:dyDescent="0.35">
      <c r="A11" s="6">
        <v>10</v>
      </c>
      <c r="B11" s="6" t="s">
        <v>123</v>
      </c>
      <c r="C11" s="6" t="s">
        <v>119</v>
      </c>
      <c r="D11" s="12">
        <v>7</v>
      </c>
      <c r="E11" s="13">
        <v>0</v>
      </c>
      <c r="F11" s="12">
        <v>400</v>
      </c>
      <c r="G11" t="b">
        <f t="shared" si="0"/>
        <v>0</v>
      </c>
      <c r="J11" s="14" t="s">
        <v>171</v>
      </c>
      <c r="K11">
        <f>LEN(G10)</f>
        <v>5</v>
      </c>
    </row>
    <row r="12" spans="1:14" ht="21" x14ac:dyDescent="0.35">
      <c r="A12" s="6">
        <v>11</v>
      </c>
      <c r="B12" s="6" t="s">
        <v>124</v>
      </c>
      <c r="C12" s="6" t="s">
        <v>119</v>
      </c>
      <c r="D12" s="12">
        <v>7</v>
      </c>
      <c r="E12" s="13">
        <v>0</v>
      </c>
      <c r="F12" s="12">
        <v>400</v>
      </c>
      <c r="G12" t="b">
        <f t="shared" si="0"/>
        <v>0</v>
      </c>
      <c r="J12" s="14" t="s">
        <v>172</v>
      </c>
      <c r="K12" t="str">
        <f>UPPER(J18)</f>
        <v>O VALOR TOTAL DA MENSALIDADE É 10010</v>
      </c>
    </row>
    <row r="13" spans="1:14" ht="21" x14ac:dyDescent="0.35">
      <c r="A13" s="6">
        <v>12</v>
      </c>
      <c r="B13" s="6" t="s">
        <v>125</v>
      </c>
      <c r="C13" s="6" t="s">
        <v>110</v>
      </c>
      <c r="D13" s="12">
        <v>6</v>
      </c>
      <c r="E13" s="13">
        <v>0</v>
      </c>
      <c r="F13" s="12">
        <v>360</v>
      </c>
      <c r="G13" t="b">
        <f t="shared" si="0"/>
        <v>0</v>
      </c>
      <c r="J13" s="14" t="s">
        <v>183</v>
      </c>
      <c r="K13" t="str">
        <f>LOWER(G14)</f>
        <v>falso</v>
      </c>
    </row>
    <row r="14" spans="1:14" x14ac:dyDescent="0.25">
      <c r="A14" s="6">
        <v>13</v>
      </c>
      <c r="B14" s="6" t="s">
        <v>126</v>
      </c>
      <c r="C14" s="6" t="s">
        <v>112</v>
      </c>
      <c r="D14" s="12">
        <v>7</v>
      </c>
      <c r="E14" s="13" t="s">
        <v>114</v>
      </c>
      <c r="F14" s="12">
        <v>400</v>
      </c>
      <c r="G14" t="b">
        <f t="shared" si="0"/>
        <v>0</v>
      </c>
    </row>
    <row r="15" spans="1:14" ht="21" x14ac:dyDescent="0.35">
      <c r="A15" s="6">
        <v>14</v>
      </c>
      <c r="B15" s="6" t="s">
        <v>127</v>
      </c>
      <c r="C15" s="6" t="s">
        <v>116</v>
      </c>
      <c r="D15" s="12">
        <v>7</v>
      </c>
      <c r="E15" s="13">
        <v>0</v>
      </c>
      <c r="F15" s="12">
        <v>400</v>
      </c>
      <c r="G15" t="b">
        <f t="shared" si="0"/>
        <v>0</v>
      </c>
      <c r="J15" s="14" t="s">
        <v>185</v>
      </c>
    </row>
    <row r="16" spans="1:14" x14ac:dyDescent="0.25">
      <c r="A16" s="6">
        <v>15</v>
      </c>
      <c r="B16" s="6" t="s">
        <v>128</v>
      </c>
      <c r="C16" s="6" t="s">
        <v>119</v>
      </c>
      <c r="D16" s="12">
        <v>6</v>
      </c>
      <c r="E16" s="13">
        <v>0</v>
      </c>
      <c r="F16" s="12">
        <v>350</v>
      </c>
      <c r="G16" t="b">
        <f t="shared" si="0"/>
        <v>0</v>
      </c>
    </row>
    <row r="17" spans="1:10" x14ac:dyDescent="0.25">
      <c r="A17" s="6">
        <v>16</v>
      </c>
      <c r="B17" s="6" t="s">
        <v>129</v>
      </c>
      <c r="C17" s="6" t="s">
        <v>116</v>
      </c>
      <c r="D17" s="12">
        <v>5</v>
      </c>
      <c r="E17" s="13">
        <v>0</v>
      </c>
      <c r="F17" s="12">
        <v>300</v>
      </c>
      <c r="G17" t="b">
        <f t="shared" si="0"/>
        <v>0</v>
      </c>
    </row>
    <row r="18" spans="1:10" x14ac:dyDescent="0.25">
      <c r="A18" s="6">
        <v>17</v>
      </c>
      <c r="B18" s="6" t="s">
        <v>130</v>
      </c>
      <c r="C18" s="6" t="s">
        <v>110</v>
      </c>
      <c r="D18" s="12">
        <v>6</v>
      </c>
      <c r="E18" s="13">
        <v>0</v>
      </c>
      <c r="F18" s="12">
        <v>350</v>
      </c>
      <c r="G18" t="b">
        <f t="shared" si="0"/>
        <v>0</v>
      </c>
      <c r="J18" t="str">
        <f>"O valor total da mensalidade é " &amp; total_soma</f>
        <v>O valor total da mensalidade é 10010</v>
      </c>
    </row>
    <row r="19" spans="1:10" x14ac:dyDescent="0.25">
      <c r="A19" s="6">
        <v>18</v>
      </c>
      <c r="B19" s="6" t="s">
        <v>131</v>
      </c>
      <c r="C19" s="6" t="s">
        <v>110</v>
      </c>
      <c r="D19" s="12">
        <v>7</v>
      </c>
      <c r="E19" s="13" t="s">
        <v>114</v>
      </c>
      <c r="F19" s="12">
        <v>400</v>
      </c>
      <c r="G19" t="b">
        <f t="shared" si="0"/>
        <v>0</v>
      </c>
    </row>
    <row r="20" spans="1:10" x14ac:dyDescent="0.25">
      <c r="A20" s="6">
        <v>19</v>
      </c>
      <c r="B20" s="6" t="s">
        <v>132</v>
      </c>
      <c r="C20" s="6" t="s">
        <v>110</v>
      </c>
      <c r="D20" s="12">
        <v>8</v>
      </c>
      <c r="E20" s="13">
        <v>0</v>
      </c>
      <c r="F20" s="12">
        <v>450</v>
      </c>
      <c r="G20" t="b">
        <f t="shared" si="0"/>
        <v>0</v>
      </c>
    </row>
    <row r="21" spans="1:10" x14ac:dyDescent="0.25">
      <c r="A21" s="6">
        <v>20</v>
      </c>
      <c r="B21" s="6" t="s">
        <v>133</v>
      </c>
      <c r="C21" s="6" t="s">
        <v>112</v>
      </c>
      <c r="D21" s="12">
        <v>9</v>
      </c>
      <c r="E21" s="13" t="s">
        <v>114</v>
      </c>
      <c r="F21" s="12">
        <v>500</v>
      </c>
      <c r="G21" t="b">
        <f t="shared" si="0"/>
        <v>0</v>
      </c>
    </row>
    <row r="22" spans="1:10" x14ac:dyDescent="0.25">
      <c r="A22" s="6">
        <v>21</v>
      </c>
      <c r="B22" s="6" t="s">
        <v>134</v>
      </c>
      <c r="C22" s="6" t="s">
        <v>116</v>
      </c>
      <c r="D22" s="12">
        <v>9</v>
      </c>
      <c r="E22" s="13">
        <v>0</v>
      </c>
      <c r="F22" s="12">
        <v>500</v>
      </c>
      <c r="G22" t="b">
        <f t="shared" si="0"/>
        <v>0</v>
      </c>
    </row>
    <row r="23" spans="1:10" x14ac:dyDescent="0.25">
      <c r="A23" s="6">
        <v>22</v>
      </c>
      <c r="B23" s="6" t="s">
        <v>135</v>
      </c>
      <c r="C23" s="6" t="s">
        <v>116</v>
      </c>
      <c r="D23" s="12">
        <v>9</v>
      </c>
      <c r="E23" s="13" t="s">
        <v>114</v>
      </c>
      <c r="F23" s="12">
        <v>500</v>
      </c>
      <c r="G23" t="b">
        <f t="shared" si="0"/>
        <v>0</v>
      </c>
    </row>
    <row r="24" spans="1:10" x14ac:dyDescent="0.25">
      <c r="A24" s="6">
        <v>23</v>
      </c>
      <c r="B24" s="6" t="s">
        <v>136</v>
      </c>
      <c r="C24" s="6" t="s">
        <v>116</v>
      </c>
      <c r="D24" s="12">
        <v>8</v>
      </c>
      <c r="E24" s="13" t="s">
        <v>114</v>
      </c>
      <c r="F24" s="12">
        <v>450</v>
      </c>
      <c r="G24" t="b">
        <f t="shared" si="0"/>
        <v>0</v>
      </c>
    </row>
    <row r="25" spans="1:10" x14ac:dyDescent="0.25">
      <c r="A25" s="6">
        <v>24</v>
      </c>
      <c r="B25" s="6" t="s">
        <v>137</v>
      </c>
      <c r="C25" s="6" t="s">
        <v>110</v>
      </c>
      <c r="D25" s="12">
        <v>8</v>
      </c>
      <c r="E25" s="13">
        <v>0</v>
      </c>
      <c r="F25" s="12">
        <v>450</v>
      </c>
      <c r="G25" t="b">
        <f t="shared" si="0"/>
        <v>0</v>
      </c>
    </row>
    <row r="26" spans="1:10" x14ac:dyDescent="0.25">
      <c r="A26" s="6">
        <v>25</v>
      </c>
      <c r="B26" s="6" t="s">
        <v>138</v>
      </c>
      <c r="C26" s="6" t="s">
        <v>116</v>
      </c>
      <c r="D26" s="12">
        <v>9</v>
      </c>
      <c r="E26" s="13">
        <v>0</v>
      </c>
      <c r="F26" s="12">
        <v>500</v>
      </c>
      <c r="G26" t="b">
        <f t="shared" si="0"/>
        <v>0</v>
      </c>
    </row>
    <row r="27" spans="1:10" x14ac:dyDescent="0.25">
      <c r="F27" s="15">
        <f>SUM(mensalidade)</f>
        <v>10010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33B9-64AA-4627-B2AE-B46E758E7D81}">
  <dimension ref="A1:F26"/>
  <sheetViews>
    <sheetView tabSelected="1" workbookViewId="0">
      <selection activeCell="K10" sqref="K10"/>
    </sheetView>
  </sheetViews>
  <sheetFormatPr defaultRowHeight="15" x14ac:dyDescent="0.25"/>
  <cols>
    <col min="1" max="1" width="12.28515625" bestFit="1" customWidth="1"/>
    <col min="2" max="2" width="17.85546875" bestFit="1" customWidth="1"/>
    <col min="3" max="3" width="11.140625" bestFit="1" customWidth="1"/>
    <col min="4" max="4" width="5.140625" bestFit="1" customWidth="1"/>
    <col min="5" max="5" width="5.42578125" bestFit="1" customWidth="1"/>
    <col min="6" max="6" width="13.85546875" bestFit="1" customWidth="1"/>
  </cols>
  <sheetData>
    <row r="1" spans="1:6" x14ac:dyDescent="0.25">
      <c r="A1" s="6" t="s">
        <v>104</v>
      </c>
      <c r="B1" s="6" t="s">
        <v>105</v>
      </c>
      <c r="C1" s="6" t="s">
        <v>106</v>
      </c>
      <c r="D1" s="6" t="s">
        <v>107</v>
      </c>
      <c r="E1" s="6" t="s">
        <v>108</v>
      </c>
      <c r="F1" s="6" t="s">
        <v>109</v>
      </c>
    </row>
    <row r="2" spans="1:6" x14ac:dyDescent="0.25">
      <c r="A2" s="6">
        <v>1</v>
      </c>
      <c r="B2" s="6" t="s">
        <v>8</v>
      </c>
      <c r="C2" s="6" t="s">
        <v>110</v>
      </c>
      <c r="D2" s="12">
        <v>5</v>
      </c>
      <c r="E2" s="13">
        <v>0</v>
      </c>
      <c r="F2" s="12">
        <v>600</v>
      </c>
    </row>
    <row r="3" spans="1:6" x14ac:dyDescent="0.25">
      <c r="A3" s="6">
        <v>2</v>
      </c>
      <c r="B3" s="6" t="s">
        <v>111</v>
      </c>
      <c r="C3" s="6" t="s">
        <v>112</v>
      </c>
      <c r="D3" s="12">
        <v>6</v>
      </c>
      <c r="E3" s="13">
        <v>0</v>
      </c>
      <c r="F3" s="12">
        <v>450</v>
      </c>
    </row>
    <row r="4" spans="1:6" x14ac:dyDescent="0.25">
      <c r="A4" s="6">
        <v>3</v>
      </c>
      <c r="B4" s="6" t="s">
        <v>113</v>
      </c>
      <c r="C4" s="6" t="s">
        <v>110</v>
      </c>
      <c r="D4" s="12">
        <v>6</v>
      </c>
      <c r="E4" s="13" t="s">
        <v>114</v>
      </c>
      <c r="F4" s="12">
        <v>350</v>
      </c>
    </row>
    <row r="5" spans="1:6" x14ac:dyDescent="0.25">
      <c r="A5" s="6">
        <v>4</v>
      </c>
      <c r="B5" s="6" t="s">
        <v>115</v>
      </c>
      <c r="C5" s="6" t="s">
        <v>116</v>
      </c>
      <c r="D5" s="12">
        <v>5</v>
      </c>
      <c r="E5" s="13">
        <v>0</v>
      </c>
      <c r="F5" s="12">
        <v>300</v>
      </c>
    </row>
    <row r="6" spans="1:6" x14ac:dyDescent="0.25">
      <c r="A6" s="6">
        <v>5</v>
      </c>
      <c r="B6" s="6" t="s">
        <v>117</v>
      </c>
      <c r="C6" s="6" t="s">
        <v>116</v>
      </c>
      <c r="D6" s="12">
        <v>5</v>
      </c>
      <c r="E6" s="13">
        <v>0</v>
      </c>
      <c r="F6" s="12">
        <v>300</v>
      </c>
    </row>
    <row r="7" spans="1:6" x14ac:dyDescent="0.25">
      <c r="A7" s="6">
        <v>6</v>
      </c>
      <c r="B7" s="6" t="s">
        <v>118</v>
      </c>
      <c r="C7" s="6" t="s">
        <v>119</v>
      </c>
      <c r="D7" s="12">
        <v>5</v>
      </c>
      <c r="E7" s="13" t="s">
        <v>114</v>
      </c>
      <c r="F7" s="12">
        <v>300</v>
      </c>
    </row>
    <row r="8" spans="1:6" x14ac:dyDescent="0.25">
      <c r="A8" s="6">
        <v>7</v>
      </c>
      <c r="B8" s="6" t="s">
        <v>120</v>
      </c>
      <c r="C8" s="6" t="s">
        <v>119</v>
      </c>
      <c r="D8" s="12">
        <v>6</v>
      </c>
      <c r="E8" s="13">
        <v>0</v>
      </c>
      <c r="F8" s="12">
        <v>350</v>
      </c>
    </row>
    <row r="9" spans="1:6" x14ac:dyDescent="0.25">
      <c r="A9" s="6">
        <v>8</v>
      </c>
      <c r="B9" s="6" t="s">
        <v>121</v>
      </c>
      <c r="C9" s="6" t="s">
        <v>110</v>
      </c>
      <c r="D9" s="12">
        <v>6</v>
      </c>
      <c r="E9" s="13">
        <v>0</v>
      </c>
      <c r="F9" s="12">
        <v>350</v>
      </c>
    </row>
    <row r="10" spans="1:6" x14ac:dyDescent="0.25">
      <c r="A10" s="6">
        <v>9</v>
      </c>
      <c r="B10" s="6" t="s">
        <v>122</v>
      </c>
      <c r="C10" s="6" t="s">
        <v>112</v>
      </c>
      <c r="D10" s="12">
        <v>7</v>
      </c>
      <c r="E10" s="13" t="s">
        <v>114</v>
      </c>
      <c r="F10" s="12">
        <v>400</v>
      </c>
    </row>
    <row r="11" spans="1:6" x14ac:dyDescent="0.25">
      <c r="A11" s="6">
        <v>10</v>
      </c>
      <c r="B11" s="6" t="s">
        <v>123</v>
      </c>
      <c r="C11" s="6" t="s">
        <v>119</v>
      </c>
      <c r="D11" s="12">
        <v>7</v>
      </c>
      <c r="E11" s="13">
        <v>0</v>
      </c>
      <c r="F11" s="12">
        <v>400</v>
      </c>
    </row>
    <row r="12" spans="1:6" x14ac:dyDescent="0.25">
      <c r="A12" s="6">
        <v>11</v>
      </c>
      <c r="B12" s="6" t="s">
        <v>124</v>
      </c>
      <c r="C12" s="6" t="s">
        <v>119</v>
      </c>
      <c r="D12" s="12">
        <v>7</v>
      </c>
      <c r="E12" s="13">
        <v>0</v>
      </c>
      <c r="F12" s="12">
        <v>400</v>
      </c>
    </row>
    <row r="13" spans="1:6" x14ac:dyDescent="0.25">
      <c r="A13" s="6">
        <v>12</v>
      </c>
      <c r="B13" s="6" t="s">
        <v>125</v>
      </c>
      <c r="C13" s="6" t="s">
        <v>110</v>
      </c>
      <c r="D13" s="12">
        <v>6</v>
      </c>
      <c r="E13" s="13">
        <v>0</v>
      </c>
      <c r="F13" s="12">
        <v>360</v>
      </c>
    </row>
    <row r="14" spans="1:6" x14ac:dyDescent="0.25">
      <c r="A14" s="6">
        <v>13</v>
      </c>
      <c r="B14" s="6" t="s">
        <v>126</v>
      </c>
      <c r="C14" s="6" t="s">
        <v>112</v>
      </c>
      <c r="D14" s="12">
        <v>7</v>
      </c>
      <c r="E14" s="13" t="s">
        <v>114</v>
      </c>
      <c r="F14" s="12">
        <v>400</v>
      </c>
    </row>
    <row r="15" spans="1:6" x14ac:dyDescent="0.25">
      <c r="A15" s="6">
        <v>14</v>
      </c>
      <c r="B15" s="6" t="s">
        <v>127</v>
      </c>
      <c r="C15" s="6" t="s">
        <v>116</v>
      </c>
      <c r="D15" s="12">
        <v>7</v>
      </c>
      <c r="E15" s="13">
        <v>0</v>
      </c>
      <c r="F15" s="12">
        <v>400</v>
      </c>
    </row>
    <row r="16" spans="1:6" x14ac:dyDescent="0.25">
      <c r="A16" s="6">
        <v>15</v>
      </c>
      <c r="B16" s="6" t="s">
        <v>128</v>
      </c>
      <c r="C16" s="6" t="s">
        <v>119</v>
      </c>
      <c r="D16" s="12">
        <v>6</v>
      </c>
      <c r="E16" s="13">
        <v>0</v>
      </c>
      <c r="F16" s="12">
        <v>350</v>
      </c>
    </row>
    <row r="17" spans="1:6" x14ac:dyDescent="0.25">
      <c r="A17" s="6">
        <v>16</v>
      </c>
      <c r="B17" s="6" t="s">
        <v>129</v>
      </c>
      <c r="C17" s="6" t="s">
        <v>116</v>
      </c>
      <c r="D17" s="12">
        <v>5</v>
      </c>
      <c r="E17" s="13">
        <v>0</v>
      </c>
      <c r="F17" s="12">
        <v>300</v>
      </c>
    </row>
    <row r="18" spans="1:6" x14ac:dyDescent="0.25">
      <c r="A18" s="6">
        <v>17</v>
      </c>
      <c r="B18" s="6" t="s">
        <v>130</v>
      </c>
      <c r="C18" s="6" t="s">
        <v>110</v>
      </c>
      <c r="D18" s="12">
        <v>6</v>
      </c>
      <c r="E18" s="13">
        <v>0</v>
      </c>
      <c r="F18" s="12">
        <v>500</v>
      </c>
    </row>
    <row r="19" spans="1:6" x14ac:dyDescent="0.25">
      <c r="A19" s="6">
        <v>18</v>
      </c>
      <c r="B19" s="6" t="s">
        <v>131</v>
      </c>
      <c r="C19" s="6" t="s">
        <v>110</v>
      </c>
      <c r="D19" s="12">
        <v>7</v>
      </c>
      <c r="E19" s="13" t="s">
        <v>114</v>
      </c>
      <c r="F19" s="12">
        <v>400</v>
      </c>
    </row>
    <row r="20" spans="1:6" x14ac:dyDescent="0.25">
      <c r="A20" s="6">
        <v>19</v>
      </c>
      <c r="B20" s="6" t="s">
        <v>132</v>
      </c>
      <c r="C20" s="6" t="s">
        <v>110</v>
      </c>
      <c r="D20" s="12">
        <v>8</v>
      </c>
      <c r="E20" s="13">
        <v>0</v>
      </c>
      <c r="F20" s="12">
        <v>450</v>
      </c>
    </row>
    <row r="21" spans="1:6" x14ac:dyDescent="0.25">
      <c r="A21" s="6">
        <v>20</v>
      </c>
      <c r="B21" s="6" t="s">
        <v>133</v>
      </c>
      <c r="C21" s="6" t="s">
        <v>112</v>
      </c>
      <c r="D21" s="12">
        <v>9</v>
      </c>
      <c r="E21" s="13" t="s">
        <v>114</v>
      </c>
      <c r="F21" s="12">
        <v>500</v>
      </c>
    </row>
    <row r="22" spans="1:6" x14ac:dyDescent="0.25">
      <c r="A22" s="6">
        <v>21</v>
      </c>
      <c r="B22" s="6" t="s">
        <v>134</v>
      </c>
      <c r="C22" s="6" t="s">
        <v>116</v>
      </c>
      <c r="D22" s="12">
        <v>9</v>
      </c>
      <c r="E22" s="13">
        <v>0</v>
      </c>
      <c r="F22" s="12">
        <v>500</v>
      </c>
    </row>
    <row r="23" spans="1:6" x14ac:dyDescent="0.25">
      <c r="A23" s="6">
        <v>22</v>
      </c>
      <c r="B23" s="6" t="s">
        <v>135</v>
      </c>
      <c r="C23" s="6" t="s">
        <v>116</v>
      </c>
      <c r="D23" s="12">
        <v>9</v>
      </c>
      <c r="E23" s="13" t="s">
        <v>114</v>
      </c>
      <c r="F23" s="12">
        <v>500</v>
      </c>
    </row>
    <row r="24" spans="1:6" x14ac:dyDescent="0.25">
      <c r="A24" s="6">
        <v>23</v>
      </c>
      <c r="B24" s="6" t="s">
        <v>136</v>
      </c>
      <c r="C24" s="6" t="s">
        <v>116</v>
      </c>
      <c r="D24" s="12">
        <v>8</v>
      </c>
      <c r="E24" s="13" t="s">
        <v>114</v>
      </c>
      <c r="F24" s="12">
        <v>450</v>
      </c>
    </row>
    <row r="25" spans="1:6" x14ac:dyDescent="0.25">
      <c r="A25" s="6">
        <v>24</v>
      </c>
      <c r="B25" s="6" t="s">
        <v>137</v>
      </c>
      <c r="C25" s="6" t="s">
        <v>110</v>
      </c>
      <c r="D25" s="12">
        <v>8</v>
      </c>
      <c r="E25" s="13">
        <v>0</v>
      </c>
      <c r="F25" s="12">
        <v>450</v>
      </c>
    </row>
    <row r="26" spans="1:6" x14ac:dyDescent="0.25">
      <c r="A26" s="6">
        <v>25</v>
      </c>
      <c r="B26" s="6" t="s">
        <v>138</v>
      </c>
      <c r="C26" s="6" t="s">
        <v>116</v>
      </c>
      <c r="D26" s="12">
        <v>9</v>
      </c>
      <c r="E26" s="13">
        <v>0</v>
      </c>
      <c r="F26" s="12">
        <v>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93D8-539C-49C4-AB4F-40F17ABF5B33}">
  <sheetPr codeName="Planilha2"/>
  <dimension ref="A1:F8"/>
  <sheetViews>
    <sheetView workbookViewId="0">
      <selection activeCell="K8" sqref="K8"/>
    </sheetView>
  </sheetViews>
  <sheetFormatPr defaultRowHeight="15" x14ac:dyDescent="0.25"/>
  <cols>
    <col min="1" max="1" width="10.7109375" bestFit="1" customWidth="1"/>
    <col min="2" max="2" width="10.85546875" bestFit="1" customWidth="1"/>
    <col min="3" max="3" width="10.28515625" bestFit="1" customWidth="1"/>
    <col min="4" max="4" width="12.140625" bestFit="1" customWidth="1"/>
    <col min="5" max="5" width="12.85546875" bestFit="1" customWidth="1"/>
    <col min="6" max="6" width="6.5703125" bestFit="1" customWidth="1"/>
  </cols>
  <sheetData>
    <row r="1" spans="1:6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 s="8">
        <v>43871</v>
      </c>
      <c r="B2" s="9" t="s">
        <v>6</v>
      </c>
      <c r="C2" s="9" t="s">
        <v>9</v>
      </c>
      <c r="D2" s="9" t="s">
        <v>12</v>
      </c>
      <c r="E2" s="9">
        <v>100</v>
      </c>
      <c r="F2" s="9">
        <v>320</v>
      </c>
    </row>
    <row r="3" spans="1:6" x14ac:dyDescent="0.25">
      <c r="A3" s="7">
        <v>43872</v>
      </c>
      <c r="B3" s="6" t="s">
        <v>7</v>
      </c>
      <c r="C3" s="6" t="s">
        <v>10</v>
      </c>
      <c r="D3" s="6" t="s">
        <v>13</v>
      </c>
      <c r="E3" s="6">
        <v>150</v>
      </c>
      <c r="F3" s="6">
        <v>740</v>
      </c>
    </row>
    <row r="4" spans="1:6" x14ac:dyDescent="0.25">
      <c r="A4" s="7">
        <v>43873</v>
      </c>
      <c r="B4" s="6" t="s">
        <v>8</v>
      </c>
      <c r="C4" s="6" t="s">
        <v>11</v>
      </c>
      <c r="D4" s="6" t="s">
        <v>14</v>
      </c>
      <c r="E4" s="6">
        <v>90</v>
      </c>
      <c r="F4" s="6">
        <v>560</v>
      </c>
    </row>
    <row r="5" spans="1:6" x14ac:dyDescent="0.25">
      <c r="A5" s="8">
        <v>43874</v>
      </c>
      <c r="B5" s="9" t="s">
        <v>6</v>
      </c>
      <c r="C5" s="9" t="s">
        <v>9</v>
      </c>
      <c r="D5" s="9" t="s">
        <v>14</v>
      </c>
      <c r="E5" s="9">
        <v>200</v>
      </c>
      <c r="F5" s="9">
        <v>820</v>
      </c>
    </row>
    <row r="6" spans="1:6" x14ac:dyDescent="0.25">
      <c r="A6" s="7">
        <v>43875</v>
      </c>
      <c r="B6" s="6" t="s">
        <v>7</v>
      </c>
      <c r="C6" s="6" t="s">
        <v>10</v>
      </c>
      <c r="D6" s="6" t="s">
        <v>14</v>
      </c>
      <c r="E6" s="6">
        <v>214</v>
      </c>
      <c r="F6" s="6">
        <v>670</v>
      </c>
    </row>
    <row r="7" spans="1:6" x14ac:dyDescent="0.25">
      <c r="A7" s="7">
        <v>43876</v>
      </c>
      <c r="B7" s="6" t="s">
        <v>8</v>
      </c>
      <c r="C7" s="6" t="s">
        <v>11</v>
      </c>
      <c r="D7" s="6" t="s">
        <v>13</v>
      </c>
      <c r="E7" s="6">
        <v>210</v>
      </c>
      <c r="F7" s="6">
        <v>1200</v>
      </c>
    </row>
    <row r="8" spans="1:6" x14ac:dyDescent="0.25">
      <c r="A8" s="8">
        <v>43877</v>
      </c>
      <c r="B8" s="9" t="s">
        <v>6</v>
      </c>
      <c r="C8" s="9" t="s">
        <v>11</v>
      </c>
      <c r="D8" s="9" t="s">
        <v>14</v>
      </c>
      <c r="E8" s="9">
        <v>80</v>
      </c>
      <c r="F8" s="9">
        <v>200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DEE6-2C62-49C5-8AD2-2F1FA611FDEB}">
  <sheetPr codeName="Planilha3"/>
  <dimension ref="A1:M28"/>
  <sheetViews>
    <sheetView zoomScale="115" zoomScaleNormal="115" workbookViewId="0">
      <selection activeCell="G10" sqref="G10"/>
    </sheetView>
  </sheetViews>
  <sheetFormatPr defaultRowHeight="15" x14ac:dyDescent="0.25"/>
  <cols>
    <col min="1" max="1" width="11.85546875" bestFit="1" customWidth="1"/>
    <col min="2" max="2" width="10.85546875" bestFit="1" customWidth="1"/>
    <col min="3" max="3" width="10.28515625" bestFit="1" customWidth="1"/>
    <col min="4" max="4" width="12.140625" bestFit="1" customWidth="1"/>
    <col min="5" max="5" width="12.85546875" bestFit="1" customWidth="1"/>
    <col min="6" max="6" width="18" bestFit="1" customWidth="1"/>
    <col min="7" max="7" width="21.5703125" bestFit="1" customWidth="1"/>
    <col min="9" max="9" width="15.85546875" bestFit="1" customWidth="1"/>
    <col min="10" max="10" width="10.140625" bestFit="1" customWidth="1"/>
    <col min="11" max="11" width="11.140625" bestFit="1" customWidth="1"/>
    <col min="12" max="12" width="12.5703125" bestFit="1" customWidth="1"/>
    <col min="13" max="13" width="10.7109375" bestFit="1" customWidth="1"/>
  </cols>
  <sheetData>
    <row r="1" spans="1:13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13" s="10" customFormat="1" x14ac:dyDescent="0.25">
      <c r="A2" s="8">
        <v>43871</v>
      </c>
      <c r="B2" s="9" t="s">
        <v>6</v>
      </c>
      <c r="C2" s="9" t="s">
        <v>9</v>
      </c>
      <c r="D2" s="9" t="s">
        <v>12</v>
      </c>
      <c r="E2" s="9">
        <v>100</v>
      </c>
      <c r="F2" s="9">
        <v>320</v>
      </c>
      <c r="I2" s="19" t="s">
        <v>18</v>
      </c>
      <c r="J2" s="19" t="s">
        <v>12</v>
      </c>
      <c r="K2" s="19" t="s">
        <v>14</v>
      </c>
      <c r="L2" s="19" t="s">
        <v>13</v>
      </c>
      <c r="M2" s="19" t="s">
        <v>16</v>
      </c>
    </row>
    <row r="3" spans="1:13" x14ac:dyDescent="0.25">
      <c r="A3" s="7">
        <v>43872</v>
      </c>
      <c r="B3" s="6" t="s">
        <v>7</v>
      </c>
      <c r="C3" s="6" t="s">
        <v>10</v>
      </c>
      <c r="D3" s="6" t="s">
        <v>13</v>
      </c>
      <c r="E3" s="6">
        <v>150</v>
      </c>
      <c r="F3" s="6">
        <v>740</v>
      </c>
      <c r="I3" s="4" t="s">
        <v>6</v>
      </c>
      <c r="J3" s="3">
        <v>320</v>
      </c>
      <c r="K3" s="3">
        <v>1020</v>
      </c>
      <c r="L3" s="3"/>
      <c r="M3" s="3">
        <v>1340</v>
      </c>
    </row>
    <row r="4" spans="1:13" x14ac:dyDescent="0.25">
      <c r="A4" s="7">
        <v>43873</v>
      </c>
      <c r="B4" s="6" t="s">
        <v>8</v>
      </c>
      <c r="C4" s="6" t="s">
        <v>11</v>
      </c>
      <c r="D4" s="6" t="s">
        <v>14</v>
      </c>
      <c r="E4" s="6">
        <v>90</v>
      </c>
      <c r="F4" s="6">
        <v>560</v>
      </c>
      <c r="I4" s="4" t="s">
        <v>8</v>
      </c>
      <c r="J4" s="3"/>
      <c r="K4" s="3">
        <v>560</v>
      </c>
      <c r="L4" s="3">
        <v>1200</v>
      </c>
      <c r="M4" s="3">
        <v>1760</v>
      </c>
    </row>
    <row r="5" spans="1:13" s="10" customFormat="1" x14ac:dyDescent="0.25">
      <c r="A5" s="8">
        <v>43874</v>
      </c>
      <c r="B5" s="9" t="s">
        <v>6</v>
      </c>
      <c r="C5" s="9" t="s">
        <v>9</v>
      </c>
      <c r="D5" s="9" t="s">
        <v>14</v>
      </c>
      <c r="E5" s="9">
        <v>200</v>
      </c>
      <c r="F5" s="9">
        <v>820</v>
      </c>
      <c r="I5" s="4" t="s">
        <v>7</v>
      </c>
      <c r="J5" s="3"/>
      <c r="K5" s="3">
        <v>670</v>
      </c>
      <c r="L5" s="3">
        <v>740</v>
      </c>
      <c r="M5" s="3">
        <v>1410</v>
      </c>
    </row>
    <row r="6" spans="1:13" x14ac:dyDescent="0.25">
      <c r="A6" s="7">
        <v>43875</v>
      </c>
      <c r="B6" s="6" t="s">
        <v>7</v>
      </c>
      <c r="C6" s="6" t="s">
        <v>10</v>
      </c>
      <c r="D6" s="6" t="s">
        <v>14</v>
      </c>
      <c r="E6" s="6">
        <v>214</v>
      </c>
      <c r="F6" s="6">
        <v>670</v>
      </c>
      <c r="I6" s="20" t="s">
        <v>16</v>
      </c>
      <c r="J6" s="21">
        <v>320</v>
      </c>
      <c r="K6" s="21">
        <v>2250</v>
      </c>
      <c r="L6" s="21">
        <v>1940</v>
      </c>
      <c r="M6" s="21">
        <v>4510</v>
      </c>
    </row>
    <row r="7" spans="1:13" x14ac:dyDescent="0.25">
      <c r="A7" s="7">
        <v>43876</v>
      </c>
      <c r="B7" s="6" t="s">
        <v>8</v>
      </c>
      <c r="C7" s="6" t="s">
        <v>11</v>
      </c>
      <c r="D7" s="6" t="s">
        <v>13</v>
      </c>
      <c r="E7" s="6">
        <v>210</v>
      </c>
      <c r="F7" s="6">
        <v>1200</v>
      </c>
    </row>
    <row r="8" spans="1:13" s="10" customFormat="1" x14ac:dyDescent="0.25">
      <c r="A8" s="8">
        <v>43877</v>
      </c>
      <c r="B8" s="9" t="s">
        <v>6</v>
      </c>
      <c r="C8" s="9" t="s">
        <v>11</v>
      </c>
      <c r="D8" s="9" t="s">
        <v>14</v>
      </c>
      <c r="E8" s="9">
        <v>80</v>
      </c>
      <c r="F8" s="9">
        <v>200</v>
      </c>
    </row>
    <row r="9" spans="1:13" x14ac:dyDescent="0.25">
      <c r="A9" s="1"/>
      <c r="I9" s="19" t="s">
        <v>18</v>
      </c>
      <c r="J9" s="19" t="s">
        <v>6</v>
      </c>
      <c r="K9" s="19" t="s">
        <v>8</v>
      </c>
      <c r="L9" s="19" t="s">
        <v>7</v>
      </c>
      <c r="M9" s="19" t="s">
        <v>16</v>
      </c>
    </row>
    <row r="10" spans="1:13" x14ac:dyDescent="0.25">
      <c r="I10" s="4" t="s">
        <v>12</v>
      </c>
      <c r="J10" s="3">
        <v>320</v>
      </c>
      <c r="K10" s="3"/>
      <c r="L10" s="3"/>
      <c r="M10" s="3">
        <v>320</v>
      </c>
    </row>
    <row r="11" spans="1:13" x14ac:dyDescent="0.25">
      <c r="B11" s="6" t="s">
        <v>1</v>
      </c>
      <c r="C11" s="6" t="s">
        <v>5</v>
      </c>
      <c r="I11" s="4" t="s">
        <v>14</v>
      </c>
      <c r="J11" s="3">
        <v>510</v>
      </c>
      <c r="K11" s="3">
        <v>560</v>
      </c>
      <c r="L11" s="3">
        <v>670</v>
      </c>
      <c r="M11" s="3">
        <v>562.5</v>
      </c>
    </row>
    <row r="12" spans="1:13" x14ac:dyDescent="0.25">
      <c r="B12" s="9" t="s">
        <v>6</v>
      </c>
      <c r="C12" s="9">
        <v>320</v>
      </c>
      <c r="I12" s="4" t="s">
        <v>13</v>
      </c>
      <c r="J12" s="3"/>
      <c r="K12" s="3">
        <v>1200</v>
      </c>
      <c r="L12" s="3">
        <v>740</v>
      </c>
      <c r="M12" s="3">
        <v>970</v>
      </c>
    </row>
    <row r="13" spans="1:13" x14ac:dyDescent="0.25">
      <c r="B13" s="6" t="s">
        <v>7</v>
      </c>
      <c r="C13" s="6">
        <v>740</v>
      </c>
      <c r="I13" s="20" t="s">
        <v>16</v>
      </c>
      <c r="J13" s="21">
        <v>446.66666666666669</v>
      </c>
      <c r="K13" s="21">
        <v>880</v>
      </c>
      <c r="L13" s="21">
        <v>705</v>
      </c>
      <c r="M13" s="21">
        <v>644.28571428571433</v>
      </c>
    </row>
    <row r="14" spans="1:13" x14ac:dyDescent="0.25">
      <c r="B14" s="6" t="s">
        <v>8</v>
      </c>
      <c r="C14" s="6">
        <v>560</v>
      </c>
    </row>
    <row r="15" spans="1:13" x14ac:dyDescent="0.25">
      <c r="B15" s="9" t="s">
        <v>6</v>
      </c>
      <c r="C15" s="9">
        <v>820</v>
      </c>
    </row>
    <row r="16" spans="1:13" x14ac:dyDescent="0.25">
      <c r="B16" s="6" t="s">
        <v>7</v>
      </c>
      <c r="C16" s="6">
        <v>670</v>
      </c>
    </row>
    <row r="17" spans="2:7" x14ac:dyDescent="0.25">
      <c r="B17" s="6" t="s">
        <v>8</v>
      </c>
      <c r="C17" s="6">
        <v>1200</v>
      </c>
    </row>
    <row r="18" spans="2:7" x14ac:dyDescent="0.25">
      <c r="B18" s="9" t="s">
        <v>6</v>
      </c>
      <c r="C18" s="9">
        <v>200</v>
      </c>
    </row>
    <row r="19" spans="2:7" x14ac:dyDescent="0.25">
      <c r="F19" s="2" t="s">
        <v>18</v>
      </c>
      <c r="G19" t="s">
        <v>381</v>
      </c>
    </row>
    <row r="20" spans="2:7" x14ac:dyDescent="0.25">
      <c r="F20" s="4" t="s">
        <v>12</v>
      </c>
      <c r="G20" s="3">
        <v>100</v>
      </c>
    </row>
    <row r="21" spans="2:7" x14ac:dyDescent="0.25">
      <c r="B21" s="6" t="s">
        <v>1</v>
      </c>
      <c r="C21" s="6" t="s">
        <v>2</v>
      </c>
      <c r="D21" s="6" t="s">
        <v>4</v>
      </c>
      <c r="F21" s="4" t="s">
        <v>13</v>
      </c>
      <c r="G21" s="3">
        <v>360</v>
      </c>
    </row>
    <row r="22" spans="2:7" x14ac:dyDescent="0.25">
      <c r="B22" s="9" t="s">
        <v>6</v>
      </c>
      <c r="C22" s="9" t="s">
        <v>9</v>
      </c>
      <c r="D22" s="9">
        <v>100</v>
      </c>
      <c r="F22" s="4" t="s">
        <v>16</v>
      </c>
      <c r="G22" s="3">
        <v>460</v>
      </c>
    </row>
    <row r="23" spans="2:7" x14ac:dyDescent="0.25">
      <c r="B23" s="6" t="s">
        <v>7</v>
      </c>
      <c r="C23" s="6" t="s">
        <v>10</v>
      </c>
      <c r="D23" s="6">
        <v>150</v>
      </c>
    </row>
    <row r="24" spans="2:7" x14ac:dyDescent="0.25">
      <c r="B24" s="6" t="s">
        <v>8</v>
      </c>
      <c r="C24" s="6" t="s">
        <v>11</v>
      </c>
      <c r="D24" s="6">
        <v>90</v>
      </c>
    </row>
    <row r="25" spans="2:7" x14ac:dyDescent="0.25">
      <c r="B25" s="9" t="s">
        <v>6</v>
      </c>
      <c r="C25" s="9" t="s">
        <v>9</v>
      </c>
      <c r="D25" s="9">
        <v>200</v>
      </c>
    </row>
    <row r="26" spans="2:7" x14ac:dyDescent="0.25">
      <c r="B26" s="6" t="s">
        <v>7</v>
      </c>
      <c r="C26" s="6" t="s">
        <v>10</v>
      </c>
      <c r="D26" s="6">
        <v>214</v>
      </c>
    </row>
    <row r="27" spans="2:7" x14ac:dyDescent="0.25">
      <c r="B27" s="6" t="s">
        <v>8</v>
      </c>
      <c r="C27" s="6" t="s">
        <v>11</v>
      </c>
      <c r="D27" s="6">
        <v>210</v>
      </c>
    </row>
    <row r="28" spans="2:7" x14ac:dyDescent="0.25">
      <c r="B28" s="9" t="s">
        <v>6</v>
      </c>
      <c r="C28" s="9" t="s">
        <v>11</v>
      </c>
      <c r="D28" s="9">
        <v>80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D8588-41AC-46FC-938A-AB163F0E9AB7}">
  <sheetPr codeName="Planilha4"/>
  <dimension ref="A1:B7"/>
  <sheetViews>
    <sheetView workbookViewId="0">
      <selection activeCell="G3" sqref="G3"/>
    </sheetView>
  </sheetViews>
  <sheetFormatPr defaultRowHeight="15" x14ac:dyDescent="0.25"/>
  <cols>
    <col min="1" max="1" width="18" bestFit="1" customWidth="1"/>
    <col min="2" max="2" width="14.7109375" bestFit="1" customWidth="1"/>
    <col min="3" max="3" width="5.85546875" bestFit="1" customWidth="1"/>
    <col min="4" max="4" width="7.140625" bestFit="1" customWidth="1"/>
    <col min="5" max="5" width="10.7109375" bestFit="1" customWidth="1"/>
    <col min="6" max="6" width="7.7109375" bestFit="1" customWidth="1"/>
    <col min="7" max="7" width="5" bestFit="1" customWidth="1"/>
    <col min="8" max="8" width="10.7109375" bestFit="1" customWidth="1"/>
    <col min="9" max="9" width="9" bestFit="1" customWidth="1"/>
    <col min="10" max="10" width="4" bestFit="1" customWidth="1"/>
    <col min="11" max="11" width="12" bestFit="1" customWidth="1"/>
    <col min="12" max="12" width="10.7109375" bestFit="1" customWidth="1"/>
  </cols>
  <sheetData>
    <row r="1" spans="1:2" x14ac:dyDescent="0.25">
      <c r="A1" s="2" t="s">
        <v>2</v>
      </c>
      <c r="B1" t="s">
        <v>174</v>
      </c>
    </row>
    <row r="3" spans="1:2" x14ac:dyDescent="0.25">
      <c r="A3" s="2" t="s">
        <v>18</v>
      </c>
      <c r="B3" t="s">
        <v>17</v>
      </c>
    </row>
    <row r="4" spans="1:2" x14ac:dyDescent="0.25">
      <c r="A4" s="4" t="s">
        <v>6</v>
      </c>
      <c r="B4" s="3">
        <v>1340</v>
      </c>
    </row>
    <row r="5" spans="1:2" x14ac:dyDescent="0.25">
      <c r="A5" s="4" t="s">
        <v>8</v>
      </c>
      <c r="B5" s="3">
        <v>1760</v>
      </c>
    </row>
    <row r="6" spans="1:2" x14ac:dyDescent="0.25">
      <c r="A6" s="4" t="s">
        <v>7</v>
      </c>
      <c r="B6" s="3">
        <v>1410</v>
      </c>
    </row>
    <row r="7" spans="1:2" x14ac:dyDescent="0.25">
      <c r="A7" s="4" t="s">
        <v>16</v>
      </c>
      <c r="B7" s="3">
        <v>4510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088E1-83D9-4188-81CF-82B891448637}">
  <sheetPr codeName="Planilha5"/>
  <dimension ref="A1:S89"/>
  <sheetViews>
    <sheetView topLeftCell="C1" zoomScale="120" zoomScaleNormal="120" workbookViewId="0">
      <selection activeCell="H1" sqref="H1"/>
    </sheetView>
  </sheetViews>
  <sheetFormatPr defaultRowHeight="15" x14ac:dyDescent="0.25"/>
  <cols>
    <col min="1" max="1" width="6" style="15" bestFit="1" customWidth="1"/>
    <col min="2" max="2" width="16.140625" style="15" bestFit="1" customWidth="1"/>
    <col min="3" max="3" width="14.28515625" style="15" bestFit="1" customWidth="1"/>
    <col min="4" max="4" width="15.140625" style="15" bestFit="1" customWidth="1"/>
    <col min="5" max="5" width="20.5703125" style="15" bestFit="1" customWidth="1"/>
    <col min="6" max="6" width="13.7109375" style="15" bestFit="1" customWidth="1"/>
    <col min="7" max="7" width="10.42578125" style="16" bestFit="1" customWidth="1"/>
    <col min="8" max="8" width="13.5703125" style="16" bestFit="1" customWidth="1"/>
    <col min="9" max="9" width="7.140625" style="16" bestFit="1" customWidth="1"/>
    <col min="10" max="10" width="7.140625" style="16" customWidth="1"/>
    <col min="11" max="11" width="10.42578125" style="15" bestFit="1" customWidth="1"/>
    <col min="12" max="12" width="6.5703125" style="16" bestFit="1" customWidth="1"/>
    <col min="13" max="13" width="6.5703125" style="16" customWidth="1"/>
    <col min="14" max="14" width="5.140625" style="15" bestFit="1" customWidth="1"/>
    <col min="15" max="15" width="11" style="15" bestFit="1" customWidth="1"/>
    <col min="17" max="17" width="12.28515625" bestFit="1" customWidth="1"/>
  </cols>
  <sheetData>
    <row r="1" spans="1:15" x14ac:dyDescent="0.25">
      <c r="A1" s="15" t="s">
        <v>25</v>
      </c>
      <c r="B1" s="15" t="s">
        <v>26</v>
      </c>
      <c r="C1" s="15" t="s">
        <v>27</v>
      </c>
      <c r="D1" s="15" t="s">
        <v>28</v>
      </c>
      <c r="E1" s="15" t="s">
        <v>29</v>
      </c>
      <c r="F1" s="15" t="s">
        <v>30</v>
      </c>
      <c r="G1" s="16" t="s">
        <v>31</v>
      </c>
      <c r="H1" s="16" t="s">
        <v>175</v>
      </c>
      <c r="I1" s="16" t="s">
        <v>32</v>
      </c>
      <c r="J1" s="16" t="s">
        <v>176</v>
      </c>
      <c r="K1" s="15" t="s">
        <v>33</v>
      </c>
      <c r="L1" s="16" t="s">
        <v>34</v>
      </c>
      <c r="M1" s="16" t="s">
        <v>177</v>
      </c>
      <c r="N1" s="15" t="s">
        <v>35</v>
      </c>
      <c r="O1" s="15" t="s">
        <v>36</v>
      </c>
    </row>
    <row r="2" spans="1:15" x14ac:dyDescent="0.25">
      <c r="A2" s="15">
        <v>4609</v>
      </c>
      <c r="B2" s="17">
        <v>43900</v>
      </c>
      <c r="C2" s="15" t="s">
        <v>37</v>
      </c>
      <c r="D2" s="15" t="s">
        <v>38</v>
      </c>
      <c r="E2" s="15" t="s">
        <v>39</v>
      </c>
      <c r="G2" s="16">
        <v>15</v>
      </c>
      <c r="H2" s="16">
        <f>G2</f>
        <v>15</v>
      </c>
      <c r="I2" s="16">
        <v>2</v>
      </c>
      <c r="J2" s="16">
        <f>I2</f>
        <v>2</v>
      </c>
      <c r="K2" s="15">
        <v>0</v>
      </c>
      <c r="L2" s="16">
        <v>13</v>
      </c>
      <c r="M2" s="16">
        <f>L2</f>
        <v>13</v>
      </c>
      <c r="N2" s="15">
        <v>15</v>
      </c>
      <c r="O2" s="15">
        <v>676.54761900000005</v>
      </c>
    </row>
    <row r="3" spans="1:15" x14ac:dyDescent="0.25">
      <c r="A3" s="15">
        <v>4802</v>
      </c>
      <c r="B3" s="17">
        <v>43901</v>
      </c>
      <c r="C3" s="15" t="s">
        <v>37</v>
      </c>
      <c r="D3" s="15" t="s">
        <v>38</v>
      </c>
      <c r="E3" s="15" t="s">
        <v>40</v>
      </c>
      <c r="G3" s="16">
        <v>28</v>
      </c>
      <c r="H3" s="16">
        <f>G3-G2</f>
        <v>13</v>
      </c>
      <c r="I3" s="16">
        <v>2</v>
      </c>
      <c r="J3" s="16">
        <f>I3-I2</f>
        <v>0</v>
      </c>
      <c r="K3" s="15">
        <v>0</v>
      </c>
      <c r="L3" s="16">
        <v>26</v>
      </c>
      <c r="M3" s="16">
        <f>L3-L2</f>
        <v>13</v>
      </c>
      <c r="N3" s="15">
        <v>13</v>
      </c>
      <c r="O3" s="15">
        <v>676.54761900000005</v>
      </c>
    </row>
    <row r="4" spans="1:15" x14ac:dyDescent="0.25">
      <c r="A4" s="15">
        <v>5018</v>
      </c>
      <c r="B4" s="17">
        <v>43902</v>
      </c>
      <c r="C4" s="15" t="s">
        <v>37</v>
      </c>
      <c r="D4" s="15" t="s">
        <v>38</v>
      </c>
      <c r="E4" s="15" t="s">
        <v>41</v>
      </c>
      <c r="G4" s="16">
        <v>35</v>
      </c>
      <c r="H4" s="16">
        <f t="shared" ref="H4:H67" si="0">G4-G3</f>
        <v>7</v>
      </c>
      <c r="I4" s="16">
        <v>2</v>
      </c>
      <c r="J4" s="16">
        <f t="shared" ref="J4:J67" si="1">I4-I3</f>
        <v>0</v>
      </c>
      <c r="K4" s="15">
        <v>0</v>
      </c>
      <c r="L4" s="16">
        <v>33</v>
      </c>
      <c r="M4" s="16">
        <f t="shared" ref="M4:M67" si="2">L4-L3</f>
        <v>7</v>
      </c>
      <c r="N4" s="15">
        <v>7</v>
      </c>
      <c r="O4" s="15">
        <v>676.54761900000005</v>
      </c>
    </row>
    <row r="5" spans="1:15" x14ac:dyDescent="0.25">
      <c r="A5" s="15">
        <v>5334</v>
      </c>
      <c r="B5" s="17">
        <v>43903</v>
      </c>
      <c r="C5" s="15" t="s">
        <v>37</v>
      </c>
      <c r="D5" s="15" t="s">
        <v>38</v>
      </c>
      <c r="E5" s="15" t="s">
        <v>42</v>
      </c>
      <c r="G5" s="16">
        <v>50</v>
      </c>
      <c r="H5" s="16">
        <f t="shared" si="0"/>
        <v>15</v>
      </c>
      <c r="I5" s="16">
        <v>2</v>
      </c>
      <c r="J5" s="16">
        <f t="shared" si="1"/>
        <v>0</v>
      </c>
      <c r="K5" s="15">
        <v>0</v>
      </c>
      <c r="L5" s="16">
        <v>48</v>
      </c>
      <c r="M5" s="16">
        <f t="shared" si="2"/>
        <v>15</v>
      </c>
      <c r="N5" s="15">
        <v>15</v>
      </c>
      <c r="O5" s="15">
        <v>676.54761900000005</v>
      </c>
    </row>
    <row r="6" spans="1:15" x14ac:dyDescent="0.25">
      <c r="A6" s="15">
        <v>5463</v>
      </c>
      <c r="B6" s="17">
        <v>43904</v>
      </c>
      <c r="C6" s="15" t="s">
        <v>37</v>
      </c>
      <c r="D6" s="15" t="s">
        <v>38</v>
      </c>
      <c r="E6" s="15" t="s">
        <v>43</v>
      </c>
      <c r="G6" s="16">
        <v>76</v>
      </c>
      <c r="H6" s="16">
        <f t="shared" si="0"/>
        <v>26</v>
      </c>
      <c r="I6" s="16">
        <v>3</v>
      </c>
      <c r="J6" s="16">
        <f t="shared" si="1"/>
        <v>1</v>
      </c>
      <c r="K6" s="15">
        <v>0</v>
      </c>
      <c r="L6" s="16">
        <v>73</v>
      </c>
      <c r="M6" s="16">
        <f t="shared" si="2"/>
        <v>25</v>
      </c>
      <c r="N6" s="15">
        <v>26</v>
      </c>
      <c r="O6" s="15">
        <v>676.54761900000005</v>
      </c>
    </row>
    <row r="7" spans="1:15" x14ac:dyDescent="0.25">
      <c r="A7" s="15">
        <v>5698</v>
      </c>
      <c r="B7" s="17">
        <v>43905</v>
      </c>
      <c r="C7" s="15" t="s">
        <v>37</v>
      </c>
      <c r="D7" s="15" t="s">
        <v>38</v>
      </c>
      <c r="E7" s="15" t="s">
        <v>44</v>
      </c>
      <c r="G7" s="16">
        <v>115</v>
      </c>
      <c r="H7" s="16">
        <f t="shared" si="0"/>
        <v>39</v>
      </c>
      <c r="I7" s="16">
        <v>4</v>
      </c>
      <c r="J7" s="16">
        <f t="shared" si="1"/>
        <v>1</v>
      </c>
      <c r="K7" s="15">
        <v>0</v>
      </c>
      <c r="L7" s="16">
        <v>111</v>
      </c>
      <c r="M7" s="16">
        <f t="shared" si="2"/>
        <v>38</v>
      </c>
      <c r="N7" s="15">
        <v>39</v>
      </c>
      <c r="O7" s="15">
        <v>676.54761900000005</v>
      </c>
    </row>
    <row r="8" spans="1:15" x14ac:dyDescent="0.25">
      <c r="A8" s="15">
        <v>5953</v>
      </c>
      <c r="B8" s="17">
        <v>43906</v>
      </c>
      <c r="C8" s="15" t="s">
        <v>37</v>
      </c>
      <c r="D8" s="15" t="s">
        <v>38</v>
      </c>
      <c r="E8" s="15" t="s">
        <v>45</v>
      </c>
      <c r="G8" s="16">
        <v>155</v>
      </c>
      <c r="H8" s="16">
        <f t="shared" si="0"/>
        <v>40</v>
      </c>
      <c r="I8" s="16">
        <v>5</v>
      </c>
      <c r="J8" s="16">
        <f t="shared" si="1"/>
        <v>1</v>
      </c>
      <c r="K8" s="15">
        <v>0</v>
      </c>
      <c r="L8" s="16">
        <v>150</v>
      </c>
      <c r="M8" s="16">
        <f t="shared" si="2"/>
        <v>39</v>
      </c>
      <c r="N8" s="15">
        <v>40</v>
      </c>
      <c r="O8" s="15">
        <v>676.54761900000005</v>
      </c>
    </row>
    <row r="9" spans="1:15" x14ac:dyDescent="0.25">
      <c r="A9" s="15">
        <v>6218</v>
      </c>
      <c r="B9" s="17">
        <v>43907</v>
      </c>
      <c r="C9" s="15" t="s">
        <v>37</v>
      </c>
      <c r="D9" s="15" t="s">
        <v>38</v>
      </c>
      <c r="E9" s="15" t="s">
        <v>46</v>
      </c>
      <c r="G9" s="16">
        <v>216</v>
      </c>
      <c r="H9" s="16">
        <f t="shared" si="0"/>
        <v>61</v>
      </c>
      <c r="I9" s="16">
        <v>6</v>
      </c>
      <c r="J9" s="16">
        <f t="shared" si="1"/>
        <v>1</v>
      </c>
      <c r="K9" s="15">
        <v>0</v>
      </c>
      <c r="L9" s="16">
        <v>210</v>
      </c>
      <c r="M9" s="16">
        <f t="shared" si="2"/>
        <v>60</v>
      </c>
      <c r="N9" s="15">
        <v>61</v>
      </c>
      <c r="O9" s="15">
        <v>676.54761900000005</v>
      </c>
    </row>
    <row r="10" spans="1:15" x14ac:dyDescent="0.25">
      <c r="A10" s="15">
        <v>6481</v>
      </c>
      <c r="B10" s="17">
        <v>43908</v>
      </c>
      <c r="C10" s="15" t="s">
        <v>37</v>
      </c>
      <c r="D10" s="15" t="s">
        <v>38</v>
      </c>
      <c r="E10" s="15" t="s">
        <v>47</v>
      </c>
      <c r="G10" s="16">
        <v>314</v>
      </c>
      <c r="H10" s="16">
        <f t="shared" si="0"/>
        <v>98</v>
      </c>
      <c r="I10" s="16">
        <v>7</v>
      </c>
      <c r="J10" s="16">
        <f t="shared" si="1"/>
        <v>1</v>
      </c>
      <c r="K10" s="15">
        <v>0</v>
      </c>
      <c r="L10" s="16">
        <v>307</v>
      </c>
      <c r="M10" s="16">
        <f t="shared" si="2"/>
        <v>97</v>
      </c>
      <c r="N10" s="15">
        <v>98</v>
      </c>
      <c r="O10" s="15">
        <v>676.54761900000005</v>
      </c>
    </row>
    <row r="11" spans="1:15" x14ac:dyDescent="0.25">
      <c r="A11" s="15">
        <v>6766</v>
      </c>
      <c r="B11" s="17">
        <v>43909</v>
      </c>
      <c r="C11" s="15" t="s">
        <v>37</v>
      </c>
      <c r="D11" s="15" t="s">
        <v>38</v>
      </c>
      <c r="E11" s="15" t="s">
        <v>48</v>
      </c>
      <c r="G11" s="16">
        <v>417</v>
      </c>
      <c r="H11" s="16">
        <f t="shared" si="0"/>
        <v>103</v>
      </c>
      <c r="I11" s="16">
        <v>9</v>
      </c>
      <c r="J11" s="16">
        <f t="shared" si="1"/>
        <v>2</v>
      </c>
      <c r="K11" s="15">
        <v>0</v>
      </c>
      <c r="L11" s="16">
        <v>408</v>
      </c>
      <c r="M11" s="16">
        <f t="shared" si="2"/>
        <v>101</v>
      </c>
      <c r="N11" s="15">
        <v>103</v>
      </c>
      <c r="O11" s="15">
        <v>676.54761900000005</v>
      </c>
    </row>
    <row r="12" spans="1:15" x14ac:dyDescent="0.25">
      <c r="A12" s="15">
        <v>7052</v>
      </c>
      <c r="B12" s="17">
        <v>43910</v>
      </c>
      <c r="C12" s="15" t="s">
        <v>37</v>
      </c>
      <c r="D12" s="15" t="s">
        <v>38</v>
      </c>
      <c r="E12" s="15" t="s">
        <v>49</v>
      </c>
      <c r="G12" s="16">
        <v>563</v>
      </c>
      <c r="H12" s="16">
        <f t="shared" si="0"/>
        <v>146</v>
      </c>
      <c r="I12" s="16">
        <v>10</v>
      </c>
      <c r="J12" s="16">
        <f t="shared" si="1"/>
        <v>1</v>
      </c>
      <c r="K12" s="15">
        <v>0</v>
      </c>
      <c r="L12" s="16">
        <v>553</v>
      </c>
      <c r="M12" s="16">
        <f t="shared" si="2"/>
        <v>145</v>
      </c>
      <c r="N12" s="15">
        <v>146</v>
      </c>
      <c r="O12" s="15">
        <v>676.54761900000005</v>
      </c>
    </row>
    <row r="13" spans="1:15" x14ac:dyDescent="0.25">
      <c r="A13" s="15">
        <v>7353</v>
      </c>
      <c r="B13" s="17">
        <v>43911</v>
      </c>
      <c r="C13" s="15" t="s">
        <v>37</v>
      </c>
      <c r="D13" s="15" t="s">
        <v>38</v>
      </c>
      <c r="E13" s="15" t="s">
        <v>50</v>
      </c>
      <c r="G13" s="16">
        <v>659</v>
      </c>
      <c r="H13" s="16">
        <f t="shared" si="0"/>
        <v>96</v>
      </c>
      <c r="I13" s="16">
        <v>13</v>
      </c>
      <c r="J13" s="16">
        <f t="shared" si="1"/>
        <v>3</v>
      </c>
      <c r="K13" s="15">
        <v>0</v>
      </c>
      <c r="L13" s="16">
        <v>646</v>
      </c>
      <c r="M13" s="16">
        <f t="shared" si="2"/>
        <v>93</v>
      </c>
      <c r="N13" s="15">
        <v>96</v>
      </c>
      <c r="O13" s="15">
        <v>676.54761900000005</v>
      </c>
    </row>
    <row r="14" spans="1:15" x14ac:dyDescent="0.25">
      <c r="A14" s="15">
        <v>7806</v>
      </c>
      <c r="B14" s="17">
        <v>43912</v>
      </c>
      <c r="C14" s="15" t="s">
        <v>37</v>
      </c>
      <c r="D14" s="15" t="s">
        <v>38</v>
      </c>
      <c r="E14" s="17">
        <v>43898</v>
      </c>
      <c r="F14" s="18">
        <v>0.2298611111111111</v>
      </c>
      <c r="G14" s="16">
        <v>1004</v>
      </c>
      <c r="H14" s="16">
        <f t="shared" si="0"/>
        <v>345</v>
      </c>
      <c r="I14" s="16">
        <v>13</v>
      </c>
      <c r="J14" s="16">
        <f t="shared" si="1"/>
        <v>0</v>
      </c>
      <c r="K14" s="15">
        <v>0</v>
      </c>
      <c r="L14" s="16">
        <v>991</v>
      </c>
      <c r="M14" s="16">
        <f t="shared" si="2"/>
        <v>345</v>
      </c>
      <c r="N14" s="15">
        <v>345</v>
      </c>
      <c r="O14" s="15">
        <v>676.54761900000005</v>
      </c>
    </row>
    <row r="15" spans="1:15" x14ac:dyDescent="0.25">
      <c r="A15" s="15">
        <v>8103</v>
      </c>
      <c r="B15" s="17">
        <v>43913</v>
      </c>
      <c r="C15" s="15" t="s">
        <v>37</v>
      </c>
      <c r="D15" s="15" t="s">
        <v>38</v>
      </c>
      <c r="E15" s="15" t="s">
        <v>51</v>
      </c>
      <c r="F15" s="18">
        <v>0.97453703703703709</v>
      </c>
      <c r="G15" s="16">
        <v>1227</v>
      </c>
      <c r="H15" s="16">
        <f t="shared" si="0"/>
        <v>223</v>
      </c>
      <c r="I15" s="16">
        <v>18</v>
      </c>
      <c r="J15" s="16">
        <f t="shared" si="1"/>
        <v>5</v>
      </c>
      <c r="K15" s="15">
        <v>0</v>
      </c>
      <c r="L15" s="16">
        <v>1209</v>
      </c>
      <c r="M15" s="16">
        <f t="shared" si="2"/>
        <v>218</v>
      </c>
      <c r="N15" s="15">
        <v>223</v>
      </c>
      <c r="O15" s="15">
        <v>676.54761900000005</v>
      </c>
    </row>
    <row r="16" spans="1:15" x14ac:dyDescent="0.25">
      <c r="A16" s="15">
        <v>8399</v>
      </c>
      <c r="B16" s="17">
        <v>43914</v>
      </c>
      <c r="C16" s="15" t="s">
        <v>37</v>
      </c>
      <c r="D16" s="15" t="s">
        <v>38</v>
      </c>
      <c r="E16" s="15" t="s">
        <v>52</v>
      </c>
      <c r="F16" s="18">
        <v>0.98738425925925932</v>
      </c>
      <c r="G16" s="16">
        <v>1412</v>
      </c>
      <c r="H16" s="16">
        <f t="shared" si="0"/>
        <v>185</v>
      </c>
      <c r="I16" s="16">
        <v>18</v>
      </c>
      <c r="J16" s="16">
        <f t="shared" si="1"/>
        <v>0</v>
      </c>
      <c r="K16" s="15">
        <v>0</v>
      </c>
      <c r="L16" s="16">
        <v>1394</v>
      </c>
      <c r="M16" s="16">
        <f t="shared" si="2"/>
        <v>185</v>
      </c>
      <c r="N16" s="15">
        <v>185</v>
      </c>
      <c r="O16" s="15">
        <v>676.54761900000005</v>
      </c>
    </row>
    <row r="17" spans="1:19" x14ac:dyDescent="0.25">
      <c r="A17" s="15">
        <v>8701</v>
      </c>
      <c r="B17" s="17">
        <v>43915</v>
      </c>
      <c r="C17" s="15" t="s">
        <v>37</v>
      </c>
      <c r="D17" s="15" t="s">
        <v>38</v>
      </c>
      <c r="E17" s="15" t="s">
        <v>53</v>
      </c>
      <c r="F17" s="18">
        <v>0.9845949074074074</v>
      </c>
      <c r="G17" s="16">
        <v>1682</v>
      </c>
      <c r="H17" s="16">
        <f t="shared" si="0"/>
        <v>270</v>
      </c>
      <c r="I17" s="16">
        <v>23</v>
      </c>
      <c r="J17" s="16">
        <f t="shared" si="1"/>
        <v>5</v>
      </c>
      <c r="K17" s="15">
        <v>0</v>
      </c>
      <c r="L17" s="16">
        <v>1659</v>
      </c>
      <c r="M17" s="16">
        <f t="shared" si="2"/>
        <v>265</v>
      </c>
      <c r="N17" s="15">
        <v>270</v>
      </c>
      <c r="O17" s="15">
        <v>676.54761900000005</v>
      </c>
    </row>
    <row r="18" spans="1:19" x14ac:dyDescent="0.25">
      <c r="A18" s="15">
        <v>9005</v>
      </c>
      <c r="B18" s="17">
        <v>43916</v>
      </c>
      <c r="C18" s="15" t="s">
        <v>37</v>
      </c>
      <c r="D18" s="15" t="s">
        <v>38</v>
      </c>
      <c r="E18" s="15" t="s">
        <v>54</v>
      </c>
      <c r="F18" s="18">
        <v>0.99541666666666673</v>
      </c>
      <c r="G18" s="16">
        <v>2357</v>
      </c>
      <c r="H18" s="16">
        <f t="shared" si="0"/>
        <v>675</v>
      </c>
      <c r="I18" s="16">
        <v>29</v>
      </c>
      <c r="J18" s="16">
        <f t="shared" si="1"/>
        <v>6</v>
      </c>
      <c r="K18" s="15">
        <v>0</v>
      </c>
      <c r="L18" s="16">
        <v>2328</v>
      </c>
      <c r="M18" s="16">
        <f t="shared" si="2"/>
        <v>669</v>
      </c>
      <c r="N18" s="15">
        <v>675</v>
      </c>
      <c r="O18" s="15">
        <v>676.54761900000005</v>
      </c>
    </row>
    <row r="19" spans="1:19" x14ac:dyDescent="0.25">
      <c r="A19" s="15">
        <v>9312</v>
      </c>
      <c r="B19" s="17">
        <v>43917</v>
      </c>
      <c r="C19" s="15" t="s">
        <v>37</v>
      </c>
      <c r="D19" s="15" t="s">
        <v>38</v>
      </c>
      <c r="E19" s="15" t="s">
        <v>55</v>
      </c>
      <c r="F19" s="18">
        <v>0.97763888888888895</v>
      </c>
      <c r="G19" s="16">
        <v>2900</v>
      </c>
      <c r="H19" s="16">
        <f t="shared" si="0"/>
        <v>543</v>
      </c>
      <c r="I19" s="16">
        <v>35</v>
      </c>
      <c r="J19" s="16">
        <f t="shared" si="1"/>
        <v>6</v>
      </c>
      <c r="K19" s="15">
        <v>0</v>
      </c>
      <c r="L19" s="16">
        <v>2865</v>
      </c>
      <c r="M19" s="16">
        <f t="shared" si="2"/>
        <v>537</v>
      </c>
      <c r="N19" s="15">
        <v>543</v>
      </c>
      <c r="O19" s="15">
        <v>676.54761900000005</v>
      </c>
      <c r="Q19" t="s">
        <v>178</v>
      </c>
      <c r="R19" t="s">
        <v>176</v>
      </c>
      <c r="S19" t="s">
        <v>177</v>
      </c>
    </row>
    <row r="20" spans="1:19" x14ac:dyDescent="0.25">
      <c r="A20" s="15">
        <v>9622</v>
      </c>
      <c r="B20" s="17">
        <v>43918</v>
      </c>
      <c r="C20" s="15" t="s">
        <v>37</v>
      </c>
      <c r="D20" s="15" t="s">
        <v>38</v>
      </c>
      <c r="E20" s="17">
        <v>43898</v>
      </c>
      <c r="F20" s="18">
        <v>0.2298611111111111</v>
      </c>
      <c r="G20" s="16">
        <v>3763</v>
      </c>
      <c r="H20" s="16">
        <f t="shared" si="0"/>
        <v>863</v>
      </c>
      <c r="I20" s="16">
        <v>54</v>
      </c>
      <c r="J20" s="16">
        <f t="shared" si="1"/>
        <v>19</v>
      </c>
      <c r="K20" s="15">
        <v>0</v>
      </c>
      <c r="L20" s="16">
        <v>3709</v>
      </c>
      <c r="M20" s="16">
        <f t="shared" si="2"/>
        <v>844</v>
      </c>
      <c r="N20" s="15">
        <v>863</v>
      </c>
      <c r="O20" s="15">
        <v>676.54761900000005</v>
      </c>
      <c r="Q20">
        <v>15</v>
      </c>
      <c r="R20">
        <v>2</v>
      </c>
      <c r="S20">
        <v>3</v>
      </c>
    </row>
    <row r="21" spans="1:19" x14ac:dyDescent="0.25">
      <c r="A21" s="15">
        <v>9933</v>
      </c>
      <c r="B21" s="17">
        <v>43919</v>
      </c>
      <c r="C21" s="15" t="s">
        <v>37</v>
      </c>
      <c r="D21" s="15" t="s">
        <v>38</v>
      </c>
      <c r="E21" s="17">
        <v>43898</v>
      </c>
      <c r="F21" s="18">
        <v>0.2298611111111111</v>
      </c>
      <c r="G21" s="16">
        <v>4246</v>
      </c>
      <c r="H21" s="16">
        <f t="shared" si="0"/>
        <v>483</v>
      </c>
      <c r="I21" s="16">
        <v>56</v>
      </c>
      <c r="J21" s="16">
        <f t="shared" si="1"/>
        <v>2</v>
      </c>
      <c r="K21" s="15">
        <v>0</v>
      </c>
      <c r="L21" s="16">
        <v>4190</v>
      </c>
      <c r="M21" s="16">
        <f t="shared" si="2"/>
        <v>481</v>
      </c>
      <c r="N21" s="15">
        <v>483</v>
      </c>
      <c r="O21" s="15">
        <v>676.54761900000005</v>
      </c>
    </row>
    <row r="22" spans="1:19" x14ac:dyDescent="0.25">
      <c r="A22" s="15">
        <v>10245</v>
      </c>
      <c r="B22" s="17">
        <v>43920</v>
      </c>
      <c r="C22" s="15" t="s">
        <v>37</v>
      </c>
      <c r="D22" s="15" t="s">
        <v>38</v>
      </c>
      <c r="E22" s="17">
        <v>43898</v>
      </c>
      <c r="F22" s="18">
        <v>0.2298611111111111</v>
      </c>
      <c r="G22" s="16">
        <v>5473</v>
      </c>
      <c r="H22" s="16">
        <f t="shared" si="0"/>
        <v>1227</v>
      </c>
      <c r="I22" s="16">
        <v>63</v>
      </c>
      <c r="J22" s="16">
        <f t="shared" si="1"/>
        <v>7</v>
      </c>
      <c r="K22" s="15">
        <v>0</v>
      </c>
      <c r="L22" s="16">
        <v>5410</v>
      </c>
      <c r="M22" s="16">
        <f t="shared" si="2"/>
        <v>1220</v>
      </c>
      <c r="N22" s="15">
        <v>1227</v>
      </c>
      <c r="O22" s="15">
        <v>676.54761900000005</v>
      </c>
    </row>
    <row r="23" spans="1:19" x14ac:dyDescent="0.25">
      <c r="A23" s="15">
        <v>10558</v>
      </c>
      <c r="B23" s="17">
        <v>43921</v>
      </c>
      <c r="C23" s="15" t="s">
        <v>37</v>
      </c>
      <c r="D23" s="15" t="s">
        <v>38</v>
      </c>
      <c r="E23" s="15" t="s">
        <v>56</v>
      </c>
      <c r="F23" s="18">
        <v>0.99267361111111108</v>
      </c>
      <c r="G23" s="16">
        <v>6741</v>
      </c>
      <c r="H23" s="16">
        <f t="shared" si="0"/>
        <v>1268</v>
      </c>
      <c r="I23" s="16">
        <v>85</v>
      </c>
      <c r="J23" s="16">
        <f t="shared" si="1"/>
        <v>22</v>
      </c>
      <c r="K23" s="15">
        <v>0</v>
      </c>
      <c r="L23" s="16">
        <v>6656</v>
      </c>
      <c r="M23" s="16">
        <f t="shared" si="2"/>
        <v>1246</v>
      </c>
      <c r="N23" s="15">
        <v>1268</v>
      </c>
      <c r="O23" s="15">
        <v>676.54761900000005</v>
      </c>
    </row>
    <row r="24" spans="1:19" x14ac:dyDescent="0.25">
      <c r="A24" s="15">
        <v>10871</v>
      </c>
      <c r="B24" s="17">
        <v>43922</v>
      </c>
      <c r="C24" s="15" t="s">
        <v>37</v>
      </c>
      <c r="D24" s="15" t="s">
        <v>38</v>
      </c>
      <c r="E24" s="17">
        <v>43834</v>
      </c>
      <c r="F24" s="18">
        <v>0.92011574074074076</v>
      </c>
      <c r="G24" s="16">
        <v>6956</v>
      </c>
      <c r="H24" s="16">
        <f t="shared" si="0"/>
        <v>215</v>
      </c>
      <c r="I24" s="16">
        <v>87</v>
      </c>
      <c r="J24" s="16">
        <f t="shared" si="1"/>
        <v>2</v>
      </c>
      <c r="K24" s="15">
        <v>0</v>
      </c>
      <c r="L24" s="16">
        <v>6869</v>
      </c>
      <c r="M24" s="16">
        <f t="shared" si="2"/>
        <v>213</v>
      </c>
      <c r="N24" s="15">
        <v>215</v>
      </c>
      <c r="O24" s="15">
        <v>676.54761900000005</v>
      </c>
    </row>
    <row r="25" spans="1:19" x14ac:dyDescent="0.25">
      <c r="A25" s="15">
        <v>11186</v>
      </c>
      <c r="B25" s="17">
        <v>43923</v>
      </c>
      <c r="C25" s="15" t="s">
        <v>37</v>
      </c>
      <c r="D25" s="15" t="s">
        <v>38</v>
      </c>
      <c r="E25" s="17">
        <v>43923</v>
      </c>
      <c r="F25" s="18">
        <v>0.37013888888888885</v>
      </c>
      <c r="G25" s="16">
        <v>9008</v>
      </c>
      <c r="H25" s="16">
        <f t="shared" si="0"/>
        <v>2052</v>
      </c>
      <c r="I25" s="16">
        <v>164</v>
      </c>
      <c r="J25" s="16">
        <f t="shared" si="1"/>
        <v>77</v>
      </c>
      <c r="K25" s="15">
        <v>0</v>
      </c>
      <c r="L25" s="16">
        <v>8844</v>
      </c>
      <c r="M25" s="16">
        <f t="shared" si="2"/>
        <v>1975</v>
      </c>
      <c r="N25" s="15">
        <v>2052</v>
      </c>
      <c r="O25" s="15">
        <v>676.54761900000005</v>
      </c>
    </row>
    <row r="26" spans="1:19" x14ac:dyDescent="0.25">
      <c r="A26" s="15">
        <v>11501</v>
      </c>
      <c r="B26" s="17">
        <v>43924</v>
      </c>
      <c r="C26" s="15" t="s">
        <v>37</v>
      </c>
      <c r="D26" s="15" t="s">
        <v>38</v>
      </c>
      <c r="E26" s="17">
        <v>43894</v>
      </c>
      <c r="F26" s="18">
        <v>0.95329861111111114</v>
      </c>
      <c r="G26" s="16">
        <v>10268</v>
      </c>
      <c r="H26" s="16">
        <f t="shared" si="0"/>
        <v>1260</v>
      </c>
      <c r="I26" s="16">
        <v>170</v>
      </c>
      <c r="J26" s="16">
        <f t="shared" si="1"/>
        <v>6</v>
      </c>
      <c r="K26" s="15">
        <v>0</v>
      </c>
      <c r="L26" s="16">
        <v>10098</v>
      </c>
      <c r="M26" s="16">
        <f t="shared" si="2"/>
        <v>1254</v>
      </c>
      <c r="N26" s="15">
        <v>1260</v>
      </c>
      <c r="O26" s="15">
        <v>676.54761900000005</v>
      </c>
    </row>
    <row r="27" spans="1:19" x14ac:dyDescent="0.25">
      <c r="A27" s="15">
        <v>11817</v>
      </c>
      <c r="B27" s="17">
        <v>43925</v>
      </c>
      <c r="C27" s="15" t="s">
        <v>37</v>
      </c>
      <c r="D27" s="15" t="s">
        <v>38</v>
      </c>
      <c r="E27" s="17">
        <v>43925</v>
      </c>
      <c r="F27" s="18">
        <v>0.40138888888888885</v>
      </c>
      <c r="G27" s="16">
        <v>11537</v>
      </c>
      <c r="H27" s="16">
        <f t="shared" si="0"/>
        <v>1269</v>
      </c>
      <c r="I27" s="16">
        <v>195</v>
      </c>
      <c r="J27" s="16">
        <f t="shared" si="1"/>
        <v>25</v>
      </c>
      <c r="K27" s="15">
        <v>0</v>
      </c>
      <c r="L27" s="16">
        <v>11342</v>
      </c>
      <c r="M27" s="16">
        <f t="shared" si="2"/>
        <v>1244</v>
      </c>
      <c r="N27" s="15">
        <v>1269</v>
      </c>
      <c r="O27" s="15">
        <v>676.54761900000005</v>
      </c>
    </row>
    <row r="28" spans="1:19" x14ac:dyDescent="0.25">
      <c r="A28" s="15">
        <v>12135</v>
      </c>
      <c r="B28" s="17">
        <v>43926</v>
      </c>
      <c r="C28" s="15" t="s">
        <v>37</v>
      </c>
      <c r="D28" s="15" t="s">
        <v>38</v>
      </c>
      <c r="E28" s="17">
        <v>43955</v>
      </c>
      <c r="F28" s="18">
        <v>0.96787037037037038</v>
      </c>
      <c r="G28" s="16">
        <v>12350</v>
      </c>
      <c r="H28" s="16">
        <f t="shared" si="0"/>
        <v>813</v>
      </c>
      <c r="I28" s="16">
        <v>221</v>
      </c>
      <c r="J28" s="16">
        <f t="shared" si="1"/>
        <v>26</v>
      </c>
      <c r="K28" s="15">
        <v>0</v>
      </c>
      <c r="L28" s="16">
        <v>12129</v>
      </c>
      <c r="M28" s="16">
        <f t="shared" si="2"/>
        <v>787</v>
      </c>
      <c r="N28" s="15">
        <v>813</v>
      </c>
      <c r="O28" s="15">
        <v>676.54761900000005</v>
      </c>
    </row>
    <row r="29" spans="1:19" x14ac:dyDescent="0.25">
      <c r="A29" s="15">
        <v>12455</v>
      </c>
      <c r="B29" s="17">
        <v>43927</v>
      </c>
      <c r="C29" s="15" t="s">
        <v>37</v>
      </c>
      <c r="D29" s="15" t="s">
        <v>38</v>
      </c>
      <c r="E29" s="17">
        <v>43927</v>
      </c>
      <c r="F29" s="18">
        <v>0.40069444444444446</v>
      </c>
      <c r="G29" s="16">
        <v>13324</v>
      </c>
      <c r="H29" s="16">
        <f t="shared" si="0"/>
        <v>974</v>
      </c>
      <c r="I29" s="16">
        <v>236</v>
      </c>
      <c r="J29" s="16">
        <f t="shared" si="1"/>
        <v>15</v>
      </c>
      <c r="K29" s="15">
        <v>0</v>
      </c>
      <c r="L29" s="16">
        <v>13088</v>
      </c>
      <c r="M29" s="16">
        <f t="shared" si="2"/>
        <v>959</v>
      </c>
      <c r="N29" s="15">
        <v>974</v>
      </c>
      <c r="O29" s="15">
        <v>676.54761900000005</v>
      </c>
    </row>
    <row r="30" spans="1:19" x14ac:dyDescent="0.25">
      <c r="A30" s="15">
        <v>12775</v>
      </c>
      <c r="B30" s="17">
        <v>43928</v>
      </c>
      <c r="C30" s="15" t="s">
        <v>37</v>
      </c>
      <c r="D30" s="15" t="s">
        <v>38</v>
      </c>
      <c r="E30" s="17">
        <v>44016</v>
      </c>
      <c r="F30" s="18">
        <v>0.96633101851851855</v>
      </c>
      <c r="G30" s="16">
        <v>14545</v>
      </c>
      <c r="H30" s="16">
        <f t="shared" si="0"/>
        <v>1221</v>
      </c>
      <c r="I30" s="16">
        <v>283</v>
      </c>
      <c r="J30" s="16">
        <f t="shared" si="1"/>
        <v>47</v>
      </c>
      <c r="K30" s="15">
        <v>0</v>
      </c>
      <c r="L30" s="16">
        <v>14262</v>
      </c>
      <c r="M30" s="16">
        <f t="shared" si="2"/>
        <v>1174</v>
      </c>
      <c r="N30" s="15">
        <v>1221</v>
      </c>
      <c r="O30" s="15">
        <v>676.54761900000005</v>
      </c>
    </row>
    <row r="31" spans="1:19" x14ac:dyDescent="0.25">
      <c r="A31" s="15">
        <v>13095</v>
      </c>
      <c r="B31" s="17">
        <v>43929</v>
      </c>
      <c r="C31" s="15" t="s">
        <v>37</v>
      </c>
      <c r="D31" s="15" t="s">
        <v>38</v>
      </c>
      <c r="E31" s="17">
        <v>44047</v>
      </c>
      <c r="F31" s="18">
        <v>0.95763888888888893</v>
      </c>
      <c r="G31" s="16">
        <v>15456</v>
      </c>
      <c r="H31" s="16">
        <f t="shared" si="0"/>
        <v>911</v>
      </c>
      <c r="I31" s="16">
        <v>309</v>
      </c>
      <c r="J31" s="16">
        <f t="shared" si="1"/>
        <v>26</v>
      </c>
      <c r="K31" s="15">
        <v>0</v>
      </c>
      <c r="L31" s="16">
        <v>15147</v>
      </c>
      <c r="M31" s="16">
        <f t="shared" si="2"/>
        <v>885</v>
      </c>
      <c r="N31" s="15">
        <v>911</v>
      </c>
      <c r="O31" s="15">
        <v>676.54761900000005</v>
      </c>
    </row>
    <row r="32" spans="1:19" x14ac:dyDescent="0.25">
      <c r="A32" s="15">
        <v>13415</v>
      </c>
      <c r="B32" s="17">
        <v>43930</v>
      </c>
      <c r="C32" s="15" t="s">
        <v>37</v>
      </c>
      <c r="D32" s="15" t="s">
        <v>38</v>
      </c>
      <c r="E32" s="17">
        <v>44078</v>
      </c>
      <c r="F32" s="18">
        <v>0.96480324074074064</v>
      </c>
      <c r="G32" s="16">
        <v>16364</v>
      </c>
      <c r="H32" s="16">
        <f t="shared" si="0"/>
        <v>908</v>
      </c>
      <c r="I32" s="16">
        <v>354</v>
      </c>
      <c r="J32" s="16">
        <f t="shared" si="1"/>
        <v>45</v>
      </c>
      <c r="K32" s="15">
        <v>0</v>
      </c>
      <c r="L32" s="16">
        <v>16010</v>
      </c>
      <c r="M32" s="16">
        <f t="shared" si="2"/>
        <v>863</v>
      </c>
      <c r="N32" s="15">
        <v>908</v>
      </c>
      <c r="O32" s="15">
        <v>676.54761900000005</v>
      </c>
    </row>
    <row r="33" spans="1:15" x14ac:dyDescent="0.25">
      <c r="A33" s="15">
        <v>13736</v>
      </c>
      <c r="B33" s="17">
        <v>43931</v>
      </c>
      <c r="C33" s="15" t="s">
        <v>37</v>
      </c>
      <c r="D33" s="15" t="s">
        <v>38</v>
      </c>
      <c r="E33" s="17">
        <v>44108</v>
      </c>
      <c r="F33" s="18">
        <v>0.95952546296296293</v>
      </c>
      <c r="G33" s="16">
        <v>17531</v>
      </c>
      <c r="H33" s="16">
        <f t="shared" si="0"/>
        <v>1167</v>
      </c>
      <c r="I33" s="16">
        <v>390</v>
      </c>
      <c r="J33" s="16">
        <f t="shared" si="1"/>
        <v>36</v>
      </c>
      <c r="K33" s="15">
        <v>0</v>
      </c>
      <c r="L33" s="16">
        <v>17141</v>
      </c>
      <c r="M33" s="16">
        <f t="shared" si="2"/>
        <v>1131</v>
      </c>
      <c r="N33" s="15">
        <v>1167</v>
      </c>
      <c r="O33" s="15">
        <v>676.54761900000005</v>
      </c>
    </row>
    <row r="34" spans="1:15" x14ac:dyDescent="0.25">
      <c r="A34" s="15">
        <v>14057</v>
      </c>
      <c r="B34" s="17">
        <v>43932</v>
      </c>
      <c r="C34" s="15" t="s">
        <v>37</v>
      </c>
      <c r="D34" s="15" t="s">
        <v>38</v>
      </c>
      <c r="E34" s="17">
        <v>44139</v>
      </c>
      <c r="F34" s="18">
        <v>0.95331018518518518</v>
      </c>
      <c r="G34" s="16">
        <v>18494</v>
      </c>
      <c r="H34" s="16">
        <f t="shared" si="0"/>
        <v>963</v>
      </c>
      <c r="I34" s="16">
        <v>438</v>
      </c>
      <c r="J34" s="16">
        <f t="shared" si="1"/>
        <v>48</v>
      </c>
      <c r="K34" s="15">
        <v>0</v>
      </c>
      <c r="L34" s="16">
        <v>18056</v>
      </c>
      <c r="M34" s="16">
        <f t="shared" si="2"/>
        <v>915</v>
      </c>
      <c r="N34" s="15">
        <v>963</v>
      </c>
      <c r="O34" s="15">
        <v>676.54761900000005</v>
      </c>
    </row>
    <row r="35" spans="1:15" x14ac:dyDescent="0.25">
      <c r="A35" s="15">
        <v>14377</v>
      </c>
      <c r="B35" s="17">
        <v>43933</v>
      </c>
      <c r="C35" s="15" t="s">
        <v>37</v>
      </c>
      <c r="D35" s="15" t="s">
        <v>38</v>
      </c>
      <c r="E35" s="17">
        <v>44169</v>
      </c>
      <c r="F35" s="18">
        <v>0.97569444444444453</v>
      </c>
      <c r="G35" s="16">
        <v>19895</v>
      </c>
      <c r="H35" s="16">
        <f t="shared" si="0"/>
        <v>1401</v>
      </c>
      <c r="I35" s="16">
        <v>461</v>
      </c>
      <c r="J35" s="16">
        <f t="shared" si="1"/>
        <v>23</v>
      </c>
      <c r="K35" s="15">
        <v>0</v>
      </c>
      <c r="L35" s="16">
        <v>19434</v>
      </c>
      <c r="M35" s="16">
        <f t="shared" si="2"/>
        <v>1378</v>
      </c>
      <c r="N35" s="15">
        <v>1401</v>
      </c>
      <c r="O35" s="15">
        <v>676.54761900000005</v>
      </c>
    </row>
    <row r="36" spans="1:15" x14ac:dyDescent="0.25">
      <c r="A36" s="15">
        <v>14697</v>
      </c>
      <c r="B36" s="17">
        <v>43934</v>
      </c>
      <c r="C36" s="15" t="s">
        <v>37</v>
      </c>
      <c r="D36" s="15" t="s">
        <v>38</v>
      </c>
      <c r="E36" s="15" t="s">
        <v>57</v>
      </c>
      <c r="F36" s="18">
        <v>0.96923611111111108</v>
      </c>
      <c r="G36" s="16">
        <v>21019</v>
      </c>
      <c r="H36" s="16">
        <f t="shared" si="0"/>
        <v>1124</v>
      </c>
      <c r="I36" s="16">
        <v>499</v>
      </c>
      <c r="J36" s="16">
        <f t="shared" si="1"/>
        <v>38</v>
      </c>
      <c r="K36" s="15">
        <v>0</v>
      </c>
      <c r="L36" s="16">
        <v>20520</v>
      </c>
      <c r="M36" s="16">
        <f t="shared" si="2"/>
        <v>1086</v>
      </c>
      <c r="N36" s="15">
        <v>1124</v>
      </c>
      <c r="O36" s="15">
        <v>676.54761900000005</v>
      </c>
    </row>
    <row r="37" spans="1:15" x14ac:dyDescent="0.25">
      <c r="A37" s="15">
        <v>15017</v>
      </c>
      <c r="B37" s="17">
        <v>43935</v>
      </c>
      <c r="C37" s="15" t="s">
        <v>37</v>
      </c>
      <c r="D37" s="15" t="s">
        <v>38</v>
      </c>
      <c r="E37" s="15" t="s">
        <v>58</v>
      </c>
      <c r="F37" s="18">
        <v>0.98693287037037036</v>
      </c>
      <c r="G37" s="16">
        <v>21628</v>
      </c>
      <c r="H37" s="16">
        <f t="shared" si="0"/>
        <v>609</v>
      </c>
      <c r="I37" s="16">
        <v>571</v>
      </c>
      <c r="J37" s="16">
        <f t="shared" si="1"/>
        <v>72</v>
      </c>
      <c r="K37" s="15">
        <v>0</v>
      </c>
      <c r="L37" s="16">
        <v>21057</v>
      </c>
      <c r="M37" s="16">
        <f t="shared" si="2"/>
        <v>537</v>
      </c>
      <c r="N37" s="15">
        <v>609</v>
      </c>
      <c r="O37" s="15">
        <v>676.54761900000005</v>
      </c>
    </row>
    <row r="38" spans="1:15" x14ac:dyDescent="0.25">
      <c r="A38" s="15">
        <v>15337</v>
      </c>
      <c r="B38" s="17">
        <v>43936</v>
      </c>
      <c r="C38" s="15" t="s">
        <v>37</v>
      </c>
      <c r="D38" s="15" t="s">
        <v>38</v>
      </c>
      <c r="E38" s="15" t="s">
        <v>59</v>
      </c>
      <c r="F38" s="18">
        <v>0.96141203703703704</v>
      </c>
      <c r="G38" s="16">
        <v>22511</v>
      </c>
      <c r="H38" s="16">
        <f t="shared" si="0"/>
        <v>883</v>
      </c>
      <c r="I38" s="16">
        <v>596</v>
      </c>
      <c r="J38" s="16">
        <f t="shared" si="1"/>
        <v>25</v>
      </c>
      <c r="K38" s="15">
        <v>0</v>
      </c>
      <c r="L38" s="16">
        <v>21915</v>
      </c>
      <c r="M38" s="16">
        <f t="shared" si="2"/>
        <v>858</v>
      </c>
      <c r="N38" s="15">
        <v>883</v>
      </c>
      <c r="O38" s="15">
        <v>676.54761900000005</v>
      </c>
    </row>
    <row r="39" spans="1:15" x14ac:dyDescent="0.25">
      <c r="A39" s="15">
        <v>15657</v>
      </c>
      <c r="B39" s="17">
        <v>43937</v>
      </c>
      <c r="C39" s="15" t="s">
        <v>37</v>
      </c>
      <c r="D39" s="15" t="s">
        <v>38</v>
      </c>
      <c r="E39" s="15" t="s">
        <v>60</v>
      </c>
      <c r="F39" s="18">
        <v>0.98494212962962957</v>
      </c>
      <c r="G39" s="16">
        <v>23343</v>
      </c>
      <c r="H39" s="16">
        <f t="shared" si="0"/>
        <v>832</v>
      </c>
      <c r="I39" s="16">
        <v>668</v>
      </c>
      <c r="J39" s="16">
        <f t="shared" si="1"/>
        <v>72</v>
      </c>
      <c r="K39" s="15">
        <v>0</v>
      </c>
      <c r="L39" s="16">
        <v>22675</v>
      </c>
      <c r="M39" s="16">
        <f t="shared" si="2"/>
        <v>760</v>
      </c>
      <c r="N39" s="15">
        <v>832</v>
      </c>
      <c r="O39" s="15">
        <v>676.54761900000005</v>
      </c>
    </row>
    <row r="40" spans="1:15" x14ac:dyDescent="0.25">
      <c r="A40" s="15">
        <v>15977</v>
      </c>
      <c r="B40" s="17">
        <v>43938</v>
      </c>
      <c r="C40" s="15" t="s">
        <v>37</v>
      </c>
      <c r="D40" s="15" t="s">
        <v>38</v>
      </c>
      <c r="E40" s="15" t="s">
        <v>61</v>
      </c>
      <c r="F40" s="18">
        <v>0.98527777777777781</v>
      </c>
      <c r="G40" s="16">
        <v>24759</v>
      </c>
      <c r="H40" s="16">
        <f t="shared" si="0"/>
        <v>1416</v>
      </c>
      <c r="I40" s="16">
        <v>725</v>
      </c>
      <c r="J40" s="16">
        <f t="shared" si="1"/>
        <v>57</v>
      </c>
      <c r="K40" s="15">
        <v>0</v>
      </c>
      <c r="L40" s="16">
        <v>24034</v>
      </c>
      <c r="M40" s="16">
        <f t="shared" si="2"/>
        <v>1359</v>
      </c>
      <c r="N40" s="15">
        <v>1416</v>
      </c>
      <c r="O40" s="15">
        <v>676.54761900000005</v>
      </c>
    </row>
    <row r="41" spans="1:15" x14ac:dyDescent="0.25">
      <c r="A41" s="15">
        <v>16297</v>
      </c>
      <c r="B41" s="17">
        <v>43939</v>
      </c>
      <c r="C41" s="15" t="s">
        <v>37</v>
      </c>
      <c r="D41" s="15" t="s">
        <v>38</v>
      </c>
      <c r="E41" s="15" t="s">
        <v>62</v>
      </c>
      <c r="F41" s="18">
        <v>0.94465277777777779</v>
      </c>
      <c r="G41" s="16">
        <v>25492</v>
      </c>
      <c r="H41" s="16">
        <f t="shared" si="0"/>
        <v>733</v>
      </c>
      <c r="I41" s="16">
        <v>748</v>
      </c>
      <c r="J41" s="16">
        <f t="shared" si="1"/>
        <v>23</v>
      </c>
      <c r="K41" s="15">
        <v>0</v>
      </c>
      <c r="L41" s="16">
        <v>24744</v>
      </c>
      <c r="M41" s="16">
        <f t="shared" si="2"/>
        <v>710</v>
      </c>
      <c r="N41" s="15">
        <v>733</v>
      </c>
      <c r="O41" s="15">
        <v>676.54761900000005</v>
      </c>
    </row>
    <row r="42" spans="1:15" x14ac:dyDescent="0.25">
      <c r="A42" s="15">
        <v>16617</v>
      </c>
      <c r="B42" s="17">
        <v>43940</v>
      </c>
      <c r="C42" s="15" t="s">
        <v>37</v>
      </c>
      <c r="D42" s="15" t="s">
        <v>38</v>
      </c>
      <c r="E42" s="15" t="s">
        <v>63</v>
      </c>
      <c r="F42" s="18">
        <v>0.99241898148148155</v>
      </c>
      <c r="G42" s="16">
        <v>26314</v>
      </c>
      <c r="H42" s="16">
        <f t="shared" si="0"/>
        <v>822</v>
      </c>
      <c r="I42" s="16">
        <v>774</v>
      </c>
      <c r="J42" s="16">
        <f t="shared" si="1"/>
        <v>26</v>
      </c>
      <c r="K42" s="15">
        <v>0</v>
      </c>
      <c r="L42" s="16">
        <v>25540</v>
      </c>
      <c r="M42" s="16">
        <f t="shared" si="2"/>
        <v>796</v>
      </c>
      <c r="N42" s="15">
        <v>822</v>
      </c>
      <c r="O42" s="15">
        <v>676.54761900000005</v>
      </c>
    </row>
    <row r="43" spans="1:15" x14ac:dyDescent="0.25">
      <c r="A43" s="15">
        <v>16937</v>
      </c>
      <c r="B43" s="17">
        <v>43941</v>
      </c>
      <c r="C43" s="15" t="s">
        <v>37</v>
      </c>
      <c r="D43" s="15" t="s">
        <v>38</v>
      </c>
      <c r="E43" s="15" t="s">
        <v>64</v>
      </c>
      <c r="F43" s="18">
        <v>0.98946759259259265</v>
      </c>
      <c r="G43" s="16">
        <v>27059</v>
      </c>
      <c r="H43" s="16">
        <f t="shared" si="0"/>
        <v>745</v>
      </c>
      <c r="I43" s="16">
        <v>822</v>
      </c>
      <c r="J43" s="16">
        <f t="shared" si="1"/>
        <v>48</v>
      </c>
      <c r="K43" s="15">
        <v>0</v>
      </c>
      <c r="L43" s="16">
        <v>26237</v>
      </c>
      <c r="M43" s="16">
        <f t="shared" si="2"/>
        <v>697</v>
      </c>
      <c r="N43" s="15">
        <v>745</v>
      </c>
      <c r="O43" s="15">
        <v>676.54761900000005</v>
      </c>
    </row>
    <row r="44" spans="1:15" x14ac:dyDescent="0.25">
      <c r="A44" s="15">
        <v>17257</v>
      </c>
      <c r="B44" s="17">
        <v>43942</v>
      </c>
      <c r="C44" s="15" t="s">
        <v>37</v>
      </c>
      <c r="D44" s="15" t="s">
        <v>38</v>
      </c>
      <c r="E44" s="15" t="s">
        <v>65</v>
      </c>
      <c r="F44" s="18">
        <v>0.98552083333333329</v>
      </c>
      <c r="G44" s="16">
        <v>27869</v>
      </c>
      <c r="H44" s="16">
        <f t="shared" si="0"/>
        <v>810</v>
      </c>
      <c r="I44" s="16">
        <v>867</v>
      </c>
      <c r="J44" s="16">
        <f t="shared" si="1"/>
        <v>45</v>
      </c>
      <c r="K44" s="15">
        <v>0</v>
      </c>
      <c r="L44" s="16">
        <v>27002</v>
      </c>
      <c r="M44" s="16">
        <f t="shared" si="2"/>
        <v>765</v>
      </c>
      <c r="N44" s="15">
        <v>810</v>
      </c>
      <c r="O44" s="15">
        <v>676.54761900000005</v>
      </c>
    </row>
    <row r="45" spans="1:15" x14ac:dyDescent="0.25">
      <c r="A45" s="15">
        <v>17577</v>
      </c>
      <c r="B45" s="17">
        <v>43943</v>
      </c>
      <c r="C45" s="15" t="s">
        <v>37</v>
      </c>
      <c r="D45" s="15" t="s">
        <v>38</v>
      </c>
      <c r="E45" s="15" t="s">
        <v>66</v>
      </c>
      <c r="F45" s="18">
        <v>0.98538194444444438</v>
      </c>
      <c r="G45" s="16">
        <v>28309</v>
      </c>
      <c r="H45" s="16">
        <f t="shared" si="0"/>
        <v>440</v>
      </c>
      <c r="I45" s="16">
        <v>893</v>
      </c>
      <c r="J45" s="16">
        <f t="shared" si="1"/>
        <v>26</v>
      </c>
      <c r="K45" s="15">
        <v>0</v>
      </c>
      <c r="L45" s="16">
        <v>27416</v>
      </c>
      <c r="M45" s="16">
        <f t="shared" si="2"/>
        <v>414</v>
      </c>
      <c r="N45" s="15">
        <v>440</v>
      </c>
      <c r="O45" s="15">
        <v>676.54761900000005</v>
      </c>
    </row>
    <row r="46" spans="1:15" x14ac:dyDescent="0.25">
      <c r="A46" s="15">
        <v>17897</v>
      </c>
      <c r="B46" s="17">
        <v>43944</v>
      </c>
      <c r="C46" s="15" t="s">
        <v>37</v>
      </c>
      <c r="D46" s="15" t="s">
        <v>38</v>
      </c>
      <c r="E46" s="15" t="s">
        <v>67</v>
      </c>
      <c r="F46" s="18">
        <v>0.14693287037037037</v>
      </c>
      <c r="G46" s="16">
        <v>29648</v>
      </c>
      <c r="H46" s="16">
        <f t="shared" si="0"/>
        <v>1339</v>
      </c>
      <c r="I46" s="16">
        <v>987</v>
      </c>
      <c r="J46" s="16">
        <f t="shared" si="1"/>
        <v>94</v>
      </c>
      <c r="K46" s="15">
        <v>0</v>
      </c>
      <c r="L46" s="16">
        <v>28661</v>
      </c>
      <c r="M46" s="16">
        <f t="shared" si="2"/>
        <v>1245</v>
      </c>
      <c r="N46" s="15">
        <v>1339</v>
      </c>
      <c r="O46" s="15">
        <v>676.54761900000005</v>
      </c>
    </row>
    <row r="47" spans="1:15" x14ac:dyDescent="0.25">
      <c r="A47" s="15">
        <v>18217</v>
      </c>
      <c r="B47" s="17">
        <v>43945</v>
      </c>
      <c r="C47" s="15" t="s">
        <v>37</v>
      </c>
      <c r="D47" s="15" t="s">
        <v>38</v>
      </c>
      <c r="E47" s="15" t="s">
        <v>68</v>
      </c>
      <c r="F47" s="18">
        <v>0.27174768518518516</v>
      </c>
      <c r="G47" s="16">
        <v>30533</v>
      </c>
      <c r="H47" s="16">
        <f t="shared" si="0"/>
        <v>885</v>
      </c>
      <c r="I47" s="16">
        <v>1046</v>
      </c>
      <c r="J47" s="16">
        <f t="shared" si="1"/>
        <v>59</v>
      </c>
      <c r="K47" s="15">
        <v>0</v>
      </c>
      <c r="L47" s="16">
        <v>29487</v>
      </c>
      <c r="M47" s="16">
        <f t="shared" si="2"/>
        <v>826</v>
      </c>
      <c r="N47" s="15">
        <v>885</v>
      </c>
      <c r="O47" s="15">
        <v>676.54761900000005</v>
      </c>
    </row>
    <row r="48" spans="1:15" x14ac:dyDescent="0.25">
      <c r="A48" s="15">
        <v>18536</v>
      </c>
      <c r="B48" s="17">
        <v>43946</v>
      </c>
      <c r="C48" s="15" t="s">
        <v>37</v>
      </c>
      <c r="D48" s="15" t="s">
        <v>38</v>
      </c>
      <c r="E48" s="15" t="s">
        <v>69</v>
      </c>
      <c r="F48" s="18">
        <v>0.10506944444444444</v>
      </c>
      <c r="G48" s="16">
        <v>30839</v>
      </c>
      <c r="H48" s="16">
        <f t="shared" si="0"/>
        <v>306</v>
      </c>
      <c r="I48" s="16">
        <v>1055</v>
      </c>
      <c r="J48" s="16">
        <f t="shared" si="1"/>
        <v>9</v>
      </c>
      <c r="K48" s="15">
        <v>0</v>
      </c>
      <c r="L48" s="16">
        <v>29784</v>
      </c>
      <c r="M48" s="16">
        <f t="shared" si="2"/>
        <v>297</v>
      </c>
      <c r="N48" s="15">
        <v>306</v>
      </c>
      <c r="O48" s="15">
        <v>676.54761900000005</v>
      </c>
    </row>
    <row r="49" spans="1:15" x14ac:dyDescent="0.25">
      <c r="A49" s="15">
        <v>18855</v>
      </c>
      <c r="B49" s="17">
        <v>43947</v>
      </c>
      <c r="C49" s="15" t="s">
        <v>37</v>
      </c>
      <c r="D49" s="15" t="s">
        <v>38</v>
      </c>
      <c r="E49" s="15" t="s">
        <v>70</v>
      </c>
      <c r="F49" s="18">
        <v>0.10509259259259258</v>
      </c>
      <c r="G49" s="16">
        <v>31532</v>
      </c>
      <c r="H49" s="16">
        <f t="shared" si="0"/>
        <v>693</v>
      </c>
      <c r="I49" s="16">
        <v>1075</v>
      </c>
      <c r="J49" s="16">
        <f t="shared" si="1"/>
        <v>20</v>
      </c>
      <c r="K49" s="15">
        <v>0</v>
      </c>
      <c r="L49" s="16">
        <v>30457</v>
      </c>
      <c r="M49" s="16">
        <f t="shared" si="2"/>
        <v>673</v>
      </c>
      <c r="N49" s="15">
        <v>693</v>
      </c>
      <c r="O49" s="15">
        <v>676.54761900000005</v>
      </c>
    </row>
    <row r="50" spans="1:15" x14ac:dyDescent="0.25">
      <c r="A50" s="15">
        <v>19174</v>
      </c>
      <c r="B50" s="17">
        <v>43948</v>
      </c>
      <c r="C50" s="15" t="s">
        <v>37</v>
      </c>
      <c r="D50" s="15" t="s">
        <v>38</v>
      </c>
      <c r="E50" s="15" t="s">
        <v>71</v>
      </c>
      <c r="F50" s="18">
        <v>0.10509259259259258</v>
      </c>
      <c r="G50" s="16">
        <v>32138</v>
      </c>
      <c r="H50" s="16">
        <f t="shared" si="0"/>
        <v>606</v>
      </c>
      <c r="I50" s="16">
        <v>1088</v>
      </c>
      <c r="J50" s="16">
        <f t="shared" si="1"/>
        <v>13</v>
      </c>
      <c r="K50" s="15">
        <v>0</v>
      </c>
      <c r="L50" s="16">
        <v>31050</v>
      </c>
      <c r="M50" s="16">
        <f t="shared" si="2"/>
        <v>593</v>
      </c>
      <c r="N50" s="15">
        <v>606</v>
      </c>
      <c r="O50" s="15">
        <v>676.54761900000005</v>
      </c>
    </row>
    <row r="51" spans="1:15" x14ac:dyDescent="0.25">
      <c r="A51" s="15">
        <v>19495</v>
      </c>
      <c r="B51" s="17">
        <v>43949</v>
      </c>
      <c r="C51" s="15" t="s">
        <v>37</v>
      </c>
      <c r="D51" s="15" t="s">
        <v>38</v>
      </c>
      <c r="E51" s="15" t="s">
        <v>72</v>
      </c>
      <c r="F51" s="18">
        <v>0.10589120370370371</v>
      </c>
      <c r="G51" s="16">
        <v>32848</v>
      </c>
      <c r="H51" s="16">
        <f t="shared" si="0"/>
        <v>710</v>
      </c>
      <c r="I51" s="16">
        <v>1171</v>
      </c>
      <c r="J51" s="16">
        <f t="shared" si="1"/>
        <v>83</v>
      </c>
      <c r="K51" s="15">
        <v>0</v>
      </c>
      <c r="L51" s="16">
        <v>31677</v>
      </c>
      <c r="M51" s="16">
        <f t="shared" si="2"/>
        <v>627</v>
      </c>
      <c r="N51" s="15">
        <v>710</v>
      </c>
      <c r="O51" s="15">
        <v>676.54761900000005</v>
      </c>
    </row>
    <row r="52" spans="1:15" x14ac:dyDescent="0.25">
      <c r="A52" s="15">
        <v>19816</v>
      </c>
      <c r="B52" s="17">
        <v>43950</v>
      </c>
      <c r="C52" s="15" t="s">
        <v>37</v>
      </c>
      <c r="D52" s="15" t="s">
        <v>38</v>
      </c>
      <c r="E52" s="15" t="s">
        <v>73</v>
      </c>
      <c r="F52" s="18">
        <v>0.10586805555555556</v>
      </c>
      <c r="G52" s="16">
        <v>33193</v>
      </c>
      <c r="H52" s="16">
        <f t="shared" si="0"/>
        <v>345</v>
      </c>
      <c r="I52" s="16">
        <v>1218</v>
      </c>
      <c r="J52" s="16">
        <f t="shared" si="1"/>
        <v>47</v>
      </c>
      <c r="K52" s="15">
        <v>0</v>
      </c>
      <c r="L52" s="16">
        <v>31975</v>
      </c>
      <c r="M52" s="16">
        <f t="shared" si="2"/>
        <v>298</v>
      </c>
      <c r="N52" s="15">
        <v>345</v>
      </c>
      <c r="O52" s="15">
        <v>676.54761900000005</v>
      </c>
    </row>
    <row r="53" spans="1:15" x14ac:dyDescent="0.25">
      <c r="A53" s="15">
        <v>20139</v>
      </c>
      <c r="B53" s="17">
        <v>43951</v>
      </c>
      <c r="C53" s="15" t="s">
        <v>37</v>
      </c>
      <c r="D53" s="15" t="s">
        <v>38</v>
      </c>
      <c r="E53" s="17">
        <v>43835</v>
      </c>
      <c r="F53" s="18">
        <v>0.10587962962962964</v>
      </c>
      <c r="G53" s="16">
        <v>33690</v>
      </c>
      <c r="H53" s="16">
        <f t="shared" si="0"/>
        <v>497</v>
      </c>
      <c r="I53" s="16">
        <v>1268</v>
      </c>
      <c r="J53" s="16">
        <f t="shared" si="1"/>
        <v>50</v>
      </c>
      <c r="K53" s="15">
        <v>0</v>
      </c>
      <c r="L53" s="16">
        <v>32422</v>
      </c>
      <c r="M53" s="16">
        <f t="shared" si="2"/>
        <v>447</v>
      </c>
      <c r="N53" s="15">
        <v>497</v>
      </c>
      <c r="O53" s="15">
        <v>676.54761900000005</v>
      </c>
    </row>
    <row r="54" spans="1:15" x14ac:dyDescent="0.25">
      <c r="A54" s="15">
        <v>20462</v>
      </c>
      <c r="B54" s="17">
        <v>43952</v>
      </c>
      <c r="C54" s="15" t="s">
        <v>37</v>
      </c>
      <c r="D54" s="15" t="s">
        <v>38</v>
      </c>
      <c r="E54" s="17">
        <v>43866</v>
      </c>
      <c r="F54" s="18">
        <v>0.10586805555555556</v>
      </c>
      <c r="G54" s="16">
        <v>34728</v>
      </c>
      <c r="H54" s="16">
        <f t="shared" si="0"/>
        <v>1038</v>
      </c>
      <c r="I54" s="16">
        <v>1314</v>
      </c>
      <c r="J54" s="16">
        <f t="shared" si="1"/>
        <v>46</v>
      </c>
      <c r="K54" s="15">
        <v>0</v>
      </c>
      <c r="L54" s="16">
        <v>33414</v>
      </c>
      <c r="M54" s="16">
        <f t="shared" si="2"/>
        <v>992</v>
      </c>
      <c r="N54" s="15">
        <v>1038</v>
      </c>
      <c r="O54" s="15">
        <v>676.54761900000005</v>
      </c>
    </row>
    <row r="55" spans="1:15" x14ac:dyDescent="0.25">
      <c r="A55" s="15">
        <v>20785</v>
      </c>
      <c r="B55" s="17">
        <v>43953</v>
      </c>
      <c r="C55" s="15" t="s">
        <v>37</v>
      </c>
      <c r="D55" s="15" t="s">
        <v>38</v>
      </c>
      <c r="E55" s="17">
        <v>43895</v>
      </c>
      <c r="F55" s="18">
        <v>0.10587962962962964</v>
      </c>
      <c r="G55" s="16">
        <v>35463</v>
      </c>
      <c r="H55" s="16">
        <f t="shared" si="0"/>
        <v>735</v>
      </c>
      <c r="I55" s="16">
        <v>1364</v>
      </c>
      <c r="J55" s="16">
        <f t="shared" si="1"/>
        <v>50</v>
      </c>
      <c r="K55" s="15">
        <v>0</v>
      </c>
      <c r="L55" s="16">
        <v>34099</v>
      </c>
      <c r="M55" s="16">
        <f t="shared" si="2"/>
        <v>685</v>
      </c>
      <c r="N55" s="15">
        <v>735</v>
      </c>
      <c r="O55" s="15">
        <v>676.54761900000005</v>
      </c>
    </row>
    <row r="56" spans="1:15" x14ac:dyDescent="0.25">
      <c r="A56" s="15">
        <v>21108</v>
      </c>
      <c r="B56" s="17">
        <v>43954</v>
      </c>
      <c r="C56" s="15" t="s">
        <v>37</v>
      </c>
      <c r="D56" s="15" t="s">
        <v>38</v>
      </c>
      <c r="E56" s="17">
        <v>43926</v>
      </c>
      <c r="F56" s="18">
        <v>0.10587962962962964</v>
      </c>
      <c r="G56" s="16">
        <v>36078</v>
      </c>
      <c r="H56" s="16">
        <f t="shared" si="0"/>
        <v>615</v>
      </c>
      <c r="I56" s="16">
        <v>1379</v>
      </c>
      <c r="J56" s="16">
        <f t="shared" si="1"/>
        <v>15</v>
      </c>
      <c r="K56" s="15">
        <v>0</v>
      </c>
      <c r="L56" s="16">
        <v>34699</v>
      </c>
      <c r="M56" s="16">
        <f t="shared" si="2"/>
        <v>600</v>
      </c>
      <c r="N56" s="15">
        <v>615</v>
      </c>
      <c r="O56" s="15">
        <v>676.54761900000005</v>
      </c>
    </row>
    <row r="57" spans="1:15" x14ac:dyDescent="0.25">
      <c r="A57" s="15">
        <v>21431</v>
      </c>
      <c r="B57" s="17">
        <v>43955</v>
      </c>
      <c r="C57" s="15" t="s">
        <v>37</v>
      </c>
      <c r="D57" s="15" t="s">
        <v>38</v>
      </c>
      <c r="E57" s="17">
        <v>43956</v>
      </c>
      <c r="F57" s="18">
        <v>0.10594907407407407</v>
      </c>
      <c r="G57" s="16">
        <v>36897</v>
      </c>
      <c r="H57" s="16">
        <f t="shared" si="0"/>
        <v>819</v>
      </c>
      <c r="I57" s="16">
        <v>1399</v>
      </c>
      <c r="J57" s="16">
        <f t="shared" si="1"/>
        <v>20</v>
      </c>
      <c r="K57" s="15">
        <v>0</v>
      </c>
      <c r="L57" s="16">
        <v>35498</v>
      </c>
      <c r="M57" s="16">
        <f t="shared" si="2"/>
        <v>799</v>
      </c>
      <c r="N57" s="15">
        <v>819</v>
      </c>
      <c r="O57" s="15">
        <v>676.54761900000005</v>
      </c>
    </row>
    <row r="58" spans="1:15" x14ac:dyDescent="0.25">
      <c r="A58" s="15">
        <v>21754</v>
      </c>
      <c r="B58" s="17">
        <v>43956</v>
      </c>
      <c r="C58" s="15" t="s">
        <v>37</v>
      </c>
      <c r="D58" s="15" t="s">
        <v>38</v>
      </c>
      <c r="E58" s="17">
        <v>43987</v>
      </c>
      <c r="F58" s="18">
        <v>0.10591435185185184</v>
      </c>
      <c r="G58" s="16">
        <v>37439</v>
      </c>
      <c r="H58" s="16">
        <f t="shared" si="0"/>
        <v>542</v>
      </c>
      <c r="I58" s="16">
        <v>1471</v>
      </c>
      <c r="J58" s="16">
        <f t="shared" si="1"/>
        <v>72</v>
      </c>
      <c r="K58" s="15">
        <v>0</v>
      </c>
      <c r="L58" s="16">
        <v>35968</v>
      </c>
      <c r="M58" s="16">
        <f t="shared" si="2"/>
        <v>470</v>
      </c>
      <c r="N58" s="15">
        <v>542</v>
      </c>
      <c r="O58" s="15">
        <v>676.54761900000005</v>
      </c>
    </row>
    <row r="59" spans="1:15" x14ac:dyDescent="0.25">
      <c r="A59" s="15">
        <v>22077</v>
      </c>
      <c r="B59" s="17">
        <v>43957</v>
      </c>
      <c r="C59" s="15" t="s">
        <v>37</v>
      </c>
      <c r="D59" s="15" t="s">
        <v>38</v>
      </c>
      <c r="E59" s="17">
        <v>44017</v>
      </c>
      <c r="F59" s="18">
        <v>0.10587962962962964</v>
      </c>
      <c r="G59" s="16">
        <v>38002</v>
      </c>
      <c r="H59" s="16">
        <f t="shared" si="0"/>
        <v>563</v>
      </c>
      <c r="I59" s="16">
        <v>1539</v>
      </c>
      <c r="J59" s="16">
        <f t="shared" si="1"/>
        <v>68</v>
      </c>
      <c r="K59" s="15">
        <v>0</v>
      </c>
      <c r="L59" s="16">
        <v>36463</v>
      </c>
      <c r="M59" s="16">
        <f t="shared" si="2"/>
        <v>495</v>
      </c>
      <c r="N59" s="15">
        <v>563</v>
      </c>
      <c r="O59" s="15">
        <v>676.54761900000005</v>
      </c>
    </row>
    <row r="60" spans="1:15" x14ac:dyDescent="0.25">
      <c r="A60" s="15">
        <v>22400</v>
      </c>
      <c r="B60" s="17">
        <v>43958</v>
      </c>
      <c r="C60" s="15" t="s">
        <v>37</v>
      </c>
      <c r="D60" s="15" t="s">
        <v>38</v>
      </c>
      <c r="E60" s="17">
        <v>44048</v>
      </c>
      <c r="F60" s="18">
        <v>0.10592592592592592</v>
      </c>
      <c r="G60" s="16">
        <v>38828</v>
      </c>
      <c r="H60" s="16">
        <f t="shared" si="0"/>
        <v>826</v>
      </c>
      <c r="I60" s="16">
        <v>1600</v>
      </c>
      <c r="J60" s="16">
        <f t="shared" si="1"/>
        <v>61</v>
      </c>
      <c r="K60" s="15">
        <v>0</v>
      </c>
      <c r="L60" s="16">
        <v>37228</v>
      </c>
      <c r="M60" s="16">
        <f t="shared" si="2"/>
        <v>765</v>
      </c>
      <c r="N60" s="15">
        <v>826</v>
      </c>
      <c r="O60" s="15">
        <v>676.54761900000005</v>
      </c>
    </row>
    <row r="61" spans="1:15" x14ac:dyDescent="0.25">
      <c r="A61" s="15">
        <v>22723</v>
      </c>
      <c r="B61" s="17">
        <v>43959</v>
      </c>
      <c r="C61" s="15" t="s">
        <v>37</v>
      </c>
      <c r="D61" s="15" t="s">
        <v>38</v>
      </c>
      <c r="E61" s="17">
        <v>44079</v>
      </c>
      <c r="F61" s="18">
        <v>0.10596064814814815</v>
      </c>
      <c r="G61" s="16">
        <v>39199</v>
      </c>
      <c r="H61" s="16">
        <f t="shared" si="0"/>
        <v>371</v>
      </c>
      <c r="I61" s="16">
        <v>1669</v>
      </c>
      <c r="J61" s="16">
        <f t="shared" si="1"/>
        <v>69</v>
      </c>
      <c r="K61" s="15">
        <v>0</v>
      </c>
      <c r="L61" s="16">
        <v>37530</v>
      </c>
      <c r="M61" s="16">
        <f t="shared" si="2"/>
        <v>302</v>
      </c>
      <c r="N61" s="15">
        <v>371</v>
      </c>
      <c r="O61" s="15">
        <v>676.54761900000005</v>
      </c>
    </row>
    <row r="62" spans="1:15" x14ac:dyDescent="0.25">
      <c r="A62" s="15">
        <v>23046</v>
      </c>
      <c r="B62" s="17">
        <v>43960</v>
      </c>
      <c r="C62" s="15" t="s">
        <v>37</v>
      </c>
      <c r="D62" s="15" t="s">
        <v>38</v>
      </c>
      <c r="E62" s="17">
        <v>44109</v>
      </c>
      <c r="F62" s="18">
        <v>0.10590277777777778</v>
      </c>
      <c r="G62" s="16">
        <v>40001</v>
      </c>
      <c r="H62" s="16">
        <f t="shared" si="0"/>
        <v>802</v>
      </c>
      <c r="I62" s="16">
        <v>1715</v>
      </c>
      <c r="J62" s="16">
        <f t="shared" si="1"/>
        <v>46</v>
      </c>
      <c r="K62" s="15">
        <v>0</v>
      </c>
      <c r="L62" s="16">
        <v>38286</v>
      </c>
      <c r="M62" s="16">
        <f t="shared" si="2"/>
        <v>756</v>
      </c>
      <c r="N62" s="15">
        <v>802</v>
      </c>
      <c r="O62" s="15">
        <v>676.54761900000005</v>
      </c>
    </row>
    <row r="63" spans="1:15" x14ac:dyDescent="0.25">
      <c r="A63" s="15">
        <v>23369</v>
      </c>
      <c r="B63" s="17">
        <v>43961</v>
      </c>
      <c r="C63" s="15" t="s">
        <v>37</v>
      </c>
      <c r="D63" s="15" t="s">
        <v>38</v>
      </c>
      <c r="E63" s="17">
        <v>44140</v>
      </c>
      <c r="F63" s="18">
        <v>0.10590277777777778</v>
      </c>
      <c r="G63" s="16">
        <v>40596</v>
      </c>
      <c r="H63" s="16">
        <f t="shared" si="0"/>
        <v>595</v>
      </c>
      <c r="I63" s="16">
        <v>1721</v>
      </c>
      <c r="J63" s="16">
        <f t="shared" si="1"/>
        <v>6</v>
      </c>
      <c r="K63" s="15">
        <v>0</v>
      </c>
      <c r="L63" s="16">
        <v>38875</v>
      </c>
      <c r="M63" s="16">
        <f t="shared" si="2"/>
        <v>589</v>
      </c>
      <c r="N63" s="15">
        <v>595</v>
      </c>
      <c r="O63" s="15">
        <v>676.54761900000005</v>
      </c>
    </row>
    <row r="64" spans="1:15" x14ac:dyDescent="0.25">
      <c r="A64" s="15">
        <v>23692</v>
      </c>
      <c r="B64" s="17">
        <v>43962</v>
      </c>
      <c r="C64" s="15" t="s">
        <v>37</v>
      </c>
      <c r="D64" s="15" t="s">
        <v>38</v>
      </c>
      <c r="E64" s="17">
        <v>44170</v>
      </c>
      <c r="F64" s="18">
        <v>0.14753472222222222</v>
      </c>
      <c r="G64" s="16">
        <v>40982</v>
      </c>
      <c r="H64" s="16">
        <f t="shared" si="0"/>
        <v>386</v>
      </c>
      <c r="I64" s="16">
        <v>1735</v>
      </c>
      <c r="J64" s="16">
        <f t="shared" si="1"/>
        <v>14</v>
      </c>
      <c r="K64" s="15">
        <v>0</v>
      </c>
      <c r="L64" s="16">
        <v>39247</v>
      </c>
      <c r="M64" s="16">
        <f t="shared" si="2"/>
        <v>372</v>
      </c>
      <c r="N64" s="15">
        <v>386</v>
      </c>
      <c r="O64" s="15">
        <v>676.54761900000005</v>
      </c>
    </row>
    <row r="65" spans="1:15" x14ac:dyDescent="0.25">
      <c r="A65" s="15">
        <v>24015</v>
      </c>
      <c r="B65" s="17">
        <v>43963</v>
      </c>
      <c r="C65" s="15" t="s">
        <v>37</v>
      </c>
      <c r="D65" s="15" t="s">
        <v>38</v>
      </c>
      <c r="E65" s="15" t="s">
        <v>74</v>
      </c>
      <c r="F65" s="18">
        <v>0.14752314814814815</v>
      </c>
      <c r="G65" s="16">
        <v>41923</v>
      </c>
      <c r="H65" s="16">
        <f t="shared" si="0"/>
        <v>941</v>
      </c>
      <c r="I65" s="16">
        <v>1779</v>
      </c>
      <c r="J65" s="16">
        <f t="shared" si="1"/>
        <v>44</v>
      </c>
      <c r="K65" s="15">
        <v>0</v>
      </c>
      <c r="L65" s="16">
        <v>40144</v>
      </c>
      <c r="M65" s="16">
        <f t="shared" si="2"/>
        <v>897</v>
      </c>
      <c r="N65" s="15">
        <v>941</v>
      </c>
      <c r="O65" s="15">
        <v>676.54761900000005</v>
      </c>
    </row>
    <row r="66" spans="1:15" x14ac:dyDescent="0.25">
      <c r="A66" s="15">
        <v>24339</v>
      </c>
      <c r="B66" s="17">
        <v>43964</v>
      </c>
      <c r="C66" s="15" t="s">
        <v>37</v>
      </c>
      <c r="D66" s="15" t="s">
        <v>38</v>
      </c>
      <c r="E66" s="15" t="s">
        <v>75</v>
      </c>
      <c r="F66" s="18">
        <v>0.14754629629629631</v>
      </c>
      <c r="G66" s="16">
        <v>42402</v>
      </c>
      <c r="H66" s="16">
        <f t="shared" si="0"/>
        <v>479</v>
      </c>
      <c r="I66" s="16">
        <v>1827</v>
      </c>
      <c r="J66" s="16">
        <f t="shared" si="1"/>
        <v>48</v>
      </c>
      <c r="K66" s="15">
        <v>0</v>
      </c>
      <c r="L66" s="16">
        <v>40575</v>
      </c>
      <c r="M66" s="16">
        <f t="shared" si="2"/>
        <v>431</v>
      </c>
      <c r="N66" s="15">
        <v>479</v>
      </c>
      <c r="O66" s="15">
        <v>676.54761900000005</v>
      </c>
    </row>
    <row r="67" spans="1:15" x14ac:dyDescent="0.25">
      <c r="A67" s="15">
        <v>24682</v>
      </c>
      <c r="B67" s="17">
        <v>43965</v>
      </c>
      <c r="C67" s="15" t="s">
        <v>37</v>
      </c>
      <c r="D67" s="15" t="s">
        <v>38</v>
      </c>
      <c r="E67" s="15" t="s">
        <v>76</v>
      </c>
      <c r="F67" s="18">
        <v>0.10627314814814814</v>
      </c>
      <c r="G67" s="16">
        <v>43210</v>
      </c>
      <c r="H67" s="16">
        <f t="shared" si="0"/>
        <v>808</v>
      </c>
      <c r="I67" s="16">
        <v>1875</v>
      </c>
      <c r="J67" s="16">
        <f t="shared" si="1"/>
        <v>48</v>
      </c>
      <c r="K67" s="15">
        <v>0</v>
      </c>
      <c r="L67" s="16">
        <v>41335</v>
      </c>
      <c r="M67" s="16">
        <f t="shared" si="2"/>
        <v>760</v>
      </c>
      <c r="N67" s="15">
        <v>808</v>
      </c>
      <c r="O67" s="15">
        <v>676.54761900000005</v>
      </c>
    </row>
    <row r="68" spans="1:15" x14ac:dyDescent="0.25">
      <c r="A68" s="15">
        <v>25059</v>
      </c>
      <c r="B68" s="17">
        <v>43966</v>
      </c>
      <c r="C68" s="15" t="s">
        <v>37</v>
      </c>
      <c r="D68" s="15" t="s">
        <v>38</v>
      </c>
      <c r="E68" s="15" t="s">
        <v>77</v>
      </c>
      <c r="F68" s="18">
        <v>0.10577546296296296</v>
      </c>
      <c r="G68" s="16">
        <v>44138</v>
      </c>
      <c r="H68" s="16">
        <f t="shared" ref="H68:H85" si="3">G68-G67</f>
        <v>928</v>
      </c>
      <c r="I68" s="16">
        <v>1917</v>
      </c>
      <c r="J68" s="16">
        <f t="shared" ref="J68:J85" si="4">I68-I67</f>
        <v>42</v>
      </c>
      <c r="K68" s="15">
        <v>0</v>
      </c>
      <c r="L68" s="16">
        <v>42221</v>
      </c>
      <c r="M68" s="16">
        <f t="shared" ref="M68:M85" si="5">L68-L67</f>
        <v>886</v>
      </c>
      <c r="N68" s="15">
        <v>928</v>
      </c>
      <c r="O68" s="15">
        <v>676.54761900000005</v>
      </c>
    </row>
    <row r="69" spans="1:15" x14ac:dyDescent="0.25">
      <c r="A69" s="15">
        <v>25436</v>
      </c>
      <c r="B69" s="17">
        <v>43967</v>
      </c>
      <c r="C69" s="15" t="s">
        <v>37</v>
      </c>
      <c r="D69" s="15" t="s">
        <v>38</v>
      </c>
      <c r="E69" s="15" t="s">
        <v>78</v>
      </c>
      <c r="F69" s="18">
        <v>0.10592592592592592</v>
      </c>
      <c r="G69" s="16">
        <v>44811</v>
      </c>
      <c r="H69" s="16">
        <f t="shared" si="3"/>
        <v>673</v>
      </c>
      <c r="I69" s="16">
        <v>1964</v>
      </c>
      <c r="J69" s="16">
        <f t="shared" si="4"/>
        <v>47</v>
      </c>
      <c r="K69" s="15">
        <v>0</v>
      </c>
      <c r="L69" s="16">
        <v>42847</v>
      </c>
      <c r="M69" s="16">
        <f t="shared" si="5"/>
        <v>626</v>
      </c>
      <c r="N69" s="15">
        <v>673</v>
      </c>
      <c r="O69" s="15">
        <v>676.54761900000005</v>
      </c>
    </row>
    <row r="70" spans="1:15" x14ac:dyDescent="0.25">
      <c r="A70" s="15">
        <v>25813</v>
      </c>
      <c r="B70" s="17">
        <v>43968</v>
      </c>
      <c r="C70" s="15" t="s">
        <v>37</v>
      </c>
      <c r="D70" s="15" t="s">
        <v>38</v>
      </c>
      <c r="E70" s="15" t="s">
        <v>79</v>
      </c>
      <c r="F70" s="18">
        <v>0.10579861111111111</v>
      </c>
      <c r="G70" s="16">
        <v>45588</v>
      </c>
      <c r="H70" s="16">
        <f t="shared" si="3"/>
        <v>777</v>
      </c>
      <c r="I70" s="16">
        <v>1973</v>
      </c>
      <c r="J70" s="16">
        <f t="shared" si="4"/>
        <v>9</v>
      </c>
      <c r="K70" s="15">
        <v>0</v>
      </c>
      <c r="L70" s="16">
        <v>43615</v>
      </c>
      <c r="M70" s="16">
        <f t="shared" si="5"/>
        <v>768</v>
      </c>
      <c r="N70" s="15">
        <v>777</v>
      </c>
      <c r="O70" s="15">
        <v>676.54761900000005</v>
      </c>
    </row>
    <row r="71" spans="1:15" x14ac:dyDescent="0.25">
      <c r="A71" s="15">
        <v>26190</v>
      </c>
      <c r="B71" s="17">
        <v>43969</v>
      </c>
      <c r="C71" s="15" t="s">
        <v>37</v>
      </c>
      <c r="D71" s="15" t="s">
        <v>38</v>
      </c>
      <c r="E71" s="15" t="s">
        <v>80</v>
      </c>
      <c r="F71" s="18">
        <v>0.10576388888888888</v>
      </c>
      <c r="G71" s="16">
        <v>46442</v>
      </c>
      <c r="H71" s="16">
        <f t="shared" si="3"/>
        <v>854</v>
      </c>
      <c r="I71" s="16">
        <v>1997</v>
      </c>
      <c r="J71" s="16">
        <f t="shared" si="4"/>
        <v>24</v>
      </c>
      <c r="K71" s="15">
        <v>0</v>
      </c>
      <c r="L71" s="16">
        <v>44445</v>
      </c>
      <c r="M71" s="16">
        <f t="shared" si="5"/>
        <v>830</v>
      </c>
      <c r="N71" s="15">
        <v>854</v>
      </c>
      <c r="O71" s="15">
        <v>676.54761900000005</v>
      </c>
    </row>
    <row r="72" spans="1:15" x14ac:dyDescent="0.25">
      <c r="A72" s="15">
        <v>26567</v>
      </c>
      <c r="B72" s="17">
        <v>43970</v>
      </c>
      <c r="C72" s="15" t="s">
        <v>37</v>
      </c>
      <c r="D72" s="15" t="s">
        <v>38</v>
      </c>
      <c r="E72" s="15" t="s">
        <v>81</v>
      </c>
      <c r="F72" s="18">
        <v>0.10577546296296296</v>
      </c>
      <c r="G72" s="16">
        <v>46944</v>
      </c>
      <c r="H72" s="16">
        <f t="shared" si="3"/>
        <v>502</v>
      </c>
      <c r="I72" s="16">
        <v>2052</v>
      </c>
      <c r="J72" s="16">
        <f t="shared" si="4"/>
        <v>55</v>
      </c>
      <c r="K72" s="15">
        <v>0</v>
      </c>
      <c r="L72" s="16">
        <v>44892</v>
      </c>
      <c r="M72" s="16">
        <f t="shared" si="5"/>
        <v>447</v>
      </c>
      <c r="N72" s="15">
        <v>502</v>
      </c>
      <c r="O72" s="15">
        <v>676.54761900000005</v>
      </c>
    </row>
    <row r="73" spans="1:15" x14ac:dyDescent="0.25">
      <c r="A73" s="15">
        <v>26967</v>
      </c>
      <c r="B73" s="17">
        <v>43971</v>
      </c>
      <c r="C73" s="15" t="s">
        <v>37</v>
      </c>
      <c r="D73" s="15" t="s">
        <v>38</v>
      </c>
      <c r="E73" s="15" t="s">
        <v>82</v>
      </c>
      <c r="F73" s="18">
        <v>0.10611111111111111</v>
      </c>
      <c r="G73" s="16">
        <v>47471</v>
      </c>
      <c r="H73" s="16">
        <f t="shared" si="3"/>
        <v>527</v>
      </c>
      <c r="I73" s="16">
        <v>2096</v>
      </c>
      <c r="J73" s="16">
        <f t="shared" si="4"/>
        <v>44</v>
      </c>
      <c r="K73" s="15">
        <v>0</v>
      </c>
      <c r="L73" s="16">
        <v>45375</v>
      </c>
      <c r="M73" s="16">
        <f t="shared" si="5"/>
        <v>483</v>
      </c>
      <c r="N73" s="15">
        <v>527</v>
      </c>
      <c r="O73" s="15">
        <v>676.54761900000005</v>
      </c>
    </row>
    <row r="74" spans="1:15" x14ac:dyDescent="0.25">
      <c r="A74" s="15">
        <v>27419</v>
      </c>
      <c r="B74" s="17">
        <v>43972</v>
      </c>
      <c r="C74" s="15" t="s">
        <v>37</v>
      </c>
      <c r="D74" s="15" t="s">
        <v>38</v>
      </c>
      <c r="E74" s="15" t="s">
        <v>83</v>
      </c>
      <c r="F74" s="18">
        <v>0.10892361111111111</v>
      </c>
      <c r="G74" s="16">
        <v>48675</v>
      </c>
      <c r="H74" s="16">
        <f t="shared" si="3"/>
        <v>1204</v>
      </c>
      <c r="I74" s="16">
        <v>2144</v>
      </c>
      <c r="J74" s="16">
        <f t="shared" si="4"/>
        <v>48</v>
      </c>
      <c r="K74" s="15">
        <v>0</v>
      </c>
      <c r="L74" s="16">
        <v>46531</v>
      </c>
      <c r="M74" s="16">
        <f t="shared" si="5"/>
        <v>1156</v>
      </c>
      <c r="N74" s="15">
        <v>1204</v>
      </c>
      <c r="O74" s="15">
        <v>676.54761900000005</v>
      </c>
    </row>
    <row r="75" spans="1:15" x14ac:dyDescent="0.25">
      <c r="A75" s="15">
        <v>27871</v>
      </c>
      <c r="B75" s="17">
        <v>43973</v>
      </c>
      <c r="C75" s="15" t="s">
        <v>37</v>
      </c>
      <c r="D75" s="15" t="s">
        <v>38</v>
      </c>
      <c r="E75" s="15" t="s">
        <v>84</v>
      </c>
      <c r="F75" s="18">
        <v>0.10604166666666666</v>
      </c>
      <c r="G75" s="16">
        <v>49451</v>
      </c>
      <c r="H75" s="16">
        <f t="shared" si="3"/>
        <v>776</v>
      </c>
      <c r="I75" s="16">
        <v>2190</v>
      </c>
      <c r="J75" s="16">
        <f t="shared" si="4"/>
        <v>46</v>
      </c>
      <c r="K75" s="15">
        <v>0</v>
      </c>
      <c r="L75" s="16">
        <v>47261</v>
      </c>
      <c r="M75" s="16">
        <f t="shared" si="5"/>
        <v>730</v>
      </c>
      <c r="N75" s="15">
        <v>776</v>
      </c>
      <c r="O75" s="15">
        <v>676.54761900000005</v>
      </c>
    </row>
    <row r="76" spans="1:15" x14ac:dyDescent="0.25">
      <c r="A76" s="15">
        <v>28323</v>
      </c>
      <c r="B76" s="17">
        <v>43974</v>
      </c>
      <c r="C76" s="15" t="s">
        <v>37</v>
      </c>
      <c r="D76" s="15" t="s">
        <v>38</v>
      </c>
      <c r="E76" s="15" t="s">
        <v>85</v>
      </c>
      <c r="F76" s="18">
        <v>0.10605324074074074</v>
      </c>
      <c r="G76" s="16">
        <v>50127</v>
      </c>
      <c r="H76" s="16">
        <f t="shared" si="3"/>
        <v>676</v>
      </c>
      <c r="I76" s="16">
        <v>2233</v>
      </c>
      <c r="J76" s="16">
        <f t="shared" si="4"/>
        <v>43</v>
      </c>
      <c r="K76" s="15">
        <v>0</v>
      </c>
      <c r="L76" s="16">
        <v>47894</v>
      </c>
      <c r="M76" s="16">
        <f t="shared" si="5"/>
        <v>633</v>
      </c>
      <c r="N76" s="15">
        <v>676</v>
      </c>
      <c r="O76" s="15">
        <v>676.54761900000005</v>
      </c>
    </row>
    <row r="77" spans="1:15" x14ac:dyDescent="0.25">
      <c r="A77" s="15">
        <v>28775</v>
      </c>
      <c r="B77" s="17">
        <v>43975</v>
      </c>
      <c r="C77" s="15" t="s">
        <v>37</v>
      </c>
      <c r="D77" s="15" t="s">
        <v>38</v>
      </c>
      <c r="E77" s="15" t="s">
        <v>86</v>
      </c>
      <c r="F77" s="18">
        <v>0.10606481481481482</v>
      </c>
      <c r="G77" s="16">
        <v>50867</v>
      </c>
      <c r="H77" s="16">
        <f t="shared" si="3"/>
        <v>740</v>
      </c>
      <c r="I77" s="16">
        <v>2237</v>
      </c>
      <c r="J77" s="16">
        <f t="shared" si="4"/>
        <v>4</v>
      </c>
      <c r="K77" s="15">
        <v>0</v>
      </c>
      <c r="L77" s="16">
        <v>48630</v>
      </c>
      <c r="M77" s="16">
        <f t="shared" si="5"/>
        <v>736</v>
      </c>
      <c r="N77" s="15">
        <v>740</v>
      </c>
      <c r="O77" s="15">
        <v>676.54761900000005</v>
      </c>
    </row>
    <row r="78" spans="1:15" x14ac:dyDescent="0.25">
      <c r="A78" s="15">
        <v>29227</v>
      </c>
      <c r="B78" s="17">
        <v>43976</v>
      </c>
      <c r="C78" s="15" t="s">
        <v>37</v>
      </c>
      <c r="D78" s="15" t="s">
        <v>38</v>
      </c>
      <c r="E78" s="15" t="s">
        <v>87</v>
      </c>
      <c r="F78" s="18">
        <v>0.10596064814814815</v>
      </c>
      <c r="G78" s="16">
        <v>51746</v>
      </c>
      <c r="H78" s="16">
        <f t="shared" si="3"/>
        <v>879</v>
      </c>
      <c r="I78" s="16">
        <v>2252</v>
      </c>
      <c r="J78" s="16">
        <f t="shared" si="4"/>
        <v>15</v>
      </c>
      <c r="K78" s="15">
        <v>0</v>
      </c>
      <c r="L78" s="16">
        <v>49494</v>
      </c>
      <c r="M78" s="16">
        <f t="shared" si="5"/>
        <v>864</v>
      </c>
      <c r="N78" s="15">
        <v>879</v>
      </c>
      <c r="O78" s="15">
        <v>676.54761900000005</v>
      </c>
    </row>
    <row r="79" spans="1:15" x14ac:dyDescent="0.25">
      <c r="A79" s="15">
        <v>29679</v>
      </c>
      <c r="B79" s="17">
        <v>43977</v>
      </c>
      <c r="C79" s="15" t="s">
        <v>37</v>
      </c>
      <c r="D79" s="15" t="s">
        <v>38</v>
      </c>
      <c r="E79" s="15" t="s">
        <v>88</v>
      </c>
      <c r="F79" s="18">
        <v>0.10591435185185184</v>
      </c>
      <c r="G79" s="16">
        <v>52255</v>
      </c>
      <c r="H79" s="16">
        <f t="shared" si="3"/>
        <v>509</v>
      </c>
      <c r="I79" s="16">
        <v>2259</v>
      </c>
      <c r="J79" s="16">
        <f t="shared" si="4"/>
        <v>7</v>
      </c>
      <c r="K79" s="15">
        <v>0</v>
      </c>
      <c r="L79" s="16">
        <v>49996</v>
      </c>
      <c r="M79" s="16">
        <f t="shared" si="5"/>
        <v>502</v>
      </c>
      <c r="N79" s="15">
        <v>509</v>
      </c>
      <c r="O79" s="15">
        <v>676.54761900000005</v>
      </c>
    </row>
    <row r="80" spans="1:15" x14ac:dyDescent="0.25">
      <c r="A80" s="15">
        <v>30131</v>
      </c>
      <c r="B80" s="17">
        <v>43978</v>
      </c>
      <c r="C80" s="15" t="s">
        <v>37</v>
      </c>
      <c r="D80" s="15" t="s">
        <v>38</v>
      </c>
      <c r="E80" s="15" t="s">
        <v>89</v>
      </c>
      <c r="F80" s="18">
        <v>0.10591435185185184</v>
      </c>
      <c r="G80" s="16">
        <v>52634</v>
      </c>
      <c r="H80" s="16">
        <f t="shared" si="3"/>
        <v>379</v>
      </c>
      <c r="I80" s="16">
        <v>2319</v>
      </c>
      <c r="J80" s="16">
        <f t="shared" si="4"/>
        <v>60</v>
      </c>
      <c r="K80" s="15">
        <v>0</v>
      </c>
      <c r="L80" s="16">
        <v>50315</v>
      </c>
      <c r="M80" s="16">
        <f t="shared" si="5"/>
        <v>319</v>
      </c>
      <c r="N80" s="15">
        <v>379</v>
      </c>
      <c r="O80" s="15">
        <v>676.54761900000005</v>
      </c>
    </row>
    <row r="81" spans="1:15" x14ac:dyDescent="0.25">
      <c r="A81" s="15">
        <v>30608</v>
      </c>
      <c r="B81" s="17">
        <v>43979</v>
      </c>
      <c r="C81" s="15" t="s">
        <v>37</v>
      </c>
      <c r="D81" s="15" t="s">
        <v>38</v>
      </c>
      <c r="E81" s="15" t="s">
        <v>90</v>
      </c>
      <c r="F81" s="18">
        <v>0.10613425925925928</v>
      </c>
      <c r="G81" s="16">
        <v>53285</v>
      </c>
      <c r="H81" s="16">
        <f t="shared" si="3"/>
        <v>651</v>
      </c>
      <c r="I81" s="16">
        <v>2364</v>
      </c>
      <c r="J81" s="16">
        <f t="shared" si="4"/>
        <v>45</v>
      </c>
      <c r="K81" s="15">
        <v>0</v>
      </c>
      <c r="L81" s="16">
        <v>50921</v>
      </c>
      <c r="M81" s="16">
        <f t="shared" si="5"/>
        <v>606</v>
      </c>
      <c r="N81" s="15">
        <v>651</v>
      </c>
      <c r="O81" s="15">
        <v>676.54761900000005</v>
      </c>
    </row>
    <row r="82" spans="1:15" x14ac:dyDescent="0.25">
      <c r="A82" s="15">
        <v>31161</v>
      </c>
      <c r="B82" s="17">
        <v>43980</v>
      </c>
      <c r="C82" s="15" t="s">
        <v>37</v>
      </c>
      <c r="D82" s="15" t="s">
        <v>38</v>
      </c>
      <c r="E82" s="15" t="s">
        <v>91</v>
      </c>
      <c r="F82" s="18">
        <v>0.10611111111111111</v>
      </c>
      <c r="G82" s="16">
        <v>54497</v>
      </c>
      <c r="H82" s="16">
        <f t="shared" si="3"/>
        <v>1212</v>
      </c>
      <c r="I82" s="16">
        <v>2413</v>
      </c>
      <c r="J82" s="16">
        <f t="shared" si="4"/>
        <v>49</v>
      </c>
      <c r="K82" s="15">
        <v>0</v>
      </c>
      <c r="L82" s="16">
        <v>52084</v>
      </c>
      <c r="M82" s="16">
        <f t="shared" si="5"/>
        <v>1163</v>
      </c>
      <c r="N82" s="15">
        <v>1212</v>
      </c>
      <c r="O82" s="15">
        <v>676.54761900000005</v>
      </c>
    </row>
    <row r="83" spans="1:15" x14ac:dyDescent="0.25">
      <c r="A83" s="15">
        <v>31715</v>
      </c>
      <c r="B83" s="17">
        <v>43981</v>
      </c>
      <c r="C83" s="15" t="s">
        <v>37</v>
      </c>
      <c r="D83" s="15" t="s">
        <v>38</v>
      </c>
      <c r="E83" s="15" t="s">
        <v>92</v>
      </c>
      <c r="F83" s="18">
        <v>0.10607638888888889</v>
      </c>
      <c r="G83" s="16">
        <v>55424</v>
      </c>
      <c r="H83" s="16">
        <f t="shared" si="3"/>
        <v>927</v>
      </c>
      <c r="I83" s="16">
        <v>2447</v>
      </c>
      <c r="J83" s="16">
        <f t="shared" si="4"/>
        <v>34</v>
      </c>
      <c r="K83" s="15">
        <v>0</v>
      </c>
      <c r="L83" s="16">
        <v>52977</v>
      </c>
      <c r="M83" s="16">
        <f t="shared" si="5"/>
        <v>893</v>
      </c>
      <c r="N83" s="15">
        <v>927</v>
      </c>
      <c r="O83" s="15">
        <v>676.54761900000005</v>
      </c>
    </row>
    <row r="84" spans="1:15" x14ac:dyDescent="0.25">
      <c r="A84" s="15">
        <v>32270</v>
      </c>
      <c r="B84" s="17">
        <v>43982</v>
      </c>
      <c r="C84" s="15" t="s">
        <v>37</v>
      </c>
      <c r="D84" s="15" t="s">
        <v>38</v>
      </c>
      <c r="E84" s="17">
        <v>43836</v>
      </c>
      <c r="F84" s="18">
        <v>0.10608796296296297</v>
      </c>
      <c r="G84" s="16">
        <v>56163</v>
      </c>
      <c r="H84" s="16">
        <f t="shared" si="3"/>
        <v>739</v>
      </c>
      <c r="I84" s="16">
        <v>2451</v>
      </c>
      <c r="J84" s="16">
        <f t="shared" si="4"/>
        <v>4</v>
      </c>
      <c r="K84" s="15">
        <v>0</v>
      </c>
      <c r="L84" s="16">
        <v>53712</v>
      </c>
      <c r="M84" s="16">
        <f t="shared" si="5"/>
        <v>735</v>
      </c>
      <c r="N84" s="15">
        <v>739</v>
      </c>
      <c r="O84" s="15">
        <v>676.54761900000005</v>
      </c>
    </row>
    <row r="85" spans="1:15" x14ac:dyDescent="0.25">
      <c r="A85" s="15">
        <v>32844</v>
      </c>
      <c r="B85" s="17">
        <v>43983</v>
      </c>
      <c r="C85" s="15" t="s">
        <v>37</v>
      </c>
      <c r="D85" s="15" t="s">
        <v>38</v>
      </c>
      <c r="E85" s="17">
        <v>43867</v>
      </c>
      <c r="F85" s="18">
        <v>0.1063425925925926</v>
      </c>
      <c r="G85" s="16">
        <v>56830</v>
      </c>
      <c r="H85" s="16">
        <f t="shared" si="3"/>
        <v>667</v>
      </c>
      <c r="I85" s="16">
        <v>2460</v>
      </c>
      <c r="J85" s="16">
        <f t="shared" si="4"/>
        <v>9</v>
      </c>
      <c r="K85" s="15">
        <v>0</v>
      </c>
      <c r="L85" s="16">
        <v>54370</v>
      </c>
      <c r="M85" s="16">
        <f t="shared" si="5"/>
        <v>658</v>
      </c>
      <c r="N85" s="15">
        <v>667</v>
      </c>
      <c r="O85" s="15">
        <v>676.54761900000005</v>
      </c>
    </row>
    <row r="86" spans="1:15" x14ac:dyDescent="0.25">
      <c r="F86" s="15" t="s">
        <v>36</v>
      </c>
      <c r="G86" s="16">
        <f t="shared" ref="G86:M86" si="6">AVERAGE(G2:G85)</f>
        <v>25654.714285714286</v>
      </c>
      <c r="H86" s="16">
        <f>AVERAGE(H2:H85)</f>
        <v>676.54761904761904</v>
      </c>
      <c r="I86" s="16">
        <f t="shared" si="6"/>
        <v>976.10714285714289</v>
      </c>
      <c r="J86" s="16">
        <f t="shared" si="6"/>
        <v>29.285714285714285</v>
      </c>
      <c r="K86" s="16">
        <f t="shared" si="6"/>
        <v>0</v>
      </c>
      <c r="L86" s="16">
        <f t="shared" si="6"/>
        <v>24678.607142857141</v>
      </c>
      <c r="M86" s="16">
        <f t="shared" si="6"/>
        <v>647.26190476190482</v>
      </c>
    </row>
    <row r="87" spans="1:15" x14ac:dyDescent="0.25">
      <c r="F87" s="15" t="s">
        <v>186</v>
      </c>
      <c r="G87" s="16">
        <f>MEDIAN(G2:G85)</f>
        <v>27464</v>
      </c>
      <c r="H87" s="16">
        <f t="shared" ref="H87:M87" si="7">MEDIAN(H2:H85)</f>
        <v>701.5</v>
      </c>
      <c r="I87" s="16">
        <f t="shared" si="7"/>
        <v>844.5</v>
      </c>
      <c r="J87" s="16">
        <f t="shared" si="7"/>
        <v>25</v>
      </c>
      <c r="K87" s="16">
        <f t="shared" si="7"/>
        <v>0</v>
      </c>
      <c r="L87" s="16">
        <f t="shared" si="7"/>
        <v>26619.5</v>
      </c>
      <c r="M87" s="16">
        <f t="shared" si="7"/>
        <v>671</v>
      </c>
    </row>
    <row r="88" spans="1:15" x14ac:dyDescent="0.25">
      <c r="F88" s="15" t="s">
        <v>187</v>
      </c>
      <c r="G88" s="16">
        <f>_xlfn.STDEV.S(G2:G85)</f>
        <v>18695.878871688641</v>
      </c>
      <c r="H88" s="16">
        <f t="shared" ref="H88:M88" si="8">_xlfn.STDEV.S(H2:H85)</f>
        <v>402.84621134405955</v>
      </c>
      <c r="I88" s="16">
        <f t="shared" si="8"/>
        <v>857.18200423369819</v>
      </c>
      <c r="J88" s="16">
        <f t="shared" si="8"/>
        <v>24.506488655673152</v>
      </c>
      <c r="K88" s="16">
        <f t="shared" si="8"/>
        <v>0</v>
      </c>
      <c r="L88" s="16">
        <f t="shared" si="8"/>
        <v>17852.402007072244</v>
      </c>
      <c r="M88" s="16">
        <f t="shared" si="8"/>
        <v>391.30449484754763</v>
      </c>
    </row>
    <row r="89" spans="1:15" x14ac:dyDescent="0.25">
      <c r="F89" s="15" t="s">
        <v>188</v>
      </c>
      <c r="G89" s="16">
        <f>_xlfn.VAR.S(G2:G85)</f>
        <v>349535886.78485376</v>
      </c>
      <c r="H89" s="16">
        <f t="shared" ref="H89:M89" si="9">_xlfn.VAR.S(H2:H85)</f>
        <v>162285.06999426271</v>
      </c>
      <c r="I89" s="16">
        <f t="shared" si="9"/>
        <v>734760.98838209978</v>
      </c>
      <c r="J89" s="16">
        <f t="shared" si="9"/>
        <v>600.56798623063685</v>
      </c>
      <c r="K89" s="16">
        <f t="shared" si="9"/>
        <v>0</v>
      </c>
      <c r="L89" s="16">
        <f t="shared" si="9"/>
        <v>318708257.42211705</v>
      </c>
      <c r="M89" s="16">
        <f t="shared" si="9"/>
        <v>153119.20768789444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ADE-3B19-4A2F-AF77-82F8B1477BF2}">
  <sheetPr codeName="Planilha6"/>
  <dimension ref="A4:C8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19.5703125" bestFit="1" customWidth="1"/>
    <col min="3" max="5" width="10.7109375" bestFit="1" customWidth="1"/>
    <col min="6" max="6" width="14.7109375" bestFit="1" customWidth="1"/>
    <col min="7" max="7" width="18.7109375" bestFit="1" customWidth="1"/>
    <col min="8" max="8" width="19.7109375" bestFit="1" customWidth="1"/>
    <col min="9" max="9" width="23.7109375" bestFit="1" customWidth="1"/>
  </cols>
  <sheetData>
    <row r="4" spans="1:3" x14ac:dyDescent="0.25">
      <c r="A4" s="2" t="s">
        <v>17</v>
      </c>
      <c r="B4" s="2" t="s">
        <v>15</v>
      </c>
    </row>
    <row r="5" spans="1:3" x14ac:dyDescent="0.25">
      <c r="A5" s="2" t="s">
        <v>18</v>
      </c>
      <c r="B5" t="s">
        <v>11</v>
      </c>
      <c r="C5" t="s">
        <v>16</v>
      </c>
    </row>
    <row r="6" spans="1:3" x14ac:dyDescent="0.25">
      <c r="A6" s="4" t="s">
        <v>6</v>
      </c>
      <c r="B6" s="3">
        <v>200</v>
      </c>
      <c r="C6" s="3">
        <v>200</v>
      </c>
    </row>
    <row r="7" spans="1:3" x14ac:dyDescent="0.25">
      <c r="A7" s="4" t="s">
        <v>8</v>
      </c>
      <c r="B7" s="3">
        <v>1760</v>
      </c>
      <c r="C7" s="3">
        <v>1760</v>
      </c>
    </row>
    <row r="8" spans="1:3" x14ac:dyDescent="0.25">
      <c r="A8" s="4" t="s">
        <v>16</v>
      </c>
      <c r="B8" s="3">
        <v>1960</v>
      </c>
      <c r="C8" s="3">
        <v>1960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B01BE-BD85-4028-BBC3-D026697C8B8F}">
  <sheetPr codeName="Planilha7"/>
  <dimension ref="A3:E8"/>
  <sheetViews>
    <sheetView workbookViewId="0">
      <selection activeCell="H11" sqref="H11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1" bestFit="1" customWidth="1"/>
    <col min="4" max="4" width="12.42578125" bestFit="1" customWidth="1"/>
    <col min="5" max="5" width="10.7109375" bestFit="1" customWidth="1"/>
  </cols>
  <sheetData>
    <row r="3" spans="1:5" x14ac:dyDescent="0.25">
      <c r="A3" s="2" t="s">
        <v>17</v>
      </c>
      <c r="B3" s="2" t="s">
        <v>15</v>
      </c>
    </row>
    <row r="4" spans="1:5" x14ac:dyDescent="0.25">
      <c r="A4" s="2" t="s">
        <v>18</v>
      </c>
      <c r="B4" t="s">
        <v>12</v>
      </c>
      <c r="C4" t="s">
        <v>14</v>
      </c>
      <c r="D4" t="s">
        <v>13</v>
      </c>
      <c r="E4" t="s">
        <v>16</v>
      </c>
    </row>
    <row r="5" spans="1:5" x14ac:dyDescent="0.25">
      <c r="A5" s="4" t="s">
        <v>11</v>
      </c>
      <c r="B5" s="3"/>
      <c r="C5" s="3">
        <v>760</v>
      </c>
      <c r="D5" s="3">
        <v>1200</v>
      </c>
      <c r="E5" s="3">
        <v>1960</v>
      </c>
    </row>
    <row r="6" spans="1:5" x14ac:dyDescent="0.25">
      <c r="A6" s="4" t="s">
        <v>10</v>
      </c>
      <c r="B6" s="3"/>
      <c r="C6" s="3">
        <v>670</v>
      </c>
      <c r="D6" s="3">
        <v>740</v>
      </c>
      <c r="E6" s="3">
        <v>1410</v>
      </c>
    </row>
    <row r="7" spans="1:5" x14ac:dyDescent="0.25">
      <c r="A7" s="4" t="s">
        <v>9</v>
      </c>
      <c r="B7" s="3">
        <v>320</v>
      </c>
      <c r="C7" s="3">
        <v>820</v>
      </c>
      <c r="D7" s="3"/>
      <c r="E7" s="3">
        <v>1140</v>
      </c>
    </row>
    <row r="8" spans="1:5" x14ac:dyDescent="0.25">
      <c r="A8" s="4" t="s">
        <v>16</v>
      </c>
      <c r="B8" s="3">
        <v>320</v>
      </c>
      <c r="C8" s="3">
        <v>2250</v>
      </c>
      <c r="D8" s="3">
        <v>1940</v>
      </c>
      <c r="E8" s="3">
        <v>4510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BA493-18F5-4B59-878C-AA6F928E206F}">
  <sheetPr codeName="Planilha8"/>
  <dimension ref="A1:L127"/>
  <sheetViews>
    <sheetView topLeftCell="A34" workbookViewId="0">
      <selection activeCell="I61" sqref="I61"/>
    </sheetView>
  </sheetViews>
  <sheetFormatPr defaultRowHeight="15" x14ac:dyDescent="0.25"/>
  <cols>
    <col min="3" max="3" width="16.5703125" bestFit="1" customWidth="1"/>
    <col min="4" max="4" width="11.42578125" bestFit="1" customWidth="1"/>
    <col min="9" max="9" width="18" bestFit="1" customWidth="1"/>
    <col min="11" max="11" width="11.140625" bestFit="1" customWidth="1"/>
  </cols>
  <sheetData>
    <row r="1" spans="1:12" x14ac:dyDescent="0.25">
      <c r="A1" t="s">
        <v>189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</row>
    <row r="2" spans="1:12" x14ac:dyDescent="0.25">
      <c r="A2" t="s">
        <v>201</v>
      </c>
      <c r="B2" t="s">
        <v>202</v>
      </c>
      <c r="C2" t="s">
        <v>203</v>
      </c>
      <c r="D2" t="s">
        <v>204</v>
      </c>
      <c r="E2" t="s">
        <v>205</v>
      </c>
      <c r="F2" t="s">
        <v>206</v>
      </c>
      <c r="G2" t="s">
        <v>207</v>
      </c>
      <c r="H2" t="s">
        <v>207</v>
      </c>
      <c r="I2" t="s">
        <v>208</v>
      </c>
      <c r="J2">
        <v>1009</v>
      </c>
      <c r="K2" s="1">
        <v>41186</v>
      </c>
      <c r="L2">
        <v>679</v>
      </c>
    </row>
    <row r="3" spans="1:12" x14ac:dyDescent="0.25">
      <c r="A3" t="s">
        <v>209</v>
      </c>
      <c r="B3" t="s">
        <v>210</v>
      </c>
      <c r="C3" t="s">
        <v>211</v>
      </c>
      <c r="D3" t="s">
        <v>212</v>
      </c>
      <c r="E3" t="s">
        <v>213</v>
      </c>
      <c r="F3" t="s">
        <v>206</v>
      </c>
      <c r="G3" t="s">
        <v>207</v>
      </c>
      <c r="H3" t="s">
        <v>207</v>
      </c>
      <c r="I3" t="s">
        <v>214</v>
      </c>
      <c r="J3">
        <v>1006</v>
      </c>
      <c r="K3" s="1">
        <v>40909</v>
      </c>
      <c r="L3">
        <v>832</v>
      </c>
    </row>
    <row r="4" spans="1:12" x14ac:dyDescent="0.25">
      <c r="A4" t="s">
        <v>215</v>
      </c>
      <c r="B4" t="s">
        <v>216</v>
      </c>
      <c r="C4" t="s">
        <v>211</v>
      </c>
      <c r="D4" t="s">
        <v>212</v>
      </c>
      <c r="E4" t="s">
        <v>213</v>
      </c>
      <c r="F4" t="s">
        <v>206</v>
      </c>
      <c r="G4" t="s">
        <v>207</v>
      </c>
      <c r="H4" t="s">
        <v>207</v>
      </c>
      <c r="I4" t="s">
        <v>214</v>
      </c>
      <c r="J4">
        <v>1006</v>
      </c>
      <c r="K4" s="1">
        <v>40941</v>
      </c>
      <c r="L4">
        <v>790</v>
      </c>
    </row>
    <row r="5" spans="1:12" x14ac:dyDescent="0.25">
      <c r="A5" t="s">
        <v>217</v>
      </c>
      <c r="B5" t="s">
        <v>216</v>
      </c>
      <c r="C5" t="s">
        <v>211</v>
      </c>
      <c r="D5" t="s">
        <v>212</v>
      </c>
      <c r="E5" t="s">
        <v>213</v>
      </c>
      <c r="F5" t="s">
        <v>206</v>
      </c>
      <c r="G5" t="s">
        <v>207</v>
      </c>
      <c r="H5" t="s">
        <v>207</v>
      </c>
      <c r="I5" t="s">
        <v>218</v>
      </c>
      <c r="J5">
        <v>1003</v>
      </c>
      <c r="K5" s="1">
        <v>40971</v>
      </c>
      <c r="L5">
        <v>765.32</v>
      </c>
    </row>
    <row r="6" spans="1:12" x14ac:dyDescent="0.25">
      <c r="A6" t="s">
        <v>219</v>
      </c>
      <c r="B6" t="s">
        <v>216</v>
      </c>
      <c r="C6" t="s">
        <v>211</v>
      </c>
      <c r="D6" t="s">
        <v>212</v>
      </c>
      <c r="E6" t="s">
        <v>220</v>
      </c>
      <c r="F6" t="s">
        <v>206</v>
      </c>
      <c r="G6" t="s">
        <v>207</v>
      </c>
      <c r="H6" t="s">
        <v>207</v>
      </c>
      <c r="I6" t="s">
        <v>221</v>
      </c>
      <c r="J6">
        <v>1004</v>
      </c>
      <c r="K6" s="1">
        <v>41003</v>
      </c>
      <c r="L6">
        <v>459.89</v>
      </c>
    </row>
    <row r="7" spans="1:12" x14ac:dyDescent="0.25">
      <c r="A7" t="s">
        <v>222</v>
      </c>
      <c r="B7" t="s">
        <v>216</v>
      </c>
      <c r="C7" t="s">
        <v>211</v>
      </c>
      <c r="D7" t="s">
        <v>212</v>
      </c>
      <c r="E7" t="s">
        <v>213</v>
      </c>
      <c r="F7" t="s">
        <v>206</v>
      </c>
      <c r="G7" t="s">
        <v>207</v>
      </c>
      <c r="H7" t="s">
        <v>207</v>
      </c>
      <c r="I7" t="s">
        <v>223</v>
      </c>
      <c r="J7">
        <v>1005</v>
      </c>
      <c r="K7" s="1">
        <v>41033</v>
      </c>
      <c r="L7">
        <v>590.98</v>
      </c>
    </row>
    <row r="8" spans="1:12" x14ac:dyDescent="0.25">
      <c r="A8" t="s">
        <v>224</v>
      </c>
      <c r="B8" t="s">
        <v>210</v>
      </c>
      <c r="C8" t="s">
        <v>211</v>
      </c>
      <c r="D8" t="s">
        <v>212</v>
      </c>
      <c r="E8" t="s">
        <v>213</v>
      </c>
      <c r="F8" t="s">
        <v>206</v>
      </c>
      <c r="G8" t="s">
        <v>207</v>
      </c>
      <c r="H8" t="s">
        <v>207</v>
      </c>
      <c r="I8" t="s">
        <v>214</v>
      </c>
      <c r="J8">
        <v>1006</v>
      </c>
      <c r="K8" s="1">
        <v>41064</v>
      </c>
      <c r="L8">
        <v>1000.91</v>
      </c>
    </row>
    <row r="9" spans="1:12" x14ac:dyDescent="0.25">
      <c r="A9" t="s">
        <v>225</v>
      </c>
      <c r="B9" t="s">
        <v>210</v>
      </c>
      <c r="C9" t="s">
        <v>211</v>
      </c>
      <c r="D9" t="s">
        <v>212</v>
      </c>
      <c r="E9" t="s">
        <v>213</v>
      </c>
      <c r="F9" t="s">
        <v>206</v>
      </c>
      <c r="G9" t="s">
        <v>207</v>
      </c>
      <c r="H9" t="s">
        <v>207</v>
      </c>
      <c r="I9" t="s">
        <v>218</v>
      </c>
      <c r="J9">
        <v>1003</v>
      </c>
      <c r="K9" s="1">
        <v>41125</v>
      </c>
      <c r="L9">
        <v>1300</v>
      </c>
    </row>
    <row r="10" spans="1:12" x14ac:dyDescent="0.25">
      <c r="A10" t="s">
        <v>226</v>
      </c>
      <c r="B10" t="s">
        <v>210</v>
      </c>
      <c r="C10" t="s">
        <v>211</v>
      </c>
      <c r="D10" t="s">
        <v>212</v>
      </c>
      <c r="E10" t="s">
        <v>220</v>
      </c>
      <c r="F10" t="s">
        <v>206</v>
      </c>
      <c r="G10" t="s">
        <v>207</v>
      </c>
      <c r="H10" t="s">
        <v>207</v>
      </c>
      <c r="I10" t="s">
        <v>227</v>
      </c>
      <c r="J10">
        <v>1002</v>
      </c>
      <c r="K10" s="1">
        <v>41156</v>
      </c>
      <c r="L10">
        <v>1290</v>
      </c>
    </row>
    <row r="11" spans="1:12" x14ac:dyDescent="0.25">
      <c r="A11" t="s">
        <v>228</v>
      </c>
      <c r="B11" t="s">
        <v>210</v>
      </c>
      <c r="C11" t="s">
        <v>211</v>
      </c>
      <c r="D11" t="s">
        <v>212</v>
      </c>
      <c r="E11" t="s">
        <v>213</v>
      </c>
      <c r="F11" t="s">
        <v>206</v>
      </c>
      <c r="G11" t="s">
        <v>207</v>
      </c>
      <c r="H11" t="s">
        <v>207</v>
      </c>
      <c r="I11" t="s">
        <v>208</v>
      </c>
      <c r="J11">
        <v>1009</v>
      </c>
      <c r="K11" s="1">
        <v>41156</v>
      </c>
      <c r="L11">
        <v>1287</v>
      </c>
    </row>
    <row r="12" spans="1:12" x14ac:dyDescent="0.25">
      <c r="A12" t="s">
        <v>229</v>
      </c>
      <c r="B12" t="s">
        <v>210</v>
      </c>
      <c r="C12" t="s">
        <v>211</v>
      </c>
      <c r="D12" t="s">
        <v>212</v>
      </c>
      <c r="E12" t="s">
        <v>213</v>
      </c>
      <c r="F12" t="s">
        <v>206</v>
      </c>
      <c r="G12" t="s">
        <v>207</v>
      </c>
      <c r="H12" t="s">
        <v>207</v>
      </c>
      <c r="I12" t="s">
        <v>214</v>
      </c>
      <c r="J12">
        <v>1006</v>
      </c>
      <c r="K12" s="1">
        <v>41217</v>
      </c>
      <c r="L12">
        <v>1100</v>
      </c>
    </row>
    <row r="13" spans="1:12" x14ac:dyDescent="0.25">
      <c r="A13" t="s">
        <v>230</v>
      </c>
      <c r="B13" t="s">
        <v>210</v>
      </c>
      <c r="C13" t="s">
        <v>211</v>
      </c>
      <c r="D13" t="s">
        <v>212</v>
      </c>
      <c r="E13" t="s">
        <v>213</v>
      </c>
      <c r="F13" t="s">
        <v>206</v>
      </c>
      <c r="G13" t="s">
        <v>207</v>
      </c>
      <c r="H13" t="s">
        <v>207</v>
      </c>
      <c r="I13" t="s">
        <v>218</v>
      </c>
      <c r="J13">
        <v>1003</v>
      </c>
      <c r="K13" s="1">
        <v>41247</v>
      </c>
      <c r="L13">
        <v>1190</v>
      </c>
    </row>
    <row r="14" spans="1:12" x14ac:dyDescent="0.25">
      <c r="A14" t="s">
        <v>231</v>
      </c>
      <c r="B14" t="s">
        <v>210</v>
      </c>
      <c r="C14" t="s">
        <v>211</v>
      </c>
      <c r="D14" t="s">
        <v>212</v>
      </c>
      <c r="E14" t="s">
        <v>213</v>
      </c>
      <c r="F14" t="s">
        <v>206</v>
      </c>
      <c r="G14" t="s">
        <v>207</v>
      </c>
      <c r="H14" t="s">
        <v>207</v>
      </c>
      <c r="I14" t="s">
        <v>221</v>
      </c>
      <c r="J14">
        <v>1004</v>
      </c>
      <c r="K14" s="1">
        <v>41247</v>
      </c>
      <c r="L14">
        <v>1190.98</v>
      </c>
    </row>
    <row r="15" spans="1:12" x14ac:dyDescent="0.25">
      <c r="A15" t="s">
        <v>232</v>
      </c>
      <c r="B15" t="s">
        <v>216</v>
      </c>
      <c r="C15" t="s">
        <v>211</v>
      </c>
      <c r="D15" t="s">
        <v>212</v>
      </c>
      <c r="E15" t="s">
        <v>213</v>
      </c>
      <c r="F15" t="s">
        <v>206</v>
      </c>
      <c r="G15" t="s">
        <v>207</v>
      </c>
      <c r="H15" t="s">
        <v>207</v>
      </c>
      <c r="I15" t="s">
        <v>214</v>
      </c>
      <c r="J15">
        <v>1006</v>
      </c>
      <c r="K15" s="1">
        <v>41307</v>
      </c>
      <c r="L15">
        <v>982</v>
      </c>
    </row>
    <row r="16" spans="1:12" x14ac:dyDescent="0.25">
      <c r="A16" t="s">
        <v>233</v>
      </c>
      <c r="B16" t="s">
        <v>216</v>
      </c>
      <c r="C16" t="s">
        <v>211</v>
      </c>
      <c r="D16" t="s">
        <v>212</v>
      </c>
      <c r="E16" t="s">
        <v>213</v>
      </c>
      <c r="F16" t="s">
        <v>206</v>
      </c>
      <c r="G16" t="s">
        <v>207</v>
      </c>
      <c r="H16" t="s">
        <v>207</v>
      </c>
      <c r="I16" t="s">
        <v>234</v>
      </c>
      <c r="J16">
        <v>1007</v>
      </c>
      <c r="K16" s="1">
        <v>41335</v>
      </c>
      <c r="L16">
        <v>872</v>
      </c>
    </row>
    <row r="17" spans="1:12" x14ac:dyDescent="0.25">
      <c r="A17" t="s">
        <v>235</v>
      </c>
      <c r="B17" t="s">
        <v>216</v>
      </c>
      <c r="C17" t="s">
        <v>211</v>
      </c>
      <c r="D17" t="s">
        <v>212</v>
      </c>
      <c r="E17" t="s">
        <v>220</v>
      </c>
      <c r="F17" t="s">
        <v>206</v>
      </c>
      <c r="G17" t="s">
        <v>207</v>
      </c>
      <c r="H17" t="s">
        <v>207</v>
      </c>
      <c r="I17" t="s">
        <v>218</v>
      </c>
      <c r="J17">
        <v>1003</v>
      </c>
      <c r="K17" s="1">
        <v>41366</v>
      </c>
      <c r="L17">
        <v>799</v>
      </c>
    </row>
    <row r="18" spans="1:12" x14ac:dyDescent="0.25">
      <c r="A18" t="s">
        <v>236</v>
      </c>
      <c r="B18" t="s">
        <v>216</v>
      </c>
      <c r="C18" t="s">
        <v>211</v>
      </c>
      <c r="D18" t="s">
        <v>212</v>
      </c>
      <c r="E18" t="s">
        <v>213</v>
      </c>
      <c r="F18" t="s">
        <v>206</v>
      </c>
      <c r="G18" t="s">
        <v>207</v>
      </c>
      <c r="H18" t="s">
        <v>207</v>
      </c>
      <c r="I18" t="s">
        <v>227</v>
      </c>
      <c r="J18">
        <v>1002</v>
      </c>
      <c r="K18" s="1">
        <v>41396</v>
      </c>
      <c r="L18">
        <v>899</v>
      </c>
    </row>
    <row r="19" spans="1:12" x14ac:dyDescent="0.25">
      <c r="A19" t="s">
        <v>237</v>
      </c>
      <c r="B19" t="s">
        <v>216</v>
      </c>
      <c r="C19" t="s">
        <v>211</v>
      </c>
      <c r="D19" t="s">
        <v>212</v>
      </c>
      <c r="E19" t="s">
        <v>213</v>
      </c>
      <c r="F19" t="s">
        <v>206</v>
      </c>
      <c r="G19" t="s">
        <v>207</v>
      </c>
      <c r="H19" t="s">
        <v>207</v>
      </c>
      <c r="I19" t="s">
        <v>208</v>
      </c>
      <c r="J19">
        <v>1009</v>
      </c>
      <c r="K19" s="1">
        <v>41427</v>
      </c>
      <c r="L19">
        <v>799</v>
      </c>
    </row>
    <row r="20" spans="1:12" x14ac:dyDescent="0.25">
      <c r="A20" t="s">
        <v>238</v>
      </c>
      <c r="B20" t="s">
        <v>216</v>
      </c>
      <c r="C20" t="s">
        <v>211</v>
      </c>
      <c r="D20" t="s">
        <v>212</v>
      </c>
      <c r="E20" t="s">
        <v>213</v>
      </c>
      <c r="F20" t="s">
        <v>206</v>
      </c>
      <c r="G20" t="s">
        <v>207</v>
      </c>
      <c r="H20" t="s">
        <v>207</v>
      </c>
      <c r="I20" t="s">
        <v>214</v>
      </c>
      <c r="J20">
        <v>1006</v>
      </c>
      <c r="K20" s="1">
        <v>41457</v>
      </c>
      <c r="L20">
        <v>987</v>
      </c>
    </row>
    <row r="21" spans="1:12" x14ac:dyDescent="0.25">
      <c r="A21" t="s">
        <v>239</v>
      </c>
      <c r="B21" t="s">
        <v>216</v>
      </c>
      <c r="C21" t="s">
        <v>211</v>
      </c>
      <c r="D21" t="s">
        <v>212</v>
      </c>
      <c r="E21" t="s">
        <v>213</v>
      </c>
      <c r="F21" t="s">
        <v>206</v>
      </c>
      <c r="G21" t="s">
        <v>207</v>
      </c>
      <c r="H21" t="s">
        <v>207</v>
      </c>
      <c r="I21" t="s">
        <v>214</v>
      </c>
      <c r="J21">
        <v>1006</v>
      </c>
      <c r="K21" s="1">
        <v>41488</v>
      </c>
      <c r="L21">
        <v>699.9</v>
      </c>
    </row>
    <row r="22" spans="1:12" x14ac:dyDescent="0.25">
      <c r="A22" t="s">
        <v>240</v>
      </c>
      <c r="B22" t="s">
        <v>216</v>
      </c>
      <c r="C22" t="s">
        <v>211</v>
      </c>
      <c r="D22" t="s">
        <v>212</v>
      </c>
      <c r="E22" t="s">
        <v>220</v>
      </c>
      <c r="F22" t="s">
        <v>206</v>
      </c>
      <c r="G22" t="s">
        <v>207</v>
      </c>
      <c r="H22" t="s">
        <v>207</v>
      </c>
      <c r="I22" t="s">
        <v>218</v>
      </c>
      <c r="J22">
        <v>1003</v>
      </c>
      <c r="K22" s="1">
        <v>41519</v>
      </c>
      <c r="L22">
        <v>789.23</v>
      </c>
    </row>
    <row r="23" spans="1:12" x14ac:dyDescent="0.25">
      <c r="A23" t="s">
        <v>241</v>
      </c>
      <c r="B23" t="s">
        <v>216</v>
      </c>
      <c r="C23" t="s">
        <v>211</v>
      </c>
      <c r="D23" t="s">
        <v>212</v>
      </c>
      <c r="E23" t="s">
        <v>213</v>
      </c>
      <c r="F23" t="s">
        <v>206</v>
      </c>
      <c r="G23" t="s">
        <v>207</v>
      </c>
      <c r="H23" t="s">
        <v>207</v>
      </c>
      <c r="I23" t="s">
        <v>221</v>
      </c>
      <c r="J23">
        <v>1004</v>
      </c>
      <c r="K23" s="1">
        <v>41549</v>
      </c>
      <c r="L23">
        <v>789.34</v>
      </c>
    </row>
    <row r="24" spans="1:12" x14ac:dyDescent="0.25">
      <c r="A24" t="s">
        <v>242</v>
      </c>
      <c r="B24" t="s">
        <v>216</v>
      </c>
      <c r="C24" t="s">
        <v>211</v>
      </c>
      <c r="D24" t="s">
        <v>212</v>
      </c>
      <c r="E24" t="s">
        <v>213</v>
      </c>
      <c r="F24" t="s">
        <v>206</v>
      </c>
      <c r="G24" t="s">
        <v>207</v>
      </c>
      <c r="H24" t="s">
        <v>207</v>
      </c>
      <c r="I24" t="s">
        <v>223</v>
      </c>
      <c r="J24">
        <v>1005</v>
      </c>
      <c r="K24" s="1">
        <v>41580</v>
      </c>
      <c r="L24">
        <v>764.2</v>
      </c>
    </row>
    <row r="25" spans="1:12" x14ac:dyDescent="0.25">
      <c r="A25" t="s">
        <v>243</v>
      </c>
      <c r="B25" t="s">
        <v>216</v>
      </c>
      <c r="C25" t="s">
        <v>211</v>
      </c>
      <c r="D25" t="s">
        <v>212</v>
      </c>
      <c r="E25" t="s">
        <v>220</v>
      </c>
      <c r="F25" t="s">
        <v>206</v>
      </c>
      <c r="G25" t="s">
        <v>207</v>
      </c>
      <c r="H25" t="s">
        <v>207</v>
      </c>
      <c r="I25" t="s">
        <v>214</v>
      </c>
      <c r="J25">
        <v>1006</v>
      </c>
      <c r="K25" s="1">
        <v>41610</v>
      </c>
      <c r="L25">
        <v>1245.9000000000001</v>
      </c>
    </row>
    <row r="26" spans="1:12" x14ac:dyDescent="0.25">
      <c r="A26" t="s">
        <v>244</v>
      </c>
      <c r="B26" t="s">
        <v>210</v>
      </c>
      <c r="C26" t="s">
        <v>211</v>
      </c>
      <c r="D26" t="s">
        <v>212</v>
      </c>
      <c r="E26" t="s">
        <v>213</v>
      </c>
      <c r="F26" t="s">
        <v>206</v>
      </c>
      <c r="G26" t="s">
        <v>207</v>
      </c>
      <c r="H26" t="s">
        <v>207</v>
      </c>
      <c r="I26" t="s">
        <v>234</v>
      </c>
      <c r="J26">
        <v>1007</v>
      </c>
      <c r="K26" s="1">
        <v>41276</v>
      </c>
      <c r="L26">
        <v>1345.87</v>
      </c>
    </row>
    <row r="27" spans="1:12" x14ac:dyDescent="0.25">
      <c r="A27" t="s">
        <v>245</v>
      </c>
      <c r="B27" t="s">
        <v>210</v>
      </c>
      <c r="C27" t="s">
        <v>211</v>
      </c>
      <c r="D27" t="s">
        <v>212</v>
      </c>
      <c r="E27" t="s">
        <v>213</v>
      </c>
      <c r="F27" t="s">
        <v>206</v>
      </c>
      <c r="G27" t="s">
        <v>207</v>
      </c>
      <c r="H27" t="s">
        <v>207</v>
      </c>
      <c r="I27" t="s">
        <v>218</v>
      </c>
      <c r="J27">
        <v>1003</v>
      </c>
      <c r="K27" s="1">
        <v>41307</v>
      </c>
      <c r="L27">
        <v>1234.1199999999999</v>
      </c>
    </row>
    <row r="28" spans="1:12" x14ac:dyDescent="0.25">
      <c r="A28" t="s">
        <v>246</v>
      </c>
      <c r="B28" t="s">
        <v>210</v>
      </c>
      <c r="C28" t="s">
        <v>211</v>
      </c>
      <c r="D28" t="s">
        <v>212</v>
      </c>
      <c r="E28" t="s">
        <v>213</v>
      </c>
      <c r="F28" t="s">
        <v>206</v>
      </c>
      <c r="G28" t="s">
        <v>207</v>
      </c>
      <c r="H28" t="s">
        <v>207</v>
      </c>
      <c r="I28" t="s">
        <v>227</v>
      </c>
      <c r="J28">
        <v>1002</v>
      </c>
      <c r="K28" s="1">
        <v>41335</v>
      </c>
      <c r="L28">
        <v>1245.9000000000001</v>
      </c>
    </row>
    <row r="29" spans="1:12" x14ac:dyDescent="0.25">
      <c r="A29" t="s">
        <v>247</v>
      </c>
      <c r="B29" t="s">
        <v>210</v>
      </c>
      <c r="C29" t="s">
        <v>211</v>
      </c>
      <c r="D29" t="s">
        <v>212</v>
      </c>
      <c r="E29" t="s">
        <v>213</v>
      </c>
      <c r="F29" t="s">
        <v>206</v>
      </c>
      <c r="G29" t="s">
        <v>207</v>
      </c>
      <c r="H29" t="s">
        <v>207</v>
      </c>
      <c r="I29" t="s">
        <v>248</v>
      </c>
      <c r="J29">
        <v>1001</v>
      </c>
      <c r="K29" s="1">
        <v>41366</v>
      </c>
      <c r="L29">
        <v>1345.87</v>
      </c>
    </row>
    <row r="30" spans="1:12" x14ac:dyDescent="0.25">
      <c r="A30" t="s">
        <v>249</v>
      </c>
      <c r="B30" t="s">
        <v>210</v>
      </c>
      <c r="C30" t="s">
        <v>211</v>
      </c>
      <c r="D30" t="s">
        <v>212</v>
      </c>
      <c r="E30" t="s">
        <v>213</v>
      </c>
      <c r="F30" t="s">
        <v>206</v>
      </c>
      <c r="G30" t="s">
        <v>207</v>
      </c>
      <c r="H30" t="s">
        <v>207</v>
      </c>
      <c r="I30" t="s">
        <v>248</v>
      </c>
      <c r="J30">
        <v>1001</v>
      </c>
      <c r="K30" s="1">
        <v>41396</v>
      </c>
      <c r="L30">
        <v>1234.1199999999999</v>
      </c>
    </row>
    <row r="31" spans="1:12" x14ac:dyDescent="0.25">
      <c r="A31" t="s">
        <v>250</v>
      </c>
      <c r="B31" t="s">
        <v>210</v>
      </c>
      <c r="C31" t="s">
        <v>211</v>
      </c>
      <c r="D31" t="s">
        <v>212</v>
      </c>
      <c r="E31" t="s">
        <v>213</v>
      </c>
      <c r="F31" t="s">
        <v>251</v>
      </c>
      <c r="G31" t="s">
        <v>207</v>
      </c>
      <c r="H31" t="s">
        <v>207</v>
      </c>
      <c r="I31" t="s">
        <v>248</v>
      </c>
      <c r="J31">
        <v>1001</v>
      </c>
      <c r="K31" s="1">
        <v>41427</v>
      </c>
      <c r="L31">
        <v>1245.9000000000001</v>
      </c>
    </row>
    <row r="32" spans="1:12" x14ac:dyDescent="0.25">
      <c r="A32" t="s">
        <v>252</v>
      </c>
      <c r="B32" t="s">
        <v>210</v>
      </c>
      <c r="C32" t="s">
        <v>211</v>
      </c>
      <c r="D32" t="s">
        <v>212</v>
      </c>
      <c r="E32" t="s">
        <v>220</v>
      </c>
      <c r="F32" t="s">
        <v>253</v>
      </c>
      <c r="G32" t="s">
        <v>254</v>
      </c>
      <c r="H32" t="s">
        <v>255</v>
      </c>
      <c r="I32" t="s">
        <v>234</v>
      </c>
      <c r="J32">
        <v>1007</v>
      </c>
      <c r="K32" s="1">
        <v>41094</v>
      </c>
      <c r="L32">
        <v>1229</v>
      </c>
    </row>
    <row r="33" spans="1:12" x14ac:dyDescent="0.25">
      <c r="A33" t="s">
        <v>256</v>
      </c>
      <c r="B33" t="s">
        <v>210</v>
      </c>
      <c r="C33" t="s">
        <v>211</v>
      </c>
      <c r="D33" t="s">
        <v>212</v>
      </c>
      <c r="E33" t="s">
        <v>213</v>
      </c>
      <c r="F33" t="s">
        <v>253</v>
      </c>
      <c r="G33" t="s">
        <v>254</v>
      </c>
      <c r="H33" t="s">
        <v>255</v>
      </c>
      <c r="I33" t="s">
        <v>214</v>
      </c>
      <c r="J33">
        <v>1006</v>
      </c>
      <c r="K33" s="1">
        <v>41217</v>
      </c>
      <c r="L33">
        <v>1651</v>
      </c>
    </row>
    <row r="34" spans="1:12" x14ac:dyDescent="0.25">
      <c r="A34" t="s">
        <v>257</v>
      </c>
      <c r="B34" t="s">
        <v>216</v>
      </c>
      <c r="C34" t="s">
        <v>211</v>
      </c>
      <c r="D34" t="s">
        <v>212</v>
      </c>
      <c r="E34" t="s">
        <v>220</v>
      </c>
      <c r="F34" t="s">
        <v>253</v>
      </c>
      <c r="G34" t="s">
        <v>254</v>
      </c>
      <c r="H34" t="s">
        <v>255</v>
      </c>
      <c r="I34" t="s">
        <v>223</v>
      </c>
      <c r="J34">
        <v>1005</v>
      </c>
      <c r="K34" s="1">
        <v>41276</v>
      </c>
      <c r="L34">
        <v>877</v>
      </c>
    </row>
    <row r="35" spans="1:12" x14ac:dyDescent="0.25">
      <c r="A35" t="s">
        <v>258</v>
      </c>
      <c r="B35" t="s">
        <v>259</v>
      </c>
      <c r="C35" t="s">
        <v>260</v>
      </c>
      <c r="D35" t="s">
        <v>204</v>
      </c>
      <c r="E35" t="s">
        <v>261</v>
      </c>
      <c r="F35" t="s">
        <v>253</v>
      </c>
      <c r="G35" t="s">
        <v>254</v>
      </c>
      <c r="H35" t="s">
        <v>255</v>
      </c>
      <c r="I35" t="s">
        <v>248</v>
      </c>
      <c r="J35">
        <v>1001</v>
      </c>
      <c r="K35" s="1">
        <v>41000</v>
      </c>
      <c r="L35">
        <v>1345.87</v>
      </c>
    </row>
    <row r="36" spans="1:12" x14ac:dyDescent="0.25">
      <c r="A36" t="s">
        <v>262</v>
      </c>
      <c r="B36" t="s">
        <v>263</v>
      </c>
      <c r="C36" t="s">
        <v>260</v>
      </c>
      <c r="D36" t="s">
        <v>204</v>
      </c>
      <c r="E36" t="s">
        <v>264</v>
      </c>
      <c r="F36" t="s">
        <v>253</v>
      </c>
      <c r="G36" t="s">
        <v>254</v>
      </c>
      <c r="H36" t="s">
        <v>255</v>
      </c>
      <c r="I36" t="s">
        <v>227</v>
      </c>
      <c r="J36">
        <v>1002</v>
      </c>
      <c r="K36" s="1">
        <v>41519</v>
      </c>
      <c r="L36">
        <v>899</v>
      </c>
    </row>
    <row r="37" spans="1:12" x14ac:dyDescent="0.25">
      <c r="A37" t="s">
        <v>265</v>
      </c>
      <c r="B37" t="s">
        <v>266</v>
      </c>
      <c r="C37" t="s">
        <v>211</v>
      </c>
      <c r="D37" t="s">
        <v>212</v>
      </c>
      <c r="E37" t="s">
        <v>267</v>
      </c>
      <c r="F37" t="s">
        <v>253</v>
      </c>
      <c r="G37" t="s">
        <v>254</v>
      </c>
      <c r="H37" t="s">
        <v>255</v>
      </c>
      <c r="I37" t="s">
        <v>214</v>
      </c>
      <c r="J37">
        <v>1006</v>
      </c>
      <c r="K37" s="1">
        <v>41183</v>
      </c>
      <c r="L37">
        <v>1220</v>
      </c>
    </row>
    <row r="38" spans="1:12" x14ac:dyDescent="0.25">
      <c r="A38" t="s">
        <v>268</v>
      </c>
      <c r="B38" t="s">
        <v>269</v>
      </c>
      <c r="C38" t="s">
        <v>211</v>
      </c>
      <c r="D38" t="s">
        <v>212</v>
      </c>
      <c r="E38" t="s">
        <v>267</v>
      </c>
      <c r="F38" t="s">
        <v>253</v>
      </c>
      <c r="G38" t="s">
        <v>254</v>
      </c>
      <c r="H38" t="s">
        <v>255</v>
      </c>
      <c r="I38" t="s">
        <v>218</v>
      </c>
      <c r="J38">
        <v>1003</v>
      </c>
      <c r="K38" s="1">
        <v>41366</v>
      </c>
      <c r="L38">
        <v>123</v>
      </c>
    </row>
    <row r="39" spans="1:12" x14ac:dyDescent="0.25">
      <c r="A39" t="s">
        <v>270</v>
      </c>
      <c r="B39" t="s">
        <v>271</v>
      </c>
      <c r="C39" t="s">
        <v>211</v>
      </c>
      <c r="D39" t="s">
        <v>212</v>
      </c>
      <c r="E39" t="s">
        <v>267</v>
      </c>
      <c r="F39" t="s">
        <v>253</v>
      </c>
      <c r="G39" t="s">
        <v>254</v>
      </c>
      <c r="H39" t="s">
        <v>255</v>
      </c>
      <c r="I39" t="s">
        <v>208</v>
      </c>
      <c r="J39">
        <v>1009</v>
      </c>
      <c r="K39" s="1">
        <v>41519</v>
      </c>
      <c r="L39">
        <v>290</v>
      </c>
    </row>
    <row r="40" spans="1:12" x14ac:dyDescent="0.25">
      <c r="A40" t="s">
        <v>272</v>
      </c>
      <c r="B40" t="s">
        <v>273</v>
      </c>
      <c r="C40" t="s">
        <v>211</v>
      </c>
      <c r="D40" t="s">
        <v>274</v>
      </c>
      <c r="E40" t="s">
        <v>275</v>
      </c>
      <c r="F40" t="s">
        <v>253</v>
      </c>
      <c r="G40" t="s">
        <v>254</v>
      </c>
      <c r="H40" t="s">
        <v>255</v>
      </c>
      <c r="I40" t="s">
        <v>214</v>
      </c>
      <c r="J40">
        <v>1006</v>
      </c>
      <c r="K40" s="1">
        <v>41488</v>
      </c>
      <c r="L40">
        <v>1190</v>
      </c>
    </row>
    <row r="41" spans="1:12" x14ac:dyDescent="0.25">
      <c r="A41" t="s">
        <v>276</v>
      </c>
      <c r="B41" t="s">
        <v>210</v>
      </c>
      <c r="C41" t="s">
        <v>211</v>
      </c>
      <c r="D41" t="s">
        <v>212</v>
      </c>
      <c r="E41" t="s">
        <v>213</v>
      </c>
      <c r="F41" t="s">
        <v>253</v>
      </c>
      <c r="G41" t="s">
        <v>254</v>
      </c>
      <c r="H41" t="s">
        <v>255</v>
      </c>
      <c r="I41" t="s">
        <v>227</v>
      </c>
      <c r="J41">
        <v>1002</v>
      </c>
      <c r="K41" s="1">
        <v>41283</v>
      </c>
      <c r="L41">
        <v>1233</v>
      </c>
    </row>
    <row r="42" spans="1:12" x14ac:dyDescent="0.25">
      <c r="A42" t="s">
        <v>277</v>
      </c>
      <c r="B42" t="s">
        <v>210</v>
      </c>
      <c r="C42" t="s">
        <v>211</v>
      </c>
      <c r="D42" t="s">
        <v>212</v>
      </c>
      <c r="E42" t="s">
        <v>213</v>
      </c>
      <c r="F42" t="s">
        <v>253</v>
      </c>
      <c r="G42" t="s">
        <v>254</v>
      </c>
      <c r="H42" t="s">
        <v>255</v>
      </c>
      <c r="I42" t="s">
        <v>208</v>
      </c>
      <c r="J42">
        <v>1009</v>
      </c>
      <c r="K42" s="1">
        <v>41284</v>
      </c>
      <c r="L42">
        <v>1233</v>
      </c>
    </row>
    <row r="43" spans="1:12" x14ac:dyDescent="0.25">
      <c r="A43" t="s">
        <v>278</v>
      </c>
      <c r="B43" t="s">
        <v>210</v>
      </c>
      <c r="C43" t="s">
        <v>211</v>
      </c>
      <c r="D43" t="s">
        <v>212</v>
      </c>
      <c r="E43" t="s">
        <v>213</v>
      </c>
      <c r="F43" t="s">
        <v>253</v>
      </c>
      <c r="G43" t="s">
        <v>254</v>
      </c>
      <c r="H43" t="s">
        <v>255</v>
      </c>
      <c r="I43" t="s">
        <v>214</v>
      </c>
      <c r="J43">
        <v>1006</v>
      </c>
      <c r="K43" s="1">
        <v>41316</v>
      </c>
      <c r="L43">
        <v>721</v>
      </c>
    </row>
    <row r="44" spans="1:12" x14ac:dyDescent="0.25">
      <c r="A44" t="s">
        <v>279</v>
      </c>
      <c r="B44" t="s">
        <v>210</v>
      </c>
      <c r="C44" t="s">
        <v>211</v>
      </c>
      <c r="D44" t="s">
        <v>212</v>
      </c>
      <c r="E44" t="s">
        <v>213</v>
      </c>
      <c r="F44" t="s">
        <v>253</v>
      </c>
      <c r="G44" t="s">
        <v>254</v>
      </c>
      <c r="H44" t="s">
        <v>255</v>
      </c>
      <c r="I44" t="s">
        <v>221</v>
      </c>
      <c r="J44">
        <v>1004</v>
      </c>
      <c r="K44" s="1">
        <v>41347</v>
      </c>
      <c r="L44">
        <v>346</v>
      </c>
    </row>
    <row r="45" spans="1:12" x14ac:dyDescent="0.25">
      <c r="A45" t="s">
        <v>280</v>
      </c>
      <c r="B45" t="s">
        <v>281</v>
      </c>
      <c r="C45" t="s">
        <v>203</v>
      </c>
      <c r="D45" t="s">
        <v>212</v>
      </c>
      <c r="E45" t="s">
        <v>282</v>
      </c>
      <c r="F45" t="s">
        <v>253</v>
      </c>
      <c r="G45" t="s">
        <v>254</v>
      </c>
      <c r="H45" t="s">
        <v>255</v>
      </c>
      <c r="I45" t="s">
        <v>223</v>
      </c>
      <c r="J45">
        <v>1005</v>
      </c>
      <c r="K45" s="1">
        <v>41379</v>
      </c>
      <c r="L45">
        <v>699</v>
      </c>
    </row>
    <row r="46" spans="1:12" x14ac:dyDescent="0.25">
      <c r="A46" t="s">
        <v>283</v>
      </c>
      <c r="B46" t="s">
        <v>210</v>
      </c>
      <c r="C46" t="s">
        <v>211</v>
      </c>
      <c r="D46" t="s">
        <v>212</v>
      </c>
      <c r="E46" t="s">
        <v>213</v>
      </c>
      <c r="F46" t="s">
        <v>253</v>
      </c>
      <c r="G46" t="s">
        <v>254</v>
      </c>
      <c r="H46" t="s">
        <v>255</v>
      </c>
      <c r="I46" t="s">
        <v>214</v>
      </c>
      <c r="J46">
        <v>1006</v>
      </c>
      <c r="K46" s="1">
        <v>41380</v>
      </c>
      <c r="L46">
        <v>876</v>
      </c>
    </row>
    <row r="47" spans="1:12" x14ac:dyDescent="0.25">
      <c r="A47" t="s">
        <v>284</v>
      </c>
      <c r="B47" t="s">
        <v>210</v>
      </c>
      <c r="C47" t="s">
        <v>211</v>
      </c>
      <c r="D47" t="s">
        <v>212</v>
      </c>
      <c r="E47" t="s">
        <v>213</v>
      </c>
      <c r="F47" t="s">
        <v>253</v>
      </c>
      <c r="G47" t="s">
        <v>254</v>
      </c>
      <c r="H47" t="s">
        <v>255</v>
      </c>
      <c r="I47" t="s">
        <v>227</v>
      </c>
      <c r="J47">
        <v>1002</v>
      </c>
      <c r="K47" s="1">
        <v>41413</v>
      </c>
      <c r="L47">
        <v>1229</v>
      </c>
    </row>
    <row r="48" spans="1:12" x14ac:dyDescent="0.25">
      <c r="A48" t="s">
        <v>285</v>
      </c>
      <c r="B48" t="s">
        <v>210</v>
      </c>
      <c r="C48" t="s">
        <v>211</v>
      </c>
      <c r="D48" t="s">
        <v>212</v>
      </c>
      <c r="E48" t="s">
        <v>213</v>
      </c>
      <c r="F48" t="s">
        <v>253</v>
      </c>
      <c r="G48" t="s">
        <v>254</v>
      </c>
      <c r="H48" t="s">
        <v>255</v>
      </c>
      <c r="I48" t="s">
        <v>248</v>
      </c>
      <c r="J48">
        <v>1001</v>
      </c>
      <c r="K48" s="1">
        <v>41445</v>
      </c>
      <c r="L48">
        <v>1228</v>
      </c>
    </row>
    <row r="49" spans="1:12" x14ac:dyDescent="0.25">
      <c r="A49" t="s">
        <v>286</v>
      </c>
      <c r="B49" t="s">
        <v>287</v>
      </c>
      <c r="C49" t="s">
        <v>203</v>
      </c>
      <c r="D49" t="s">
        <v>204</v>
      </c>
      <c r="E49" t="s">
        <v>275</v>
      </c>
      <c r="F49" t="s">
        <v>253</v>
      </c>
      <c r="G49" t="s">
        <v>254</v>
      </c>
      <c r="H49" t="s">
        <v>255</v>
      </c>
      <c r="I49" t="s">
        <v>248</v>
      </c>
      <c r="J49">
        <v>1001</v>
      </c>
      <c r="K49" s="1">
        <v>41476</v>
      </c>
      <c r="L49">
        <v>3999</v>
      </c>
    </row>
    <row r="50" spans="1:12" x14ac:dyDescent="0.25">
      <c r="A50" t="s">
        <v>288</v>
      </c>
      <c r="B50" t="s">
        <v>210</v>
      </c>
      <c r="C50" t="s">
        <v>211</v>
      </c>
      <c r="D50" t="s">
        <v>212</v>
      </c>
      <c r="E50" t="s">
        <v>213</v>
      </c>
      <c r="F50" t="s">
        <v>253</v>
      </c>
      <c r="G50" t="s">
        <v>254</v>
      </c>
      <c r="H50" t="s">
        <v>255</v>
      </c>
      <c r="I50" t="s">
        <v>234</v>
      </c>
      <c r="J50">
        <v>1007</v>
      </c>
      <c r="K50" s="1">
        <v>41603</v>
      </c>
      <c r="L50">
        <v>1234</v>
      </c>
    </row>
    <row r="51" spans="1:12" x14ac:dyDescent="0.25">
      <c r="A51" t="s">
        <v>289</v>
      </c>
      <c r="B51" t="s">
        <v>210</v>
      </c>
      <c r="C51" t="s">
        <v>211</v>
      </c>
      <c r="D51" t="s">
        <v>212</v>
      </c>
      <c r="E51" t="s">
        <v>213</v>
      </c>
      <c r="F51" t="s">
        <v>253</v>
      </c>
      <c r="G51" t="s">
        <v>254</v>
      </c>
      <c r="H51" t="s">
        <v>255</v>
      </c>
      <c r="I51" t="s">
        <v>223</v>
      </c>
      <c r="J51">
        <v>1005</v>
      </c>
      <c r="K51" s="1">
        <v>41605</v>
      </c>
      <c r="L51">
        <v>433</v>
      </c>
    </row>
    <row r="52" spans="1:12" x14ac:dyDescent="0.25">
      <c r="A52" t="s">
        <v>290</v>
      </c>
      <c r="B52" t="s">
        <v>210</v>
      </c>
      <c r="C52" t="s">
        <v>211</v>
      </c>
      <c r="D52" t="s">
        <v>212</v>
      </c>
      <c r="E52" t="s">
        <v>213</v>
      </c>
      <c r="F52" t="s">
        <v>253</v>
      </c>
      <c r="G52" t="s">
        <v>254</v>
      </c>
      <c r="H52" t="s">
        <v>255</v>
      </c>
      <c r="I52" t="s">
        <v>221</v>
      </c>
      <c r="J52">
        <v>1004</v>
      </c>
      <c r="K52" s="1">
        <v>41824</v>
      </c>
      <c r="L52">
        <v>1235</v>
      </c>
    </row>
    <row r="53" spans="1:12" x14ac:dyDescent="0.25">
      <c r="A53" t="s">
        <v>291</v>
      </c>
      <c r="B53" t="s">
        <v>210</v>
      </c>
      <c r="C53" t="s">
        <v>211</v>
      </c>
      <c r="D53" t="s">
        <v>212</v>
      </c>
      <c r="E53" t="s">
        <v>213</v>
      </c>
      <c r="F53" t="s">
        <v>253</v>
      </c>
      <c r="G53" t="s">
        <v>254</v>
      </c>
      <c r="H53" t="s">
        <v>255</v>
      </c>
      <c r="I53" t="s">
        <v>218</v>
      </c>
      <c r="J53">
        <v>1003</v>
      </c>
      <c r="K53" s="1">
        <v>41947</v>
      </c>
      <c r="L53">
        <v>761</v>
      </c>
    </row>
    <row r="54" spans="1:12" x14ac:dyDescent="0.25">
      <c r="A54" t="s">
        <v>292</v>
      </c>
      <c r="B54" t="s">
        <v>210</v>
      </c>
      <c r="C54" t="s">
        <v>211</v>
      </c>
      <c r="D54" t="s">
        <v>212</v>
      </c>
      <c r="E54" t="s">
        <v>213</v>
      </c>
      <c r="F54" t="s">
        <v>253</v>
      </c>
      <c r="G54" t="s">
        <v>254</v>
      </c>
      <c r="H54" t="s">
        <v>255</v>
      </c>
      <c r="I54" t="s">
        <v>227</v>
      </c>
      <c r="J54">
        <v>1002</v>
      </c>
      <c r="K54" s="1">
        <v>42006</v>
      </c>
      <c r="L54">
        <v>1287</v>
      </c>
    </row>
    <row r="55" spans="1:12" x14ac:dyDescent="0.25">
      <c r="A55" t="s">
        <v>293</v>
      </c>
      <c r="B55" t="s">
        <v>294</v>
      </c>
      <c r="C55" t="s">
        <v>295</v>
      </c>
      <c r="D55" t="s">
        <v>212</v>
      </c>
      <c r="E55" t="s">
        <v>296</v>
      </c>
      <c r="F55" t="s">
        <v>253</v>
      </c>
      <c r="G55" t="s">
        <v>254</v>
      </c>
      <c r="H55" t="s">
        <v>255</v>
      </c>
      <c r="I55" t="s">
        <v>248</v>
      </c>
      <c r="J55">
        <v>1001</v>
      </c>
      <c r="K55" s="1">
        <v>41730</v>
      </c>
      <c r="L55">
        <v>148</v>
      </c>
    </row>
    <row r="56" spans="1:12" x14ac:dyDescent="0.25">
      <c r="A56" t="s">
        <v>297</v>
      </c>
      <c r="B56" t="s">
        <v>298</v>
      </c>
      <c r="C56" t="s">
        <v>295</v>
      </c>
      <c r="D56" t="s">
        <v>212</v>
      </c>
      <c r="E56" t="s">
        <v>299</v>
      </c>
      <c r="F56" t="s">
        <v>253</v>
      </c>
      <c r="G56" t="s">
        <v>254</v>
      </c>
      <c r="H56" t="s">
        <v>255</v>
      </c>
      <c r="I56" t="s">
        <v>223</v>
      </c>
      <c r="J56">
        <v>1005</v>
      </c>
      <c r="K56" s="1">
        <v>42249</v>
      </c>
      <c r="L56">
        <v>121</v>
      </c>
    </row>
    <row r="57" spans="1:12" x14ac:dyDescent="0.25">
      <c r="A57" t="s">
        <v>300</v>
      </c>
      <c r="B57" t="s">
        <v>271</v>
      </c>
      <c r="C57" t="s">
        <v>211</v>
      </c>
      <c r="D57" t="s">
        <v>212</v>
      </c>
      <c r="E57" t="s">
        <v>301</v>
      </c>
      <c r="F57" t="s">
        <v>253</v>
      </c>
      <c r="G57" t="s">
        <v>254</v>
      </c>
      <c r="H57" t="s">
        <v>255</v>
      </c>
      <c r="I57" t="s">
        <v>227</v>
      </c>
      <c r="J57">
        <v>1002</v>
      </c>
      <c r="K57" s="1">
        <v>41913</v>
      </c>
      <c r="L57">
        <v>455</v>
      </c>
    </row>
    <row r="58" spans="1:12" x14ac:dyDescent="0.25">
      <c r="A58" t="s">
        <v>302</v>
      </c>
      <c r="B58" t="s">
        <v>266</v>
      </c>
      <c r="C58" t="s">
        <v>211</v>
      </c>
      <c r="D58" t="s">
        <v>212</v>
      </c>
      <c r="E58" t="s">
        <v>301</v>
      </c>
      <c r="F58" t="s">
        <v>253</v>
      </c>
      <c r="G58" t="s">
        <v>254</v>
      </c>
      <c r="H58" t="s">
        <v>255</v>
      </c>
      <c r="I58" t="s">
        <v>234</v>
      </c>
      <c r="J58">
        <v>1007</v>
      </c>
      <c r="K58" s="1">
        <v>42096</v>
      </c>
      <c r="L58">
        <v>455</v>
      </c>
    </row>
    <row r="59" spans="1:12" x14ac:dyDescent="0.25">
      <c r="A59" t="s">
        <v>303</v>
      </c>
      <c r="B59" t="s">
        <v>266</v>
      </c>
      <c r="C59" t="s">
        <v>211</v>
      </c>
      <c r="D59" t="s">
        <v>212</v>
      </c>
      <c r="E59" t="s">
        <v>301</v>
      </c>
      <c r="F59" t="s">
        <v>253</v>
      </c>
      <c r="G59" t="s">
        <v>254</v>
      </c>
      <c r="H59" t="s">
        <v>255</v>
      </c>
      <c r="I59" t="s">
        <v>214</v>
      </c>
      <c r="J59">
        <v>1006</v>
      </c>
      <c r="K59" s="1">
        <v>42249</v>
      </c>
      <c r="L59">
        <v>222</v>
      </c>
    </row>
    <row r="60" spans="1:12" x14ac:dyDescent="0.25">
      <c r="A60" t="s">
        <v>304</v>
      </c>
      <c r="B60" t="s">
        <v>294</v>
      </c>
      <c r="C60" t="s">
        <v>295</v>
      </c>
      <c r="D60" t="s">
        <v>212</v>
      </c>
      <c r="E60" t="s">
        <v>296</v>
      </c>
      <c r="F60" t="s">
        <v>253</v>
      </c>
      <c r="G60" t="s">
        <v>254</v>
      </c>
      <c r="H60" t="s">
        <v>255</v>
      </c>
      <c r="I60" t="s">
        <v>208</v>
      </c>
      <c r="J60">
        <v>1009</v>
      </c>
      <c r="K60" s="1">
        <v>42218</v>
      </c>
      <c r="L60">
        <v>121</v>
      </c>
    </row>
    <row r="61" spans="1:12" x14ac:dyDescent="0.25">
      <c r="A61" t="s">
        <v>305</v>
      </c>
      <c r="B61" t="s">
        <v>306</v>
      </c>
      <c r="C61" t="s">
        <v>295</v>
      </c>
      <c r="D61" t="s">
        <v>212</v>
      </c>
      <c r="E61" t="s">
        <v>299</v>
      </c>
      <c r="F61" t="s">
        <v>253</v>
      </c>
      <c r="G61" t="s">
        <v>254</v>
      </c>
      <c r="H61" t="s">
        <v>255</v>
      </c>
      <c r="I61" t="s">
        <v>208</v>
      </c>
      <c r="J61">
        <v>1009</v>
      </c>
      <c r="K61" s="1">
        <v>42013</v>
      </c>
      <c r="L61">
        <v>123</v>
      </c>
    </row>
    <row r="62" spans="1:12" x14ac:dyDescent="0.25">
      <c r="A62" t="s">
        <v>307</v>
      </c>
      <c r="B62" t="s">
        <v>210</v>
      </c>
      <c r="C62" t="s">
        <v>211</v>
      </c>
      <c r="D62" t="s">
        <v>212</v>
      </c>
      <c r="E62" t="s">
        <v>301</v>
      </c>
      <c r="F62" t="s">
        <v>253</v>
      </c>
      <c r="G62" t="s">
        <v>254</v>
      </c>
      <c r="H62" t="s">
        <v>255</v>
      </c>
      <c r="I62" t="s">
        <v>208</v>
      </c>
      <c r="J62">
        <v>1009</v>
      </c>
      <c r="K62" s="1">
        <v>42014</v>
      </c>
      <c r="L62">
        <v>1299</v>
      </c>
    </row>
    <row r="63" spans="1:12" x14ac:dyDescent="0.25">
      <c r="A63" t="s">
        <v>308</v>
      </c>
      <c r="B63" t="s">
        <v>210</v>
      </c>
      <c r="C63" t="s">
        <v>211</v>
      </c>
      <c r="D63" t="s">
        <v>212</v>
      </c>
      <c r="E63" t="s">
        <v>301</v>
      </c>
      <c r="F63" t="s">
        <v>309</v>
      </c>
      <c r="G63" t="s">
        <v>254</v>
      </c>
      <c r="H63" t="s">
        <v>255</v>
      </c>
      <c r="I63" t="s">
        <v>218</v>
      </c>
      <c r="J63">
        <v>1003</v>
      </c>
      <c r="K63" s="1">
        <v>42046</v>
      </c>
      <c r="L63">
        <v>761</v>
      </c>
    </row>
    <row r="64" spans="1:12" x14ac:dyDescent="0.25">
      <c r="A64" t="s">
        <v>310</v>
      </c>
      <c r="B64" t="s">
        <v>311</v>
      </c>
      <c r="C64" t="s">
        <v>203</v>
      </c>
      <c r="D64" t="s">
        <v>212</v>
      </c>
      <c r="E64" t="s">
        <v>312</v>
      </c>
      <c r="F64" t="s">
        <v>309</v>
      </c>
      <c r="G64" t="s">
        <v>254</v>
      </c>
      <c r="H64" t="s">
        <v>255</v>
      </c>
      <c r="I64" t="s">
        <v>214</v>
      </c>
      <c r="J64">
        <v>1006</v>
      </c>
      <c r="K64" s="1">
        <v>42077</v>
      </c>
      <c r="L64">
        <v>1230</v>
      </c>
    </row>
    <row r="65" spans="1:12" x14ac:dyDescent="0.25">
      <c r="A65" t="s">
        <v>313</v>
      </c>
      <c r="B65" t="s">
        <v>210</v>
      </c>
      <c r="C65" t="s">
        <v>211</v>
      </c>
      <c r="D65" t="s">
        <v>212</v>
      </c>
      <c r="E65" t="s">
        <v>301</v>
      </c>
      <c r="F65" t="s">
        <v>309</v>
      </c>
      <c r="G65" t="s">
        <v>254</v>
      </c>
      <c r="H65" t="s">
        <v>255</v>
      </c>
      <c r="I65" t="s">
        <v>234</v>
      </c>
      <c r="J65">
        <v>1007</v>
      </c>
      <c r="K65" s="1">
        <v>42109</v>
      </c>
      <c r="L65">
        <v>1212</v>
      </c>
    </row>
    <row r="66" spans="1:12" x14ac:dyDescent="0.25">
      <c r="A66" t="s">
        <v>314</v>
      </c>
      <c r="B66" t="s">
        <v>311</v>
      </c>
      <c r="C66" t="s">
        <v>203</v>
      </c>
      <c r="D66" t="s">
        <v>212</v>
      </c>
      <c r="E66" t="s">
        <v>312</v>
      </c>
      <c r="F66" t="s">
        <v>309</v>
      </c>
      <c r="G66" t="s">
        <v>254</v>
      </c>
      <c r="H66" t="s">
        <v>255</v>
      </c>
      <c r="I66" t="s">
        <v>221</v>
      </c>
      <c r="J66">
        <v>1004</v>
      </c>
      <c r="K66" s="1">
        <v>42110</v>
      </c>
      <c r="L66">
        <v>1230</v>
      </c>
    </row>
    <row r="67" spans="1:12" x14ac:dyDescent="0.25">
      <c r="A67" t="s">
        <v>315</v>
      </c>
      <c r="B67" t="s">
        <v>210</v>
      </c>
      <c r="C67" t="s">
        <v>211</v>
      </c>
      <c r="D67" t="s">
        <v>212</v>
      </c>
      <c r="E67" t="s">
        <v>301</v>
      </c>
      <c r="F67" t="s">
        <v>309</v>
      </c>
      <c r="G67" t="s">
        <v>254</v>
      </c>
      <c r="H67" t="s">
        <v>255</v>
      </c>
      <c r="I67" t="s">
        <v>248</v>
      </c>
      <c r="J67">
        <v>1001</v>
      </c>
      <c r="K67" s="1">
        <v>42143</v>
      </c>
      <c r="L67">
        <v>1299</v>
      </c>
    </row>
    <row r="68" spans="1:12" x14ac:dyDescent="0.25">
      <c r="A68" t="s">
        <v>316</v>
      </c>
      <c r="B68" t="s">
        <v>210</v>
      </c>
      <c r="C68" t="s">
        <v>211</v>
      </c>
      <c r="D68" t="s">
        <v>212</v>
      </c>
      <c r="E68" t="s">
        <v>301</v>
      </c>
      <c r="F68" t="s">
        <v>309</v>
      </c>
      <c r="G68" t="s">
        <v>254</v>
      </c>
      <c r="H68" t="s">
        <v>255</v>
      </c>
      <c r="I68" t="s">
        <v>227</v>
      </c>
      <c r="J68">
        <v>1002</v>
      </c>
      <c r="K68" s="1">
        <v>42175</v>
      </c>
      <c r="L68">
        <v>1299</v>
      </c>
    </row>
    <row r="69" spans="1:12" x14ac:dyDescent="0.25">
      <c r="A69" t="s">
        <v>317</v>
      </c>
      <c r="B69" t="s">
        <v>210</v>
      </c>
      <c r="C69" t="s">
        <v>211</v>
      </c>
      <c r="D69" t="s">
        <v>212</v>
      </c>
      <c r="E69" t="s">
        <v>301</v>
      </c>
      <c r="F69" t="s">
        <v>309</v>
      </c>
      <c r="G69" t="s">
        <v>254</v>
      </c>
      <c r="H69" t="s">
        <v>255</v>
      </c>
      <c r="I69" t="s">
        <v>221</v>
      </c>
      <c r="J69">
        <v>1004</v>
      </c>
      <c r="K69" s="1">
        <v>42206</v>
      </c>
      <c r="L69">
        <v>456</v>
      </c>
    </row>
    <row r="70" spans="1:12" x14ac:dyDescent="0.25">
      <c r="A70" t="s">
        <v>318</v>
      </c>
      <c r="B70" t="s">
        <v>311</v>
      </c>
      <c r="C70" t="s">
        <v>203</v>
      </c>
      <c r="D70" t="s">
        <v>212</v>
      </c>
      <c r="E70" t="s">
        <v>312</v>
      </c>
      <c r="F70" t="s">
        <v>309</v>
      </c>
      <c r="G70" t="s">
        <v>254</v>
      </c>
      <c r="H70" t="s">
        <v>255</v>
      </c>
      <c r="I70" t="s">
        <v>227</v>
      </c>
      <c r="J70">
        <v>1002</v>
      </c>
      <c r="K70" s="1">
        <v>42333</v>
      </c>
      <c r="L70">
        <v>1230</v>
      </c>
    </row>
    <row r="71" spans="1:12" x14ac:dyDescent="0.25">
      <c r="A71" t="s">
        <v>319</v>
      </c>
      <c r="B71" t="s">
        <v>210</v>
      </c>
      <c r="C71" t="s">
        <v>211</v>
      </c>
      <c r="D71" t="s">
        <v>212</v>
      </c>
      <c r="E71" t="s">
        <v>301</v>
      </c>
      <c r="F71" t="s">
        <v>309</v>
      </c>
      <c r="G71" t="s">
        <v>254</v>
      </c>
      <c r="H71" t="s">
        <v>255</v>
      </c>
      <c r="I71" t="s">
        <v>248</v>
      </c>
      <c r="J71">
        <v>1001</v>
      </c>
      <c r="K71" s="1">
        <v>42335</v>
      </c>
      <c r="L71">
        <v>1299</v>
      </c>
    </row>
    <row r="72" spans="1:12" x14ac:dyDescent="0.25">
      <c r="A72" t="s">
        <v>320</v>
      </c>
      <c r="B72" t="s">
        <v>259</v>
      </c>
      <c r="C72" t="s">
        <v>260</v>
      </c>
      <c r="D72" t="s">
        <v>204</v>
      </c>
      <c r="E72" t="s">
        <v>261</v>
      </c>
      <c r="F72" t="s">
        <v>321</v>
      </c>
      <c r="G72" t="s">
        <v>322</v>
      </c>
      <c r="H72" t="s">
        <v>322</v>
      </c>
      <c r="I72" t="s">
        <v>323</v>
      </c>
      <c r="J72">
        <v>1008</v>
      </c>
      <c r="K72" s="1">
        <v>40909</v>
      </c>
      <c r="L72">
        <v>1345.87</v>
      </c>
    </row>
    <row r="73" spans="1:12" x14ac:dyDescent="0.25">
      <c r="A73" t="s">
        <v>324</v>
      </c>
      <c r="B73" t="s">
        <v>259</v>
      </c>
      <c r="C73" t="s">
        <v>260</v>
      </c>
      <c r="D73" t="s">
        <v>204</v>
      </c>
      <c r="E73" t="s">
        <v>261</v>
      </c>
      <c r="F73" t="s">
        <v>321</v>
      </c>
      <c r="G73" t="s">
        <v>322</v>
      </c>
      <c r="H73" t="s">
        <v>322</v>
      </c>
      <c r="I73" t="s">
        <v>208</v>
      </c>
      <c r="J73">
        <v>1009</v>
      </c>
      <c r="K73" s="1">
        <v>40940</v>
      </c>
      <c r="L73">
        <v>1234.1199999999999</v>
      </c>
    </row>
    <row r="74" spans="1:12" x14ac:dyDescent="0.25">
      <c r="A74" t="s">
        <v>325</v>
      </c>
      <c r="B74" t="s">
        <v>259</v>
      </c>
      <c r="C74" t="s">
        <v>260</v>
      </c>
      <c r="D74" t="s">
        <v>204</v>
      </c>
      <c r="E74" t="s">
        <v>261</v>
      </c>
      <c r="F74" t="s">
        <v>321</v>
      </c>
      <c r="G74" t="s">
        <v>322</v>
      </c>
      <c r="H74" t="s">
        <v>322</v>
      </c>
      <c r="I74" t="s">
        <v>214</v>
      </c>
      <c r="J74">
        <v>1006</v>
      </c>
      <c r="K74" s="1">
        <v>41153</v>
      </c>
      <c r="L74">
        <v>1245.9000000000001</v>
      </c>
    </row>
    <row r="75" spans="1:12" x14ac:dyDescent="0.25">
      <c r="A75" t="s">
        <v>326</v>
      </c>
      <c r="B75" t="s">
        <v>263</v>
      </c>
      <c r="C75" t="s">
        <v>260</v>
      </c>
      <c r="D75" t="s">
        <v>204</v>
      </c>
      <c r="E75" t="s">
        <v>264</v>
      </c>
      <c r="F75" t="s">
        <v>321</v>
      </c>
      <c r="G75" t="s">
        <v>322</v>
      </c>
      <c r="H75" t="s">
        <v>322</v>
      </c>
      <c r="I75" t="s">
        <v>234</v>
      </c>
      <c r="J75">
        <v>1007</v>
      </c>
      <c r="K75" s="1">
        <v>41457</v>
      </c>
      <c r="L75">
        <v>1002</v>
      </c>
    </row>
    <row r="76" spans="1:12" x14ac:dyDescent="0.25">
      <c r="A76" t="s">
        <v>327</v>
      </c>
      <c r="B76" t="s">
        <v>266</v>
      </c>
      <c r="C76" t="s">
        <v>211</v>
      </c>
      <c r="D76" t="s">
        <v>212</v>
      </c>
      <c r="E76" t="s">
        <v>267</v>
      </c>
      <c r="F76" t="s">
        <v>321</v>
      </c>
      <c r="G76" t="s">
        <v>322</v>
      </c>
      <c r="H76" t="s">
        <v>322</v>
      </c>
      <c r="I76" t="s">
        <v>214</v>
      </c>
      <c r="J76">
        <v>1006</v>
      </c>
      <c r="K76" s="1">
        <v>41153</v>
      </c>
      <c r="L76">
        <v>1200</v>
      </c>
    </row>
    <row r="77" spans="1:12" x14ac:dyDescent="0.25">
      <c r="A77" t="s">
        <v>328</v>
      </c>
      <c r="B77" t="s">
        <v>266</v>
      </c>
      <c r="C77" t="s">
        <v>211</v>
      </c>
      <c r="D77" t="s">
        <v>212</v>
      </c>
      <c r="E77" t="s">
        <v>267</v>
      </c>
      <c r="F77" t="s">
        <v>321</v>
      </c>
      <c r="G77" t="s">
        <v>322</v>
      </c>
      <c r="H77" t="s">
        <v>322</v>
      </c>
      <c r="I77" t="s">
        <v>248</v>
      </c>
      <c r="J77">
        <v>1001</v>
      </c>
      <c r="K77" s="1">
        <v>41427</v>
      </c>
      <c r="L77">
        <v>290</v>
      </c>
    </row>
    <row r="78" spans="1:12" x14ac:dyDescent="0.25">
      <c r="A78" t="s">
        <v>329</v>
      </c>
      <c r="B78" t="s">
        <v>273</v>
      </c>
      <c r="C78" t="s">
        <v>211</v>
      </c>
      <c r="D78" t="s">
        <v>274</v>
      </c>
      <c r="E78" t="s">
        <v>275</v>
      </c>
      <c r="F78" t="s">
        <v>321</v>
      </c>
      <c r="G78" t="s">
        <v>322</v>
      </c>
      <c r="H78" t="s">
        <v>322</v>
      </c>
      <c r="I78" t="s">
        <v>227</v>
      </c>
      <c r="J78">
        <v>1002</v>
      </c>
      <c r="K78" s="1">
        <v>41427</v>
      </c>
      <c r="L78">
        <v>1278</v>
      </c>
    </row>
    <row r="79" spans="1:12" x14ac:dyDescent="0.25">
      <c r="A79" t="s">
        <v>330</v>
      </c>
      <c r="B79" t="s">
        <v>273</v>
      </c>
      <c r="C79" t="s">
        <v>211</v>
      </c>
      <c r="D79" t="s">
        <v>274</v>
      </c>
      <c r="E79" t="s">
        <v>275</v>
      </c>
      <c r="F79" t="s">
        <v>321</v>
      </c>
      <c r="G79" t="s">
        <v>322</v>
      </c>
      <c r="H79" t="s">
        <v>322</v>
      </c>
      <c r="I79" t="s">
        <v>218</v>
      </c>
      <c r="J79">
        <v>1003</v>
      </c>
      <c r="K79" s="1">
        <v>41549</v>
      </c>
      <c r="L79">
        <v>1290</v>
      </c>
    </row>
    <row r="80" spans="1:12" x14ac:dyDescent="0.25">
      <c r="A80" t="s">
        <v>331</v>
      </c>
      <c r="B80" t="s">
        <v>210</v>
      </c>
      <c r="C80" t="s">
        <v>211</v>
      </c>
      <c r="D80" t="s">
        <v>212</v>
      </c>
      <c r="E80" t="s">
        <v>213</v>
      </c>
      <c r="F80" t="s">
        <v>321</v>
      </c>
      <c r="G80" t="s">
        <v>322</v>
      </c>
      <c r="H80" t="s">
        <v>322</v>
      </c>
      <c r="I80" t="s">
        <v>234</v>
      </c>
      <c r="J80">
        <v>1007</v>
      </c>
      <c r="K80" s="1">
        <v>41640</v>
      </c>
      <c r="L80">
        <v>1234</v>
      </c>
    </row>
    <row r="81" spans="1:12" x14ac:dyDescent="0.25">
      <c r="A81" t="s">
        <v>332</v>
      </c>
      <c r="B81" t="s">
        <v>294</v>
      </c>
      <c r="C81" t="s">
        <v>295</v>
      </c>
      <c r="D81" t="s">
        <v>212</v>
      </c>
      <c r="E81" t="s">
        <v>296</v>
      </c>
      <c r="F81" t="s">
        <v>321</v>
      </c>
      <c r="G81" t="s">
        <v>322</v>
      </c>
      <c r="H81" t="s">
        <v>322</v>
      </c>
      <c r="I81" t="s">
        <v>218</v>
      </c>
      <c r="J81">
        <v>1003</v>
      </c>
      <c r="K81" s="1">
        <v>41671</v>
      </c>
      <c r="L81">
        <v>763</v>
      </c>
    </row>
    <row r="82" spans="1:12" x14ac:dyDescent="0.25">
      <c r="A82" t="s">
        <v>333</v>
      </c>
      <c r="B82" t="s">
        <v>298</v>
      </c>
      <c r="C82" t="s">
        <v>295</v>
      </c>
      <c r="D82" t="s">
        <v>212</v>
      </c>
      <c r="E82" t="s">
        <v>299</v>
      </c>
      <c r="F82" t="s">
        <v>321</v>
      </c>
      <c r="G82" t="s">
        <v>322</v>
      </c>
      <c r="H82" t="s">
        <v>322</v>
      </c>
      <c r="I82" t="s">
        <v>234</v>
      </c>
      <c r="J82">
        <v>1007</v>
      </c>
      <c r="K82" s="1">
        <v>41883</v>
      </c>
      <c r="L82">
        <v>129</v>
      </c>
    </row>
    <row r="83" spans="1:12" x14ac:dyDescent="0.25">
      <c r="A83" t="s">
        <v>334</v>
      </c>
      <c r="B83" t="s">
        <v>298</v>
      </c>
      <c r="C83" t="s">
        <v>295</v>
      </c>
      <c r="D83" t="s">
        <v>212</v>
      </c>
      <c r="E83" t="s">
        <v>299</v>
      </c>
      <c r="F83" t="s">
        <v>321</v>
      </c>
      <c r="G83" t="s">
        <v>322</v>
      </c>
      <c r="H83" t="s">
        <v>322</v>
      </c>
      <c r="I83" t="s">
        <v>221</v>
      </c>
      <c r="J83">
        <v>1004</v>
      </c>
      <c r="K83" s="1">
        <v>42187</v>
      </c>
      <c r="L83">
        <v>121</v>
      </c>
    </row>
    <row r="84" spans="1:12" x14ac:dyDescent="0.25">
      <c r="A84" t="s">
        <v>335</v>
      </c>
      <c r="B84" t="s">
        <v>271</v>
      </c>
      <c r="C84" t="s">
        <v>211</v>
      </c>
      <c r="D84" t="s">
        <v>212</v>
      </c>
      <c r="E84" t="s">
        <v>301</v>
      </c>
      <c r="F84" t="s">
        <v>321</v>
      </c>
      <c r="G84" t="s">
        <v>322</v>
      </c>
      <c r="H84" t="s">
        <v>322</v>
      </c>
      <c r="I84" t="s">
        <v>221</v>
      </c>
      <c r="J84">
        <v>1004</v>
      </c>
      <c r="K84" s="1">
        <v>41883</v>
      </c>
      <c r="L84">
        <v>675.9</v>
      </c>
    </row>
    <row r="85" spans="1:12" x14ac:dyDescent="0.25">
      <c r="A85" t="s">
        <v>336</v>
      </c>
      <c r="B85" t="s">
        <v>266</v>
      </c>
      <c r="C85" t="s">
        <v>211</v>
      </c>
      <c r="D85" t="s">
        <v>212</v>
      </c>
      <c r="E85" t="s">
        <v>301</v>
      </c>
      <c r="F85" t="s">
        <v>321</v>
      </c>
      <c r="G85" t="s">
        <v>322</v>
      </c>
      <c r="H85" t="s">
        <v>322</v>
      </c>
      <c r="I85" t="s">
        <v>227</v>
      </c>
      <c r="J85">
        <v>1002</v>
      </c>
      <c r="K85" s="1">
        <v>42157</v>
      </c>
      <c r="L85">
        <v>345</v>
      </c>
    </row>
    <row r="86" spans="1:12" x14ac:dyDescent="0.25">
      <c r="A86" t="s">
        <v>337</v>
      </c>
      <c r="B86" t="s">
        <v>294</v>
      </c>
      <c r="C86" t="s">
        <v>295</v>
      </c>
      <c r="D86" t="s">
        <v>212</v>
      </c>
      <c r="E86" t="s">
        <v>296</v>
      </c>
      <c r="F86" t="s">
        <v>321</v>
      </c>
      <c r="G86" t="s">
        <v>322</v>
      </c>
      <c r="H86" t="s">
        <v>322</v>
      </c>
      <c r="I86" t="s">
        <v>248</v>
      </c>
      <c r="J86">
        <v>1001</v>
      </c>
      <c r="K86" s="1">
        <v>42157</v>
      </c>
      <c r="L86">
        <v>121</v>
      </c>
    </row>
    <row r="87" spans="1:12" x14ac:dyDescent="0.25">
      <c r="A87" t="s">
        <v>338</v>
      </c>
      <c r="B87" t="s">
        <v>294</v>
      </c>
      <c r="C87" t="s">
        <v>295</v>
      </c>
      <c r="D87" t="s">
        <v>212</v>
      </c>
      <c r="E87" t="s">
        <v>296</v>
      </c>
      <c r="F87" t="s">
        <v>321</v>
      </c>
      <c r="G87" t="s">
        <v>322</v>
      </c>
      <c r="H87" t="s">
        <v>322</v>
      </c>
      <c r="I87" t="s">
        <v>234</v>
      </c>
      <c r="J87">
        <v>1007</v>
      </c>
      <c r="K87" s="1">
        <v>42279</v>
      </c>
      <c r="L87">
        <v>121</v>
      </c>
    </row>
    <row r="88" spans="1:12" x14ac:dyDescent="0.25">
      <c r="A88" t="s">
        <v>339</v>
      </c>
      <c r="B88" t="s">
        <v>210</v>
      </c>
      <c r="C88" t="s">
        <v>211</v>
      </c>
      <c r="D88" t="s">
        <v>212</v>
      </c>
      <c r="E88" t="s">
        <v>301</v>
      </c>
      <c r="F88" t="s">
        <v>321</v>
      </c>
      <c r="G88" t="s">
        <v>322</v>
      </c>
      <c r="H88" t="s">
        <v>322</v>
      </c>
      <c r="I88" t="s">
        <v>208</v>
      </c>
      <c r="J88">
        <v>1009</v>
      </c>
      <c r="K88" s="1">
        <v>41916</v>
      </c>
      <c r="L88">
        <v>1299</v>
      </c>
    </row>
    <row r="89" spans="1:12" x14ac:dyDescent="0.25">
      <c r="A89" t="s">
        <v>340</v>
      </c>
      <c r="B89" t="s">
        <v>311</v>
      </c>
      <c r="C89" t="s">
        <v>203</v>
      </c>
      <c r="D89" t="s">
        <v>212</v>
      </c>
      <c r="E89" t="s">
        <v>312</v>
      </c>
      <c r="F89" t="s">
        <v>321</v>
      </c>
      <c r="G89" t="s">
        <v>322</v>
      </c>
      <c r="H89" t="s">
        <v>322</v>
      </c>
      <c r="I89" t="s">
        <v>227</v>
      </c>
      <c r="J89">
        <v>1002</v>
      </c>
      <c r="K89" s="1">
        <v>41916</v>
      </c>
      <c r="L89">
        <v>1230</v>
      </c>
    </row>
    <row r="90" spans="1:12" x14ac:dyDescent="0.25">
      <c r="A90" t="s">
        <v>341</v>
      </c>
      <c r="B90" t="s">
        <v>210</v>
      </c>
      <c r="C90" t="s">
        <v>211</v>
      </c>
      <c r="D90" t="s">
        <v>212</v>
      </c>
      <c r="E90" t="s">
        <v>301</v>
      </c>
      <c r="F90" t="s">
        <v>321</v>
      </c>
      <c r="G90" t="s">
        <v>322</v>
      </c>
      <c r="H90" t="s">
        <v>322</v>
      </c>
      <c r="I90" t="s">
        <v>248</v>
      </c>
      <c r="J90">
        <v>1001</v>
      </c>
      <c r="K90" s="1">
        <v>41640</v>
      </c>
      <c r="L90">
        <v>1299</v>
      </c>
    </row>
    <row r="91" spans="1:12" x14ac:dyDescent="0.25">
      <c r="A91" t="s">
        <v>342</v>
      </c>
      <c r="B91" t="s">
        <v>311</v>
      </c>
      <c r="C91" t="s">
        <v>203</v>
      </c>
      <c r="D91" t="s">
        <v>212</v>
      </c>
      <c r="E91" t="s">
        <v>312</v>
      </c>
      <c r="F91" t="s">
        <v>321</v>
      </c>
      <c r="G91" t="s">
        <v>322</v>
      </c>
      <c r="H91" t="s">
        <v>322</v>
      </c>
      <c r="I91" t="s">
        <v>227</v>
      </c>
      <c r="J91">
        <v>1002</v>
      </c>
      <c r="K91" s="1">
        <v>41672</v>
      </c>
      <c r="L91">
        <v>1230</v>
      </c>
    </row>
    <row r="92" spans="1:12" x14ac:dyDescent="0.25">
      <c r="A92" t="s">
        <v>343</v>
      </c>
      <c r="B92" t="s">
        <v>311</v>
      </c>
      <c r="C92" t="s">
        <v>203</v>
      </c>
      <c r="D92" t="s">
        <v>212</v>
      </c>
      <c r="E92" t="s">
        <v>312</v>
      </c>
      <c r="F92" t="s">
        <v>321</v>
      </c>
      <c r="G92" t="s">
        <v>322</v>
      </c>
      <c r="H92" t="s">
        <v>322</v>
      </c>
      <c r="I92" t="s">
        <v>227</v>
      </c>
      <c r="J92">
        <v>1002</v>
      </c>
      <c r="K92" s="1">
        <v>41701</v>
      </c>
      <c r="L92">
        <v>1230</v>
      </c>
    </row>
    <row r="93" spans="1:12" x14ac:dyDescent="0.25">
      <c r="A93" t="s">
        <v>344</v>
      </c>
      <c r="B93" t="s">
        <v>311</v>
      </c>
      <c r="C93" t="s">
        <v>203</v>
      </c>
      <c r="D93" t="s">
        <v>212</v>
      </c>
      <c r="E93" t="s">
        <v>312</v>
      </c>
      <c r="F93" t="s">
        <v>321</v>
      </c>
      <c r="G93" t="s">
        <v>322</v>
      </c>
      <c r="H93" t="s">
        <v>322</v>
      </c>
      <c r="I93" t="s">
        <v>227</v>
      </c>
      <c r="J93">
        <v>1002</v>
      </c>
      <c r="K93" s="1">
        <v>41733</v>
      </c>
      <c r="L93">
        <v>1230</v>
      </c>
    </row>
    <row r="94" spans="1:12" x14ac:dyDescent="0.25">
      <c r="A94" t="s">
        <v>345</v>
      </c>
      <c r="B94" t="s">
        <v>311</v>
      </c>
      <c r="C94" t="s">
        <v>203</v>
      </c>
      <c r="D94" t="s">
        <v>212</v>
      </c>
      <c r="E94" t="s">
        <v>312</v>
      </c>
      <c r="F94" t="s">
        <v>321</v>
      </c>
      <c r="G94" t="s">
        <v>322</v>
      </c>
      <c r="H94" t="s">
        <v>322</v>
      </c>
      <c r="I94" t="s">
        <v>227</v>
      </c>
      <c r="J94">
        <v>1002</v>
      </c>
      <c r="K94" s="1">
        <v>41763</v>
      </c>
      <c r="L94">
        <v>1230</v>
      </c>
    </row>
    <row r="95" spans="1:12" x14ac:dyDescent="0.25">
      <c r="A95" t="s">
        <v>346</v>
      </c>
      <c r="B95" t="s">
        <v>210</v>
      </c>
      <c r="C95" t="s">
        <v>211</v>
      </c>
      <c r="D95" t="s">
        <v>212</v>
      </c>
      <c r="E95" t="s">
        <v>301</v>
      </c>
      <c r="F95" t="s">
        <v>321</v>
      </c>
      <c r="G95" t="s">
        <v>322</v>
      </c>
      <c r="H95" t="s">
        <v>322</v>
      </c>
      <c r="I95" t="s">
        <v>208</v>
      </c>
      <c r="J95">
        <v>1009</v>
      </c>
      <c r="K95" s="1">
        <v>41794</v>
      </c>
      <c r="L95">
        <v>1299</v>
      </c>
    </row>
    <row r="96" spans="1:12" x14ac:dyDescent="0.25">
      <c r="A96" t="s">
        <v>347</v>
      </c>
      <c r="B96" t="s">
        <v>210</v>
      </c>
      <c r="C96" t="s">
        <v>211</v>
      </c>
      <c r="D96" t="s">
        <v>212</v>
      </c>
      <c r="E96" t="s">
        <v>301</v>
      </c>
      <c r="F96" t="s">
        <v>321</v>
      </c>
      <c r="G96" t="s">
        <v>322</v>
      </c>
      <c r="H96" t="s">
        <v>322</v>
      </c>
      <c r="I96" t="s">
        <v>248</v>
      </c>
      <c r="J96">
        <v>1001</v>
      </c>
      <c r="K96" s="1">
        <v>41824</v>
      </c>
      <c r="L96">
        <v>1299</v>
      </c>
    </row>
    <row r="97" spans="1:12" x14ac:dyDescent="0.25">
      <c r="A97" t="s">
        <v>348</v>
      </c>
      <c r="B97" t="s">
        <v>210</v>
      </c>
      <c r="C97" t="s">
        <v>211</v>
      </c>
      <c r="D97" t="s">
        <v>212</v>
      </c>
      <c r="E97" t="s">
        <v>301</v>
      </c>
      <c r="F97" t="s">
        <v>321</v>
      </c>
      <c r="G97" t="s">
        <v>322</v>
      </c>
      <c r="H97" t="s">
        <v>322</v>
      </c>
      <c r="I97" t="s">
        <v>218</v>
      </c>
      <c r="J97">
        <v>1003</v>
      </c>
      <c r="K97" s="1">
        <v>41855</v>
      </c>
      <c r="L97">
        <v>137</v>
      </c>
    </row>
    <row r="98" spans="1:12" x14ac:dyDescent="0.25">
      <c r="A98" t="s">
        <v>349</v>
      </c>
      <c r="B98" t="s">
        <v>210</v>
      </c>
      <c r="C98" t="s">
        <v>211</v>
      </c>
      <c r="D98" t="s">
        <v>212</v>
      </c>
      <c r="E98" t="s">
        <v>301</v>
      </c>
      <c r="F98" t="s">
        <v>321</v>
      </c>
      <c r="G98" t="s">
        <v>322</v>
      </c>
      <c r="H98" t="s">
        <v>322</v>
      </c>
      <c r="I98" t="s">
        <v>221</v>
      </c>
      <c r="J98">
        <v>1004</v>
      </c>
      <c r="K98" s="1">
        <v>41886</v>
      </c>
      <c r="L98">
        <v>632</v>
      </c>
    </row>
    <row r="99" spans="1:12" x14ac:dyDescent="0.25">
      <c r="A99" t="s">
        <v>350</v>
      </c>
      <c r="B99" t="s">
        <v>210</v>
      </c>
      <c r="C99" t="s">
        <v>211</v>
      </c>
      <c r="D99" t="s">
        <v>212</v>
      </c>
      <c r="E99" t="s">
        <v>301</v>
      </c>
      <c r="F99" t="s">
        <v>321</v>
      </c>
      <c r="G99" t="s">
        <v>322</v>
      </c>
      <c r="H99" t="s">
        <v>322</v>
      </c>
      <c r="I99" t="s">
        <v>223</v>
      </c>
      <c r="J99">
        <v>1005</v>
      </c>
      <c r="K99" s="1">
        <v>41947</v>
      </c>
      <c r="L99">
        <v>761</v>
      </c>
    </row>
    <row r="100" spans="1:12" x14ac:dyDescent="0.25">
      <c r="A100" t="s">
        <v>351</v>
      </c>
      <c r="B100" t="s">
        <v>210</v>
      </c>
      <c r="C100" t="s">
        <v>211</v>
      </c>
      <c r="D100" t="s">
        <v>212</v>
      </c>
      <c r="E100" t="s">
        <v>301</v>
      </c>
      <c r="F100" t="s">
        <v>321</v>
      </c>
      <c r="G100" t="s">
        <v>322</v>
      </c>
      <c r="H100" t="s">
        <v>322</v>
      </c>
      <c r="I100" t="s">
        <v>208</v>
      </c>
      <c r="J100">
        <v>1009</v>
      </c>
      <c r="K100" s="1">
        <v>41947</v>
      </c>
      <c r="L100">
        <v>1299</v>
      </c>
    </row>
    <row r="101" spans="1:12" x14ac:dyDescent="0.25">
      <c r="A101" t="s">
        <v>352</v>
      </c>
      <c r="B101" t="s">
        <v>259</v>
      </c>
      <c r="C101" t="s">
        <v>260</v>
      </c>
      <c r="D101" t="s">
        <v>204</v>
      </c>
      <c r="E101" t="s">
        <v>261</v>
      </c>
      <c r="F101" t="s">
        <v>353</v>
      </c>
      <c r="G101" t="s">
        <v>354</v>
      </c>
      <c r="H101" t="s">
        <v>355</v>
      </c>
      <c r="I101" t="s">
        <v>248</v>
      </c>
      <c r="J101">
        <v>1001</v>
      </c>
      <c r="K101" s="1">
        <v>40969</v>
      </c>
      <c r="L101">
        <v>1245.9000000000001</v>
      </c>
    </row>
    <row r="102" spans="1:12" x14ac:dyDescent="0.25">
      <c r="A102" t="s">
        <v>356</v>
      </c>
      <c r="B102" t="s">
        <v>259</v>
      </c>
      <c r="C102" t="s">
        <v>260</v>
      </c>
      <c r="D102" t="s">
        <v>204</v>
      </c>
      <c r="E102" t="s">
        <v>261</v>
      </c>
      <c r="F102" t="s">
        <v>353</v>
      </c>
      <c r="G102" t="s">
        <v>354</v>
      </c>
      <c r="H102" t="s">
        <v>355</v>
      </c>
      <c r="I102" t="s">
        <v>234</v>
      </c>
      <c r="J102">
        <v>1007</v>
      </c>
      <c r="K102" s="1">
        <v>41183</v>
      </c>
      <c r="L102">
        <v>1345.87</v>
      </c>
    </row>
    <row r="103" spans="1:12" x14ac:dyDescent="0.25">
      <c r="A103" t="s">
        <v>357</v>
      </c>
      <c r="B103" t="s">
        <v>263</v>
      </c>
      <c r="C103" t="s">
        <v>260</v>
      </c>
      <c r="D103" t="s">
        <v>204</v>
      </c>
      <c r="E103" t="s">
        <v>264</v>
      </c>
      <c r="F103" t="s">
        <v>353</v>
      </c>
      <c r="G103" t="s">
        <v>354</v>
      </c>
      <c r="H103" t="s">
        <v>355</v>
      </c>
      <c r="I103" t="s">
        <v>214</v>
      </c>
      <c r="J103">
        <v>1006</v>
      </c>
      <c r="K103" s="1">
        <v>41427</v>
      </c>
      <c r="L103">
        <v>982</v>
      </c>
    </row>
    <row r="104" spans="1:12" x14ac:dyDescent="0.25">
      <c r="A104" t="s">
        <v>358</v>
      </c>
      <c r="B104" t="s">
        <v>266</v>
      </c>
      <c r="C104" t="s">
        <v>211</v>
      </c>
      <c r="D104" t="s">
        <v>212</v>
      </c>
      <c r="E104" t="s">
        <v>267</v>
      </c>
      <c r="F104" t="s">
        <v>353</v>
      </c>
      <c r="G104" t="s">
        <v>354</v>
      </c>
      <c r="H104" t="s">
        <v>355</v>
      </c>
      <c r="I104" t="s">
        <v>208</v>
      </c>
      <c r="J104">
        <v>1009</v>
      </c>
      <c r="K104" s="1">
        <v>41122</v>
      </c>
      <c r="L104">
        <v>566</v>
      </c>
    </row>
    <row r="105" spans="1:12" x14ac:dyDescent="0.25">
      <c r="A105" t="s">
        <v>359</v>
      </c>
      <c r="B105" t="s">
        <v>294</v>
      </c>
      <c r="C105" t="s">
        <v>295</v>
      </c>
      <c r="D105" t="s">
        <v>212</v>
      </c>
      <c r="E105" t="s">
        <v>296</v>
      </c>
      <c r="F105" t="s">
        <v>353</v>
      </c>
      <c r="G105" t="s">
        <v>354</v>
      </c>
      <c r="H105" t="s">
        <v>355</v>
      </c>
      <c r="I105" t="s">
        <v>218</v>
      </c>
      <c r="J105">
        <v>1003</v>
      </c>
      <c r="K105" s="1">
        <v>41396</v>
      </c>
      <c r="L105">
        <v>168</v>
      </c>
    </row>
    <row r="106" spans="1:12" x14ac:dyDescent="0.25">
      <c r="A106" t="s">
        <v>360</v>
      </c>
      <c r="B106" t="s">
        <v>210</v>
      </c>
      <c r="C106" t="s">
        <v>211</v>
      </c>
      <c r="D106" t="s">
        <v>212</v>
      </c>
      <c r="E106" t="s">
        <v>213</v>
      </c>
      <c r="F106" t="s">
        <v>353</v>
      </c>
      <c r="G106" t="s">
        <v>354</v>
      </c>
      <c r="H106" t="s">
        <v>355</v>
      </c>
      <c r="I106" t="s">
        <v>214</v>
      </c>
      <c r="J106">
        <v>1006</v>
      </c>
      <c r="K106" s="1">
        <v>41345</v>
      </c>
      <c r="L106">
        <v>671</v>
      </c>
    </row>
    <row r="107" spans="1:12" x14ac:dyDescent="0.25">
      <c r="A107" t="s">
        <v>361</v>
      </c>
      <c r="B107" t="s">
        <v>287</v>
      </c>
      <c r="C107" t="s">
        <v>203</v>
      </c>
      <c r="D107" t="s">
        <v>204</v>
      </c>
      <c r="E107" t="s">
        <v>275</v>
      </c>
      <c r="F107" t="s">
        <v>353</v>
      </c>
      <c r="G107" t="s">
        <v>354</v>
      </c>
      <c r="H107" t="s">
        <v>355</v>
      </c>
      <c r="I107" t="s">
        <v>218</v>
      </c>
      <c r="J107">
        <v>1003</v>
      </c>
      <c r="K107" s="1">
        <v>41346</v>
      </c>
      <c r="L107">
        <v>1899</v>
      </c>
    </row>
    <row r="108" spans="1:12" x14ac:dyDescent="0.25">
      <c r="A108" t="s">
        <v>362</v>
      </c>
      <c r="B108" t="s">
        <v>210</v>
      </c>
      <c r="C108" t="s">
        <v>211</v>
      </c>
      <c r="D108" t="s">
        <v>212</v>
      </c>
      <c r="E108" t="s">
        <v>213</v>
      </c>
      <c r="F108" t="s">
        <v>353</v>
      </c>
      <c r="G108" t="s">
        <v>354</v>
      </c>
      <c r="H108" t="s">
        <v>355</v>
      </c>
      <c r="I108" t="s">
        <v>234</v>
      </c>
      <c r="J108">
        <v>1007</v>
      </c>
      <c r="K108" s="1">
        <v>41411</v>
      </c>
      <c r="L108">
        <v>655</v>
      </c>
    </row>
    <row r="109" spans="1:12" x14ac:dyDescent="0.25">
      <c r="A109" t="s">
        <v>363</v>
      </c>
      <c r="B109" t="s">
        <v>210</v>
      </c>
      <c r="C109" t="s">
        <v>211</v>
      </c>
      <c r="D109" t="s">
        <v>212</v>
      </c>
      <c r="E109" t="s">
        <v>213</v>
      </c>
      <c r="F109" t="s">
        <v>353</v>
      </c>
      <c r="G109" t="s">
        <v>354</v>
      </c>
      <c r="H109" t="s">
        <v>355</v>
      </c>
      <c r="I109" t="s">
        <v>218</v>
      </c>
      <c r="J109">
        <v>1003</v>
      </c>
      <c r="K109" s="1">
        <v>41412</v>
      </c>
      <c r="L109">
        <v>1200</v>
      </c>
    </row>
    <row r="110" spans="1:12" x14ac:dyDescent="0.25">
      <c r="A110" t="s">
        <v>364</v>
      </c>
      <c r="B110" t="s">
        <v>210</v>
      </c>
      <c r="C110" t="s">
        <v>211</v>
      </c>
      <c r="D110" t="s">
        <v>212</v>
      </c>
      <c r="E110" t="s">
        <v>213</v>
      </c>
      <c r="F110" t="s">
        <v>353</v>
      </c>
      <c r="G110" t="s">
        <v>354</v>
      </c>
      <c r="H110" t="s">
        <v>355</v>
      </c>
      <c r="I110" t="s">
        <v>248</v>
      </c>
      <c r="J110">
        <v>1001</v>
      </c>
      <c r="K110" s="1">
        <v>41477</v>
      </c>
      <c r="L110">
        <v>1229</v>
      </c>
    </row>
    <row r="111" spans="1:12" x14ac:dyDescent="0.25">
      <c r="A111" t="s">
        <v>365</v>
      </c>
      <c r="B111" t="s">
        <v>210</v>
      </c>
      <c r="C111" t="s">
        <v>211</v>
      </c>
      <c r="D111" t="s">
        <v>212</v>
      </c>
      <c r="E111" t="s">
        <v>213</v>
      </c>
      <c r="F111" t="s">
        <v>353</v>
      </c>
      <c r="G111" t="s">
        <v>354</v>
      </c>
      <c r="H111" t="s">
        <v>355</v>
      </c>
      <c r="I111" t="s">
        <v>208</v>
      </c>
      <c r="J111">
        <v>1009</v>
      </c>
      <c r="K111" s="1">
        <v>41540</v>
      </c>
      <c r="L111">
        <v>1299</v>
      </c>
    </row>
    <row r="112" spans="1:12" x14ac:dyDescent="0.25">
      <c r="A112" t="s">
        <v>366</v>
      </c>
      <c r="B112" t="s">
        <v>287</v>
      </c>
      <c r="C112" t="s">
        <v>203</v>
      </c>
      <c r="D112" t="s">
        <v>204</v>
      </c>
      <c r="E112" t="s">
        <v>275</v>
      </c>
      <c r="F112" t="s">
        <v>353</v>
      </c>
      <c r="G112" t="s">
        <v>354</v>
      </c>
      <c r="H112" t="s">
        <v>355</v>
      </c>
      <c r="I112" t="s">
        <v>221</v>
      </c>
      <c r="J112">
        <v>1004</v>
      </c>
      <c r="K112" s="1">
        <v>41571</v>
      </c>
      <c r="L112">
        <v>3999</v>
      </c>
    </row>
    <row r="113" spans="1:12" x14ac:dyDescent="0.25">
      <c r="A113" t="s">
        <v>367</v>
      </c>
      <c r="B113" t="s">
        <v>210</v>
      </c>
      <c r="C113" t="s">
        <v>211</v>
      </c>
      <c r="D113" t="s">
        <v>212</v>
      </c>
      <c r="E113" t="s">
        <v>213</v>
      </c>
      <c r="F113" t="s">
        <v>353</v>
      </c>
      <c r="G113" t="s">
        <v>354</v>
      </c>
      <c r="H113" t="s">
        <v>355</v>
      </c>
      <c r="I113" t="s">
        <v>214</v>
      </c>
      <c r="J113">
        <v>1006</v>
      </c>
      <c r="K113" s="1">
        <v>41604</v>
      </c>
      <c r="L113">
        <v>875</v>
      </c>
    </row>
    <row r="114" spans="1:12" x14ac:dyDescent="0.25">
      <c r="A114" t="s">
        <v>368</v>
      </c>
      <c r="B114" t="s">
        <v>294</v>
      </c>
      <c r="C114" t="s">
        <v>295</v>
      </c>
      <c r="D114" t="s">
        <v>212</v>
      </c>
      <c r="E114" t="s">
        <v>296</v>
      </c>
      <c r="F114" t="s">
        <v>353</v>
      </c>
      <c r="G114" t="s">
        <v>354</v>
      </c>
      <c r="H114" t="s">
        <v>355</v>
      </c>
      <c r="I114" t="s">
        <v>227</v>
      </c>
      <c r="J114">
        <v>1002</v>
      </c>
      <c r="K114" s="1">
        <v>41699</v>
      </c>
      <c r="L114">
        <v>149</v>
      </c>
    </row>
    <row r="115" spans="1:12" x14ac:dyDescent="0.25">
      <c r="A115" t="s">
        <v>369</v>
      </c>
      <c r="B115" t="s">
        <v>298</v>
      </c>
      <c r="C115" t="s">
        <v>295</v>
      </c>
      <c r="D115" t="s">
        <v>212</v>
      </c>
      <c r="E115" t="s">
        <v>299</v>
      </c>
      <c r="F115" t="s">
        <v>353</v>
      </c>
      <c r="G115" t="s">
        <v>354</v>
      </c>
      <c r="H115" t="s">
        <v>355</v>
      </c>
      <c r="I115" t="s">
        <v>214</v>
      </c>
      <c r="J115">
        <v>1006</v>
      </c>
      <c r="K115" s="1">
        <v>41913</v>
      </c>
      <c r="L115">
        <v>128</v>
      </c>
    </row>
    <row r="116" spans="1:12" x14ac:dyDescent="0.25">
      <c r="A116" t="s">
        <v>370</v>
      </c>
      <c r="B116" t="s">
        <v>298</v>
      </c>
      <c r="C116" t="s">
        <v>295</v>
      </c>
      <c r="D116" t="s">
        <v>212</v>
      </c>
      <c r="E116" t="s">
        <v>299</v>
      </c>
      <c r="F116" t="s">
        <v>353</v>
      </c>
      <c r="G116" t="s">
        <v>354</v>
      </c>
      <c r="H116" t="s">
        <v>355</v>
      </c>
      <c r="I116" t="s">
        <v>234</v>
      </c>
      <c r="J116">
        <v>1007</v>
      </c>
      <c r="K116" s="1">
        <v>42157</v>
      </c>
      <c r="L116">
        <v>121</v>
      </c>
    </row>
    <row r="117" spans="1:12" x14ac:dyDescent="0.25">
      <c r="A117" t="s">
        <v>371</v>
      </c>
      <c r="B117" t="s">
        <v>269</v>
      </c>
      <c r="C117" t="s">
        <v>211</v>
      </c>
      <c r="D117" t="s">
        <v>212</v>
      </c>
      <c r="E117" t="s">
        <v>301</v>
      </c>
      <c r="F117" t="s">
        <v>353</v>
      </c>
      <c r="G117" t="s">
        <v>354</v>
      </c>
      <c r="H117" t="s">
        <v>355</v>
      </c>
      <c r="I117" t="s">
        <v>227</v>
      </c>
      <c r="J117">
        <v>1002</v>
      </c>
      <c r="K117" s="1">
        <v>41852</v>
      </c>
      <c r="L117">
        <v>190</v>
      </c>
    </row>
    <row r="118" spans="1:12" x14ac:dyDescent="0.25">
      <c r="A118" t="s">
        <v>372</v>
      </c>
      <c r="B118" t="s">
        <v>273</v>
      </c>
      <c r="C118" t="s">
        <v>211</v>
      </c>
      <c r="D118" t="s">
        <v>274</v>
      </c>
      <c r="E118" t="s">
        <v>275</v>
      </c>
      <c r="F118" t="s">
        <v>353</v>
      </c>
      <c r="G118" t="s">
        <v>354</v>
      </c>
      <c r="H118" t="s">
        <v>355</v>
      </c>
      <c r="I118" t="s">
        <v>248</v>
      </c>
      <c r="J118">
        <v>1001</v>
      </c>
      <c r="K118" s="1">
        <v>42126</v>
      </c>
      <c r="L118">
        <v>1290</v>
      </c>
    </row>
    <row r="119" spans="1:12" x14ac:dyDescent="0.25">
      <c r="A119" t="s">
        <v>373</v>
      </c>
      <c r="B119" t="s">
        <v>210</v>
      </c>
      <c r="C119" t="s">
        <v>211</v>
      </c>
      <c r="D119" t="s">
        <v>212</v>
      </c>
      <c r="E119" t="s">
        <v>301</v>
      </c>
      <c r="F119" t="s">
        <v>353</v>
      </c>
      <c r="G119" t="s">
        <v>354</v>
      </c>
      <c r="H119" t="s">
        <v>355</v>
      </c>
      <c r="I119" t="s">
        <v>221</v>
      </c>
      <c r="J119">
        <v>1004</v>
      </c>
      <c r="K119" s="1">
        <v>42075</v>
      </c>
      <c r="L119">
        <v>765</v>
      </c>
    </row>
    <row r="120" spans="1:12" x14ac:dyDescent="0.25">
      <c r="A120" t="s">
        <v>374</v>
      </c>
      <c r="B120" t="s">
        <v>210</v>
      </c>
      <c r="C120" t="s">
        <v>211</v>
      </c>
      <c r="D120" t="s">
        <v>212</v>
      </c>
      <c r="E120" t="s">
        <v>301</v>
      </c>
      <c r="F120" t="s">
        <v>353</v>
      </c>
      <c r="G120" t="s">
        <v>354</v>
      </c>
      <c r="H120" t="s">
        <v>355</v>
      </c>
      <c r="I120" t="s">
        <v>223</v>
      </c>
      <c r="J120">
        <v>1005</v>
      </c>
      <c r="K120" s="1">
        <v>42076</v>
      </c>
      <c r="L120">
        <v>456</v>
      </c>
    </row>
    <row r="121" spans="1:12" x14ac:dyDescent="0.25">
      <c r="A121" t="s">
        <v>375</v>
      </c>
      <c r="B121" t="s">
        <v>210</v>
      </c>
      <c r="C121" t="s">
        <v>211</v>
      </c>
      <c r="D121" t="s">
        <v>212</v>
      </c>
      <c r="E121" t="s">
        <v>301</v>
      </c>
      <c r="F121" t="s">
        <v>353</v>
      </c>
      <c r="G121" t="s">
        <v>354</v>
      </c>
      <c r="H121" t="s">
        <v>355</v>
      </c>
      <c r="I121" t="s">
        <v>227</v>
      </c>
      <c r="J121">
        <v>1002</v>
      </c>
      <c r="K121" s="1">
        <v>42141</v>
      </c>
      <c r="L121">
        <v>1299</v>
      </c>
    </row>
    <row r="122" spans="1:12" x14ac:dyDescent="0.25">
      <c r="A122" t="s">
        <v>376</v>
      </c>
      <c r="B122" t="s">
        <v>210</v>
      </c>
      <c r="C122" t="s">
        <v>211</v>
      </c>
      <c r="D122" t="s">
        <v>212</v>
      </c>
      <c r="E122" t="s">
        <v>301</v>
      </c>
      <c r="F122" t="s">
        <v>353</v>
      </c>
      <c r="G122" t="s">
        <v>354</v>
      </c>
      <c r="H122" t="s">
        <v>355</v>
      </c>
      <c r="I122" t="s">
        <v>227</v>
      </c>
      <c r="J122">
        <v>1002</v>
      </c>
      <c r="K122" s="1">
        <v>42142</v>
      </c>
      <c r="L122">
        <v>1299</v>
      </c>
    </row>
    <row r="123" spans="1:12" x14ac:dyDescent="0.25">
      <c r="A123" t="s">
        <v>377</v>
      </c>
      <c r="B123" t="s">
        <v>311</v>
      </c>
      <c r="C123" t="s">
        <v>203</v>
      </c>
      <c r="D123" t="s">
        <v>212</v>
      </c>
      <c r="E123" t="s">
        <v>312</v>
      </c>
      <c r="F123" t="s">
        <v>353</v>
      </c>
      <c r="G123" t="s">
        <v>354</v>
      </c>
      <c r="H123" t="s">
        <v>355</v>
      </c>
      <c r="I123" t="s">
        <v>227</v>
      </c>
      <c r="J123">
        <v>1002</v>
      </c>
      <c r="K123" s="1">
        <v>42207</v>
      </c>
      <c r="L123">
        <v>1230</v>
      </c>
    </row>
    <row r="124" spans="1:12" x14ac:dyDescent="0.25">
      <c r="A124" t="s">
        <v>378</v>
      </c>
      <c r="B124" t="s">
        <v>210</v>
      </c>
      <c r="C124" t="s">
        <v>211</v>
      </c>
      <c r="D124" t="s">
        <v>212</v>
      </c>
      <c r="E124" t="s">
        <v>301</v>
      </c>
      <c r="F124" t="s">
        <v>353</v>
      </c>
      <c r="G124" t="s">
        <v>354</v>
      </c>
      <c r="H124" t="s">
        <v>355</v>
      </c>
      <c r="I124" t="s">
        <v>218</v>
      </c>
      <c r="J124">
        <v>1003</v>
      </c>
      <c r="K124" s="1">
        <v>42270</v>
      </c>
      <c r="L124">
        <v>409</v>
      </c>
    </row>
    <row r="125" spans="1:12" x14ac:dyDescent="0.25">
      <c r="A125" t="s">
        <v>379</v>
      </c>
      <c r="B125" t="s">
        <v>210</v>
      </c>
      <c r="C125" t="s">
        <v>211</v>
      </c>
      <c r="D125" t="s">
        <v>212</v>
      </c>
      <c r="E125" t="s">
        <v>301</v>
      </c>
      <c r="F125" t="s">
        <v>353</v>
      </c>
      <c r="G125" t="s">
        <v>354</v>
      </c>
      <c r="H125" t="s">
        <v>355</v>
      </c>
      <c r="I125" t="s">
        <v>218</v>
      </c>
      <c r="J125">
        <v>1003</v>
      </c>
      <c r="K125" s="1">
        <v>42301</v>
      </c>
      <c r="L125">
        <v>766</v>
      </c>
    </row>
    <row r="126" spans="1:12" x14ac:dyDescent="0.25">
      <c r="A126" t="s">
        <v>380</v>
      </c>
      <c r="B126" t="s">
        <v>210</v>
      </c>
      <c r="C126" t="s">
        <v>211</v>
      </c>
      <c r="D126" t="s">
        <v>212</v>
      </c>
      <c r="E126" t="s">
        <v>301</v>
      </c>
      <c r="F126" t="s">
        <v>353</v>
      </c>
      <c r="G126" t="s">
        <v>354</v>
      </c>
      <c r="H126" t="s">
        <v>355</v>
      </c>
      <c r="I126" t="s">
        <v>221</v>
      </c>
      <c r="J126">
        <v>1004</v>
      </c>
      <c r="K126" s="1">
        <v>42334</v>
      </c>
      <c r="L126">
        <v>567</v>
      </c>
    </row>
    <row r="127" spans="1:12" x14ac:dyDescent="0.25">
      <c r="A127" t="s">
        <v>380</v>
      </c>
      <c r="B127" t="s">
        <v>210</v>
      </c>
      <c r="C127" t="s">
        <v>211</v>
      </c>
      <c r="D127" t="s">
        <v>212</v>
      </c>
      <c r="E127" t="s">
        <v>301</v>
      </c>
      <c r="F127" t="s">
        <v>353</v>
      </c>
      <c r="G127" t="s">
        <v>354</v>
      </c>
      <c r="H127" t="s">
        <v>355</v>
      </c>
      <c r="I127" t="s">
        <v>221</v>
      </c>
      <c r="J127">
        <v>1004</v>
      </c>
      <c r="K127" s="1">
        <v>42334</v>
      </c>
      <c r="L127">
        <v>567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B1D25-43F0-4E57-A876-84B4A74436A2}">
  <sheetPr codeName="Planilha9"/>
  <dimension ref="A1:A12"/>
  <sheetViews>
    <sheetView zoomScale="160" zoomScaleNormal="160" workbookViewId="0">
      <selection activeCell="C7" sqref="C7"/>
    </sheetView>
  </sheetViews>
  <sheetFormatPr defaultRowHeight="15" x14ac:dyDescent="0.25"/>
  <cols>
    <col min="1" max="1" width="26.5703125" bestFit="1" customWidth="1"/>
  </cols>
  <sheetData>
    <row r="1" spans="1:1" x14ac:dyDescent="0.25">
      <c r="A1" s="11" t="s">
        <v>93</v>
      </c>
    </row>
    <row r="2" spans="1:1" x14ac:dyDescent="0.25">
      <c r="A2" s="6" t="s">
        <v>94</v>
      </c>
    </row>
    <row r="3" spans="1:1" x14ac:dyDescent="0.25">
      <c r="A3" s="6" t="s">
        <v>95</v>
      </c>
    </row>
    <row r="4" spans="1:1" x14ac:dyDescent="0.25">
      <c r="A4" s="6" t="s">
        <v>96</v>
      </c>
    </row>
    <row r="5" spans="1:1" x14ac:dyDescent="0.25">
      <c r="A5" s="6" t="s">
        <v>97</v>
      </c>
    </row>
    <row r="6" spans="1:1" x14ac:dyDescent="0.25">
      <c r="A6" s="6" t="s">
        <v>98</v>
      </c>
    </row>
    <row r="7" spans="1:1" x14ac:dyDescent="0.25">
      <c r="A7" s="6" t="s">
        <v>99</v>
      </c>
    </row>
    <row r="8" spans="1:1" x14ac:dyDescent="0.25">
      <c r="A8" s="6" t="s">
        <v>100</v>
      </c>
    </row>
    <row r="9" spans="1:1" x14ac:dyDescent="0.25">
      <c r="A9" s="6" t="s">
        <v>101</v>
      </c>
    </row>
    <row r="10" spans="1:1" x14ac:dyDescent="0.25">
      <c r="A10" s="6" t="s">
        <v>102</v>
      </c>
    </row>
    <row r="11" spans="1:1" x14ac:dyDescent="0.25">
      <c r="A11" s="6" t="s">
        <v>103</v>
      </c>
    </row>
    <row r="12" spans="1:1" x14ac:dyDescent="0.25">
      <c r="A12" s="6" t="s">
        <v>179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2</vt:i4>
      </vt:variant>
    </vt:vector>
  </HeadingPairs>
  <TitlesOfParts>
    <vt:vector size="17" baseType="lpstr">
      <vt:lpstr>Utilização</vt:lpstr>
      <vt:lpstr>Inserindo_Dados01</vt:lpstr>
      <vt:lpstr>Inserindo Dados02</vt:lpstr>
      <vt:lpstr>Tabela_din</vt:lpstr>
      <vt:lpstr>Gráficos</vt:lpstr>
      <vt:lpstr>Graf_din_01</vt:lpstr>
      <vt:lpstr>Graf-din_02</vt:lpstr>
      <vt:lpstr>Atividade_02</vt:lpstr>
      <vt:lpstr>Tipos_Funcoes</vt:lpstr>
      <vt:lpstr>Gerais_condicional</vt:lpstr>
      <vt:lpstr>Data_hora</vt:lpstr>
      <vt:lpstr>matemática</vt:lpstr>
      <vt:lpstr>estatística</vt:lpstr>
      <vt:lpstr>Procura_ref</vt:lpstr>
      <vt:lpstr>Atividade04</vt:lpstr>
      <vt:lpstr>mensalidade</vt:lpstr>
      <vt:lpstr>total_soma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Kaio Gefferson Almeida</cp:lastModifiedBy>
  <dcterms:created xsi:type="dcterms:W3CDTF">2020-02-20T18:22:01Z</dcterms:created>
  <dcterms:modified xsi:type="dcterms:W3CDTF">2020-11-20T14:53:44Z</dcterms:modified>
</cp:coreProperties>
</file>