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E:\CS\Projects\DA\Adventure work Excel Dashboard\"/>
    </mc:Choice>
  </mc:AlternateContent>
  <xr:revisionPtr revIDLastSave="0" documentId="13_ncr:1_{BD84C0FA-BC2E-4DE0-B3BE-E17C7FF22B51}" xr6:coauthVersionLast="47" xr6:coauthVersionMax="47" xr10:uidLastSave="{00000000-0000-0000-0000-000000000000}"/>
  <bookViews>
    <workbookView xWindow="-108" yWindow="-108" windowWidth="23256" windowHeight="12456" xr2:uid="{3D3006A1-AD63-47CD-972A-20CD7903C637}"/>
  </bookViews>
  <sheets>
    <sheet name="Time Series Dashboard" sheetId="2" r:id="rId1"/>
    <sheet name="Analysis 1" sheetId="1" r:id="rId2"/>
    <sheet name="Analysis 2" sheetId="3" r:id="rId3"/>
  </sheets>
  <definedNames>
    <definedName name="LookUpTable" localSheetId="2">'Analysis 2'!#REF!</definedName>
    <definedName name="LookUpTable">'Analysis 1'!$Q$6:$W$10</definedName>
    <definedName name="Slicer_Country">#N/A</definedName>
    <definedName name="Slicer_Month_Name">#N/A</definedName>
    <definedName name="Slicer_Year">#N/A</definedName>
  </definedNames>
  <calcPr calcId="191029"/>
  <pivotCaches>
    <pivotCache cacheId="369" r:id="rId4"/>
    <pivotCache cacheId="453" r:id="rId5"/>
    <pivotCache cacheId="456" r:id="rId6"/>
    <pivotCache cacheId="459" r:id="rId7"/>
    <pivotCache cacheId="462" r:id="rId8"/>
    <pivotCache cacheId="465" r:id="rId9"/>
    <pivotCache cacheId="468" r:id="rId10"/>
    <pivotCache cacheId="482" r:id="rId11"/>
  </pivotCaches>
  <extLst>
    <ext xmlns:x14="http://schemas.microsoft.com/office/spreadsheetml/2009/9/main" uri="{876F7934-8845-4945-9796-88D515C7AA90}">
      <x14:pivotCaches>
        <pivotCache cacheId="8" r:id="rId12"/>
        <pivotCache cacheId="9"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302ef0fe-eca4-4538-964a-1ba2ba83e952" name="FactInternetSales" connection="Query - FactInternetSales"/>
          <x15:modelTable id="DimCustomer_1235330f-3cbe-42dd-8cc7-59caa28e6938" name="DimCustomer" connection="Query - DimCustomer"/>
          <x15:modelTable id="DimDate_1bb36f46-f8b4-49ec-9718-089c65065641" name="DimDate" connection="Query - DimDate"/>
          <x15:modelTable id="DimProduct_35bcccff-3c8e-439e-8fd5-9c79c2f69764" name="DimProduct" connection="Query - DimProduct"/>
          <x15:modelTable id="DimGeography_a4a3099f-12fe-491a-a554-7a13054d462d" name="DimGeography" connection="Query - DimGeography"/>
          <x15:modelTable id="DimSalesTerritory_1f5345f5-c112-4e03-b097-5a1b58f76593" name="DimSalesTerritory" connection="Query - DimSalesTerritory"/>
          <x15:modelTable id="All Measures_0d9a260c-01b4-4e71-924a-550c7496a044"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7" i="3" l="1"/>
  <c r="AV7" i="3"/>
  <c r="AW7" i="3"/>
  <c r="AU8" i="3"/>
  <c r="AV8" i="3"/>
  <c r="AW8" i="3"/>
  <c r="AU9" i="3"/>
  <c r="AV9" i="3"/>
  <c r="AW9" i="3"/>
  <c r="AU10" i="3"/>
  <c r="AV10" i="3"/>
  <c r="AW10" i="3"/>
  <c r="AV6" i="3"/>
  <c r="AW6" i="3"/>
  <c r="AU6" i="3"/>
  <c r="AH7" i="3"/>
  <c r="AI7" i="3"/>
  <c r="AH8" i="3"/>
  <c r="AI8" i="3"/>
  <c r="AI6" i="3"/>
  <c r="AH6" i="3"/>
  <c r="S7" i="3"/>
  <c r="T7" i="3"/>
  <c r="S8" i="3"/>
  <c r="T8" i="3"/>
  <c r="S9" i="3"/>
  <c r="T9" i="3"/>
  <c r="S10" i="3"/>
  <c r="T10" i="3"/>
  <c r="S11" i="3"/>
  <c r="T11" i="3"/>
  <c r="S12" i="3"/>
  <c r="T12" i="3"/>
  <c r="S13" i="3"/>
  <c r="T13" i="3"/>
  <c r="T6" i="3"/>
  <c r="S6" i="3"/>
  <c r="I7" i="3"/>
  <c r="J7" i="3" s="1"/>
  <c r="I8" i="3"/>
  <c r="J8" i="3" s="1"/>
  <c r="I6" i="3"/>
  <c r="G11" i="3"/>
  <c r="AC44" i="1"/>
  <c r="AC38" i="1"/>
  <c r="AC32" i="1"/>
  <c r="AC26" i="1"/>
  <c r="AC20" i="1"/>
  <c r="AC14" i="1"/>
  <c r="AD7" i="1"/>
  <c r="AC13" i="1" s="1"/>
  <c r="AD13" i="1" s="1"/>
  <c r="D28" i="1" a="1"/>
  <c r="D28" i="1" s="1"/>
  <c r="E28" i="1" s="1"/>
  <c r="D29" i="1" a="1"/>
  <c r="D29" i="1" s="1"/>
  <c r="D30" i="1" a="1"/>
  <c r="D30" i="1" s="1"/>
  <c r="D31" i="1" a="1"/>
  <c r="D31" i="1" s="1"/>
  <c r="D32" i="1" a="1"/>
  <c r="D32" i="1" s="1"/>
  <c r="C30" i="1"/>
  <c r="C31" i="1"/>
  <c r="C32" i="1"/>
  <c r="C29" i="1"/>
  <c r="AJ8" i="3" l="1"/>
  <c r="AJ7" i="3"/>
  <c r="Y8" i="3"/>
  <c r="Y7" i="3"/>
  <c r="Y6" i="3"/>
  <c r="I11" i="3"/>
  <c r="J6" i="3"/>
  <c r="AC37" i="1"/>
  <c r="AD37" i="1" s="1"/>
  <c r="AD38" i="1"/>
  <c r="AC43" i="1"/>
  <c r="AD43" i="1" s="1"/>
  <c r="AD44" i="1"/>
  <c r="AC19" i="1"/>
  <c r="AD19" i="1" s="1"/>
  <c r="AD32" i="1"/>
  <c r="AD20" i="1"/>
  <c r="AC25" i="1"/>
  <c r="AC31" i="1"/>
  <c r="AD31" i="1" s="1"/>
  <c r="F36" i="1"/>
  <c r="E30" i="1"/>
  <c r="F30" i="1" s="1"/>
  <c r="E29" i="1"/>
  <c r="F29" i="1" s="1"/>
  <c r="E32" i="1"/>
  <c r="F32" i="1" s="1"/>
  <c r="E31" i="1"/>
  <c r="F31" i="1" s="1"/>
  <c r="AG13" i="3" l="1"/>
  <c r="AG14" i="3" s="1"/>
  <c r="U7" i="3" a="1"/>
  <c r="U7" i="3" s="1"/>
  <c r="U17" i="3" a="1"/>
  <c r="U17" i="3" s="1"/>
  <c r="U10" i="3" a="1"/>
  <c r="U10" i="3" s="1"/>
  <c r="U16" i="3" a="1"/>
  <c r="U16" i="3" s="1"/>
  <c r="U8" i="3" a="1"/>
  <c r="U8" i="3" s="1"/>
  <c r="U13" i="3" a="1"/>
  <c r="U13" i="3" s="1"/>
  <c r="U18" i="3" a="1"/>
  <c r="U18" i="3" s="1"/>
  <c r="U9" i="3" a="1"/>
  <c r="U9" i="3" s="1"/>
  <c r="U15" i="3" a="1"/>
  <c r="U15" i="3" s="1"/>
  <c r="U14" i="3" a="1"/>
  <c r="U14" i="3" s="1"/>
  <c r="U11" i="3" a="1"/>
  <c r="U11" i="3" s="1"/>
  <c r="U12" i="3" a="1"/>
  <c r="U12" i="3" s="1"/>
  <c r="AE38" i="1"/>
  <c r="AE44" i="1"/>
  <c r="AE31" i="1"/>
  <c r="AE32" i="1"/>
  <c r="AE37" i="1"/>
  <c r="AE19" i="1"/>
  <c r="AE43" i="1"/>
  <c r="AE20" i="1"/>
  <c r="AD14" i="1"/>
  <c r="AD25" i="1"/>
  <c r="AD26" i="1"/>
  <c r="D36" i="1"/>
  <c r="D37" i="1" s="1"/>
  <c r="AE39" i="1" l="1"/>
  <c r="AE33" i="1"/>
  <c r="AE45" i="1"/>
  <c r="AE21" i="1"/>
  <c r="Y10" i="3"/>
  <c r="AE25" i="1"/>
  <c r="AE26" i="1"/>
  <c r="AE14" i="1"/>
  <c r="AE13" i="1"/>
  <c r="AE15" i="1" l="1"/>
  <c r="AE2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8D6212-8B21-44DE-9006-6F6AD2937EDA}" name="Query - All Measures" description="Connection to the 'All Measures' query in the workbook." type="100" refreshedVersion="8" minRefreshableVersion="5">
    <extLst>
      <ext xmlns:x15="http://schemas.microsoft.com/office/spreadsheetml/2010/11/main" uri="{DE250136-89BD-433C-8126-D09CA5730AF9}">
        <x15:connection id="63d1ad0e-7014-4e41-9aa4-1702b6755ca6">
          <x15:oledbPr connection="Provider=Microsoft.Mashup.OleDb.1;Data Source=$Workbook$;Location=&quot;All Measures&quot;;Extended Properties=&quot;&quot;">
            <x15:dbTables>
              <x15:dbTable name="All Measures"/>
            </x15:dbTables>
          </x15:oledbPr>
        </x15:connection>
      </ext>
    </extLst>
  </connection>
  <connection id="2" xr16:uid="{32DF3125-BFCE-4A4C-9B3A-430882F9FA15}" name="Query - DimCustomer" description="Connection to the 'DimCustomer' query in the workbook." type="100" refreshedVersion="8" minRefreshableVersion="5">
    <extLst>
      <ext xmlns:x15="http://schemas.microsoft.com/office/spreadsheetml/2010/11/main" uri="{DE250136-89BD-433C-8126-D09CA5730AF9}">
        <x15:connection id="aeb08fbe-3bc3-4a43-8df4-b8cd18b914f9">
          <x15:oledbPr connection="Provider=Microsoft.Mashup.OleDb.1;Data Source=$Workbook$;Location=DimCustomer;Extended Properties=&quot;&quot;">
            <x15:dbTables>
              <x15:dbTable name="DimCustomer"/>
            </x15:dbTables>
          </x15:oledbPr>
        </x15:connection>
      </ext>
    </extLst>
  </connection>
  <connection id="3" xr16:uid="{661F5636-02D6-4F09-A11A-2519AA2C6E55}" name="Query - DimDate" description="Connection to the 'DimDate' query in the workbook." type="100" refreshedVersion="8" minRefreshableVersion="5">
    <extLst>
      <ext xmlns:x15="http://schemas.microsoft.com/office/spreadsheetml/2010/11/main" uri="{DE250136-89BD-433C-8126-D09CA5730AF9}">
        <x15:connection id="dbd2fcde-958f-4c24-a345-0ac17edeca20"/>
      </ext>
    </extLst>
  </connection>
  <connection id="4" xr16:uid="{77165814-19C4-41CA-9654-3BF7CA519A71}" name="Query - DimGeography" description="Connection to the 'DimGeography' query in the workbook." type="100" refreshedVersion="8" minRefreshableVersion="5">
    <extLst>
      <ext xmlns:x15="http://schemas.microsoft.com/office/spreadsheetml/2010/11/main" uri="{DE250136-89BD-433C-8126-D09CA5730AF9}">
        <x15:connection id="d31d765e-9872-42f4-8fd3-26134128c1de">
          <x15:oledbPr connection="Provider=Microsoft.Mashup.OleDb.1;Data Source=$Workbook$;Location=DimGeography;Extended Properties=&quot;&quot;">
            <x15:dbTables>
              <x15:dbTable name="DimGeography"/>
            </x15:dbTables>
          </x15:oledbPr>
        </x15:connection>
      </ext>
    </extLst>
  </connection>
  <connection id="5" xr16:uid="{EA43832C-44A5-4CE5-993D-168839051CB0}" name="Query - DimProduct" description="Connection to the 'DimProduct' query in the workbook." type="100" refreshedVersion="8" minRefreshableVersion="5">
    <extLst>
      <ext xmlns:x15="http://schemas.microsoft.com/office/spreadsheetml/2010/11/main" uri="{DE250136-89BD-433C-8126-D09CA5730AF9}">
        <x15:connection id="9d36f687-908c-42a3-b56d-f8f9da54aa33">
          <x15:oledbPr connection="Provider=Microsoft.Mashup.OleDb.1;Data Source=$Workbook$;Location=DimProduct;Extended Properties=&quot;&quot;">
            <x15:dbTables>
              <x15:dbTable name="DimProduct"/>
            </x15:dbTables>
          </x15:oledbPr>
        </x15:connection>
      </ext>
    </extLst>
  </connection>
  <connection id="6" xr16:uid="{EEFCC0E9-B20B-4047-A91D-2596510453FC}" name="Query - DimSalesTerritory" description="Connection to the 'DimSalesTerritory' query in the workbook." type="100" refreshedVersion="8" minRefreshableVersion="5">
    <extLst>
      <ext xmlns:x15="http://schemas.microsoft.com/office/spreadsheetml/2010/11/main" uri="{DE250136-89BD-433C-8126-D09CA5730AF9}">
        <x15:connection id="28b635b1-8b6f-4341-9e01-e37ea71f6554">
          <x15:oledbPr connection="Provider=Microsoft.Mashup.OleDb.1;Data Source=$Workbook$;Location=DimSalesTerritory;Extended Properties=&quot;&quot;">
            <x15:dbTables>
              <x15:dbTable name="DimSalesTerritory"/>
            </x15:dbTables>
          </x15:oledbPr>
        </x15:connection>
      </ext>
    </extLst>
  </connection>
  <connection id="7" xr16:uid="{5BF9810D-7B9A-411B-A2FD-BB7545894626}" name="Query - FactInternetSales" description="Connection to the 'FactInternetSales' query in the workbook." type="100" refreshedVersion="8" minRefreshableVersion="5">
    <extLst>
      <ext xmlns:x15="http://schemas.microsoft.com/office/spreadsheetml/2010/11/main" uri="{DE250136-89BD-433C-8126-D09CA5730AF9}">
        <x15:connection id="ecc05393-a810-458e-9b65-48c19f1266b8">
          <x15:oledbPr connection="Provider=Microsoft.Mashup.OleDb.1;Data Source=$Workbook$;Location=FactInternetSales;Extended Properties=&quot;&quot;">
            <x15:dbTables>
              <x15:dbTable name="FactInternetSales"/>
            </x15:dbTables>
          </x15:oledbPr>
        </x15:connection>
      </ext>
    </extLst>
  </connection>
  <connection id="8" xr16:uid="{D8BC534B-0CCD-4FD4-AAFD-25CD8577FE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<sst xmlns="http://schemas.openxmlformats.org/spreadsheetml/2006/main" count="108" uniqueCount="60">
  <si>
    <t>#Transactions</t>
  </si>
  <si>
    <t>All Products</t>
  </si>
  <si>
    <t>Sold Products</t>
  </si>
  <si>
    <t>Unsold Products</t>
  </si>
  <si>
    <t>% Profit Margin</t>
  </si>
  <si>
    <t>Total Revenue</t>
  </si>
  <si>
    <t>Total Profit</t>
  </si>
  <si>
    <t>Row Labels</t>
  </si>
  <si>
    <t>Year</t>
  </si>
  <si>
    <t>Option Number</t>
  </si>
  <si>
    <t>Above Avg</t>
  </si>
  <si>
    <t>Percentage</t>
  </si>
  <si>
    <t>Caption</t>
  </si>
  <si>
    <t>Above Average</t>
  </si>
  <si>
    <t xml:space="preserve"> Revenue</t>
  </si>
  <si>
    <t xml:space="preserve"> Profit</t>
  </si>
  <si>
    <t xml:space="preserve"> COGS</t>
  </si>
  <si>
    <t xml:space="preserve">  Profit</t>
  </si>
  <si>
    <t xml:space="preserve"> OrderQuantity</t>
  </si>
  <si>
    <t>Check Selected Yr</t>
  </si>
  <si>
    <t>Selected Yr</t>
  </si>
  <si>
    <t>Prev Yr</t>
  </si>
  <si>
    <t>YOY Change</t>
  </si>
  <si>
    <t>Total COGS</t>
  </si>
  <si>
    <t>Total Margin</t>
  </si>
  <si>
    <t># Transactions</t>
  </si>
  <si>
    <t>Total Qty</t>
  </si>
  <si>
    <t>IF(OR(Z7=2008,AD7&gt;1),0,Z7-1)</t>
  </si>
  <si>
    <t>Apr</t>
  </si>
  <si>
    <t>Aug</t>
  </si>
  <si>
    <t>Dec</t>
  </si>
  <si>
    <t>Feb</t>
  </si>
  <si>
    <t>Jan</t>
  </si>
  <si>
    <t>Jul</t>
  </si>
  <si>
    <t>Jun</t>
  </si>
  <si>
    <t>Mar</t>
  </si>
  <si>
    <t>May</t>
  </si>
  <si>
    <t>Nov</t>
  </si>
  <si>
    <t>Oct</t>
  </si>
  <si>
    <t>Sep</t>
  </si>
  <si>
    <t>Month Name</t>
  </si>
  <si>
    <t>Highlight</t>
  </si>
  <si>
    <t>Day Name</t>
  </si>
  <si>
    <t>Mon</t>
  </si>
  <si>
    <t>Tue</t>
  </si>
  <si>
    <t>Wed</t>
  </si>
  <si>
    <t>Thu</t>
  </si>
  <si>
    <t>Fri</t>
  </si>
  <si>
    <t>Sat</t>
  </si>
  <si>
    <t>Sun</t>
  </si>
  <si>
    <t>WeekTypes</t>
  </si>
  <si>
    <t>Weekday</t>
  </si>
  <si>
    <t>Weekend</t>
  </si>
  <si>
    <t>%</t>
  </si>
  <si>
    <t>Top</t>
  </si>
  <si>
    <t>Quarter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</si>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</sst>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0%"/>
    <numFmt numFmtId="165" formatCode="[&lt;999999]0.00,&quot; K&quot;;[&lt;999999999]0.00,,&quot; M&quot;;0.00,,,&quot; B&quot;"/>
    <numFmt numFmtId="166" formatCode="[&lt;999999]\$0.00,&quot; K&quot;;[&lt;999999999]\$0.00,,&quot; M&quot;;\$0.00,,,&quot; B&quot;"/>
    <numFmt numFmtId="167" formatCode="[&lt;99999]0.00,\ \K;General"/>
    <numFmt numFmtId="168" formatCode="0.0%"/>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s>
  <fills count="7">
    <fill>
      <patternFill patternType="none"/>
    </fill>
    <fill>
      <patternFill patternType="gray125"/>
    </fill>
    <fill>
      <patternFill patternType="solid">
        <fgColor rgb="FFFF0000"/>
        <bgColor indexed="64"/>
      </patternFill>
    </fill>
    <fill>
      <patternFill patternType="solid">
        <fgColor theme="1"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2"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3" fontId="0" fillId="0" borderId="0" xfId="0" applyNumberFormat="1"/>
    <xf numFmtId="0" fontId="2" fillId="2" borderId="0" xfId="0" applyFont="1" applyFill="1"/>
    <xf numFmtId="0" fontId="0" fillId="0" borderId="1" xfId="0" applyBorder="1"/>
    <xf numFmtId="3" fontId="0" fillId="0" borderId="1" xfId="0" applyNumberFormat="1" applyBorder="1"/>
    <xf numFmtId="166" fontId="0" fillId="0" borderId="1" xfId="0" applyNumberFormat="1" applyBorder="1"/>
    <xf numFmtId="164" fontId="0" fillId="0" borderId="1" xfId="0" applyNumberFormat="1" applyBorder="1"/>
    <xf numFmtId="165" fontId="0" fillId="0" borderId="1" xfId="0" applyNumberFormat="1" applyBorder="1"/>
    <xf numFmtId="0" fontId="0" fillId="0" borderId="1" xfId="0" pivotButton="1" applyBorder="1"/>
    <xf numFmtId="0" fontId="0" fillId="0" borderId="1" xfId="0" applyBorder="1" applyAlignment="1">
      <alignment horizontal="left"/>
    </xf>
    <xf numFmtId="167" fontId="0" fillId="0" borderId="1" xfId="0" applyNumberFormat="1" applyBorder="1"/>
    <xf numFmtId="168" fontId="0" fillId="0" borderId="0" xfId="0" applyNumberFormat="1"/>
    <xf numFmtId="0" fontId="0" fillId="3" borderId="0" xfId="0" applyFill="1"/>
    <xf numFmtId="168" fontId="0" fillId="0" borderId="1" xfId="0" applyNumberFormat="1" applyBorder="1"/>
    <xf numFmtId="0" fontId="1" fillId="4" borderId="0" xfId="0" applyFont="1" applyFill="1"/>
    <xf numFmtId="0" fontId="1" fillId="4" borderId="1" xfId="0" applyFont="1" applyFill="1" applyBorder="1"/>
    <xf numFmtId="10" fontId="0" fillId="0" borderId="1" xfId="0" applyNumberFormat="1" applyBorder="1"/>
    <xf numFmtId="0" fontId="0" fillId="5" borderId="0" xfId="0" applyFill="1"/>
    <xf numFmtId="165" fontId="0" fillId="0" borderId="0" xfId="0" applyNumberFormat="1"/>
    <xf numFmtId="166" fontId="0" fillId="0" borderId="0" xfId="0" applyNumberFormat="1"/>
    <xf numFmtId="0" fontId="0" fillId="6" borderId="0" xfId="0" applyFill="1"/>
    <xf numFmtId="9" fontId="0" fillId="0" borderId="0" xfId="0" applyNumberFormat="1"/>
  </cellXfs>
  <cellStyles count="1">
    <cellStyle name="Normal" xfId="0" builtinId="0"/>
  </cellStyles>
  <dxfs count="54">
    <dxf>
      <numFmt numFmtId="165"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0.00,\ \K;General"/>
    </dxf>
    <dxf>
      <numFmt numFmtId="167" formatCode="[&lt;99999]0.00,\ \K;General"/>
    </dxf>
    <dxf>
      <numFmt numFmtId="166" formatCode="[&lt;999999]\$0.00,&quot; K&quot;;[&lt;999999999]\$0.00,,&quot; M&quot;;\$0.00,,,&quot; B&quo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font>
        <b/>
        <color theme="1"/>
      </font>
      <border>
        <bottom style="thin">
          <color theme="4"/>
        </bottom>
        <vertical/>
        <horizontal/>
      </border>
    </dxf>
    <dxf>
      <font>
        <color theme="1"/>
      </font>
      <fill>
        <patternFill patternType="none">
          <fgColor indexed="64"/>
          <bgColor auto="1"/>
        </patternFill>
      </fill>
      <border diagonalUp="0" diagonalDown="0">
        <left/>
        <right/>
        <top/>
        <bottom/>
        <vertical/>
        <horizontal/>
      </border>
    </dxf>
    <dxf>
      <font>
        <b/>
        <color theme="1"/>
      </font>
      <border>
        <bottom style="thin">
          <color theme="4"/>
        </bottom>
        <vertical/>
        <horizontal/>
      </border>
    </dxf>
    <dxf>
      <font>
        <color theme="1"/>
      </font>
      <fill>
        <patternFill patternType="solid">
          <fgColor indexed="64"/>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4D62B241-8384-47F6-844B-E720F8F8801E}">
      <tableStyleElement type="wholeTable" dxfId="53"/>
      <tableStyleElement type="headerRow" dxfId="52"/>
    </tableStyle>
    <tableStyle name="SlicerStyleLight1 2 2" pivot="0" table="0" count="10" xr9:uid="{0EFF87BE-A8B3-4E11-B774-86810800C6AD}">
      <tableStyleElement type="wholeTable" dxfId="51"/>
      <tableStyleElement type="headerRow" dxfId="50"/>
    </tableStyle>
  </tableStyles>
  <colors>
    <mruColors>
      <color rgb="FFFFFF66"/>
      <color rgb="FFEB8A15"/>
      <color rgb="FFF2FD5D"/>
      <color rgb="FFF7560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B0F0"/>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606650446066508E-2"/>
          <c:y val="0.41832980012113868"/>
          <c:w val="0.91078669910786703"/>
          <c:h val="0.39992302644861699"/>
        </c:manualLayout>
      </c:layout>
      <c:barChart>
        <c:barDir val="col"/>
        <c:grouping val="clustered"/>
        <c:varyColors val="0"/>
        <c:ser>
          <c:idx val="0"/>
          <c:order val="0"/>
          <c:tx>
            <c:strRef>
              <c:f>'Analysis 1'!$C$28</c:f>
              <c:strCache>
                <c:ptCount val="1"/>
                <c:pt idx="0">
                  <c:v>Year</c:v>
                </c:pt>
              </c:strCache>
            </c:strRef>
          </c:tx>
          <c:spPr>
            <a:solidFill>
              <a:schemeClr val="accent1"/>
            </a:solidFill>
            <a:ln>
              <a:noFill/>
            </a:ln>
            <a:effectLst/>
          </c:spPr>
          <c:invertIfNegative val="0"/>
          <c:cat>
            <c:numRef>
              <c:f>'Analysis 1'!$C$29:$C$32</c:f>
              <c:numCache>
                <c:formatCode>General</c:formatCode>
                <c:ptCount val="4"/>
                <c:pt idx="0">
                  <c:v>2005</c:v>
                </c:pt>
                <c:pt idx="1">
                  <c:v>2006</c:v>
                </c:pt>
                <c:pt idx="2">
                  <c:v>2007</c:v>
                </c:pt>
                <c:pt idx="3">
                  <c:v>2008</c:v>
                </c:pt>
              </c:numCache>
            </c:numRef>
          </c:cat>
          <c:val>
            <c:numRef>
              <c:f>'Analysis 1'!$C$29:$C$32</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D676-4510-8AD7-A0A63D16BCCB}"/>
            </c:ext>
          </c:extLst>
        </c:ser>
        <c:ser>
          <c:idx val="1"/>
          <c:order val="1"/>
          <c:tx>
            <c:strRef>
              <c:f>'Analysis 1'!$D$28</c:f>
              <c:strCache>
                <c:ptCount val="1"/>
                <c:pt idx="0">
                  <c:v> Revenue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1'!$C$29:$C$32</c:f>
              <c:numCache>
                <c:formatCode>General</c:formatCode>
                <c:ptCount val="4"/>
                <c:pt idx="0">
                  <c:v>2005</c:v>
                </c:pt>
                <c:pt idx="1">
                  <c:v>2006</c:v>
                </c:pt>
                <c:pt idx="2">
                  <c:v>2007</c:v>
                </c:pt>
                <c:pt idx="3">
                  <c:v>2008</c:v>
                </c:pt>
              </c:numCache>
            </c:numRef>
          </c:cat>
          <c:val>
            <c:numRef>
              <c:f>'Analysis 1'!$D$29:$D$32</c:f>
              <c:numCache>
                <c:formatCode>[&lt;999999]0.00," K";[&lt;999999999]0.00,," M";0.00,,," B"</c:formatCode>
                <c:ptCount val="4"/>
                <c:pt idx="0">
                  <c:v>1593467.2594000003</c:v>
                </c:pt>
                <c:pt idx="1">
                  <c:v>6894555.246499992</c:v>
                </c:pt>
                <c:pt idx="2">
                  <c:v>5693875.1010000445</c:v>
                </c:pt>
                <c:pt idx="3">
                  <c:v>6760834.9200000493</c:v>
                </c:pt>
              </c:numCache>
            </c:numRef>
          </c:val>
          <c:extLst>
            <c:ext xmlns:c16="http://schemas.microsoft.com/office/drawing/2014/chart" uri="{C3380CC4-5D6E-409C-BE32-E72D297353CC}">
              <c16:uniqueId val="{00000001-D676-4510-8AD7-A0A63D16BCCB}"/>
            </c:ext>
          </c:extLst>
        </c:ser>
        <c:ser>
          <c:idx val="3"/>
          <c:order val="3"/>
          <c:tx>
            <c:strRef>
              <c:f>'Analysis 1'!$F$28</c:f>
              <c:strCache>
                <c:ptCount val="1"/>
                <c:pt idx="0">
                  <c:v>Above Avg</c:v>
                </c:pt>
              </c:strCache>
            </c:strRef>
          </c:tx>
          <c:spPr>
            <a:solidFill>
              <a:srgbClr val="00B0F0"/>
            </a:solidFill>
            <a:ln>
              <a:noFill/>
            </a:ln>
            <a:effectLst/>
          </c:spPr>
          <c:invertIfNegative val="0"/>
          <c:val>
            <c:numRef>
              <c:f>'Analysis 1'!$F$29:$F$32</c:f>
              <c:numCache>
                <c:formatCode>General</c:formatCode>
                <c:ptCount val="4"/>
                <c:pt idx="0">
                  <c:v>0</c:v>
                </c:pt>
                <c:pt idx="1">
                  <c:v>6894555.246499992</c:v>
                </c:pt>
                <c:pt idx="2">
                  <c:v>5693875.1010000445</c:v>
                </c:pt>
                <c:pt idx="3">
                  <c:v>6760834.9200000493</c:v>
                </c:pt>
              </c:numCache>
            </c:numRef>
          </c:val>
          <c:extLst>
            <c:ext xmlns:c16="http://schemas.microsoft.com/office/drawing/2014/chart" uri="{C3380CC4-5D6E-409C-BE32-E72D297353CC}">
              <c16:uniqueId val="{00000003-D676-4510-8AD7-A0A63D16BCCB}"/>
            </c:ext>
          </c:extLst>
        </c:ser>
        <c:dLbls>
          <c:showLegendKey val="0"/>
          <c:showVal val="0"/>
          <c:showCatName val="0"/>
          <c:showSerName val="0"/>
          <c:showPercent val="0"/>
          <c:showBubbleSize val="0"/>
        </c:dLbls>
        <c:gapWidth val="219"/>
        <c:overlap val="100"/>
        <c:axId val="1317631711"/>
        <c:axId val="1317632671"/>
      </c:barChart>
      <c:lineChart>
        <c:grouping val="standard"/>
        <c:varyColors val="0"/>
        <c:ser>
          <c:idx val="2"/>
          <c:order val="2"/>
          <c:tx>
            <c:strRef>
              <c:f>'Analysis 1'!$E$28</c:f>
              <c:strCache>
                <c:ptCount val="1"/>
                <c:pt idx="0">
                  <c:v>Average Revenue</c:v>
                </c:pt>
              </c:strCache>
            </c:strRef>
          </c:tx>
          <c:spPr>
            <a:ln w="12700" cap="rnd">
              <a:solidFill>
                <a:schemeClr val="accent3"/>
              </a:solidFill>
              <a:round/>
            </a:ln>
            <a:effectLst/>
          </c:spPr>
          <c:marker>
            <c:symbol val="none"/>
          </c:marker>
          <c:dPt>
            <c:idx val="1"/>
            <c:marker>
              <c:symbol val="none"/>
            </c:marker>
            <c:bubble3D val="0"/>
            <c:spPr>
              <a:ln w="12700" cap="rnd">
                <a:solidFill>
                  <a:schemeClr val="bg1">
                    <a:lumMod val="65000"/>
                  </a:schemeClr>
                </a:solidFill>
                <a:round/>
              </a:ln>
              <a:effectLst/>
            </c:spPr>
            <c:extLst>
              <c:ext xmlns:c16="http://schemas.microsoft.com/office/drawing/2014/chart" uri="{C3380CC4-5D6E-409C-BE32-E72D297353CC}">
                <c16:uniqueId val="{00000004-D676-4510-8AD7-A0A63D16BCCB}"/>
              </c:ext>
            </c:extLst>
          </c:dPt>
          <c:dPt>
            <c:idx val="2"/>
            <c:marker>
              <c:symbol val="none"/>
            </c:marker>
            <c:bubble3D val="0"/>
            <c:spPr>
              <a:ln w="12700" cap="rnd">
                <a:solidFill>
                  <a:schemeClr val="bg1">
                    <a:lumMod val="65000"/>
                  </a:schemeClr>
                </a:solidFill>
                <a:round/>
              </a:ln>
              <a:effectLst/>
            </c:spPr>
            <c:extLst>
              <c:ext xmlns:c16="http://schemas.microsoft.com/office/drawing/2014/chart" uri="{C3380CC4-5D6E-409C-BE32-E72D297353CC}">
                <c16:uniqueId val="{00000005-D676-4510-8AD7-A0A63D16BCCB}"/>
              </c:ext>
            </c:extLst>
          </c:dPt>
          <c:dPt>
            <c:idx val="3"/>
            <c:marker>
              <c:symbol val="none"/>
            </c:marker>
            <c:bubble3D val="0"/>
            <c:spPr>
              <a:ln w="12700" cap="rnd">
                <a:solidFill>
                  <a:schemeClr val="bg1">
                    <a:lumMod val="65000"/>
                  </a:schemeClr>
                </a:solidFill>
                <a:round/>
              </a:ln>
              <a:effectLst/>
            </c:spPr>
            <c:extLst>
              <c:ext xmlns:c16="http://schemas.microsoft.com/office/drawing/2014/chart" uri="{C3380CC4-5D6E-409C-BE32-E72D297353CC}">
                <c16:uniqueId val="{00000006-D676-4510-8AD7-A0A63D16BCCB}"/>
              </c:ext>
            </c:extLst>
          </c:dPt>
          <c:val>
            <c:numRef>
              <c:f>'Analysis 1'!$E$29:$E$32</c:f>
              <c:numCache>
                <c:formatCode>[&lt;999999]0.00," K";[&lt;999999999]0.00,," M";0.00,,," B"</c:formatCode>
                <c:ptCount val="4"/>
                <c:pt idx="0">
                  <c:v>5235683.1317250216</c:v>
                </c:pt>
                <c:pt idx="1">
                  <c:v>5235683.1317250216</c:v>
                </c:pt>
                <c:pt idx="2">
                  <c:v>5235683.1317250216</c:v>
                </c:pt>
                <c:pt idx="3">
                  <c:v>5235683.1317250216</c:v>
                </c:pt>
              </c:numCache>
            </c:numRef>
          </c:val>
          <c:smooth val="0"/>
          <c:extLst>
            <c:ext xmlns:c16="http://schemas.microsoft.com/office/drawing/2014/chart" uri="{C3380CC4-5D6E-409C-BE32-E72D297353CC}">
              <c16:uniqueId val="{00000002-D676-4510-8AD7-A0A63D16BCCB}"/>
            </c:ext>
          </c:extLst>
        </c:ser>
        <c:dLbls>
          <c:showLegendKey val="0"/>
          <c:showVal val="0"/>
          <c:showCatName val="0"/>
          <c:showSerName val="0"/>
          <c:showPercent val="0"/>
          <c:showBubbleSize val="0"/>
        </c:dLbls>
        <c:marker val="1"/>
        <c:smooth val="0"/>
        <c:axId val="1317631711"/>
        <c:axId val="1317632671"/>
      </c:lineChart>
      <c:catAx>
        <c:axId val="131763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32671"/>
        <c:crosses val="autoZero"/>
        <c:auto val="1"/>
        <c:lblAlgn val="ctr"/>
        <c:lblOffset val="100"/>
        <c:noMultiLvlLbl val="0"/>
      </c:catAx>
      <c:valAx>
        <c:axId val="1317632671"/>
        <c:scaling>
          <c:orientation val="minMax"/>
        </c:scaling>
        <c:delete val="1"/>
        <c:axPos val="l"/>
        <c:numFmt formatCode="General" sourceLinked="1"/>
        <c:majorTickMark val="none"/>
        <c:minorTickMark val="none"/>
        <c:tickLblPos val="nextTo"/>
        <c:crossAx val="131763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[RetailAnalysisProject (version 1).xlsb.xlsx]Analysis 2!PivotTable1</c:name>
    <c:fmtId val="5"/>
  </c:pivotSource>
  <c:chart>
    <c:autoTitleDeleted val="1"/>
    <c:pivotFmts>
      <c:pivotFmt>
        <c:idx val="0"/>
        <c:spPr>
          <a:solidFill>
            <a:schemeClr val="accent1"/>
          </a:solidFill>
          <a:ln w="28575" cap="rnd">
            <a:solidFill>
              <a:schemeClr val="bg2">
                <a:lumMod val="25000"/>
              </a:schemeClr>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25000"/>
              </a:schemeClr>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25000"/>
              </a:schemeClr>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06751054852322E-2"/>
          <c:y val="0.29976019184652281"/>
          <c:w val="0.95358649789029537"/>
          <c:h val="0.56164108083611852"/>
        </c:manualLayout>
      </c:layout>
      <c:lineChart>
        <c:grouping val="standard"/>
        <c:varyColors val="0"/>
        <c:ser>
          <c:idx val="0"/>
          <c:order val="0"/>
          <c:tx>
            <c:strRef>
              <c:f>'Analysis 2'!$D$6</c:f>
              <c:strCache>
                <c:ptCount val="1"/>
                <c:pt idx="0">
                  <c:v>Total</c:v>
                </c:pt>
              </c:strCache>
            </c:strRef>
          </c:tx>
          <c:spPr>
            <a:ln w="28575" cap="rnd">
              <a:solidFill>
                <a:schemeClr val="bg2">
                  <a:lumMod val="25000"/>
                </a:schemeClr>
              </a:solidFill>
              <a:round/>
            </a:ln>
            <a:effectLst/>
          </c:spPr>
          <c:marker>
            <c:symbol val="none"/>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2'!$C$7:$C$18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2'!$D$7:$D$18</c:f>
              <c:numCache>
                <c:formatCode>[&lt;999999]\$0.00," K";[&lt;999999999]\$0.00,," M";\$0.00,,," B"</c:formatCode>
                <c:ptCount val="12"/>
                <c:pt idx="0">
                  <c:v>67561.627300000007</c:v>
                </c:pt>
                <c:pt idx="1">
                  <c:v>103588.27560000001</c:v>
                </c:pt>
                <c:pt idx="2">
                  <c:v>134426.9479</c:v>
                </c:pt>
                <c:pt idx="3">
                  <c:v>50073.861999999994</c:v>
                </c:pt>
                <c:pt idx="4">
                  <c:v>156126.67649999994</c:v>
                </c:pt>
                <c:pt idx="5">
                  <c:v>24216.3557</c:v>
                </c:pt>
                <c:pt idx="6">
                  <c:v>213112.9546</c:v>
                </c:pt>
                <c:pt idx="7">
                  <c:v>293776.82249999978</c:v>
                </c:pt>
                <c:pt idx="8">
                  <c:v>239611.52959999966</c:v>
                </c:pt>
                <c:pt idx="9">
                  <c:v>235033.36009999967</c:v>
                </c:pt>
                <c:pt idx="10">
                  <c:v>439442.91109999968</c:v>
                </c:pt>
                <c:pt idx="11">
                  <c:v>521388.91419999942</c:v>
                </c:pt>
              </c:numCache>
            </c:numRef>
          </c:val>
          <c:smooth val="1"/>
          <c:extLst>
            <c:ext xmlns:c16="http://schemas.microsoft.com/office/drawing/2014/chart" uri="{C3380CC4-5D6E-409C-BE32-E72D297353CC}">
              <c16:uniqueId val="{00000000-2B5D-4B80-A3E3-E0DD506B6038}"/>
            </c:ext>
          </c:extLst>
        </c:ser>
        <c:dLbls>
          <c:dLblPos val="t"/>
          <c:showLegendKey val="0"/>
          <c:showVal val="1"/>
          <c:showCatName val="0"/>
          <c:showSerName val="0"/>
          <c:showPercent val="0"/>
          <c:showBubbleSize val="0"/>
        </c:dLbls>
        <c:smooth val="0"/>
        <c:axId val="1944778624"/>
        <c:axId val="1944779104"/>
      </c:lineChart>
      <c:catAx>
        <c:axId val="194477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779104"/>
        <c:crosses val="autoZero"/>
        <c:auto val="1"/>
        <c:lblAlgn val="ctr"/>
        <c:lblOffset val="100"/>
        <c:noMultiLvlLbl val="0"/>
      </c:catAx>
      <c:valAx>
        <c:axId val="1944779104"/>
        <c:scaling>
          <c:orientation val="minMax"/>
        </c:scaling>
        <c:delete val="1"/>
        <c:axPos val="l"/>
        <c:numFmt formatCode="[&lt;999999]\$0.00,&quot; K&quot;;[&lt;999999999]\$0.00,,&quot; M&quot;;\$0.00,,,&quot; B&quot;" sourceLinked="1"/>
        <c:majorTickMark val="none"/>
        <c:minorTickMark val="none"/>
        <c:tickLblPos val="nextTo"/>
        <c:crossAx val="194477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2'!$T$6</c:f>
              <c:strCache>
                <c:ptCount val="1"/>
                <c:pt idx="0">
                  <c:v>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2'!$S$7:$S$13</c:f>
              <c:strCache>
                <c:ptCount val="7"/>
                <c:pt idx="0">
                  <c:v>Mon</c:v>
                </c:pt>
                <c:pt idx="1">
                  <c:v>Tue</c:v>
                </c:pt>
                <c:pt idx="2">
                  <c:v>Wed</c:v>
                </c:pt>
                <c:pt idx="3">
                  <c:v>Thu</c:v>
                </c:pt>
                <c:pt idx="4">
                  <c:v>Fri</c:v>
                </c:pt>
                <c:pt idx="5">
                  <c:v>Sat</c:v>
                </c:pt>
                <c:pt idx="6">
                  <c:v>Sun</c:v>
                </c:pt>
              </c:strCache>
            </c:strRef>
          </c:cat>
          <c:val>
            <c:numRef>
              <c:f>'Analysis 2'!$T$7:$T$13</c:f>
              <c:numCache>
                <c:formatCode>[&lt;999999]\$0.00," K";[&lt;999999999]\$0.00,," M";\$0.00,,," B"</c:formatCode>
                <c:ptCount val="7"/>
                <c:pt idx="0">
                  <c:v>304594.78229999956</c:v>
                </c:pt>
                <c:pt idx="1">
                  <c:v>301434.64049999969</c:v>
                </c:pt>
                <c:pt idx="2">
                  <c:v>371352.02269999991</c:v>
                </c:pt>
                <c:pt idx="3">
                  <c:v>352282.12909999973</c:v>
                </c:pt>
                <c:pt idx="4">
                  <c:v>394216.44159999985</c:v>
                </c:pt>
                <c:pt idx="5">
                  <c:v>351913.58599999943</c:v>
                </c:pt>
                <c:pt idx="6">
                  <c:v>402566.63489999942</c:v>
                </c:pt>
              </c:numCache>
            </c:numRef>
          </c:val>
          <c:extLst>
            <c:ext xmlns:c16="http://schemas.microsoft.com/office/drawing/2014/chart" uri="{C3380CC4-5D6E-409C-BE32-E72D297353CC}">
              <c16:uniqueId val="{00000000-0395-4491-A7B1-BF943F8DA5C3}"/>
            </c:ext>
          </c:extLst>
        </c:ser>
        <c:ser>
          <c:idx val="1"/>
          <c:order val="1"/>
          <c:tx>
            <c:v>Highlight</c:v>
          </c:tx>
          <c:spPr>
            <a:solidFill>
              <a:srgbClr val="00B0F0"/>
            </a:solidFill>
            <a:ln>
              <a:noFill/>
            </a:ln>
            <a:effectLst/>
          </c:spPr>
          <c:invertIfNegative val="0"/>
          <c:val>
            <c:numRef>
              <c:f>'Analysis 2'!$U$7:$U$13</c:f>
              <c:numCache>
                <c:formatCode>[&lt;999999]\$0.00," K";[&lt;999999999]\$0.00,," M";\$0.00,,," B"</c:formatCode>
                <c:ptCount val="7"/>
                <c:pt idx="0">
                  <c:v>0</c:v>
                </c:pt>
                <c:pt idx="1">
                  <c:v>0</c:v>
                </c:pt>
                <c:pt idx="2">
                  <c:v>371352.02269999991</c:v>
                </c:pt>
                <c:pt idx="3">
                  <c:v>0</c:v>
                </c:pt>
                <c:pt idx="4">
                  <c:v>394216.44159999985</c:v>
                </c:pt>
                <c:pt idx="5">
                  <c:v>0</c:v>
                </c:pt>
                <c:pt idx="6">
                  <c:v>402566.63489999942</c:v>
                </c:pt>
              </c:numCache>
            </c:numRef>
          </c:val>
          <c:extLst>
            <c:ext xmlns:c16="http://schemas.microsoft.com/office/drawing/2014/chart" uri="{C3380CC4-5D6E-409C-BE32-E72D297353CC}">
              <c16:uniqueId val="{00000001-0395-4491-A7B1-BF943F8DA5C3}"/>
            </c:ext>
          </c:extLst>
        </c:ser>
        <c:dLbls>
          <c:showLegendKey val="0"/>
          <c:showVal val="0"/>
          <c:showCatName val="0"/>
          <c:showSerName val="0"/>
          <c:showPercent val="0"/>
          <c:showBubbleSize val="0"/>
        </c:dLbls>
        <c:gapWidth val="219"/>
        <c:overlap val="100"/>
        <c:axId val="634919648"/>
        <c:axId val="634920128"/>
      </c:barChart>
      <c:catAx>
        <c:axId val="6349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20128"/>
        <c:crosses val="autoZero"/>
        <c:auto val="1"/>
        <c:lblAlgn val="ctr"/>
        <c:lblOffset val="100"/>
        <c:noMultiLvlLbl val="0"/>
      </c:catAx>
      <c:valAx>
        <c:axId val="634920128"/>
        <c:scaling>
          <c:orientation val="minMax"/>
        </c:scaling>
        <c:delete val="1"/>
        <c:axPos val="l"/>
        <c:numFmt formatCode="[&lt;999999]\$0.00,&quot; K&quot;;[&lt;999999999]\$0.00,,&quot; M&quot;;\$0.00,,,&quot; B&quot;" sourceLinked="1"/>
        <c:majorTickMark val="none"/>
        <c:minorTickMark val="none"/>
        <c:tickLblPos val="nextTo"/>
        <c:crossAx val="634919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2'!$AI$6</c:f>
              <c:strCache>
                <c:ptCount val="1"/>
                <c:pt idx="0">
                  <c:v>  Profit</c:v>
                </c:pt>
              </c:strCache>
            </c:strRef>
          </c:tx>
          <c:spPr>
            <a:solidFill>
              <a:srgbClr val="00B0F0"/>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EF4C-4844-B0DB-EE1A230ABFAF}"/>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EF4C-4844-B0DB-EE1A230ABF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2'!$AH$7:$AH$8</c:f>
              <c:strCache>
                <c:ptCount val="2"/>
                <c:pt idx="0">
                  <c:v>Weekday</c:v>
                </c:pt>
                <c:pt idx="1">
                  <c:v>Weekend</c:v>
                </c:pt>
              </c:strCache>
            </c:strRef>
          </c:cat>
          <c:val>
            <c:numRef>
              <c:f>'Analysis 2'!$AI$7:$AI$8</c:f>
              <c:numCache>
                <c:formatCode>[&lt;999999]\$0.00," K";[&lt;999999999]\$0.00,," M";\$0.00,,," B"</c:formatCode>
                <c:ptCount val="2"/>
                <c:pt idx="0">
                  <c:v>1723880.0162000137</c:v>
                </c:pt>
                <c:pt idx="1">
                  <c:v>754480.22089999914</c:v>
                </c:pt>
              </c:numCache>
            </c:numRef>
          </c:val>
          <c:extLst>
            <c:ext xmlns:c16="http://schemas.microsoft.com/office/drawing/2014/chart" uri="{C3380CC4-5D6E-409C-BE32-E72D297353CC}">
              <c16:uniqueId val="{00000004-EF4C-4844-B0DB-EE1A230ABFA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1'!$E$1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243840</xdr:colOff>
      <xdr:row>29</xdr:row>
      <xdr:rowOff>30480</xdr:rowOff>
    </xdr:from>
    <xdr:to>
      <xdr:col>6</xdr:col>
      <xdr:colOff>45720</xdr:colOff>
      <xdr:row>39</xdr:row>
      <xdr:rowOff>74796</xdr:rowOff>
    </xdr:to>
    <xdr:sp macro="" textlink="">
      <xdr:nvSpPr>
        <xdr:cNvPr id="2060" name="Rectangle: Rounded Corners 2059">
          <a:extLst>
            <a:ext uri="{FF2B5EF4-FFF2-40B4-BE49-F238E27FC236}">
              <a16:creationId xmlns:a16="http://schemas.microsoft.com/office/drawing/2014/main" id="{A5566DF7-901A-889F-BA93-2E7B73188678}"/>
            </a:ext>
          </a:extLst>
        </xdr:cNvPr>
        <xdr:cNvSpPr/>
      </xdr:nvSpPr>
      <xdr:spPr>
        <a:xfrm>
          <a:off x="243840" y="5334000"/>
          <a:ext cx="3459480" cy="1873116"/>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571500</xdr:colOff>
      <xdr:row>17</xdr:row>
      <xdr:rowOff>53340</xdr:rowOff>
    </xdr:from>
    <xdr:to>
      <xdr:col>23</xdr:col>
      <xdr:colOff>335280</xdr:colOff>
      <xdr:row>28</xdr:row>
      <xdr:rowOff>158616</xdr:rowOff>
    </xdr:to>
    <xdr:sp macro="" textlink="">
      <xdr:nvSpPr>
        <xdr:cNvPr id="2048" name="Rectangle: Rounded Corners 2047">
          <a:extLst>
            <a:ext uri="{FF2B5EF4-FFF2-40B4-BE49-F238E27FC236}">
              <a16:creationId xmlns:a16="http://schemas.microsoft.com/office/drawing/2014/main" id="{1B1B43E5-41E0-DD56-DEEA-DEA1CC1F7107}"/>
            </a:ext>
          </a:extLst>
        </xdr:cNvPr>
        <xdr:cNvSpPr/>
      </xdr:nvSpPr>
      <xdr:spPr>
        <a:xfrm>
          <a:off x="8496300" y="3162300"/>
          <a:ext cx="5859780" cy="2116956"/>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495300</xdr:colOff>
      <xdr:row>17</xdr:row>
      <xdr:rowOff>38100</xdr:rowOff>
    </xdr:from>
    <xdr:to>
      <xdr:col>13</xdr:col>
      <xdr:colOff>457200</xdr:colOff>
      <xdr:row>28</xdr:row>
      <xdr:rowOff>167640</xdr:rowOff>
    </xdr:to>
    <xdr:sp macro="" textlink="">
      <xdr:nvSpPr>
        <xdr:cNvPr id="2055" name="Rectangle: Rounded Corners 2054">
          <a:extLst>
            <a:ext uri="{FF2B5EF4-FFF2-40B4-BE49-F238E27FC236}">
              <a16:creationId xmlns:a16="http://schemas.microsoft.com/office/drawing/2014/main" id="{ACD154BD-EC4A-92DA-AD60-4ECE39207DDC}"/>
            </a:ext>
          </a:extLst>
        </xdr:cNvPr>
        <xdr:cNvSpPr/>
      </xdr:nvSpPr>
      <xdr:spPr>
        <a:xfrm>
          <a:off x="6591300" y="3147060"/>
          <a:ext cx="1790700" cy="2141220"/>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266700</xdr:colOff>
      <xdr:row>17</xdr:row>
      <xdr:rowOff>30480</xdr:rowOff>
    </xdr:from>
    <xdr:to>
      <xdr:col>10</xdr:col>
      <xdr:colOff>388620</xdr:colOff>
      <xdr:row>28</xdr:row>
      <xdr:rowOff>135756</xdr:rowOff>
    </xdr:to>
    <xdr:sp macro="" textlink="">
      <xdr:nvSpPr>
        <xdr:cNvPr id="6" name="Rectangle: Rounded Corners 5">
          <a:extLst>
            <a:ext uri="{FF2B5EF4-FFF2-40B4-BE49-F238E27FC236}">
              <a16:creationId xmlns:a16="http://schemas.microsoft.com/office/drawing/2014/main" id="{9E372A74-2BB9-4051-3AD4-0DF9CCA09946}"/>
            </a:ext>
          </a:extLst>
        </xdr:cNvPr>
        <xdr:cNvSpPr/>
      </xdr:nvSpPr>
      <xdr:spPr>
        <a:xfrm>
          <a:off x="266700" y="3139440"/>
          <a:ext cx="6217920" cy="2116956"/>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335280</xdr:colOff>
      <xdr:row>3</xdr:row>
      <xdr:rowOff>83820</xdr:rowOff>
    </xdr:from>
    <xdr:to>
      <xdr:col>14</xdr:col>
      <xdr:colOff>373380</xdr:colOff>
      <xdr:row>16</xdr:row>
      <xdr:rowOff>38100</xdr:rowOff>
    </xdr:to>
    <xdr:sp macro="" textlink="">
      <xdr:nvSpPr>
        <xdr:cNvPr id="2" name="Rectangle: Rounded Corners 1">
          <a:extLst>
            <a:ext uri="{FF2B5EF4-FFF2-40B4-BE49-F238E27FC236}">
              <a16:creationId xmlns:a16="http://schemas.microsoft.com/office/drawing/2014/main" id="{0640B346-CE6F-48C3-8BDA-9B16895CA076}"/>
            </a:ext>
          </a:extLst>
        </xdr:cNvPr>
        <xdr:cNvSpPr/>
      </xdr:nvSpPr>
      <xdr:spPr>
        <a:xfrm>
          <a:off x="335280" y="632460"/>
          <a:ext cx="8572500" cy="2331720"/>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137160</xdr:colOff>
      <xdr:row>7</xdr:row>
      <xdr:rowOff>53340</xdr:rowOff>
    </xdr:from>
    <xdr:to>
      <xdr:col>2</xdr:col>
      <xdr:colOff>228600</xdr:colOff>
      <xdr:row>15</xdr:row>
      <xdr:rowOff>152400</xdr:rowOff>
    </xdr:to>
    <xdr:sp macro="" textlink="">
      <xdr:nvSpPr>
        <xdr:cNvPr id="3" name="Rectangle: Rounded Corners 2">
          <a:extLst>
            <a:ext uri="{FF2B5EF4-FFF2-40B4-BE49-F238E27FC236}">
              <a16:creationId xmlns:a16="http://schemas.microsoft.com/office/drawing/2014/main" id="{A108FC4F-52D8-9330-DB25-C669663FC24B}"/>
            </a:ext>
          </a:extLst>
        </xdr:cNvPr>
        <xdr:cNvSpPr/>
      </xdr:nvSpPr>
      <xdr:spPr>
        <a:xfrm>
          <a:off x="137160" y="1333500"/>
          <a:ext cx="1310640" cy="1562100"/>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121920</xdr:colOff>
      <xdr:row>7</xdr:row>
      <xdr:rowOff>45720</xdr:rowOff>
    </xdr:from>
    <xdr:to>
      <xdr:col>12</xdr:col>
      <xdr:colOff>213360</xdr:colOff>
      <xdr:row>15</xdr:row>
      <xdr:rowOff>144780</xdr:rowOff>
    </xdr:to>
    <xdr:sp macro="" textlink="">
      <xdr:nvSpPr>
        <xdr:cNvPr id="4" name="Rectangle: Rounded Corners 3">
          <a:extLst>
            <a:ext uri="{FF2B5EF4-FFF2-40B4-BE49-F238E27FC236}">
              <a16:creationId xmlns:a16="http://schemas.microsoft.com/office/drawing/2014/main" id="{C03C7783-0392-63B6-3130-FFFF10326338}"/>
            </a:ext>
          </a:extLst>
        </xdr:cNvPr>
        <xdr:cNvSpPr/>
      </xdr:nvSpPr>
      <xdr:spPr>
        <a:xfrm>
          <a:off x="6217920" y="1325880"/>
          <a:ext cx="1310640" cy="1562100"/>
        </a:xfrm>
        <a:prstGeom prst="roundRect">
          <a:avLst>
            <a:gd name="adj" fmla="val 12631"/>
          </a:avLst>
        </a:prstGeom>
        <a:solidFill>
          <a:schemeClr val="bg1"/>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476250</xdr:colOff>
      <xdr:row>7</xdr:row>
      <xdr:rowOff>45720</xdr:rowOff>
    </xdr:from>
    <xdr:to>
      <xdr:col>4</xdr:col>
      <xdr:colOff>567690</xdr:colOff>
      <xdr:row>15</xdr:row>
      <xdr:rowOff>144780</xdr:rowOff>
    </xdr:to>
    <xdr:sp macro="" textlink="">
      <xdr:nvSpPr>
        <xdr:cNvPr id="5" name="Rectangle: Rounded Corners 4">
          <a:extLst>
            <a:ext uri="{FF2B5EF4-FFF2-40B4-BE49-F238E27FC236}">
              <a16:creationId xmlns:a16="http://schemas.microsoft.com/office/drawing/2014/main" id="{F678F440-1D69-AD65-2DFC-49CEDD70AA12}"/>
            </a:ext>
          </a:extLst>
        </xdr:cNvPr>
        <xdr:cNvSpPr/>
      </xdr:nvSpPr>
      <xdr:spPr>
        <a:xfrm>
          <a:off x="1695450" y="1325880"/>
          <a:ext cx="1310640" cy="1562100"/>
        </a:xfrm>
        <a:prstGeom prst="roundRect">
          <a:avLst>
            <a:gd name="adj" fmla="val 12631"/>
          </a:avLst>
        </a:prstGeom>
        <a:solidFill>
          <a:schemeClr val="bg1"/>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444500</xdr:colOff>
      <xdr:row>7</xdr:row>
      <xdr:rowOff>45720</xdr:rowOff>
    </xdr:from>
    <xdr:to>
      <xdr:col>9</xdr:col>
      <xdr:colOff>535940</xdr:colOff>
      <xdr:row>15</xdr:row>
      <xdr:rowOff>144780</xdr:rowOff>
    </xdr:to>
    <xdr:sp macro="" textlink="">
      <xdr:nvSpPr>
        <xdr:cNvPr id="7" name="Rectangle: Rounded Corners 6">
          <a:extLst>
            <a:ext uri="{FF2B5EF4-FFF2-40B4-BE49-F238E27FC236}">
              <a16:creationId xmlns:a16="http://schemas.microsoft.com/office/drawing/2014/main" id="{E7C66595-4934-17E7-DAEB-81659CE0C68F}"/>
            </a:ext>
          </a:extLst>
        </xdr:cNvPr>
        <xdr:cNvSpPr/>
      </xdr:nvSpPr>
      <xdr:spPr>
        <a:xfrm>
          <a:off x="4711700" y="1325880"/>
          <a:ext cx="1310640" cy="1562100"/>
        </a:xfrm>
        <a:prstGeom prst="roundRect">
          <a:avLst>
            <a:gd name="adj" fmla="val 12631"/>
          </a:avLst>
        </a:prstGeom>
        <a:solidFill>
          <a:schemeClr val="bg1"/>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157480</xdr:colOff>
      <xdr:row>7</xdr:row>
      <xdr:rowOff>45720</xdr:rowOff>
    </xdr:from>
    <xdr:to>
      <xdr:col>7</xdr:col>
      <xdr:colOff>248920</xdr:colOff>
      <xdr:row>15</xdr:row>
      <xdr:rowOff>144780</xdr:rowOff>
    </xdr:to>
    <xdr:sp macro="" textlink="">
      <xdr:nvSpPr>
        <xdr:cNvPr id="8" name="Rectangle: Rounded Corners 7">
          <a:extLst>
            <a:ext uri="{FF2B5EF4-FFF2-40B4-BE49-F238E27FC236}">
              <a16:creationId xmlns:a16="http://schemas.microsoft.com/office/drawing/2014/main" id="{C2D8D305-62D2-28BB-923B-A8867A8A7501}"/>
            </a:ext>
          </a:extLst>
        </xdr:cNvPr>
        <xdr:cNvSpPr/>
      </xdr:nvSpPr>
      <xdr:spPr>
        <a:xfrm>
          <a:off x="3205480" y="1325880"/>
          <a:ext cx="1310640" cy="1562100"/>
        </a:xfrm>
        <a:prstGeom prst="roundRect">
          <a:avLst>
            <a:gd name="adj" fmla="val 12631"/>
          </a:avLst>
        </a:prstGeom>
        <a:solidFill>
          <a:schemeClr val="bg1"/>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441960</xdr:colOff>
      <xdr:row>7</xdr:row>
      <xdr:rowOff>53340</xdr:rowOff>
    </xdr:from>
    <xdr:to>
      <xdr:col>14</xdr:col>
      <xdr:colOff>533400</xdr:colOff>
      <xdr:row>15</xdr:row>
      <xdr:rowOff>152400</xdr:rowOff>
    </xdr:to>
    <xdr:sp macro="" textlink="">
      <xdr:nvSpPr>
        <xdr:cNvPr id="9" name="Rectangle: Rounded Corners 8">
          <a:extLst>
            <a:ext uri="{FF2B5EF4-FFF2-40B4-BE49-F238E27FC236}">
              <a16:creationId xmlns:a16="http://schemas.microsoft.com/office/drawing/2014/main" id="{99B26349-0552-4873-8F72-9301FFA7A707}"/>
            </a:ext>
          </a:extLst>
        </xdr:cNvPr>
        <xdr:cNvSpPr/>
      </xdr:nvSpPr>
      <xdr:spPr>
        <a:xfrm>
          <a:off x="7757160" y="1333500"/>
          <a:ext cx="1310640" cy="1562100"/>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259080</xdr:colOff>
      <xdr:row>5</xdr:row>
      <xdr:rowOff>99060</xdr:rowOff>
    </xdr:from>
    <xdr:to>
      <xdr:col>4</xdr:col>
      <xdr:colOff>182880</xdr:colOff>
      <xdr:row>8</xdr:row>
      <xdr:rowOff>83820</xdr:rowOff>
    </xdr:to>
    <xdr:sp macro="" textlink="">
      <xdr:nvSpPr>
        <xdr:cNvPr id="10" name="Oval 9">
          <a:extLst>
            <a:ext uri="{FF2B5EF4-FFF2-40B4-BE49-F238E27FC236}">
              <a16:creationId xmlns:a16="http://schemas.microsoft.com/office/drawing/2014/main" id="{FE3488E2-2E07-8A65-382D-8E9D6485F3F2}"/>
            </a:ext>
          </a:extLst>
        </xdr:cNvPr>
        <xdr:cNvSpPr/>
      </xdr:nvSpPr>
      <xdr:spPr>
        <a:xfrm>
          <a:off x="2087880" y="1013460"/>
          <a:ext cx="533400" cy="5334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535940</xdr:colOff>
      <xdr:row>5</xdr:row>
      <xdr:rowOff>99060</xdr:rowOff>
    </xdr:from>
    <xdr:to>
      <xdr:col>6</xdr:col>
      <xdr:colOff>459740</xdr:colOff>
      <xdr:row>8</xdr:row>
      <xdr:rowOff>83820</xdr:rowOff>
    </xdr:to>
    <xdr:sp macro="" textlink="">
      <xdr:nvSpPr>
        <xdr:cNvPr id="13" name="Oval 12">
          <a:extLst>
            <a:ext uri="{FF2B5EF4-FFF2-40B4-BE49-F238E27FC236}">
              <a16:creationId xmlns:a16="http://schemas.microsoft.com/office/drawing/2014/main" id="{1D067E19-072B-2618-855D-7640A78D283A}"/>
            </a:ext>
          </a:extLst>
        </xdr:cNvPr>
        <xdr:cNvSpPr/>
      </xdr:nvSpPr>
      <xdr:spPr>
        <a:xfrm>
          <a:off x="3583940" y="1013460"/>
          <a:ext cx="533400" cy="5334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203200</xdr:colOff>
      <xdr:row>5</xdr:row>
      <xdr:rowOff>99060</xdr:rowOff>
    </xdr:from>
    <xdr:to>
      <xdr:col>9</xdr:col>
      <xdr:colOff>127000</xdr:colOff>
      <xdr:row>8</xdr:row>
      <xdr:rowOff>83820</xdr:rowOff>
    </xdr:to>
    <xdr:sp macro="" textlink="">
      <xdr:nvSpPr>
        <xdr:cNvPr id="14" name="Oval 13">
          <a:extLst>
            <a:ext uri="{FF2B5EF4-FFF2-40B4-BE49-F238E27FC236}">
              <a16:creationId xmlns:a16="http://schemas.microsoft.com/office/drawing/2014/main" id="{FEF3E6F8-D6CE-B510-8EAB-65E75E987DB6}"/>
            </a:ext>
          </a:extLst>
        </xdr:cNvPr>
        <xdr:cNvSpPr/>
      </xdr:nvSpPr>
      <xdr:spPr>
        <a:xfrm>
          <a:off x="5080000" y="1013460"/>
          <a:ext cx="533400" cy="5334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480060</xdr:colOff>
      <xdr:row>5</xdr:row>
      <xdr:rowOff>99060</xdr:rowOff>
    </xdr:from>
    <xdr:to>
      <xdr:col>11</xdr:col>
      <xdr:colOff>403860</xdr:colOff>
      <xdr:row>8</xdr:row>
      <xdr:rowOff>83820</xdr:rowOff>
    </xdr:to>
    <xdr:sp macro="" textlink="">
      <xdr:nvSpPr>
        <xdr:cNvPr id="15" name="Oval 14">
          <a:extLst>
            <a:ext uri="{FF2B5EF4-FFF2-40B4-BE49-F238E27FC236}">
              <a16:creationId xmlns:a16="http://schemas.microsoft.com/office/drawing/2014/main" id="{916D4363-5B87-3B3A-5191-32D75BB55472}"/>
            </a:ext>
          </a:extLst>
        </xdr:cNvPr>
        <xdr:cNvSpPr/>
      </xdr:nvSpPr>
      <xdr:spPr>
        <a:xfrm>
          <a:off x="6576060" y="1013460"/>
          <a:ext cx="533400" cy="5334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0</xdr:colOff>
      <xdr:row>6</xdr:row>
      <xdr:rowOff>30480</xdr:rowOff>
    </xdr:from>
    <xdr:to>
      <xdr:col>6</xdr:col>
      <xdr:colOff>342900</xdr:colOff>
      <xdr:row>8</xdr:row>
      <xdr:rowOff>7620</xdr:rowOff>
    </xdr:to>
    <xdr:pic>
      <xdr:nvPicPr>
        <xdr:cNvPr id="17" name="Picture 16">
          <a:extLst>
            <a:ext uri="{FF2B5EF4-FFF2-40B4-BE49-F238E27FC236}">
              <a16:creationId xmlns:a16="http://schemas.microsoft.com/office/drawing/2014/main" id="{9165A665-9978-D2D9-4FB6-3D3DBA3DA1B3}"/>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657600" y="1127760"/>
          <a:ext cx="342900" cy="342900"/>
        </a:xfrm>
        <a:prstGeom prst="rect">
          <a:avLst/>
        </a:prstGeom>
        <a:noFill/>
      </xdr:spPr>
    </xdr:pic>
    <xdr:clientData/>
  </xdr:twoCellAnchor>
  <xdr:twoCellAnchor editAs="oneCell">
    <xdr:from>
      <xdr:col>3</xdr:col>
      <xdr:colOff>365760</xdr:colOff>
      <xdr:row>6</xdr:row>
      <xdr:rowOff>7620</xdr:rowOff>
    </xdr:from>
    <xdr:to>
      <xdr:col>4</xdr:col>
      <xdr:colOff>82101</xdr:colOff>
      <xdr:row>7</xdr:row>
      <xdr:rowOff>150681</xdr:rowOff>
    </xdr:to>
    <xdr:pic>
      <xdr:nvPicPr>
        <xdr:cNvPr id="19" name="Picture 18">
          <a:extLst>
            <a:ext uri="{FF2B5EF4-FFF2-40B4-BE49-F238E27FC236}">
              <a16:creationId xmlns:a16="http://schemas.microsoft.com/office/drawing/2014/main" id="{4C3A761A-88F6-0F3B-4B38-B70959DFD7CF}"/>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194560" y="1104900"/>
          <a:ext cx="325941" cy="325941"/>
        </a:xfrm>
        <a:prstGeom prst="rect">
          <a:avLst/>
        </a:prstGeom>
        <a:noFill/>
      </xdr:spPr>
    </xdr:pic>
    <xdr:clientData/>
  </xdr:twoCellAnchor>
  <xdr:twoCellAnchor editAs="oneCell">
    <xdr:from>
      <xdr:col>10</xdr:col>
      <xdr:colOff>572796</xdr:colOff>
      <xdr:row>6</xdr:row>
      <xdr:rowOff>22860</xdr:rowOff>
    </xdr:from>
    <xdr:to>
      <xdr:col>11</xdr:col>
      <xdr:colOff>322056</xdr:colOff>
      <xdr:row>8</xdr:row>
      <xdr:rowOff>15960</xdr:rowOff>
    </xdr:to>
    <xdr:pic>
      <xdr:nvPicPr>
        <xdr:cNvPr id="21" name="Picture 20">
          <a:extLst>
            <a:ext uri="{FF2B5EF4-FFF2-40B4-BE49-F238E27FC236}">
              <a16:creationId xmlns:a16="http://schemas.microsoft.com/office/drawing/2014/main" id="{A6673EC3-C6B8-AA84-0A34-808A9FE1B8A7}"/>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668796" y="1120140"/>
          <a:ext cx="358860" cy="358860"/>
        </a:xfrm>
        <a:prstGeom prst="rect">
          <a:avLst/>
        </a:prstGeom>
        <a:noFill/>
      </xdr:spPr>
    </xdr:pic>
    <xdr:clientData/>
  </xdr:twoCellAnchor>
  <xdr:twoCellAnchor editAs="oneCell">
    <xdr:from>
      <xdr:col>8</xdr:col>
      <xdr:colOff>281940</xdr:colOff>
      <xdr:row>6</xdr:row>
      <xdr:rowOff>0</xdr:rowOff>
    </xdr:from>
    <xdr:to>
      <xdr:col>9</xdr:col>
      <xdr:colOff>46821</xdr:colOff>
      <xdr:row>8</xdr:row>
      <xdr:rowOff>8721</xdr:rowOff>
    </xdr:to>
    <xdr:pic>
      <xdr:nvPicPr>
        <xdr:cNvPr id="23" name="Picture 22">
          <a:extLst>
            <a:ext uri="{FF2B5EF4-FFF2-40B4-BE49-F238E27FC236}">
              <a16:creationId xmlns:a16="http://schemas.microsoft.com/office/drawing/2014/main" id="{B46756DB-7DFE-3E81-83EA-B93D02BF5274}"/>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158740" y="1097280"/>
          <a:ext cx="374481" cy="374481"/>
        </a:xfrm>
        <a:prstGeom prst="rect">
          <a:avLst/>
        </a:prstGeom>
        <a:noFill/>
      </xdr:spPr>
    </xdr:pic>
    <xdr:clientData/>
  </xdr:twoCellAnchor>
  <xdr:twoCellAnchor>
    <xdr:from>
      <xdr:col>2</xdr:col>
      <xdr:colOff>594360</xdr:colOff>
      <xdr:row>9</xdr:row>
      <xdr:rowOff>106680</xdr:rowOff>
    </xdr:from>
    <xdr:to>
      <xdr:col>4</xdr:col>
      <xdr:colOff>480060</xdr:colOff>
      <xdr:row>11</xdr:row>
      <xdr:rowOff>22860</xdr:rowOff>
    </xdr:to>
    <xdr:sp macro="" textlink="">
      <xdr:nvSpPr>
        <xdr:cNvPr id="24" name="TextBox 23">
          <a:extLst>
            <a:ext uri="{FF2B5EF4-FFF2-40B4-BE49-F238E27FC236}">
              <a16:creationId xmlns:a16="http://schemas.microsoft.com/office/drawing/2014/main" id="{167CFD9B-4D6A-FAA7-75DE-CAF044337649}"/>
            </a:ext>
          </a:extLst>
        </xdr:cNvPr>
        <xdr:cNvSpPr txBox="1"/>
      </xdr:nvSpPr>
      <xdr:spPr>
        <a:xfrm>
          <a:off x="1813560" y="1752600"/>
          <a:ext cx="11049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latin typeface="Arial" panose="020B0604020202020204" pitchFamily="34" charset="0"/>
              <a:cs typeface="Arial" panose="020B0604020202020204" pitchFamily="34" charset="0"/>
            </a:rPr>
            <a:t>Total COGS</a:t>
          </a:r>
        </a:p>
      </xdr:txBody>
    </xdr:sp>
    <xdr:clientData/>
  </xdr:twoCellAnchor>
  <xdr:twoCellAnchor>
    <xdr:from>
      <xdr:col>5</xdr:col>
      <xdr:colOff>205740</xdr:colOff>
      <xdr:row>9</xdr:row>
      <xdr:rowOff>83820</xdr:rowOff>
    </xdr:from>
    <xdr:to>
      <xdr:col>7</xdr:col>
      <xdr:colOff>220980</xdr:colOff>
      <xdr:row>11</xdr:row>
      <xdr:rowOff>0</xdr:rowOff>
    </xdr:to>
    <xdr:sp macro="" textlink="">
      <xdr:nvSpPr>
        <xdr:cNvPr id="25" name="TextBox 24">
          <a:extLst>
            <a:ext uri="{FF2B5EF4-FFF2-40B4-BE49-F238E27FC236}">
              <a16:creationId xmlns:a16="http://schemas.microsoft.com/office/drawing/2014/main" id="{44378C3D-0F8C-18F4-38BD-7907A8DC4A1E}"/>
            </a:ext>
          </a:extLst>
        </xdr:cNvPr>
        <xdr:cNvSpPr txBox="1"/>
      </xdr:nvSpPr>
      <xdr:spPr>
        <a:xfrm>
          <a:off x="3253740" y="1729740"/>
          <a:ext cx="1234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latin typeface="Arial" panose="020B0604020202020204" pitchFamily="34" charset="0"/>
              <a:cs typeface="Arial" panose="020B0604020202020204" pitchFamily="34" charset="0"/>
            </a:rPr>
            <a:t>Total Revenue</a:t>
          </a:r>
        </a:p>
      </xdr:txBody>
    </xdr:sp>
    <xdr:clientData/>
  </xdr:twoCellAnchor>
  <xdr:twoCellAnchor>
    <xdr:from>
      <xdr:col>7</xdr:col>
      <xdr:colOff>548640</xdr:colOff>
      <xdr:row>9</xdr:row>
      <xdr:rowOff>45720</xdr:rowOff>
    </xdr:from>
    <xdr:to>
      <xdr:col>9</xdr:col>
      <xdr:colOff>434340</xdr:colOff>
      <xdr:row>10</xdr:row>
      <xdr:rowOff>144780</xdr:rowOff>
    </xdr:to>
    <xdr:sp macro="" textlink="">
      <xdr:nvSpPr>
        <xdr:cNvPr id="26" name="TextBox 25">
          <a:extLst>
            <a:ext uri="{FF2B5EF4-FFF2-40B4-BE49-F238E27FC236}">
              <a16:creationId xmlns:a16="http://schemas.microsoft.com/office/drawing/2014/main" id="{B0537E21-3E6B-BB12-3C58-B44D70680A29}"/>
            </a:ext>
          </a:extLst>
        </xdr:cNvPr>
        <xdr:cNvSpPr txBox="1"/>
      </xdr:nvSpPr>
      <xdr:spPr>
        <a:xfrm>
          <a:off x="4815840" y="1691640"/>
          <a:ext cx="11049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latin typeface="Arial" panose="020B0604020202020204" pitchFamily="34" charset="0"/>
              <a:cs typeface="Arial" panose="020B0604020202020204" pitchFamily="34" charset="0"/>
            </a:rPr>
            <a:t>Total Profit</a:t>
          </a:r>
        </a:p>
      </xdr:txBody>
    </xdr:sp>
    <xdr:clientData/>
  </xdr:twoCellAnchor>
  <xdr:twoCellAnchor>
    <xdr:from>
      <xdr:col>10</xdr:col>
      <xdr:colOff>114300</xdr:colOff>
      <xdr:row>9</xdr:row>
      <xdr:rowOff>38100</xdr:rowOff>
    </xdr:from>
    <xdr:to>
      <xdr:col>12</xdr:col>
      <xdr:colOff>251460</xdr:colOff>
      <xdr:row>10</xdr:row>
      <xdr:rowOff>137160</xdr:rowOff>
    </xdr:to>
    <xdr:sp macro="" textlink="">
      <xdr:nvSpPr>
        <xdr:cNvPr id="27" name="TextBox 26">
          <a:extLst>
            <a:ext uri="{FF2B5EF4-FFF2-40B4-BE49-F238E27FC236}">
              <a16:creationId xmlns:a16="http://schemas.microsoft.com/office/drawing/2014/main" id="{701E16D6-ABA9-2E74-04AD-7DD3A3CE479F}"/>
            </a:ext>
          </a:extLst>
        </xdr:cNvPr>
        <xdr:cNvSpPr txBox="1"/>
      </xdr:nvSpPr>
      <xdr:spPr>
        <a:xfrm>
          <a:off x="6210300" y="1684020"/>
          <a:ext cx="1356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latin typeface="Arial" panose="020B0604020202020204" pitchFamily="34" charset="0"/>
              <a:cs typeface="Arial" panose="020B0604020202020204" pitchFamily="34" charset="0"/>
            </a:rPr>
            <a:t>% Profit Margin</a:t>
          </a:r>
        </a:p>
      </xdr:txBody>
    </xdr:sp>
    <xdr:clientData/>
  </xdr:twoCellAnchor>
  <xdr:twoCellAnchor>
    <xdr:from>
      <xdr:col>12</xdr:col>
      <xdr:colOff>274320</xdr:colOff>
      <xdr:row>13</xdr:row>
      <xdr:rowOff>30479</xdr:rowOff>
    </xdr:from>
    <xdr:to>
      <xdr:col>13</xdr:col>
      <xdr:colOff>353060</xdr:colOff>
      <xdr:row>17</xdr:row>
      <xdr:rowOff>11346</xdr:rowOff>
    </xdr:to>
    <xdr:sp macro="" textlink="">
      <xdr:nvSpPr>
        <xdr:cNvPr id="28" name="Oval 27">
          <a:extLst>
            <a:ext uri="{FF2B5EF4-FFF2-40B4-BE49-F238E27FC236}">
              <a16:creationId xmlns:a16="http://schemas.microsoft.com/office/drawing/2014/main" id="{EADFF163-1995-E6D0-68FA-1FF2AAF110C5}"/>
            </a:ext>
          </a:extLst>
        </xdr:cNvPr>
        <xdr:cNvSpPr/>
      </xdr:nvSpPr>
      <xdr:spPr>
        <a:xfrm>
          <a:off x="7589520" y="2407919"/>
          <a:ext cx="688340" cy="71238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294640</xdr:colOff>
      <xdr:row>13</xdr:row>
      <xdr:rowOff>22858</xdr:rowOff>
    </xdr:from>
    <xdr:to>
      <xdr:col>2</xdr:col>
      <xdr:colOff>373380</xdr:colOff>
      <xdr:row>17</xdr:row>
      <xdr:rowOff>3725</xdr:rowOff>
    </xdr:to>
    <xdr:sp macro="" textlink="">
      <xdr:nvSpPr>
        <xdr:cNvPr id="29" name="Oval 28">
          <a:extLst>
            <a:ext uri="{FF2B5EF4-FFF2-40B4-BE49-F238E27FC236}">
              <a16:creationId xmlns:a16="http://schemas.microsoft.com/office/drawing/2014/main" id="{12C0C3EF-F56B-D902-9AD7-F2DD962B122D}"/>
            </a:ext>
          </a:extLst>
        </xdr:cNvPr>
        <xdr:cNvSpPr/>
      </xdr:nvSpPr>
      <xdr:spPr>
        <a:xfrm>
          <a:off x="904240" y="2400298"/>
          <a:ext cx="688340" cy="71238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421640</xdr:colOff>
      <xdr:row>13</xdr:row>
      <xdr:rowOff>161881</xdr:rowOff>
    </xdr:from>
    <xdr:to>
      <xdr:col>2</xdr:col>
      <xdr:colOff>246380</xdr:colOff>
      <xdr:row>16</xdr:row>
      <xdr:rowOff>47581</xdr:rowOff>
    </xdr:to>
    <xdr:pic>
      <xdr:nvPicPr>
        <xdr:cNvPr id="31" name="Picture 30">
          <a:extLst>
            <a:ext uri="{FF2B5EF4-FFF2-40B4-BE49-F238E27FC236}">
              <a16:creationId xmlns:a16="http://schemas.microsoft.com/office/drawing/2014/main" id="{06166938-298C-78EF-BC64-CC1B4930172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1240" y="2539321"/>
          <a:ext cx="434340" cy="434340"/>
        </a:xfrm>
        <a:prstGeom prst="rect">
          <a:avLst/>
        </a:prstGeom>
      </xdr:spPr>
    </xdr:pic>
    <xdr:clientData/>
  </xdr:twoCellAnchor>
  <xdr:twoCellAnchor editAs="oneCell">
    <xdr:from>
      <xdr:col>12</xdr:col>
      <xdr:colOff>400120</xdr:colOff>
      <xdr:row>13</xdr:row>
      <xdr:rowOff>168302</xdr:rowOff>
    </xdr:from>
    <xdr:to>
      <xdr:col>13</xdr:col>
      <xdr:colOff>227260</xdr:colOff>
      <xdr:row>16</xdr:row>
      <xdr:rowOff>56402</xdr:rowOff>
    </xdr:to>
    <xdr:pic>
      <xdr:nvPicPr>
        <xdr:cNvPr id="33" name="Picture 32">
          <a:extLst>
            <a:ext uri="{FF2B5EF4-FFF2-40B4-BE49-F238E27FC236}">
              <a16:creationId xmlns:a16="http://schemas.microsoft.com/office/drawing/2014/main" id="{BDB2C04F-C6A7-2C7E-C7E0-83160BA5755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7715320" y="2545742"/>
          <a:ext cx="436740" cy="436740"/>
        </a:xfrm>
        <a:prstGeom prst="rect">
          <a:avLst/>
        </a:prstGeom>
      </xdr:spPr>
    </xdr:pic>
    <xdr:clientData/>
  </xdr:twoCellAnchor>
  <xdr:twoCellAnchor>
    <xdr:from>
      <xdr:col>10</xdr:col>
      <xdr:colOff>99060</xdr:colOff>
      <xdr:row>11</xdr:row>
      <xdr:rowOff>45720</xdr:rowOff>
    </xdr:from>
    <xdr:to>
      <xdr:col>12</xdr:col>
      <xdr:colOff>236220</xdr:colOff>
      <xdr:row>12</xdr:row>
      <xdr:rowOff>144780</xdr:rowOff>
    </xdr:to>
    <xdr:sp macro="" textlink="'Analysis 1'!F7">
      <xdr:nvSpPr>
        <xdr:cNvPr id="34" name="TextBox 33">
          <a:extLst>
            <a:ext uri="{FF2B5EF4-FFF2-40B4-BE49-F238E27FC236}">
              <a16:creationId xmlns:a16="http://schemas.microsoft.com/office/drawing/2014/main" id="{A9A1304D-F498-086F-3015-65D205B70649}"/>
            </a:ext>
          </a:extLst>
        </xdr:cNvPr>
        <xdr:cNvSpPr txBox="1"/>
      </xdr:nvSpPr>
      <xdr:spPr>
        <a:xfrm>
          <a:off x="6195060" y="2057400"/>
          <a:ext cx="1356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1BD2D8-22CC-4634-B0B0-772B4D66E2A7}" type="TxLink">
            <a:rPr lang="en-US" sz="1800" b="1" i="0" u="none" strike="noStrike">
              <a:solidFill>
                <a:srgbClr val="000000"/>
              </a:solidFill>
              <a:latin typeface="Aptos Narrow"/>
              <a:cs typeface="Arial" panose="020B0604020202020204" pitchFamily="34" charset="0"/>
            </a:rPr>
            <a:pPr algn="ctr"/>
            <a:t>43.5%</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464820</xdr:colOff>
      <xdr:row>11</xdr:row>
      <xdr:rowOff>45720</xdr:rowOff>
    </xdr:from>
    <xdr:to>
      <xdr:col>9</xdr:col>
      <xdr:colOff>541020</xdr:colOff>
      <xdr:row>12</xdr:row>
      <xdr:rowOff>144780</xdr:rowOff>
    </xdr:to>
    <xdr:sp macro="" textlink="'Analysis 1'!G7">
      <xdr:nvSpPr>
        <xdr:cNvPr id="35" name="TextBox 34">
          <a:extLst>
            <a:ext uri="{FF2B5EF4-FFF2-40B4-BE49-F238E27FC236}">
              <a16:creationId xmlns:a16="http://schemas.microsoft.com/office/drawing/2014/main" id="{843A6A8D-E682-090D-8152-BDA7C7A2E2AB}"/>
            </a:ext>
          </a:extLst>
        </xdr:cNvPr>
        <xdr:cNvSpPr txBox="1"/>
      </xdr:nvSpPr>
      <xdr:spPr>
        <a:xfrm>
          <a:off x="4732020" y="2057400"/>
          <a:ext cx="12954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12B4E8-814F-422C-B6D7-3A9CDC502F9A}" type="TxLink">
            <a:rPr lang="en-US" sz="1800" b="1" i="0" u="none" strike="noStrike">
              <a:solidFill>
                <a:srgbClr val="000000"/>
              </a:solidFill>
              <a:latin typeface="Aptos Narrow"/>
              <a:cs typeface="Arial" panose="020B0604020202020204" pitchFamily="34" charset="0"/>
            </a:rPr>
            <a:pPr algn="ctr"/>
            <a:t>$2.48 M</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160020</xdr:colOff>
      <xdr:row>11</xdr:row>
      <xdr:rowOff>45720</xdr:rowOff>
    </xdr:from>
    <xdr:to>
      <xdr:col>7</xdr:col>
      <xdr:colOff>297180</xdr:colOff>
      <xdr:row>12</xdr:row>
      <xdr:rowOff>144780</xdr:rowOff>
    </xdr:to>
    <xdr:sp macro="" textlink="'Analysis 1'!D7">
      <xdr:nvSpPr>
        <xdr:cNvPr id="36" name="TextBox 35">
          <a:extLst>
            <a:ext uri="{FF2B5EF4-FFF2-40B4-BE49-F238E27FC236}">
              <a16:creationId xmlns:a16="http://schemas.microsoft.com/office/drawing/2014/main" id="{0D9D57FF-3CA4-467C-E2A4-5C522B63559D}"/>
            </a:ext>
          </a:extLst>
        </xdr:cNvPr>
        <xdr:cNvSpPr txBox="1"/>
      </xdr:nvSpPr>
      <xdr:spPr>
        <a:xfrm>
          <a:off x="3208020" y="2057400"/>
          <a:ext cx="1356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E8A4A8-1179-4053-8B1E-F718599F0440}" type="TxLink">
            <a:rPr lang="en-US" sz="1800" b="1" i="0" u="none" strike="noStrike">
              <a:solidFill>
                <a:srgbClr val="000000"/>
              </a:solidFill>
              <a:latin typeface="Aptos Narrow"/>
              <a:cs typeface="Arial" panose="020B0604020202020204" pitchFamily="34" charset="0"/>
            </a:rPr>
            <a:pPr algn="ctr"/>
            <a:t>$5.69 M</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464820</xdr:colOff>
      <xdr:row>11</xdr:row>
      <xdr:rowOff>45720</xdr:rowOff>
    </xdr:from>
    <xdr:to>
      <xdr:col>4</xdr:col>
      <xdr:colOff>601980</xdr:colOff>
      <xdr:row>12</xdr:row>
      <xdr:rowOff>144780</xdr:rowOff>
    </xdr:to>
    <xdr:sp macro="" textlink="'Analysis 1'!E7">
      <xdr:nvSpPr>
        <xdr:cNvPr id="37" name="TextBox 36">
          <a:extLst>
            <a:ext uri="{FF2B5EF4-FFF2-40B4-BE49-F238E27FC236}">
              <a16:creationId xmlns:a16="http://schemas.microsoft.com/office/drawing/2014/main" id="{57BDD5CF-B683-2498-73BA-1D79CE8A219A}"/>
            </a:ext>
          </a:extLst>
        </xdr:cNvPr>
        <xdr:cNvSpPr txBox="1"/>
      </xdr:nvSpPr>
      <xdr:spPr>
        <a:xfrm>
          <a:off x="1684020" y="2057400"/>
          <a:ext cx="1356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49E6D-03B8-4EAC-89B8-6964ED209D30}" type="TxLink">
            <a:rPr lang="en-US" sz="1800" b="1" i="0" u="none" strike="noStrike">
              <a:solidFill>
                <a:srgbClr val="000000"/>
              </a:solidFill>
              <a:latin typeface="Aptos Narrow"/>
              <a:cs typeface="Arial" panose="020B0604020202020204" pitchFamily="34" charset="0"/>
            </a:rPr>
            <a:pPr algn="ctr"/>
            <a:t>$3.22 M</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213360</xdr:colOff>
      <xdr:row>10</xdr:row>
      <xdr:rowOff>121920</xdr:rowOff>
    </xdr:from>
    <xdr:to>
      <xdr:col>2</xdr:col>
      <xdr:colOff>83820</xdr:colOff>
      <xdr:row>12</xdr:row>
      <xdr:rowOff>38100</xdr:rowOff>
    </xdr:to>
    <xdr:sp macro="" textlink="'Analysis 1'!K7">
      <xdr:nvSpPr>
        <xdr:cNvPr id="38" name="TextBox 37">
          <a:extLst>
            <a:ext uri="{FF2B5EF4-FFF2-40B4-BE49-F238E27FC236}">
              <a16:creationId xmlns:a16="http://schemas.microsoft.com/office/drawing/2014/main" id="{6A2E6023-77F5-FAAD-9114-9D1D4E5A9137}"/>
            </a:ext>
          </a:extLst>
        </xdr:cNvPr>
        <xdr:cNvSpPr txBox="1"/>
      </xdr:nvSpPr>
      <xdr:spPr>
        <a:xfrm>
          <a:off x="213360" y="1950720"/>
          <a:ext cx="10896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F09A70-0F2B-494F-AC3D-D7660391A567}" type="TxLink">
            <a:rPr lang="en-US" sz="1800" b="1" i="0" u="none" strike="noStrike">
              <a:solidFill>
                <a:schemeClr val="bg1"/>
              </a:solidFill>
              <a:latin typeface="Aptos Narrow"/>
              <a:cs typeface="Arial" panose="020B0604020202020204" pitchFamily="34" charset="0"/>
            </a:rPr>
            <a:pPr algn="ctr"/>
            <a:t>487</a:t>
          </a:fld>
          <a:endParaRPr lang="en-GB" sz="36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198120</xdr:colOff>
      <xdr:row>8</xdr:row>
      <xdr:rowOff>137160</xdr:rowOff>
    </xdr:from>
    <xdr:to>
      <xdr:col>2</xdr:col>
      <xdr:colOff>297180</xdr:colOff>
      <xdr:row>10</xdr:row>
      <xdr:rowOff>53340</xdr:rowOff>
    </xdr:to>
    <xdr:sp macro="" textlink="">
      <xdr:nvSpPr>
        <xdr:cNvPr id="39" name="TextBox 38">
          <a:extLst>
            <a:ext uri="{FF2B5EF4-FFF2-40B4-BE49-F238E27FC236}">
              <a16:creationId xmlns:a16="http://schemas.microsoft.com/office/drawing/2014/main" id="{1477E8B8-467B-AFD6-6357-CCB3F59C08C9}"/>
            </a:ext>
          </a:extLst>
        </xdr:cNvPr>
        <xdr:cNvSpPr txBox="1"/>
      </xdr:nvSpPr>
      <xdr:spPr>
        <a:xfrm>
          <a:off x="198120" y="1600200"/>
          <a:ext cx="1318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latin typeface="Arial" panose="020B0604020202020204" pitchFamily="34" charset="0"/>
              <a:cs typeface="Arial" panose="020B0604020202020204" pitchFamily="34" charset="0"/>
            </a:rPr>
            <a:t>Total Quantity </a:t>
          </a:r>
        </a:p>
      </xdr:txBody>
    </xdr:sp>
    <xdr:clientData/>
  </xdr:twoCellAnchor>
  <xdr:twoCellAnchor>
    <xdr:from>
      <xdr:col>12</xdr:col>
      <xdr:colOff>449580</xdr:colOff>
      <xdr:row>8</xdr:row>
      <xdr:rowOff>83820</xdr:rowOff>
    </xdr:from>
    <xdr:to>
      <xdr:col>14</xdr:col>
      <xdr:colOff>548640</xdr:colOff>
      <xdr:row>10</xdr:row>
      <xdr:rowOff>0</xdr:rowOff>
    </xdr:to>
    <xdr:sp macro="" textlink="">
      <xdr:nvSpPr>
        <xdr:cNvPr id="40" name="TextBox 39">
          <a:extLst>
            <a:ext uri="{FF2B5EF4-FFF2-40B4-BE49-F238E27FC236}">
              <a16:creationId xmlns:a16="http://schemas.microsoft.com/office/drawing/2014/main" id="{D00ECAA9-F1A9-5BE6-D760-EF0390557522}"/>
            </a:ext>
          </a:extLst>
        </xdr:cNvPr>
        <xdr:cNvSpPr txBox="1"/>
      </xdr:nvSpPr>
      <xdr:spPr>
        <a:xfrm>
          <a:off x="7764780" y="1546860"/>
          <a:ext cx="1318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latin typeface="Arial" panose="020B0604020202020204" pitchFamily="34" charset="0"/>
              <a:cs typeface="Arial" panose="020B0604020202020204" pitchFamily="34" charset="0"/>
            </a:rPr>
            <a:t># Transactions</a:t>
          </a:r>
        </a:p>
      </xdr:txBody>
    </xdr:sp>
    <xdr:clientData/>
  </xdr:twoCellAnchor>
  <xdr:twoCellAnchor>
    <xdr:from>
      <xdr:col>12</xdr:col>
      <xdr:colOff>449580</xdr:colOff>
      <xdr:row>10</xdr:row>
      <xdr:rowOff>99060</xdr:rowOff>
    </xdr:from>
    <xdr:to>
      <xdr:col>14</xdr:col>
      <xdr:colOff>525780</xdr:colOff>
      <xdr:row>12</xdr:row>
      <xdr:rowOff>15240</xdr:rowOff>
    </xdr:to>
    <xdr:sp macro="" textlink="'Analysis 1'!C7">
      <xdr:nvSpPr>
        <xdr:cNvPr id="42" name="TextBox 41">
          <a:extLst>
            <a:ext uri="{FF2B5EF4-FFF2-40B4-BE49-F238E27FC236}">
              <a16:creationId xmlns:a16="http://schemas.microsoft.com/office/drawing/2014/main" id="{1FCD2FEC-290F-8E20-1F66-40B38729FC79}"/>
            </a:ext>
          </a:extLst>
        </xdr:cNvPr>
        <xdr:cNvSpPr txBox="1"/>
      </xdr:nvSpPr>
      <xdr:spPr>
        <a:xfrm>
          <a:off x="7764780" y="1927860"/>
          <a:ext cx="12954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C901A4-5355-4962-9F1A-BDA95C21C9CA}" type="TxLink">
            <a:rPr lang="en-US" sz="1800" b="1" i="0" u="none" strike="noStrike">
              <a:solidFill>
                <a:schemeClr val="bg1"/>
              </a:solidFill>
              <a:latin typeface="Aptos Narrow"/>
              <a:cs typeface="Arial" panose="020B0604020202020204" pitchFamily="34" charset="0"/>
            </a:rPr>
            <a:pPr algn="ctr"/>
            <a:t>3,086</a:t>
          </a:fld>
          <a:endParaRPr lang="en-GB" sz="2000" b="1">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335280</xdr:colOff>
      <xdr:row>3</xdr:row>
      <xdr:rowOff>68580</xdr:rowOff>
    </xdr:from>
    <xdr:to>
      <xdr:col>23</xdr:col>
      <xdr:colOff>289560</xdr:colOff>
      <xdr:row>16</xdr:row>
      <xdr:rowOff>22860</xdr:rowOff>
    </xdr:to>
    <xdr:sp macro="" textlink="">
      <xdr:nvSpPr>
        <xdr:cNvPr id="43" name="Rectangle: Rounded Corners 42">
          <a:extLst>
            <a:ext uri="{FF2B5EF4-FFF2-40B4-BE49-F238E27FC236}">
              <a16:creationId xmlns:a16="http://schemas.microsoft.com/office/drawing/2014/main" id="{5B0A6318-0926-6E11-56CE-656B143879BA}"/>
            </a:ext>
          </a:extLst>
        </xdr:cNvPr>
        <xdr:cNvSpPr/>
      </xdr:nvSpPr>
      <xdr:spPr>
        <a:xfrm>
          <a:off x="10088880" y="617220"/>
          <a:ext cx="4221480" cy="2331720"/>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16</xdr:col>
          <xdr:colOff>594360</xdr:colOff>
          <xdr:row>3</xdr:row>
          <xdr:rowOff>167640</xdr:rowOff>
        </xdr:from>
        <xdr:to>
          <xdr:col>18</xdr:col>
          <xdr:colOff>281940</xdr:colOff>
          <xdr:row>5</xdr:row>
          <xdr:rowOff>15240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586740</xdr:colOff>
          <xdr:row>3</xdr:row>
          <xdr:rowOff>160020</xdr:rowOff>
        </xdr:from>
        <xdr:to>
          <xdr:col>20</xdr:col>
          <xdr:colOff>274320</xdr:colOff>
          <xdr:row>5</xdr:row>
          <xdr:rowOff>7620</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579120</xdr:colOff>
          <xdr:row>3</xdr:row>
          <xdr:rowOff>160020</xdr:rowOff>
        </xdr:from>
        <xdr:to>
          <xdr:col>22</xdr:col>
          <xdr:colOff>266700</xdr:colOff>
          <xdr:row>5</xdr:row>
          <xdr:rowOff>7620</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Transactions</a:t>
              </a:r>
            </a:p>
          </xdr:txBody>
        </xdr:sp>
        <xdr:clientData/>
      </xdr:twoCellAnchor>
    </mc:Choice>
    <mc:Fallback/>
  </mc:AlternateContent>
  <xdr:twoCellAnchor>
    <xdr:from>
      <xdr:col>16</xdr:col>
      <xdr:colOff>594360</xdr:colOff>
      <xdr:row>6</xdr:row>
      <xdr:rowOff>7620</xdr:rowOff>
    </xdr:from>
    <xdr:to>
      <xdr:col>22</xdr:col>
      <xdr:colOff>449580</xdr:colOff>
      <xdr:row>14</xdr:row>
      <xdr:rowOff>129540</xdr:rowOff>
    </xdr:to>
    <xdr:graphicFrame macro="">
      <xdr:nvGraphicFramePr>
        <xdr:cNvPr id="44" name="Chart 43">
          <a:extLst>
            <a:ext uri="{FF2B5EF4-FFF2-40B4-BE49-F238E27FC236}">
              <a16:creationId xmlns:a16="http://schemas.microsoft.com/office/drawing/2014/main" id="{6AF4F378-1571-44B1-ADD2-95306CA04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137160</xdr:colOff>
      <xdr:row>13</xdr:row>
      <xdr:rowOff>76200</xdr:rowOff>
    </xdr:from>
    <xdr:to>
      <xdr:col>22</xdr:col>
      <xdr:colOff>281940</xdr:colOff>
      <xdr:row>15</xdr:row>
      <xdr:rowOff>152400</xdr:rowOff>
    </xdr:to>
    <mc:AlternateContent xmlns:mc="http://schemas.openxmlformats.org/markup-compatibility/2006" xmlns:a14="http://schemas.microsoft.com/office/drawing/2010/main">
      <mc:Choice Requires="a14">
        <xdr:graphicFrame macro="">
          <xdr:nvGraphicFramePr>
            <xdr:cNvPr id="45" name="Year 1">
              <a:extLst>
                <a:ext uri="{FF2B5EF4-FFF2-40B4-BE49-F238E27FC236}">
                  <a16:creationId xmlns:a16="http://schemas.microsoft.com/office/drawing/2014/main" id="{65EC1AB4-2FCB-415A-A2E0-B7215FDACC1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00360" y="2453640"/>
              <a:ext cx="319278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548640</xdr:colOff>
      <xdr:row>5</xdr:row>
      <xdr:rowOff>99060</xdr:rowOff>
    </xdr:from>
    <xdr:to>
      <xdr:col>18</xdr:col>
      <xdr:colOff>167640</xdr:colOff>
      <xdr:row>7</xdr:row>
      <xdr:rowOff>15240</xdr:rowOff>
    </xdr:to>
    <xdr:sp macro="" textlink="'Analysis 1'!D37">
      <xdr:nvSpPr>
        <xdr:cNvPr id="46" name="TextBox 45">
          <a:extLst>
            <a:ext uri="{FF2B5EF4-FFF2-40B4-BE49-F238E27FC236}">
              <a16:creationId xmlns:a16="http://schemas.microsoft.com/office/drawing/2014/main" id="{94899C1E-54BF-9AB4-09FB-13ED38A4D747}"/>
            </a:ext>
          </a:extLst>
        </xdr:cNvPr>
        <xdr:cNvSpPr txBox="1"/>
      </xdr:nvSpPr>
      <xdr:spPr>
        <a:xfrm>
          <a:off x="10302240" y="1013460"/>
          <a:ext cx="8382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0D7281B-7068-4952-84C7-3CFB2BF3DF4E}" type="TxLink">
            <a:rPr lang="en-US" sz="1800" b="1" i="0" u="none" strike="noStrike">
              <a:solidFill>
                <a:srgbClr val="00B0F0"/>
              </a:solidFill>
              <a:latin typeface="Aptos Narrow"/>
              <a:cs typeface="Arial" panose="020B0604020202020204" pitchFamily="34" charset="0"/>
            </a:rPr>
            <a:pPr algn="l"/>
            <a:t>92.4%</a:t>
          </a:fld>
          <a:endParaRPr lang="en-GB" sz="36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16</xdr:col>
      <xdr:colOff>541020</xdr:colOff>
      <xdr:row>6</xdr:row>
      <xdr:rowOff>137160</xdr:rowOff>
    </xdr:from>
    <xdr:to>
      <xdr:col>20</xdr:col>
      <xdr:colOff>472440</xdr:colOff>
      <xdr:row>8</xdr:row>
      <xdr:rowOff>53340</xdr:rowOff>
    </xdr:to>
    <xdr:sp macro="" textlink="'Analysis 1'!F36">
      <xdr:nvSpPr>
        <xdr:cNvPr id="47" name="TextBox 46">
          <a:extLst>
            <a:ext uri="{FF2B5EF4-FFF2-40B4-BE49-F238E27FC236}">
              <a16:creationId xmlns:a16="http://schemas.microsoft.com/office/drawing/2014/main" id="{321EB903-47B8-1B5A-D2D3-AADB8D5E747E}"/>
            </a:ext>
          </a:extLst>
        </xdr:cNvPr>
        <xdr:cNvSpPr txBox="1"/>
      </xdr:nvSpPr>
      <xdr:spPr>
        <a:xfrm>
          <a:off x="10294620" y="1234440"/>
          <a:ext cx="23698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553035E-796D-4DE5-8DF9-A3ACA804401D}" type="TxLink">
            <a:rPr lang="en-US" sz="1100" b="0" i="0" u="none" strike="noStrike">
              <a:solidFill>
                <a:srgbClr val="000000"/>
              </a:solidFill>
              <a:latin typeface="Aptos Narrow"/>
              <a:cs typeface="Arial" panose="020B0604020202020204" pitchFamily="34" charset="0"/>
            </a:rPr>
            <a:pPr algn="l"/>
            <a:t> of  Revenue came from highlighted years</a:t>
          </a:fld>
          <a:endParaRPr lang="en-GB" sz="36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16</xdr:col>
      <xdr:colOff>556260</xdr:colOff>
      <xdr:row>7</xdr:row>
      <xdr:rowOff>144780</xdr:rowOff>
    </xdr:from>
    <xdr:to>
      <xdr:col>19</xdr:col>
      <xdr:colOff>30480</xdr:colOff>
      <xdr:row>9</xdr:row>
      <xdr:rowOff>60960</xdr:rowOff>
    </xdr:to>
    <xdr:sp macro="" textlink="'Analysis 1'!E29">
      <xdr:nvSpPr>
        <xdr:cNvPr id="48" name="TextBox 47">
          <a:extLst>
            <a:ext uri="{FF2B5EF4-FFF2-40B4-BE49-F238E27FC236}">
              <a16:creationId xmlns:a16="http://schemas.microsoft.com/office/drawing/2014/main" id="{9005A4D0-5BB4-D783-E1FA-17B3FC6338C8}"/>
            </a:ext>
          </a:extLst>
        </xdr:cNvPr>
        <xdr:cNvSpPr txBox="1"/>
      </xdr:nvSpPr>
      <xdr:spPr>
        <a:xfrm>
          <a:off x="10309860" y="1424940"/>
          <a:ext cx="13030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B24A06-DD83-4F46-A3EF-8E5C5A8021E4}" type="TxLink">
            <a:rPr lang="en-US" sz="1100" b="1" i="0" u="none" strike="noStrike">
              <a:solidFill>
                <a:srgbClr val="00B0F0"/>
              </a:solidFill>
              <a:latin typeface="Aptos Narrow"/>
              <a:cs typeface="Arial" panose="020B0604020202020204" pitchFamily="34" charset="0"/>
            </a:rPr>
            <a:pPr algn="l"/>
            <a:t>5.24 M</a:t>
          </a:fld>
          <a:endParaRPr lang="en-GB" sz="36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16</xdr:col>
      <xdr:colOff>563880</xdr:colOff>
      <xdr:row>8</xdr:row>
      <xdr:rowOff>144780</xdr:rowOff>
    </xdr:from>
    <xdr:to>
      <xdr:col>19</xdr:col>
      <xdr:colOff>152400</xdr:colOff>
      <xdr:row>10</xdr:row>
      <xdr:rowOff>60960</xdr:rowOff>
    </xdr:to>
    <xdr:sp macro="" textlink="'Analysis 1'!E28">
      <xdr:nvSpPr>
        <xdr:cNvPr id="49" name="TextBox 48">
          <a:extLst>
            <a:ext uri="{FF2B5EF4-FFF2-40B4-BE49-F238E27FC236}">
              <a16:creationId xmlns:a16="http://schemas.microsoft.com/office/drawing/2014/main" id="{E2F4D54D-FE01-4A74-C777-AD010211968C}"/>
            </a:ext>
          </a:extLst>
        </xdr:cNvPr>
        <xdr:cNvSpPr txBox="1"/>
      </xdr:nvSpPr>
      <xdr:spPr>
        <a:xfrm>
          <a:off x="10317480" y="1607820"/>
          <a:ext cx="14173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D8EBC13-6D25-4B31-9884-95BF26EBF90D}" type="TxLink">
            <a:rPr lang="en-US" sz="900" b="0" i="0" u="none" strike="noStrike">
              <a:solidFill>
                <a:srgbClr val="000000"/>
              </a:solidFill>
              <a:latin typeface="Aptos Narrow"/>
              <a:cs typeface="Arial" panose="020B0604020202020204" pitchFamily="34" charset="0"/>
            </a:rPr>
            <a:pPr algn="l"/>
            <a:t>Average Revenue</a:t>
          </a:fld>
          <a:endParaRPr lang="en-GB" sz="2400" b="1">
            <a:solidFill>
              <a:srgbClr val="00B0F0"/>
            </a:solidFill>
            <a:latin typeface="Arial" panose="020B0604020202020204" pitchFamily="34" charset="0"/>
            <a:cs typeface="Arial" panose="020B0604020202020204" pitchFamily="34" charset="0"/>
          </a:endParaRPr>
        </a:p>
      </xdr:txBody>
    </xdr:sp>
    <xdr:clientData/>
  </xdr:twoCellAnchor>
  <xdr:twoCellAnchor>
    <xdr:from>
      <xdr:col>3</xdr:col>
      <xdr:colOff>110490</xdr:colOff>
      <xdr:row>13</xdr:row>
      <xdr:rowOff>45720</xdr:rowOff>
    </xdr:from>
    <xdr:to>
      <xdr:col>4</xdr:col>
      <xdr:colOff>327660</xdr:colOff>
      <xdr:row>14</xdr:row>
      <xdr:rowOff>167640</xdr:rowOff>
    </xdr:to>
    <xdr:sp macro="" textlink="">
      <xdr:nvSpPr>
        <xdr:cNvPr id="50" name="Rectangle: Rounded Corners 49">
          <a:extLst>
            <a:ext uri="{FF2B5EF4-FFF2-40B4-BE49-F238E27FC236}">
              <a16:creationId xmlns:a16="http://schemas.microsoft.com/office/drawing/2014/main" id="{E392AAA5-4005-EF15-DAEF-AACB4C2BFA97}"/>
            </a:ext>
          </a:extLst>
        </xdr:cNvPr>
        <xdr:cNvSpPr/>
      </xdr:nvSpPr>
      <xdr:spPr>
        <a:xfrm>
          <a:off x="1939290" y="2423160"/>
          <a:ext cx="82677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369570</xdr:colOff>
      <xdr:row>13</xdr:row>
      <xdr:rowOff>45720</xdr:rowOff>
    </xdr:from>
    <xdr:to>
      <xdr:col>6</xdr:col>
      <xdr:colOff>586740</xdr:colOff>
      <xdr:row>14</xdr:row>
      <xdr:rowOff>167640</xdr:rowOff>
    </xdr:to>
    <xdr:sp macro="" textlink="">
      <xdr:nvSpPr>
        <xdr:cNvPr id="51" name="Rectangle: Rounded Corners 50">
          <a:extLst>
            <a:ext uri="{FF2B5EF4-FFF2-40B4-BE49-F238E27FC236}">
              <a16:creationId xmlns:a16="http://schemas.microsoft.com/office/drawing/2014/main" id="{016DA9BE-2AD9-1768-61A3-2DC5A340F57B}"/>
            </a:ext>
          </a:extLst>
        </xdr:cNvPr>
        <xdr:cNvSpPr/>
      </xdr:nvSpPr>
      <xdr:spPr>
        <a:xfrm>
          <a:off x="3417570" y="2423160"/>
          <a:ext cx="82677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19050</xdr:colOff>
      <xdr:row>13</xdr:row>
      <xdr:rowOff>45720</xdr:rowOff>
    </xdr:from>
    <xdr:to>
      <xdr:col>9</xdr:col>
      <xdr:colOff>236220</xdr:colOff>
      <xdr:row>14</xdr:row>
      <xdr:rowOff>167640</xdr:rowOff>
    </xdr:to>
    <xdr:sp macro="" textlink="">
      <xdr:nvSpPr>
        <xdr:cNvPr id="52" name="Rectangle: Rounded Corners 51">
          <a:extLst>
            <a:ext uri="{FF2B5EF4-FFF2-40B4-BE49-F238E27FC236}">
              <a16:creationId xmlns:a16="http://schemas.microsoft.com/office/drawing/2014/main" id="{3E477DE9-EFDA-C339-7D03-1B39A49E153A}"/>
            </a:ext>
          </a:extLst>
        </xdr:cNvPr>
        <xdr:cNvSpPr/>
      </xdr:nvSpPr>
      <xdr:spPr>
        <a:xfrm>
          <a:off x="4895850" y="2423160"/>
          <a:ext cx="82677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278130</xdr:colOff>
      <xdr:row>13</xdr:row>
      <xdr:rowOff>45720</xdr:rowOff>
    </xdr:from>
    <xdr:to>
      <xdr:col>11</xdr:col>
      <xdr:colOff>495300</xdr:colOff>
      <xdr:row>14</xdr:row>
      <xdr:rowOff>167640</xdr:rowOff>
    </xdr:to>
    <xdr:sp macro="" textlink="">
      <xdr:nvSpPr>
        <xdr:cNvPr id="53" name="Rectangle: Rounded Corners 52">
          <a:extLst>
            <a:ext uri="{FF2B5EF4-FFF2-40B4-BE49-F238E27FC236}">
              <a16:creationId xmlns:a16="http://schemas.microsoft.com/office/drawing/2014/main" id="{58133DDF-6A10-2A0A-5196-C9B5A224E4EB}"/>
            </a:ext>
          </a:extLst>
        </xdr:cNvPr>
        <xdr:cNvSpPr/>
      </xdr:nvSpPr>
      <xdr:spPr>
        <a:xfrm>
          <a:off x="6374130" y="2423160"/>
          <a:ext cx="82677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114300</xdr:colOff>
      <xdr:row>13</xdr:row>
      <xdr:rowOff>60960</xdr:rowOff>
    </xdr:from>
    <xdr:to>
      <xdr:col>4</xdr:col>
      <xdr:colOff>335280</xdr:colOff>
      <xdr:row>14</xdr:row>
      <xdr:rowOff>160020</xdr:rowOff>
    </xdr:to>
    <xdr:sp macro="" textlink="'Analysis 1'!AE15">
      <xdr:nvSpPr>
        <xdr:cNvPr id="54" name="TextBox 53">
          <a:extLst>
            <a:ext uri="{FF2B5EF4-FFF2-40B4-BE49-F238E27FC236}">
              <a16:creationId xmlns:a16="http://schemas.microsoft.com/office/drawing/2014/main" id="{32A5DAA9-9F1C-4961-84E4-426EB0A66A60}"/>
            </a:ext>
          </a:extLst>
        </xdr:cNvPr>
        <xdr:cNvSpPr txBox="1"/>
      </xdr:nvSpPr>
      <xdr:spPr>
        <a:xfrm>
          <a:off x="1943100" y="2438400"/>
          <a:ext cx="8305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2B373B-41D9-427A-A2C0-EFDC3B223E59}" type="TxLink">
            <a:rPr lang="en-US" sz="1100" b="1" i="0" u="none" strike="noStrike">
              <a:solidFill>
                <a:srgbClr val="000000"/>
              </a:solidFill>
              <a:latin typeface="Aptos Narrow"/>
              <a:cs typeface="Arial" panose="020B0604020202020204" pitchFamily="34" charset="0"/>
            </a:rPr>
            <a:pPr algn="ctr"/>
            <a:t>-13.3%</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373380</xdr:colOff>
      <xdr:row>13</xdr:row>
      <xdr:rowOff>53340</xdr:rowOff>
    </xdr:from>
    <xdr:to>
      <xdr:col>6</xdr:col>
      <xdr:colOff>594360</xdr:colOff>
      <xdr:row>14</xdr:row>
      <xdr:rowOff>152400</xdr:rowOff>
    </xdr:to>
    <xdr:sp macro="" textlink="'Analysis 1'!AE21">
      <xdr:nvSpPr>
        <xdr:cNvPr id="55" name="TextBox 54">
          <a:extLst>
            <a:ext uri="{FF2B5EF4-FFF2-40B4-BE49-F238E27FC236}">
              <a16:creationId xmlns:a16="http://schemas.microsoft.com/office/drawing/2014/main" id="{E2669F50-D707-7E3E-3436-F41F7834F419}"/>
            </a:ext>
          </a:extLst>
        </xdr:cNvPr>
        <xdr:cNvSpPr txBox="1"/>
      </xdr:nvSpPr>
      <xdr:spPr>
        <a:xfrm>
          <a:off x="3421380" y="2430780"/>
          <a:ext cx="8305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F720FE-2461-44D6-B026-514B08F67392}" type="TxLink">
            <a:rPr lang="en-US" sz="1100" b="1" i="0" u="none" strike="noStrike">
              <a:solidFill>
                <a:srgbClr val="000000"/>
              </a:solidFill>
              <a:latin typeface="Aptos Narrow"/>
              <a:cs typeface="Arial" panose="020B0604020202020204" pitchFamily="34" charset="0"/>
            </a:rPr>
            <a:pPr algn="ctr"/>
            <a:t>-7.1%</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22860</xdr:colOff>
      <xdr:row>13</xdr:row>
      <xdr:rowOff>60960</xdr:rowOff>
    </xdr:from>
    <xdr:to>
      <xdr:col>9</xdr:col>
      <xdr:colOff>243840</xdr:colOff>
      <xdr:row>14</xdr:row>
      <xdr:rowOff>160020</xdr:rowOff>
    </xdr:to>
    <xdr:sp macro="" textlink="'Analysis 1'!AE27">
      <xdr:nvSpPr>
        <xdr:cNvPr id="56" name="TextBox 55">
          <a:extLst>
            <a:ext uri="{FF2B5EF4-FFF2-40B4-BE49-F238E27FC236}">
              <a16:creationId xmlns:a16="http://schemas.microsoft.com/office/drawing/2014/main" id="{CFBDDED3-E0D2-5398-CB14-A88C58ABD492}"/>
            </a:ext>
          </a:extLst>
        </xdr:cNvPr>
        <xdr:cNvSpPr txBox="1"/>
      </xdr:nvSpPr>
      <xdr:spPr>
        <a:xfrm>
          <a:off x="4899660" y="2438400"/>
          <a:ext cx="8305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5CAE17-A789-4E2B-A857-825F50E828BE}" type="TxLink">
            <a:rPr lang="en-US" sz="1100" b="1" i="0" u="none" strike="noStrike">
              <a:solidFill>
                <a:srgbClr val="000000"/>
              </a:solidFill>
              <a:latin typeface="Aptos Narrow"/>
              <a:cs typeface="Arial" panose="020B0604020202020204" pitchFamily="34" charset="0"/>
            </a:rPr>
            <a:pPr algn="ctr"/>
            <a:t>1.3%</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281940</xdr:colOff>
      <xdr:row>13</xdr:row>
      <xdr:rowOff>68580</xdr:rowOff>
    </xdr:from>
    <xdr:to>
      <xdr:col>11</xdr:col>
      <xdr:colOff>502920</xdr:colOff>
      <xdr:row>14</xdr:row>
      <xdr:rowOff>167640</xdr:rowOff>
    </xdr:to>
    <xdr:sp macro="" textlink="'Analysis 1'!AE33">
      <xdr:nvSpPr>
        <xdr:cNvPr id="57" name="TextBox 56">
          <a:extLst>
            <a:ext uri="{FF2B5EF4-FFF2-40B4-BE49-F238E27FC236}">
              <a16:creationId xmlns:a16="http://schemas.microsoft.com/office/drawing/2014/main" id="{8810F0DE-EED5-A1C2-9039-1E53AECA86EB}"/>
            </a:ext>
          </a:extLst>
        </xdr:cNvPr>
        <xdr:cNvSpPr txBox="1"/>
      </xdr:nvSpPr>
      <xdr:spPr>
        <a:xfrm>
          <a:off x="6377940" y="2446020"/>
          <a:ext cx="8305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1BA9B5-F7DD-41B7-90C4-9FF2D823798C}" type="TxLink">
            <a:rPr lang="en-US" sz="1100" b="1" i="0" u="none" strike="noStrike">
              <a:solidFill>
                <a:srgbClr val="000000"/>
              </a:solidFill>
              <a:latin typeface="Aptos Narrow"/>
              <a:cs typeface="Arial" panose="020B0604020202020204" pitchFamily="34" charset="0"/>
            </a:rPr>
            <a:pPr algn="ctr"/>
            <a:t>8.4%</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445770</xdr:colOff>
      <xdr:row>12</xdr:row>
      <xdr:rowOff>7620</xdr:rowOff>
    </xdr:from>
    <xdr:to>
      <xdr:col>1</xdr:col>
      <xdr:colOff>480899</xdr:colOff>
      <xdr:row>13</xdr:row>
      <xdr:rowOff>63637</xdr:rowOff>
    </xdr:to>
    <xdr:sp macro="" textlink="">
      <xdr:nvSpPr>
        <xdr:cNvPr id="59" name="Rectangle: Rounded Corners 58">
          <a:extLst>
            <a:ext uri="{FF2B5EF4-FFF2-40B4-BE49-F238E27FC236}">
              <a16:creationId xmlns:a16="http://schemas.microsoft.com/office/drawing/2014/main" id="{50075BBE-A13E-2A2C-17F9-8C92D6164CC6}"/>
            </a:ext>
          </a:extLst>
        </xdr:cNvPr>
        <xdr:cNvSpPr/>
      </xdr:nvSpPr>
      <xdr:spPr>
        <a:xfrm>
          <a:off x="445770" y="2202180"/>
          <a:ext cx="644729" cy="238897"/>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449580</xdr:colOff>
      <xdr:row>12</xdr:row>
      <xdr:rowOff>22860</xdr:rowOff>
    </xdr:from>
    <xdr:to>
      <xdr:col>1</xdr:col>
      <xdr:colOff>487680</xdr:colOff>
      <xdr:row>13</xdr:row>
      <xdr:rowOff>60960</xdr:rowOff>
    </xdr:to>
    <xdr:sp macro="" textlink="'Analysis 1'!AE45">
      <xdr:nvSpPr>
        <xdr:cNvPr id="60" name="TextBox 59">
          <a:extLst>
            <a:ext uri="{FF2B5EF4-FFF2-40B4-BE49-F238E27FC236}">
              <a16:creationId xmlns:a16="http://schemas.microsoft.com/office/drawing/2014/main" id="{59BE0D96-B95A-8D0A-D60E-66D16C698714}"/>
            </a:ext>
          </a:extLst>
        </xdr:cNvPr>
        <xdr:cNvSpPr txBox="1"/>
      </xdr:nvSpPr>
      <xdr:spPr>
        <a:xfrm>
          <a:off x="449580" y="2217420"/>
          <a:ext cx="6477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FBB7A4-82C7-45F3-A52A-1EDD6A5CCFD7}" type="TxLink">
            <a:rPr lang="en-US" sz="1100" b="1" i="0" u="none" strike="noStrike">
              <a:solidFill>
                <a:schemeClr val="bg1"/>
              </a:solidFill>
              <a:latin typeface="Aptos Narrow"/>
              <a:cs typeface="Arial" panose="020B0604020202020204" pitchFamily="34" charset="0"/>
            </a:rPr>
            <a:pPr algn="ctr"/>
            <a:t>90.5%</a:t>
          </a:fld>
          <a:endParaRPr lang="en-GB" sz="20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163830</xdr:colOff>
      <xdr:row>11</xdr:row>
      <xdr:rowOff>152400</xdr:rowOff>
    </xdr:from>
    <xdr:to>
      <xdr:col>14</xdr:col>
      <xdr:colOff>198959</xdr:colOff>
      <xdr:row>13</xdr:row>
      <xdr:rowOff>25537</xdr:rowOff>
    </xdr:to>
    <xdr:sp macro="" textlink="">
      <xdr:nvSpPr>
        <xdr:cNvPr id="61" name="Rectangle: Rounded Corners 60">
          <a:extLst>
            <a:ext uri="{FF2B5EF4-FFF2-40B4-BE49-F238E27FC236}">
              <a16:creationId xmlns:a16="http://schemas.microsoft.com/office/drawing/2014/main" id="{68943765-9AF0-90E4-DFE1-103CF015AECD}"/>
            </a:ext>
          </a:extLst>
        </xdr:cNvPr>
        <xdr:cNvSpPr/>
      </xdr:nvSpPr>
      <xdr:spPr>
        <a:xfrm>
          <a:off x="8088630" y="2164080"/>
          <a:ext cx="644729" cy="238897"/>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167640</xdr:colOff>
      <xdr:row>11</xdr:row>
      <xdr:rowOff>167640</xdr:rowOff>
    </xdr:from>
    <xdr:to>
      <xdr:col>14</xdr:col>
      <xdr:colOff>205740</xdr:colOff>
      <xdr:row>13</xdr:row>
      <xdr:rowOff>22860</xdr:rowOff>
    </xdr:to>
    <xdr:sp macro="" textlink="'Analysis 1'!AE39">
      <xdr:nvSpPr>
        <xdr:cNvPr id="62" name="TextBox 61">
          <a:extLst>
            <a:ext uri="{FF2B5EF4-FFF2-40B4-BE49-F238E27FC236}">
              <a16:creationId xmlns:a16="http://schemas.microsoft.com/office/drawing/2014/main" id="{D380923E-61C4-9621-DFF0-BBF38D45EBD8}"/>
            </a:ext>
          </a:extLst>
        </xdr:cNvPr>
        <xdr:cNvSpPr txBox="1"/>
      </xdr:nvSpPr>
      <xdr:spPr>
        <a:xfrm>
          <a:off x="8092440" y="2179320"/>
          <a:ext cx="6477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DB4A11-E863-44C0-AEDC-938B9D33C493}" type="TxLink">
            <a:rPr lang="en-US" sz="1100" b="1" i="0" u="none" strike="noStrike">
              <a:solidFill>
                <a:schemeClr val="bg1"/>
              </a:solidFill>
              <a:latin typeface="Aptos Narrow"/>
              <a:cs typeface="Arial" panose="020B0604020202020204" pitchFamily="34" charset="0"/>
            </a:rPr>
            <a:pPr algn="ctr"/>
            <a:t>90.6%</a:t>
          </a:fld>
          <a:endParaRPr lang="en-GB" sz="20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10</xdr:col>
      <xdr:colOff>537210</xdr:colOff>
      <xdr:row>18</xdr:row>
      <xdr:rowOff>68580</xdr:rowOff>
    </xdr:from>
    <xdr:to>
      <xdr:col>13</xdr:col>
      <xdr:colOff>354330</xdr:colOff>
      <xdr:row>28</xdr:row>
      <xdr:rowOff>91440</xdr:rowOff>
    </xdr:to>
    <mc:AlternateContent xmlns:mc="http://schemas.openxmlformats.org/markup-compatibility/2006" xmlns:a14="http://schemas.microsoft.com/office/drawing/2010/main">
      <mc:Choice Requires="a14">
        <xdr:graphicFrame macro="">
          <xdr:nvGraphicFramePr>
            <xdr:cNvPr id="63" name="Month Name 1">
              <a:extLst>
                <a:ext uri="{FF2B5EF4-FFF2-40B4-BE49-F238E27FC236}">
                  <a16:creationId xmlns:a16="http://schemas.microsoft.com/office/drawing/2014/main" id="{385A81B2-864D-4346-8868-F09A89556371}"/>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6633210" y="3360420"/>
              <a:ext cx="1645920" cy="1851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320040</xdr:colOff>
      <xdr:row>17</xdr:row>
      <xdr:rowOff>160020</xdr:rowOff>
    </xdr:from>
    <xdr:to>
      <xdr:col>10</xdr:col>
      <xdr:colOff>243840</xdr:colOff>
      <xdr:row>28</xdr:row>
      <xdr:rowOff>71588</xdr:rowOff>
    </xdr:to>
    <xdr:graphicFrame macro="">
      <xdr:nvGraphicFramePr>
        <xdr:cNvPr id="11" name="Chart 10">
          <a:extLst>
            <a:ext uri="{FF2B5EF4-FFF2-40B4-BE49-F238E27FC236}">
              <a16:creationId xmlns:a16="http://schemas.microsoft.com/office/drawing/2014/main" id="{BCB55BB1-237C-4DAF-BC24-400B885A1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407670</xdr:colOff>
      <xdr:row>18</xdr:row>
      <xdr:rowOff>0</xdr:rowOff>
    </xdr:from>
    <xdr:to>
      <xdr:col>2</xdr:col>
      <xdr:colOff>15240</xdr:colOff>
      <xdr:row>19</xdr:row>
      <xdr:rowOff>121920</xdr:rowOff>
    </xdr:to>
    <xdr:sp macro="" textlink="">
      <xdr:nvSpPr>
        <xdr:cNvPr id="16" name="Rectangle: Rounded Corners 15">
          <a:extLst>
            <a:ext uri="{FF2B5EF4-FFF2-40B4-BE49-F238E27FC236}">
              <a16:creationId xmlns:a16="http://schemas.microsoft.com/office/drawing/2014/main" id="{0025E9F8-0463-60EE-82F9-5203C16FA2DF}"/>
            </a:ext>
          </a:extLst>
        </xdr:cNvPr>
        <xdr:cNvSpPr/>
      </xdr:nvSpPr>
      <xdr:spPr>
        <a:xfrm>
          <a:off x="407670" y="3291840"/>
          <a:ext cx="826770" cy="304800"/>
        </a:xfrm>
        <a:prstGeom prst="roundRect">
          <a:avLst>
            <a:gd name="adj" fmla="val 12631"/>
          </a:avLst>
        </a:prstGeom>
        <a:solidFill>
          <a:srgbClr val="00B0F0"/>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411480</xdr:colOff>
      <xdr:row>18</xdr:row>
      <xdr:rowOff>15240</xdr:rowOff>
    </xdr:from>
    <xdr:to>
      <xdr:col>2</xdr:col>
      <xdr:colOff>22860</xdr:colOff>
      <xdr:row>19</xdr:row>
      <xdr:rowOff>114300</xdr:rowOff>
    </xdr:to>
    <xdr:sp macro="" textlink="'Analysis 2'!G11">
      <xdr:nvSpPr>
        <xdr:cNvPr id="18" name="TextBox 17">
          <a:extLst>
            <a:ext uri="{FF2B5EF4-FFF2-40B4-BE49-F238E27FC236}">
              <a16:creationId xmlns:a16="http://schemas.microsoft.com/office/drawing/2014/main" id="{E2257BC9-4FF9-D038-1D8B-8F11251E1AB8}"/>
            </a:ext>
          </a:extLst>
        </xdr:cNvPr>
        <xdr:cNvSpPr txBox="1"/>
      </xdr:nvSpPr>
      <xdr:spPr>
        <a:xfrm>
          <a:off x="411480" y="3307080"/>
          <a:ext cx="8305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E5CD9-514C-45BF-821C-0900C5DCA841}" type="TxLink">
            <a:rPr lang="en-US" sz="1100" b="1" i="0" u="none" strike="noStrike">
              <a:solidFill>
                <a:srgbClr val="000000"/>
              </a:solidFill>
              <a:latin typeface="Aptos Narrow"/>
              <a:cs typeface="Arial" panose="020B0604020202020204" pitchFamily="34" charset="0"/>
            </a:rPr>
            <a:pPr algn="ctr"/>
            <a:t>In 2007</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143510</xdr:colOff>
      <xdr:row>18</xdr:row>
      <xdr:rowOff>0</xdr:rowOff>
    </xdr:from>
    <xdr:to>
      <xdr:col>3</xdr:col>
      <xdr:colOff>116840</xdr:colOff>
      <xdr:row>19</xdr:row>
      <xdr:rowOff>121920</xdr:rowOff>
    </xdr:to>
    <xdr:sp macro="" textlink="">
      <xdr:nvSpPr>
        <xdr:cNvPr id="20" name="Rectangle: Rounded Corners 19">
          <a:extLst>
            <a:ext uri="{FF2B5EF4-FFF2-40B4-BE49-F238E27FC236}">
              <a16:creationId xmlns:a16="http://schemas.microsoft.com/office/drawing/2014/main" id="{6A06AE76-B38A-23B0-742F-B45F15B70F2C}"/>
            </a:ext>
          </a:extLst>
        </xdr:cNvPr>
        <xdr:cNvSpPr/>
      </xdr:nvSpPr>
      <xdr:spPr>
        <a:xfrm>
          <a:off x="1362710" y="3291840"/>
          <a:ext cx="58293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245110</xdr:colOff>
      <xdr:row>18</xdr:row>
      <xdr:rowOff>0</xdr:rowOff>
    </xdr:from>
    <xdr:to>
      <xdr:col>4</xdr:col>
      <xdr:colOff>218440</xdr:colOff>
      <xdr:row>19</xdr:row>
      <xdr:rowOff>121920</xdr:rowOff>
    </xdr:to>
    <xdr:sp macro="" textlink="">
      <xdr:nvSpPr>
        <xdr:cNvPr id="22" name="Rectangle: Rounded Corners 21">
          <a:extLst>
            <a:ext uri="{FF2B5EF4-FFF2-40B4-BE49-F238E27FC236}">
              <a16:creationId xmlns:a16="http://schemas.microsoft.com/office/drawing/2014/main" id="{512A6876-D0E1-EA9D-2392-C84E898D6380}"/>
            </a:ext>
          </a:extLst>
        </xdr:cNvPr>
        <xdr:cNvSpPr/>
      </xdr:nvSpPr>
      <xdr:spPr>
        <a:xfrm>
          <a:off x="2073910" y="3291840"/>
          <a:ext cx="58293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346710</xdr:colOff>
      <xdr:row>18</xdr:row>
      <xdr:rowOff>0</xdr:rowOff>
    </xdr:from>
    <xdr:to>
      <xdr:col>5</xdr:col>
      <xdr:colOff>320040</xdr:colOff>
      <xdr:row>19</xdr:row>
      <xdr:rowOff>121920</xdr:rowOff>
    </xdr:to>
    <xdr:sp macro="" textlink="">
      <xdr:nvSpPr>
        <xdr:cNvPr id="30" name="Rectangle: Rounded Corners 29">
          <a:extLst>
            <a:ext uri="{FF2B5EF4-FFF2-40B4-BE49-F238E27FC236}">
              <a16:creationId xmlns:a16="http://schemas.microsoft.com/office/drawing/2014/main" id="{8A9659FD-3D49-0219-9149-28BDDEE11585}"/>
            </a:ext>
          </a:extLst>
        </xdr:cNvPr>
        <xdr:cNvSpPr/>
      </xdr:nvSpPr>
      <xdr:spPr>
        <a:xfrm>
          <a:off x="2785110" y="3291840"/>
          <a:ext cx="582930" cy="304800"/>
        </a:xfrm>
        <a:prstGeom prst="roundRect">
          <a:avLst>
            <a:gd name="adj" fmla="val 12631"/>
          </a:avLst>
        </a:prstGeom>
        <a:solidFill>
          <a:schemeClr val="bg1">
            <a:lumMod val="8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93980</xdr:colOff>
      <xdr:row>18</xdr:row>
      <xdr:rowOff>7620</xdr:rowOff>
    </xdr:from>
    <xdr:to>
      <xdr:col>3</xdr:col>
      <xdr:colOff>132080</xdr:colOff>
      <xdr:row>19</xdr:row>
      <xdr:rowOff>106680</xdr:rowOff>
    </xdr:to>
    <xdr:sp macro="" textlink="'Analysis 2'!J6">
      <xdr:nvSpPr>
        <xdr:cNvPr id="32" name="TextBox 31">
          <a:extLst>
            <a:ext uri="{FF2B5EF4-FFF2-40B4-BE49-F238E27FC236}">
              <a16:creationId xmlns:a16="http://schemas.microsoft.com/office/drawing/2014/main" id="{8AE641AA-1946-7B22-EBD9-6F3529AD2D04}"/>
            </a:ext>
          </a:extLst>
        </xdr:cNvPr>
        <xdr:cNvSpPr txBox="1"/>
      </xdr:nvSpPr>
      <xdr:spPr>
        <a:xfrm>
          <a:off x="1313180" y="3299460"/>
          <a:ext cx="6477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2F9571-7669-4598-9170-251FC573AB34}" type="TxLink">
            <a:rPr lang="en-US" sz="1100" b="1" i="0" u="none" strike="noStrike">
              <a:solidFill>
                <a:srgbClr val="000000"/>
              </a:solidFill>
              <a:latin typeface="Aptos Narrow"/>
              <a:cs typeface="Arial" panose="020B0604020202020204" pitchFamily="34" charset="0"/>
            </a:rPr>
            <a:pPr algn="ctr"/>
            <a:t>Dec</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203200</xdr:colOff>
      <xdr:row>18</xdr:row>
      <xdr:rowOff>7620</xdr:rowOff>
    </xdr:from>
    <xdr:to>
      <xdr:col>4</xdr:col>
      <xdr:colOff>241300</xdr:colOff>
      <xdr:row>19</xdr:row>
      <xdr:rowOff>106680</xdr:rowOff>
    </xdr:to>
    <xdr:sp macro="" textlink="'Analysis 2'!J7">
      <xdr:nvSpPr>
        <xdr:cNvPr id="41" name="TextBox 40">
          <a:extLst>
            <a:ext uri="{FF2B5EF4-FFF2-40B4-BE49-F238E27FC236}">
              <a16:creationId xmlns:a16="http://schemas.microsoft.com/office/drawing/2014/main" id="{B2AE7775-9EE0-B36E-3058-16BE6EA4BC93}"/>
            </a:ext>
          </a:extLst>
        </xdr:cNvPr>
        <xdr:cNvSpPr txBox="1"/>
      </xdr:nvSpPr>
      <xdr:spPr>
        <a:xfrm>
          <a:off x="2032000" y="3299460"/>
          <a:ext cx="6477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1D4DB-F2BA-4C39-B34A-B4718340116D}" type="TxLink">
            <a:rPr lang="en-US" sz="1100" b="1" i="0" u="none" strike="noStrike">
              <a:solidFill>
                <a:srgbClr val="000000"/>
              </a:solidFill>
              <a:latin typeface="Aptos Narrow"/>
              <a:cs typeface="Arial" panose="020B0604020202020204" pitchFamily="34" charset="0"/>
            </a:rPr>
            <a:pPr algn="ctr"/>
            <a:t>Nov</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312420</xdr:colOff>
      <xdr:row>18</xdr:row>
      <xdr:rowOff>7620</xdr:rowOff>
    </xdr:from>
    <xdr:to>
      <xdr:col>5</xdr:col>
      <xdr:colOff>350520</xdr:colOff>
      <xdr:row>19</xdr:row>
      <xdr:rowOff>106680</xdr:rowOff>
    </xdr:to>
    <xdr:sp macro="" textlink="'Analysis 2'!J8">
      <xdr:nvSpPr>
        <xdr:cNvPr id="58" name="TextBox 57">
          <a:extLst>
            <a:ext uri="{FF2B5EF4-FFF2-40B4-BE49-F238E27FC236}">
              <a16:creationId xmlns:a16="http://schemas.microsoft.com/office/drawing/2014/main" id="{27004FEB-B4DB-1B64-F649-934D143091F9}"/>
            </a:ext>
          </a:extLst>
        </xdr:cNvPr>
        <xdr:cNvSpPr txBox="1"/>
      </xdr:nvSpPr>
      <xdr:spPr>
        <a:xfrm>
          <a:off x="2750820" y="3299460"/>
          <a:ext cx="6477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85AA2D-915E-4E72-9E70-1FF1782ADC85}" type="TxLink">
            <a:rPr lang="en-US" sz="1100" b="1" i="0" u="none" strike="noStrike">
              <a:solidFill>
                <a:srgbClr val="000000"/>
              </a:solidFill>
              <a:latin typeface="Aptos Narrow"/>
              <a:cs typeface="Arial" panose="020B0604020202020204" pitchFamily="34" charset="0"/>
            </a:rPr>
            <a:pPr algn="ctr"/>
            <a:t>Aug</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281940</xdr:colOff>
      <xdr:row>18</xdr:row>
      <xdr:rowOff>15240</xdr:rowOff>
    </xdr:from>
    <xdr:to>
      <xdr:col>8</xdr:col>
      <xdr:colOff>228600</xdr:colOff>
      <xdr:row>19</xdr:row>
      <xdr:rowOff>88332</xdr:rowOff>
    </xdr:to>
    <xdr:sp macro="" textlink="">
      <xdr:nvSpPr>
        <xdr:cNvPr id="2049" name="TextBox 2048">
          <a:extLst>
            <a:ext uri="{FF2B5EF4-FFF2-40B4-BE49-F238E27FC236}">
              <a16:creationId xmlns:a16="http://schemas.microsoft.com/office/drawing/2014/main" id="{6FBFED78-41C3-B530-6FF3-2511F07E0176}"/>
            </a:ext>
          </a:extLst>
        </xdr:cNvPr>
        <xdr:cNvSpPr txBox="1"/>
      </xdr:nvSpPr>
      <xdr:spPr>
        <a:xfrm>
          <a:off x="3329940" y="3307080"/>
          <a:ext cx="17754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Collectively Accounted</a:t>
          </a:r>
          <a:r>
            <a:rPr lang="en-GB" sz="1100" b="0" i="0" u="none" strike="noStrike" baseline="0">
              <a:solidFill>
                <a:srgbClr val="000000"/>
              </a:solidFill>
              <a:latin typeface="Aptos Narrow"/>
              <a:cs typeface="Arial" panose="020B0604020202020204" pitchFamily="34" charset="0"/>
            </a:rPr>
            <a:t> for</a:t>
          </a:r>
          <a:endParaRPr lang="en-US" sz="1100" b="0" i="0" u="none" strike="noStrike">
            <a:solidFill>
              <a:srgbClr val="000000"/>
            </a:solidFill>
            <a:latin typeface="Aptos Narrow"/>
            <a:cs typeface="Arial" panose="020B0604020202020204" pitchFamily="34" charset="0"/>
          </a:endParaRPr>
        </a:p>
      </xdr:txBody>
    </xdr:sp>
    <xdr:clientData/>
  </xdr:twoCellAnchor>
  <xdr:twoCellAnchor>
    <xdr:from>
      <xdr:col>8</xdr:col>
      <xdr:colOff>7620</xdr:colOff>
      <xdr:row>18</xdr:row>
      <xdr:rowOff>15240</xdr:rowOff>
    </xdr:from>
    <xdr:to>
      <xdr:col>9</xdr:col>
      <xdr:colOff>190500</xdr:colOff>
      <xdr:row>19</xdr:row>
      <xdr:rowOff>88332</xdr:rowOff>
    </xdr:to>
    <xdr:sp macro="" textlink="'Analysis 2'!I11">
      <xdr:nvSpPr>
        <xdr:cNvPr id="2053" name="TextBox 2052">
          <a:extLst>
            <a:ext uri="{FF2B5EF4-FFF2-40B4-BE49-F238E27FC236}">
              <a16:creationId xmlns:a16="http://schemas.microsoft.com/office/drawing/2014/main" id="{727F5F8B-7436-A311-A848-1F63C75E212D}"/>
            </a:ext>
          </a:extLst>
        </xdr:cNvPr>
        <xdr:cNvSpPr txBox="1"/>
      </xdr:nvSpPr>
      <xdr:spPr>
        <a:xfrm>
          <a:off x="4884420" y="3307080"/>
          <a:ext cx="79248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0FBDDEC-739C-47DD-ACBD-88D5767780A7}" type="TxLink">
            <a:rPr lang="en-US" sz="1800" b="1" i="0" u="none" strike="noStrike">
              <a:solidFill>
                <a:srgbClr val="00B0F0"/>
              </a:solidFill>
              <a:latin typeface="Aptos Narrow"/>
              <a:ea typeface="+mn-ea"/>
              <a:cs typeface="Arial" panose="020B0604020202020204" pitchFamily="34" charset="0"/>
            </a:rPr>
            <a:pPr marL="0" indent="0" algn="l"/>
            <a:t>50.6%</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9</xdr:col>
      <xdr:colOff>7620</xdr:colOff>
      <xdr:row>18</xdr:row>
      <xdr:rowOff>15240</xdr:rowOff>
    </xdr:from>
    <xdr:to>
      <xdr:col>10</xdr:col>
      <xdr:colOff>365760</xdr:colOff>
      <xdr:row>19</xdr:row>
      <xdr:rowOff>88332</xdr:rowOff>
    </xdr:to>
    <xdr:sp macro="" textlink="">
      <xdr:nvSpPr>
        <xdr:cNvPr id="2054" name="TextBox 2053">
          <a:extLst>
            <a:ext uri="{FF2B5EF4-FFF2-40B4-BE49-F238E27FC236}">
              <a16:creationId xmlns:a16="http://schemas.microsoft.com/office/drawing/2014/main" id="{E5F5F261-D7B9-7E36-67B4-6D43FFEAB106}"/>
            </a:ext>
          </a:extLst>
        </xdr:cNvPr>
        <xdr:cNvSpPr txBox="1"/>
      </xdr:nvSpPr>
      <xdr:spPr>
        <a:xfrm>
          <a:off x="5494020" y="330708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of Total </a:t>
          </a:r>
          <a:r>
            <a:rPr lang="en-GB" sz="1200" b="1" i="0" u="none" strike="noStrike">
              <a:solidFill>
                <a:srgbClr val="000000"/>
              </a:solidFill>
              <a:latin typeface="Aptos Narrow"/>
              <a:cs typeface="Arial" panose="020B0604020202020204" pitchFamily="34" charset="0"/>
            </a:rPr>
            <a:t>Profit</a:t>
          </a:r>
          <a:endParaRPr lang="en-US" sz="1100" b="1" i="0" u="none" strike="noStrike">
            <a:solidFill>
              <a:srgbClr val="000000"/>
            </a:solidFill>
            <a:latin typeface="Aptos Narrow"/>
            <a:cs typeface="Arial" panose="020B0604020202020204" pitchFamily="34" charset="0"/>
          </a:endParaRPr>
        </a:p>
      </xdr:txBody>
    </xdr:sp>
    <xdr:clientData/>
  </xdr:twoCellAnchor>
  <xdr:twoCellAnchor>
    <xdr:from>
      <xdr:col>14</xdr:col>
      <xdr:colOff>160020</xdr:colOff>
      <xdr:row>19</xdr:row>
      <xdr:rowOff>106680</xdr:rowOff>
    </xdr:from>
    <xdr:to>
      <xdr:col>23</xdr:col>
      <xdr:colOff>220980</xdr:colOff>
      <xdr:row>28</xdr:row>
      <xdr:rowOff>51936</xdr:rowOff>
    </xdr:to>
    <xdr:graphicFrame macro="">
      <xdr:nvGraphicFramePr>
        <xdr:cNvPr id="12" name="Chart 11">
          <a:extLst>
            <a:ext uri="{FF2B5EF4-FFF2-40B4-BE49-F238E27FC236}">
              <a16:creationId xmlns:a16="http://schemas.microsoft.com/office/drawing/2014/main" id="{B5C8A1D2-D6E1-48FC-A375-A11A9D147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350520</xdr:colOff>
      <xdr:row>18</xdr:row>
      <xdr:rowOff>22860</xdr:rowOff>
    </xdr:from>
    <xdr:to>
      <xdr:col>18</xdr:col>
      <xdr:colOff>335280</xdr:colOff>
      <xdr:row>19</xdr:row>
      <xdr:rowOff>95952</xdr:rowOff>
    </xdr:to>
    <xdr:sp macro="" textlink="">
      <xdr:nvSpPr>
        <xdr:cNvPr id="2056" name="TextBox 2055">
          <a:extLst>
            <a:ext uri="{FF2B5EF4-FFF2-40B4-BE49-F238E27FC236}">
              <a16:creationId xmlns:a16="http://schemas.microsoft.com/office/drawing/2014/main" id="{39AE9CDA-B5E6-6B43-066F-3880591D520C}"/>
            </a:ext>
          </a:extLst>
        </xdr:cNvPr>
        <xdr:cNvSpPr txBox="1"/>
      </xdr:nvSpPr>
      <xdr:spPr>
        <a:xfrm>
          <a:off x="8884920" y="3314700"/>
          <a:ext cx="24231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The Highlighted Weekdays Contributed </a:t>
          </a:r>
          <a:endParaRPr lang="en-US" sz="1100" b="0" i="0" u="none" strike="noStrike">
            <a:solidFill>
              <a:srgbClr val="000000"/>
            </a:solidFill>
            <a:latin typeface="Aptos Narrow"/>
            <a:cs typeface="Arial" panose="020B0604020202020204" pitchFamily="34" charset="0"/>
          </a:endParaRPr>
        </a:p>
      </xdr:txBody>
    </xdr:sp>
    <xdr:clientData/>
  </xdr:twoCellAnchor>
  <xdr:twoCellAnchor>
    <xdr:from>
      <xdr:col>18</xdr:col>
      <xdr:colOff>243840</xdr:colOff>
      <xdr:row>18</xdr:row>
      <xdr:rowOff>22860</xdr:rowOff>
    </xdr:from>
    <xdr:to>
      <xdr:col>19</xdr:col>
      <xdr:colOff>426720</xdr:colOff>
      <xdr:row>19</xdr:row>
      <xdr:rowOff>95952</xdr:rowOff>
    </xdr:to>
    <xdr:sp macro="" textlink="'Analysis 2'!Y10">
      <xdr:nvSpPr>
        <xdr:cNvPr id="2057" name="TextBox 2056">
          <a:extLst>
            <a:ext uri="{FF2B5EF4-FFF2-40B4-BE49-F238E27FC236}">
              <a16:creationId xmlns:a16="http://schemas.microsoft.com/office/drawing/2014/main" id="{30738508-B5FB-446F-4840-79484729321F}"/>
            </a:ext>
          </a:extLst>
        </xdr:cNvPr>
        <xdr:cNvSpPr txBox="1"/>
      </xdr:nvSpPr>
      <xdr:spPr>
        <a:xfrm>
          <a:off x="11216640" y="3314700"/>
          <a:ext cx="79248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68802E6-78AF-46A7-8A43-1350FD1D8634}" type="TxLink">
            <a:rPr lang="en-US" sz="1800" b="1" i="0" u="none" strike="noStrike">
              <a:solidFill>
                <a:srgbClr val="00B0F0"/>
              </a:solidFill>
              <a:latin typeface="Aptos Narrow"/>
              <a:ea typeface="+mn-ea"/>
              <a:cs typeface="Arial" panose="020B0604020202020204" pitchFamily="34" charset="0"/>
            </a:rPr>
            <a:pPr marL="0" indent="0" algn="l"/>
            <a:t>47.1%</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19</xdr:col>
      <xdr:colOff>297180</xdr:colOff>
      <xdr:row>18</xdr:row>
      <xdr:rowOff>7620</xdr:rowOff>
    </xdr:from>
    <xdr:to>
      <xdr:col>21</xdr:col>
      <xdr:colOff>45720</xdr:colOff>
      <xdr:row>19</xdr:row>
      <xdr:rowOff>80712</xdr:rowOff>
    </xdr:to>
    <xdr:sp macro="" textlink="">
      <xdr:nvSpPr>
        <xdr:cNvPr id="2058" name="TextBox 2057">
          <a:extLst>
            <a:ext uri="{FF2B5EF4-FFF2-40B4-BE49-F238E27FC236}">
              <a16:creationId xmlns:a16="http://schemas.microsoft.com/office/drawing/2014/main" id="{F5496AB3-9D0D-69D1-8811-E759C6CA3476}"/>
            </a:ext>
          </a:extLst>
        </xdr:cNvPr>
        <xdr:cNvSpPr txBox="1"/>
      </xdr:nvSpPr>
      <xdr:spPr>
        <a:xfrm>
          <a:off x="11879580" y="329946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of Total </a:t>
          </a:r>
          <a:r>
            <a:rPr lang="en-GB" sz="1200" b="1" i="0" u="none" strike="noStrike">
              <a:solidFill>
                <a:srgbClr val="000000"/>
              </a:solidFill>
              <a:latin typeface="Aptos Narrow"/>
              <a:cs typeface="Arial" panose="020B0604020202020204" pitchFamily="34" charset="0"/>
            </a:rPr>
            <a:t>Profit</a:t>
          </a:r>
          <a:endParaRPr lang="en-US" sz="1100" b="1" i="0" u="none" strike="noStrike">
            <a:solidFill>
              <a:srgbClr val="000000"/>
            </a:solidFill>
            <a:latin typeface="Aptos Narrow"/>
            <a:cs typeface="Arial" panose="020B0604020202020204" pitchFamily="34" charset="0"/>
          </a:endParaRPr>
        </a:p>
      </xdr:txBody>
    </xdr:sp>
    <xdr:clientData/>
  </xdr:twoCellAnchor>
  <xdr:twoCellAnchor>
    <xdr:from>
      <xdr:col>0</xdr:col>
      <xdr:colOff>289560</xdr:colOff>
      <xdr:row>29</xdr:row>
      <xdr:rowOff>53340</xdr:rowOff>
    </xdr:from>
    <xdr:to>
      <xdr:col>5</xdr:col>
      <xdr:colOff>190500</xdr:colOff>
      <xdr:row>39</xdr:row>
      <xdr:rowOff>99060</xdr:rowOff>
    </xdr:to>
    <xdr:graphicFrame macro="">
      <xdr:nvGraphicFramePr>
        <xdr:cNvPr id="2059" name="Chart 2058">
          <a:extLst>
            <a:ext uri="{FF2B5EF4-FFF2-40B4-BE49-F238E27FC236}">
              <a16:creationId xmlns:a16="http://schemas.microsoft.com/office/drawing/2014/main" id="{C1809D8D-18A1-446B-81FC-004180D7F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83820</xdr:colOff>
      <xdr:row>31</xdr:row>
      <xdr:rowOff>30480</xdr:rowOff>
    </xdr:from>
    <xdr:to>
      <xdr:col>3</xdr:col>
      <xdr:colOff>388620</xdr:colOff>
      <xdr:row>36</xdr:row>
      <xdr:rowOff>30480</xdr:rowOff>
    </xdr:to>
    <xdr:sp macro="" textlink="">
      <xdr:nvSpPr>
        <xdr:cNvPr id="2062" name="Oval 2061">
          <a:extLst>
            <a:ext uri="{FF2B5EF4-FFF2-40B4-BE49-F238E27FC236}">
              <a16:creationId xmlns:a16="http://schemas.microsoft.com/office/drawing/2014/main" id="{CBA023FF-A8BB-C439-0AAC-2D5175D1B575}"/>
            </a:ext>
          </a:extLst>
        </xdr:cNvPr>
        <xdr:cNvSpPr/>
      </xdr:nvSpPr>
      <xdr:spPr>
        <a:xfrm>
          <a:off x="1303020" y="5699760"/>
          <a:ext cx="914400" cy="9144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556260</xdr:colOff>
      <xdr:row>30</xdr:row>
      <xdr:rowOff>15240</xdr:rowOff>
    </xdr:from>
    <xdr:to>
      <xdr:col>6</xdr:col>
      <xdr:colOff>38100</xdr:colOff>
      <xdr:row>31</xdr:row>
      <xdr:rowOff>88332</xdr:rowOff>
    </xdr:to>
    <xdr:sp macro="" textlink="'Analysis 2'!AG14">
      <xdr:nvSpPr>
        <xdr:cNvPr id="2063" name="TextBox 2062">
          <a:extLst>
            <a:ext uri="{FF2B5EF4-FFF2-40B4-BE49-F238E27FC236}">
              <a16:creationId xmlns:a16="http://schemas.microsoft.com/office/drawing/2014/main" id="{FEDBB735-0E98-F768-7740-AA709C5EE16E}"/>
            </a:ext>
          </a:extLst>
        </xdr:cNvPr>
        <xdr:cNvSpPr txBox="1"/>
      </xdr:nvSpPr>
      <xdr:spPr>
        <a:xfrm>
          <a:off x="2385060" y="5501640"/>
          <a:ext cx="13106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ADD908-E56B-4EA5-A107-C794B164952F}" type="TxLink">
            <a:rPr lang="en-US" sz="1100" b="0" i="0" u="none" strike="noStrike">
              <a:solidFill>
                <a:srgbClr val="000000"/>
              </a:solidFill>
              <a:latin typeface="Aptos Narrow"/>
              <a:cs typeface="Arial" panose="020B0604020202020204" pitchFamily="34" charset="0"/>
            </a:rPr>
            <a:pPr algn="ctr"/>
            <a:t>WEEKDAY makes up</a:t>
          </a:fld>
          <a:endParaRPr lang="en-US" sz="1100" b="0" i="0" u="none" strike="noStrike">
            <a:solidFill>
              <a:srgbClr val="000000"/>
            </a:solidFill>
            <a:latin typeface="Aptos Narrow"/>
            <a:cs typeface="Arial" panose="020B0604020202020204" pitchFamily="34" charset="0"/>
          </a:endParaRPr>
        </a:p>
      </xdr:txBody>
    </xdr:sp>
    <xdr:clientData/>
  </xdr:twoCellAnchor>
  <xdr:twoCellAnchor>
    <xdr:from>
      <xdr:col>4</xdr:col>
      <xdr:colOff>182880</xdr:colOff>
      <xdr:row>31</xdr:row>
      <xdr:rowOff>83820</xdr:rowOff>
    </xdr:from>
    <xdr:to>
      <xdr:col>5</xdr:col>
      <xdr:colOff>396240</xdr:colOff>
      <xdr:row>32</xdr:row>
      <xdr:rowOff>156912</xdr:rowOff>
    </xdr:to>
    <xdr:sp macro="" textlink="'Analysis 2'!AG13">
      <xdr:nvSpPr>
        <xdr:cNvPr id="2064" name="TextBox 2063">
          <a:extLst>
            <a:ext uri="{FF2B5EF4-FFF2-40B4-BE49-F238E27FC236}">
              <a16:creationId xmlns:a16="http://schemas.microsoft.com/office/drawing/2014/main" id="{1D5EFD23-E28A-3096-FEBE-BA5946E5E445}"/>
            </a:ext>
          </a:extLst>
        </xdr:cNvPr>
        <xdr:cNvSpPr txBox="1"/>
      </xdr:nvSpPr>
      <xdr:spPr>
        <a:xfrm>
          <a:off x="2621280" y="5753100"/>
          <a:ext cx="8229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4C92EF6-2725-48AD-8385-6148C9BE5D2B}" type="TxLink">
            <a:rPr lang="en-US" sz="1800" b="1" i="0" u="none" strike="noStrike">
              <a:solidFill>
                <a:srgbClr val="00B0F0"/>
              </a:solidFill>
              <a:latin typeface="Aptos Narrow"/>
              <a:ea typeface="+mn-ea"/>
              <a:cs typeface="Arial" panose="020B0604020202020204" pitchFamily="34" charset="0"/>
            </a:rPr>
            <a:pPr marL="0" indent="0" algn="l"/>
            <a:t>69.6%</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4</xdr:col>
      <xdr:colOff>106680</xdr:colOff>
      <xdr:row>32</xdr:row>
      <xdr:rowOff>129540</xdr:rowOff>
    </xdr:from>
    <xdr:to>
      <xdr:col>5</xdr:col>
      <xdr:colOff>464820</xdr:colOff>
      <xdr:row>34</xdr:row>
      <xdr:rowOff>19752</xdr:rowOff>
    </xdr:to>
    <xdr:sp macro="" textlink="">
      <xdr:nvSpPr>
        <xdr:cNvPr id="2065" name="TextBox 2064">
          <a:extLst>
            <a:ext uri="{FF2B5EF4-FFF2-40B4-BE49-F238E27FC236}">
              <a16:creationId xmlns:a16="http://schemas.microsoft.com/office/drawing/2014/main" id="{F4C38EC0-7D87-D012-6B11-27B68F349F09}"/>
            </a:ext>
          </a:extLst>
        </xdr:cNvPr>
        <xdr:cNvSpPr txBox="1"/>
      </xdr:nvSpPr>
      <xdr:spPr>
        <a:xfrm>
          <a:off x="2545080" y="598170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of Total </a:t>
          </a:r>
          <a:r>
            <a:rPr lang="en-GB" sz="1200" b="1" i="0" u="none" strike="noStrike">
              <a:solidFill>
                <a:srgbClr val="000000"/>
              </a:solidFill>
              <a:latin typeface="Aptos Narrow"/>
              <a:cs typeface="Arial" panose="020B0604020202020204" pitchFamily="34" charset="0"/>
            </a:rPr>
            <a:t>Profit</a:t>
          </a:r>
          <a:endParaRPr lang="en-US" sz="1100" b="1" i="0" u="none" strike="noStrike">
            <a:solidFill>
              <a:srgbClr val="000000"/>
            </a:solidFill>
            <a:latin typeface="Aptos Narrow"/>
            <a:cs typeface="Arial" panose="020B0604020202020204" pitchFamily="34" charset="0"/>
          </a:endParaRPr>
        </a:p>
      </xdr:txBody>
    </xdr:sp>
    <xdr:clientData/>
  </xdr:twoCellAnchor>
  <xdr:twoCellAnchor editAs="oneCell">
    <xdr:from>
      <xdr:col>2</xdr:col>
      <xdr:colOff>274320</xdr:colOff>
      <xdr:row>32</xdr:row>
      <xdr:rowOff>22860</xdr:rowOff>
    </xdr:from>
    <xdr:to>
      <xdr:col>3</xdr:col>
      <xdr:colOff>175260</xdr:colOff>
      <xdr:row>34</xdr:row>
      <xdr:rowOff>167640</xdr:rowOff>
    </xdr:to>
    <xdr:pic>
      <xdr:nvPicPr>
        <xdr:cNvPr id="2067" name="Picture 2066">
          <a:extLst>
            <a:ext uri="{FF2B5EF4-FFF2-40B4-BE49-F238E27FC236}">
              <a16:creationId xmlns:a16="http://schemas.microsoft.com/office/drawing/2014/main" id="{607744C5-28AD-B81F-C8D0-7B331A9F00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93520" y="5875020"/>
          <a:ext cx="510540" cy="510540"/>
        </a:xfrm>
        <a:prstGeom prst="rect">
          <a:avLst/>
        </a:prstGeom>
      </xdr:spPr>
    </xdr:pic>
    <xdr:clientData/>
  </xdr:twoCellAnchor>
  <xdr:twoCellAnchor>
    <xdr:from>
      <xdr:col>6</xdr:col>
      <xdr:colOff>167640</xdr:colOff>
      <xdr:row>29</xdr:row>
      <xdr:rowOff>45720</xdr:rowOff>
    </xdr:from>
    <xdr:to>
      <xdr:col>14</xdr:col>
      <xdr:colOff>594360</xdr:colOff>
      <xdr:row>39</xdr:row>
      <xdr:rowOff>90036</xdr:rowOff>
    </xdr:to>
    <xdr:sp macro="" textlink="">
      <xdr:nvSpPr>
        <xdr:cNvPr id="2068" name="Rectangle: Rounded Corners 2067">
          <a:extLst>
            <a:ext uri="{FF2B5EF4-FFF2-40B4-BE49-F238E27FC236}">
              <a16:creationId xmlns:a16="http://schemas.microsoft.com/office/drawing/2014/main" id="{13946175-D994-F0BE-3F63-C7336A22ACC9}"/>
            </a:ext>
          </a:extLst>
        </xdr:cNvPr>
        <xdr:cNvSpPr/>
      </xdr:nvSpPr>
      <xdr:spPr>
        <a:xfrm>
          <a:off x="3825240" y="5349240"/>
          <a:ext cx="5303520" cy="1873116"/>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335280</xdr:colOff>
      <xdr:row>31</xdr:row>
      <xdr:rowOff>175260</xdr:rowOff>
    </xdr:from>
    <xdr:to>
      <xdr:col>8</xdr:col>
      <xdr:colOff>91440</xdr:colOff>
      <xdr:row>37</xdr:row>
      <xdr:rowOff>160020</xdr:rowOff>
    </xdr:to>
    <xdr:sp macro="" textlink="">
      <xdr:nvSpPr>
        <xdr:cNvPr id="2069" name="Rectangle: Rounded Corners 2068">
          <a:extLst>
            <a:ext uri="{FF2B5EF4-FFF2-40B4-BE49-F238E27FC236}">
              <a16:creationId xmlns:a16="http://schemas.microsoft.com/office/drawing/2014/main" id="{C093F2C7-46AE-427B-C493-8828DFF75E0E}"/>
            </a:ext>
          </a:extLst>
        </xdr:cNvPr>
        <xdr:cNvSpPr/>
      </xdr:nvSpPr>
      <xdr:spPr>
        <a:xfrm>
          <a:off x="3992880" y="5844540"/>
          <a:ext cx="975360" cy="1082040"/>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56</xdr:row>
      <xdr:rowOff>175260</xdr:rowOff>
    </xdr:from>
    <xdr:to>
      <xdr:col>1</xdr:col>
      <xdr:colOff>594360</xdr:colOff>
      <xdr:row>63</xdr:row>
      <xdr:rowOff>83820</xdr:rowOff>
    </xdr:to>
    <xdr:sp macro="" textlink="">
      <xdr:nvSpPr>
        <xdr:cNvPr id="2070" name="Rectangle: Rounded Corners 2069">
          <a:extLst>
            <a:ext uri="{FF2B5EF4-FFF2-40B4-BE49-F238E27FC236}">
              <a16:creationId xmlns:a16="http://schemas.microsoft.com/office/drawing/2014/main" id="{0D43328F-DEAA-FD11-176F-0CEE3FE1B3AC}"/>
            </a:ext>
          </a:extLst>
        </xdr:cNvPr>
        <xdr:cNvSpPr/>
      </xdr:nvSpPr>
      <xdr:spPr>
        <a:xfrm>
          <a:off x="228600" y="10416540"/>
          <a:ext cx="975360" cy="1188720"/>
        </a:xfrm>
        <a:prstGeom prst="roundRect">
          <a:avLst>
            <a:gd name="adj" fmla="val 12631"/>
          </a:avLst>
        </a:prstGeom>
        <a:solidFill>
          <a:schemeClr val="tx1">
            <a:lumMod val="85000"/>
            <a:lumOff val="15000"/>
          </a:schemeClr>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383540</xdr:colOff>
      <xdr:row>31</xdr:row>
      <xdr:rowOff>175260</xdr:rowOff>
    </xdr:from>
    <xdr:to>
      <xdr:col>10</xdr:col>
      <xdr:colOff>139700</xdr:colOff>
      <xdr:row>37</xdr:row>
      <xdr:rowOff>160020</xdr:rowOff>
    </xdr:to>
    <xdr:sp macro="" textlink="">
      <xdr:nvSpPr>
        <xdr:cNvPr id="2071" name="Rectangle: Rounded Corners 2070">
          <a:extLst>
            <a:ext uri="{FF2B5EF4-FFF2-40B4-BE49-F238E27FC236}">
              <a16:creationId xmlns:a16="http://schemas.microsoft.com/office/drawing/2014/main" id="{864CD3E4-65BD-64EE-BBF1-8A9F7E6A271A}"/>
            </a:ext>
          </a:extLst>
        </xdr:cNvPr>
        <xdr:cNvSpPr/>
      </xdr:nvSpPr>
      <xdr:spPr>
        <a:xfrm>
          <a:off x="5260340" y="5844540"/>
          <a:ext cx="975360" cy="1082040"/>
        </a:xfrm>
        <a:prstGeom prst="roundRect">
          <a:avLst>
            <a:gd name="adj" fmla="val 12631"/>
          </a:avLst>
        </a:prstGeom>
        <a:solidFill>
          <a:srgbClr val="FFFF66"/>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431800</xdr:colOff>
      <xdr:row>31</xdr:row>
      <xdr:rowOff>175260</xdr:rowOff>
    </xdr:from>
    <xdr:to>
      <xdr:col>12</xdr:col>
      <xdr:colOff>187960</xdr:colOff>
      <xdr:row>37</xdr:row>
      <xdr:rowOff>160020</xdr:rowOff>
    </xdr:to>
    <xdr:sp macro="" textlink="">
      <xdr:nvSpPr>
        <xdr:cNvPr id="2072" name="Rectangle: Rounded Corners 2071">
          <a:extLst>
            <a:ext uri="{FF2B5EF4-FFF2-40B4-BE49-F238E27FC236}">
              <a16:creationId xmlns:a16="http://schemas.microsoft.com/office/drawing/2014/main" id="{4126C5CB-08FC-81D0-7877-75E8DB08CD88}"/>
            </a:ext>
          </a:extLst>
        </xdr:cNvPr>
        <xdr:cNvSpPr/>
      </xdr:nvSpPr>
      <xdr:spPr>
        <a:xfrm>
          <a:off x="6527800" y="5844540"/>
          <a:ext cx="975360" cy="1082040"/>
        </a:xfrm>
        <a:prstGeom prst="roundRect">
          <a:avLst>
            <a:gd name="adj" fmla="val 12631"/>
          </a:avLst>
        </a:prstGeom>
        <a:solidFill>
          <a:schemeClr val="bg1"/>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480060</xdr:colOff>
      <xdr:row>31</xdr:row>
      <xdr:rowOff>175260</xdr:rowOff>
    </xdr:from>
    <xdr:to>
      <xdr:col>14</xdr:col>
      <xdr:colOff>236220</xdr:colOff>
      <xdr:row>37</xdr:row>
      <xdr:rowOff>160020</xdr:rowOff>
    </xdr:to>
    <xdr:sp macro="" textlink="">
      <xdr:nvSpPr>
        <xdr:cNvPr id="2073" name="Rectangle: Rounded Corners 2072">
          <a:extLst>
            <a:ext uri="{FF2B5EF4-FFF2-40B4-BE49-F238E27FC236}">
              <a16:creationId xmlns:a16="http://schemas.microsoft.com/office/drawing/2014/main" id="{18AE1ED7-A745-20F5-830D-0AF0A0CD0752}"/>
            </a:ext>
          </a:extLst>
        </xdr:cNvPr>
        <xdr:cNvSpPr/>
      </xdr:nvSpPr>
      <xdr:spPr>
        <a:xfrm>
          <a:off x="7795260" y="5844540"/>
          <a:ext cx="975360" cy="1082040"/>
        </a:xfrm>
        <a:prstGeom prst="roundRect">
          <a:avLst>
            <a:gd name="adj" fmla="val 12631"/>
          </a:avLst>
        </a:prstGeom>
        <a:solidFill>
          <a:srgbClr val="EB8A15"/>
        </a:solidFill>
        <a:ln>
          <a:noFill/>
        </a:ln>
        <a:effectLst>
          <a:outerShdw blurRad="127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434340</xdr:colOff>
      <xdr:row>36</xdr:row>
      <xdr:rowOff>114299</xdr:rowOff>
    </xdr:from>
    <xdr:to>
      <xdr:col>8</xdr:col>
      <xdr:colOff>289560</xdr:colOff>
      <xdr:row>39</xdr:row>
      <xdr:rowOff>38100</xdr:rowOff>
    </xdr:to>
    <xdr:sp macro="" textlink="">
      <xdr:nvSpPr>
        <xdr:cNvPr id="2074" name="Oval 2073">
          <a:extLst>
            <a:ext uri="{FF2B5EF4-FFF2-40B4-BE49-F238E27FC236}">
              <a16:creationId xmlns:a16="http://schemas.microsoft.com/office/drawing/2014/main" id="{74331328-2682-5863-C078-AC2C560F40B6}"/>
            </a:ext>
          </a:extLst>
        </xdr:cNvPr>
        <xdr:cNvSpPr/>
      </xdr:nvSpPr>
      <xdr:spPr>
        <a:xfrm>
          <a:off x="4701540" y="6697979"/>
          <a:ext cx="464820" cy="4724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594360</xdr:colOff>
      <xdr:row>59</xdr:row>
      <xdr:rowOff>60959</xdr:rowOff>
    </xdr:from>
    <xdr:to>
      <xdr:col>3</xdr:col>
      <xdr:colOff>449580</xdr:colOff>
      <xdr:row>61</xdr:row>
      <xdr:rowOff>167640</xdr:rowOff>
    </xdr:to>
    <xdr:sp macro="" textlink="">
      <xdr:nvSpPr>
        <xdr:cNvPr id="2075" name="Oval 2074">
          <a:extLst>
            <a:ext uri="{FF2B5EF4-FFF2-40B4-BE49-F238E27FC236}">
              <a16:creationId xmlns:a16="http://schemas.microsoft.com/office/drawing/2014/main" id="{C22FBDE2-A507-CC24-E204-C9FC4931E307}"/>
            </a:ext>
          </a:extLst>
        </xdr:cNvPr>
        <xdr:cNvSpPr/>
      </xdr:nvSpPr>
      <xdr:spPr>
        <a:xfrm>
          <a:off x="1813560" y="10850879"/>
          <a:ext cx="464820" cy="47244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419100</xdr:colOff>
      <xdr:row>36</xdr:row>
      <xdr:rowOff>114299</xdr:rowOff>
    </xdr:from>
    <xdr:to>
      <xdr:col>10</xdr:col>
      <xdr:colOff>274320</xdr:colOff>
      <xdr:row>39</xdr:row>
      <xdr:rowOff>38100</xdr:rowOff>
    </xdr:to>
    <xdr:sp macro="" textlink="">
      <xdr:nvSpPr>
        <xdr:cNvPr id="2076" name="Oval 2075">
          <a:extLst>
            <a:ext uri="{FF2B5EF4-FFF2-40B4-BE49-F238E27FC236}">
              <a16:creationId xmlns:a16="http://schemas.microsoft.com/office/drawing/2014/main" id="{30EF8BF2-03C5-2415-1FD2-747934762035}"/>
            </a:ext>
          </a:extLst>
        </xdr:cNvPr>
        <xdr:cNvSpPr/>
      </xdr:nvSpPr>
      <xdr:spPr>
        <a:xfrm>
          <a:off x="5905500" y="6697979"/>
          <a:ext cx="464820" cy="47244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403860</xdr:colOff>
      <xdr:row>36</xdr:row>
      <xdr:rowOff>114299</xdr:rowOff>
    </xdr:from>
    <xdr:to>
      <xdr:col>12</xdr:col>
      <xdr:colOff>259080</xdr:colOff>
      <xdr:row>39</xdr:row>
      <xdr:rowOff>38100</xdr:rowOff>
    </xdr:to>
    <xdr:sp macro="" textlink="">
      <xdr:nvSpPr>
        <xdr:cNvPr id="2077" name="Oval 2076">
          <a:extLst>
            <a:ext uri="{FF2B5EF4-FFF2-40B4-BE49-F238E27FC236}">
              <a16:creationId xmlns:a16="http://schemas.microsoft.com/office/drawing/2014/main" id="{E59A8735-0826-1C0B-8343-ED1D60FC01C7}"/>
            </a:ext>
          </a:extLst>
        </xdr:cNvPr>
        <xdr:cNvSpPr/>
      </xdr:nvSpPr>
      <xdr:spPr>
        <a:xfrm>
          <a:off x="7109460" y="6697979"/>
          <a:ext cx="464820" cy="472441"/>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388620</xdr:colOff>
      <xdr:row>36</xdr:row>
      <xdr:rowOff>114299</xdr:rowOff>
    </xdr:from>
    <xdr:to>
      <xdr:col>14</xdr:col>
      <xdr:colOff>243840</xdr:colOff>
      <xdr:row>39</xdr:row>
      <xdr:rowOff>38100</xdr:rowOff>
    </xdr:to>
    <xdr:sp macro="" textlink="">
      <xdr:nvSpPr>
        <xdr:cNvPr id="2078" name="Oval 2077">
          <a:extLst>
            <a:ext uri="{FF2B5EF4-FFF2-40B4-BE49-F238E27FC236}">
              <a16:creationId xmlns:a16="http://schemas.microsoft.com/office/drawing/2014/main" id="{FFCB8BF2-409B-C675-C1B5-082B0FE2A13F}"/>
            </a:ext>
          </a:extLst>
        </xdr:cNvPr>
        <xdr:cNvSpPr/>
      </xdr:nvSpPr>
      <xdr:spPr>
        <a:xfrm>
          <a:off x="8313420" y="6697979"/>
          <a:ext cx="464820" cy="47244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190500</xdr:colOff>
      <xdr:row>29</xdr:row>
      <xdr:rowOff>106680</xdr:rowOff>
    </xdr:from>
    <xdr:to>
      <xdr:col>9</xdr:col>
      <xdr:colOff>472440</xdr:colOff>
      <xdr:row>30</xdr:row>
      <xdr:rowOff>179772</xdr:rowOff>
    </xdr:to>
    <xdr:sp macro="" textlink="">
      <xdr:nvSpPr>
        <xdr:cNvPr id="2079" name="TextBox 2078">
          <a:extLst>
            <a:ext uri="{FF2B5EF4-FFF2-40B4-BE49-F238E27FC236}">
              <a16:creationId xmlns:a16="http://schemas.microsoft.com/office/drawing/2014/main" id="{DE8FC70D-C2F3-A839-4421-34BF82A8DABA}"/>
            </a:ext>
          </a:extLst>
        </xdr:cNvPr>
        <xdr:cNvSpPr txBox="1"/>
      </xdr:nvSpPr>
      <xdr:spPr>
        <a:xfrm>
          <a:off x="3848100" y="5410200"/>
          <a:ext cx="2110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rgbClr val="000000"/>
              </a:solidFill>
              <a:latin typeface="Aptos Narrow"/>
              <a:cs typeface="Arial" panose="020B0604020202020204" pitchFamily="34" charset="0"/>
            </a:rPr>
            <a:t>Quarterly Viewed by Total </a:t>
          </a:r>
          <a:r>
            <a:rPr lang="en-GB" sz="1200" b="1" i="0" u="none" strike="noStrike">
              <a:solidFill>
                <a:srgbClr val="000000"/>
              </a:solidFill>
              <a:latin typeface="Aptos Narrow"/>
              <a:cs typeface="Arial" panose="020B0604020202020204" pitchFamily="34" charset="0"/>
            </a:rPr>
            <a:t>Profit</a:t>
          </a:r>
          <a:endParaRPr lang="en-US" sz="1100" b="1" i="0" u="none" strike="noStrike">
            <a:solidFill>
              <a:srgbClr val="000000"/>
            </a:solidFill>
            <a:latin typeface="Aptos Narrow"/>
            <a:cs typeface="Arial" panose="020B0604020202020204" pitchFamily="34" charset="0"/>
          </a:endParaRPr>
        </a:p>
      </xdr:txBody>
    </xdr:sp>
    <xdr:clientData/>
  </xdr:twoCellAnchor>
  <xdr:twoCellAnchor>
    <xdr:from>
      <xdr:col>7</xdr:col>
      <xdr:colOff>469836</xdr:colOff>
      <xdr:row>37</xdr:row>
      <xdr:rowOff>38100</xdr:rowOff>
    </xdr:from>
    <xdr:to>
      <xdr:col>8</xdr:col>
      <xdr:colOff>373380</xdr:colOff>
      <xdr:row>38</xdr:row>
      <xdr:rowOff>111192</xdr:rowOff>
    </xdr:to>
    <xdr:sp macro="" textlink="'Analysis 2'!AW7">
      <xdr:nvSpPr>
        <xdr:cNvPr id="2080" name="TextBox 2079">
          <a:extLst>
            <a:ext uri="{FF2B5EF4-FFF2-40B4-BE49-F238E27FC236}">
              <a16:creationId xmlns:a16="http://schemas.microsoft.com/office/drawing/2014/main" id="{070AAF2C-73C0-36ED-172C-65864D44B5E7}"/>
            </a:ext>
          </a:extLst>
        </xdr:cNvPr>
        <xdr:cNvSpPr txBox="1"/>
      </xdr:nvSpPr>
      <xdr:spPr>
        <a:xfrm>
          <a:off x="4737036" y="6804660"/>
          <a:ext cx="513144"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FE193D-0813-47B4-9B7F-C0BA65D0BB9A}" type="TxLink">
            <a:rPr lang="en-US" sz="1100" b="0" i="0" u="none" strike="noStrike">
              <a:solidFill>
                <a:srgbClr val="000000"/>
              </a:solidFill>
              <a:latin typeface="Aptos Narrow"/>
              <a:ea typeface="+mn-ea"/>
              <a:cs typeface="Arial" panose="020B0604020202020204" pitchFamily="34" charset="0"/>
            </a:rPr>
            <a:pPr marL="0" indent="0" algn="l"/>
            <a:t>12%</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10</xdr:col>
      <xdr:colOff>350520</xdr:colOff>
      <xdr:row>43</xdr:row>
      <xdr:rowOff>7620</xdr:rowOff>
    </xdr:from>
    <xdr:to>
      <xdr:col>11</xdr:col>
      <xdr:colOff>563880</xdr:colOff>
      <xdr:row>44</xdr:row>
      <xdr:rowOff>80712</xdr:rowOff>
    </xdr:to>
    <xdr:sp macro="" textlink="'Analysis 2'!AG13">
      <xdr:nvSpPr>
        <xdr:cNvPr id="2081" name="TextBox 2080">
          <a:extLst>
            <a:ext uri="{FF2B5EF4-FFF2-40B4-BE49-F238E27FC236}">
              <a16:creationId xmlns:a16="http://schemas.microsoft.com/office/drawing/2014/main" id="{5FB9CE17-124B-346D-EAFE-0F7B2AE54419}"/>
            </a:ext>
          </a:extLst>
        </xdr:cNvPr>
        <xdr:cNvSpPr txBox="1"/>
      </xdr:nvSpPr>
      <xdr:spPr>
        <a:xfrm>
          <a:off x="6446520" y="7871460"/>
          <a:ext cx="8229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4C92EF6-2725-48AD-8385-6148C9BE5D2B}" type="TxLink">
            <a:rPr lang="en-US" sz="1800" b="1" i="0" u="none" strike="noStrike">
              <a:solidFill>
                <a:srgbClr val="00B0F0"/>
              </a:solidFill>
              <a:latin typeface="Aptos Narrow"/>
              <a:ea typeface="+mn-ea"/>
              <a:cs typeface="Arial" panose="020B0604020202020204" pitchFamily="34" charset="0"/>
            </a:rPr>
            <a:pPr marL="0" indent="0" algn="l"/>
            <a:t>69.6%</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13</xdr:col>
      <xdr:colOff>434340</xdr:colOff>
      <xdr:row>48</xdr:row>
      <xdr:rowOff>152400</xdr:rowOff>
    </xdr:from>
    <xdr:to>
      <xdr:col>15</xdr:col>
      <xdr:colOff>38100</xdr:colOff>
      <xdr:row>50</xdr:row>
      <xdr:rowOff>42612</xdr:rowOff>
    </xdr:to>
    <xdr:sp macro="" textlink="'Analysis 2'!AG13">
      <xdr:nvSpPr>
        <xdr:cNvPr id="2082" name="TextBox 2081">
          <a:extLst>
            <a:ext uri="{FF2B5EF4-FFF2-40B4-BE49-F238E27FC236}">
              <a16:creationId xmlns:a16="http://schemas.microsoft.com/office/drawing/2014/main" id="{E5269AD3-F927-9E9A-D264-EC7E9F2803C9}"/>
            </a:ext>
          </a:extLst>
        </xdr:cNvPr>
        <xdr:cNvSpPr txBox="1"/>
      </xdr:nvSpPr>
      <xdr:spPr>
        <a:xfrm>
          <a:off x="8359140" y="8930640"/>
          <a:ext cx="8229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4C92EF6-2725-48AD-8385-6148C9BE5D2B}" type="TxLink">
            <a:rPr lang="en-US" sz="1800" b="1" i="0" u="none" strike="noStrike">
              <a:solidFill>
                <a:srgbClr val="00B0F0"/>
              </a:solidFill>
              <a:latin typeface="Aptos Narrow"/>
              <a:ea typeface="+mn-ea"/>
              <a:cs typeface="Arial" panose="020B0604020202020204" pitchFamily="34" charset="0"/>
            </a:rPr>
            <a:pPr marL="0" indent="0" algn="l"/>
            <a:t>69.6%</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9</xdr:col>
      <xdr:colOff>424309</xdr:colOff>
      <xdr:row>37</xdr:row>
      <xdr:rowOff>38100</xdr:rowOff>
    </xdr:from>
    <xdr:to>
      <xdr:col>10</xdr:col>
      <xdr:colOff>266701</xdr:colOff>
      <xdr:row>38</xdr:row>
      <xdr:rowOff>111192</xdr:rowOff>
    </xdr:to>
    <xdr:sp macro="" textlink="'Analysis 2'!AW8">
      <xdr:nvSpPr>
        <xdr:cNvPr id="2083" name="TextBox 2082">
          <a:extLst>
            <a:ext uri="{FF2B5EF4-FFF2-40B4-BE49-F238E27FC236}">
              <a16:creationId xmlns:a16="http://schemas.microsoft.com/office/drawing/2014/main" id="{25C1947D-373A-1F65-13AF-0EFB15B6AC09}"/>
            </a:ext>
          </a:extLst>
        </xdr:cNvPr>
        <xdr:cNvSpPr txBox="1"/>
      </xdr:nvSpPr>
      <xdr:spPr>
        <a:xfrm>
          <a:off x="5910709" y="6804660"/>
          <a:ext cx="451992"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D7E6B3F-ABDA-4EFA-872A-1C47F8561D53}" type="TxLink">
            <a:rPr lang="en-US" sz="1100" b="0" i="0" u="none" strike="noStrike">
              <a:solidFill>
                <a:srgbClr val="000000"/>
              </a:solidFill>
              <a:latin typeface="Aptos Narrow"/>
              <a:ea typeface="+mn-ea"/>
              <a:cs typeface="Arial" panose="020B0604020202020204" pitchFamily="34" charset="0"/>
            </a:rPr>
            <a:pPr marL="0" indent="0" algn="l"/>
            <a:t>9%</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11</xdr:col>
      <xdr:colOff>420161</xdr:colOff>
      <xdr:row>37</xdr:row>
      <xdr:rowOff>38100</xdr:rowOff>
    </xdr:from>
    <xdr:to>
      <xdr:col>12</xdr:col>
      <xdr:colOff>304801</xdr:colOff>
      <xdr:row>38</xdr:row>
      <xdr:rowOff>111192</xdr:rowOff>
    </xdr:to>
    <xdr:sp macro="" textlink="'Analysis 2'!AW9">
      <xdr:nvSpPr>
        <xdr:cNvPr id="2084" name="TextBox 2083">
          <a:extLst>
            <a:ext uri="{FF2B5EF4-FFF2-40B4-BE49-F238E27FC236}">
              <a16:creationId xmlns:a16="http://schemas.microsoft.com/office/drawing/2014/main" id="{6CF92FFF-6B8F-9ECF-A38F-E5A4DA828A13}"/>
            </a:ext>
          </a:extLst>
        </xdr:cNvPr>
        <xdr:cNvSpPr txBox="1"/>
      </xdr:nvSpPr>
      <xdr:spPr>
        <a:xfrm>
          <a:off x="7125761" y="6804660"/>
          <a:ext cx="4942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ECDEFE9-4E9E-4BC0-8072-CFB663AA19CA}" type="TxLink">
            <a:rPr lang="en-US" sz="1100" b="0" i="0" u="none" strike="noStrike">
              <a:solidFill>
                <a:srgbClr val="000000"/>
              </a:solidFill>
              <a:latin typeface="Aptos Narrow"/>
              <a:ea typeface="+mn-ea"/>
              <a:cs typeface="Arial" panose="020B0604020202020204" pitchFamily="34" charset="0"/>
            </a:rPr>
            <a:pPr marL="0" indent="0" algn="l"/>
            <a:t>30%</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13</xdr:col>
      <xdr:colOff>419100</xdr:colOff>
      <xdr:row>37</xdr:row>
      <xdr:rowOff>38100</xdr:rowOff>
    </xdr:from>
    <xdr:to>
      <xdr:col>14</xdr:col>
      <xdr:colOff>266700</xdr:colOff>
      <xdr:row>38</xdr:row>
      <xdr:rowOff>111192</xdr:rowOff>
    </xdr:to>
    <xdr:sp macro="" textlink="'Analysis 2'!AW10">
      <xdr:nvSpPr>
        <xdr:cNvPr id="2085" name="TextBox 2084">
          <a:extLst>
            <a:ext uri="{FF2B5EF4-FFF2-40B4-BE49-F238E27FC236}">
              <a16:creationId xmlns:a16="http://schemas.microsoft.com/office/drawing/2014/main" id="{271F53E9-7F25-4258-A0E2-4F0AE3F97737}"/>
            </a:ext>
          </a:extLst>
        </xdr:cNvPr>
        <xdr:cNvSpPr txBox="1"/>
      </xdr:nvSpPr>
      <xdr:spPr>
        <a:xfrm>
          <a:off x="8343900" y="6804660"/>
          <a:ext cx="45720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E93D08-4A96-44B1-B837-58F3C2FA5DB9}" type="TxLink">
            <a:rPr lang="en-US" sz="1100" b="0" i="0" u="none" strike="noStrike">
              <a:solidFill>
                <a:srgbClr val="000000"/>
              </a:solidFill>
              <a:latin typeface="Aptos Narrow"/>
              <a:ea typeface="+mn-ea"/>
              <a:cs typeface="Arial" panose="020B0604020202020204" pitchFamily="34" charset="0"/>
            </a:rPr>
            <a:pPr marL="0" indent="0" algn="l"/>
            <a:t>48%</a:t>
          </a:fld>
          <a:endParaRPr lang="en-US" sz="1800" b="1" i="0" u="none" strike="noStrike">
            <a:solidFill>
              <a:srgbClr val="00B0F0"/>
            </a:solidFill>
            <a:latin typeface="Aptos Narrow"/>
            <a:ea typeface="+mn-ea"/>
            <a:cs typeface="Arial" panose="020B0604020202020204" pitchFamily="34" charset="0"/>
          </a:endParaRPr>
        </a:p>
      </xdr:txBody>
    </xdr:sp>
    <xdr:clientData/>
  </xdr:twoCellAnchor>
  <xdr:twoCellAnchor>
    <xdr:from>
      <xdr:col>6</xdr:col>
      <xdr:colOff>335280</xdr:colOff>
      <xdr:row>33</xdr:row>
      <xdr:rowOff>53340</xdr:rowOff>
    </xdr:from>
    <xdr:to>
      <xdr:col>8</xdr:col>
      <xdr:colOff>91440</xdr:colOff>
      <xdr:row>34</xdr:row>
      <xdr:rowOff>152400</xdr:rowOff>
    </xdr:to>
    <xdr:sp macro="" textlink="'Analysis 2'!AV7">
      <xdr:nvSpPr>
        <xdr:cNvPr id="2086" name="TextBox 2085">
          <a:extLst>
            <a:ext uri="{FF2B5EF4-FFF2-40B4-BE49-F238E27FC236}">
              <a16:creationId xmlns:a16="http://schemas.microsoft.com/office/drawing/2014/main" id="{18D81300-61A4-2B84-0099-7E668A7C0331}"/>
            </a:ext>
          </a:extLst>
        </xdr:cNvPr>
        <xdr:cNvSpPr txBox="1"/>
      </xdr:nvSpPr>
      <xdr:spPr>
        <a:xfrm>
          <a:off x="3992880" y="6088380"/>
          <a:ext cx="975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515FAD-B138-46E0-B5A0-AA5EE7DA4F3B}" type="TxLink">
            <a:rPr lang="en-US" sz="1400" b="1" i="0" u="none" strike="noStrike">
              <a:solidFill>
                <a:schemeClr val="bg1"/>
              </a:solidFill>
              <a:latin typeface="Aptos Narrow"/>
              <a:cs typeface="Arial" panose="020B0604020202020204" pitchFamily="34" charset="0"/>
            </a:rPr>
            <a:pPr algn="ctr"/>
            <a:t>$305.58 K</a:t>
          </a:fld>
          <a:endParaRPr lang="en-GB" sz="4000" b="1">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449580</xdr:colOff>
      <xdr:row>55</xdr:row>
      <xdr:rowOff>60960</xdr:rowOff>
    </xdr:from>
    <xdr:to>
      <xdr:col>6</xdr:col>
      <xdr:colOff>525780</xdr:colOff>
      <xdr:row>56</xdr:row>
      <xdr:rowOff>160020</xdr:rowOff>
    </xdr:to>
    <xdr:sp macro="" textlink="'Analysis 1'!G7">
      <xdr:nvSpPr>
        <xdr:cNvPr id="2087" name="TextBox 2086">
          <a:extLst>
            <a:ext uri="{FF2B5EF4-FFF2-40B4-BE49-F238E27FC236}">
              <a16:creationId xmlns:a16="http://schemas.microsoft.com/office/drawing/2014/main" id="{2172A74E-216B-6A8A-89A4-55E9B2142DFF}"/>
            </a:ext>
          </a:extLst>
        </xdr:cNvPr>
        <xdr:cNvSpPr txBox="1"/>
      </xdr:nvSpPr>
      <xdr:spPr>
        <a:xfrm>
          <a:off x="2887980" y="10119360"/>
          <a:ext cx="12954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12B4E8-814F-422C-B6D7-3A9CDC502F9A}" type="TxLink">
            <a:rPr lang="en-US" sz="1800" b="1" i="0" u="none" strike="noStrike">
              <a:solidFill>
                <a:srgbClr val="000000"/>
              </a:solidFill>
              <a:latin typeface="Aptos Narrow"/>
              <a:cs typeface="Arial" panose="020B0604020202020204" pitchFamily="34" charset="0"/>
            </a:rPr>
            <a:pPr algn="ctr"/>
            <a:t>$2.48 M</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137160</xdr:colOff>
      <xdr:row>77</xdr:row>
      <xdr:rowOff>68580</xdr:rowOff>
    </xdr:from>
    <xdr:to>
      <xdr:col>5</xdr:col>
      <xdr:colOff>213360</xdr:colOff>
      <xdr:row>78</xdr:row>
      <xdr:rowOff>167640</xdr:rowOff>
    </xdr:to>
    <xdr:sp macro="" textlink="'Analysis 1'!G7">
      <xdr:nvSpPr>
        <xdr:cNvPr id="2088" name="TextBox 2087">
          <a:extLst>
            <a:ext uri="{FF2B5EF4-FFF2-40B4-BE49-F238E27FC236}">
              <a16:creationId xmlns:a16="http://schemas.microsoft.com/office/drawing/2014/main" id="{746D4CA9-2A63-9E4E-341F-8EDD69D92F98}"/>
            </a:ext>
          </a:extLst>
        </xdr:cNvPr>
        <xdr:cNvSpPr txBox="1"/>
      </xdr:nvSpPr>
      <xdr:spPr>
        <a:xfrm>
          <a:off x="1965960" y="14150340"/>
          <a:ext cx="12954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12B4E8-814F-422C-B6D7-3A9CDC502F9A}" type="TxLink">
            <a:rPr lang="en-US" sz="1800" b="1" i="0" u="none" strike="noStrike">
              <a:solidFill>
                <a:srgbClr val="000000"/>
              </a:solidFill>
              <a:latin typeface="Aptos Narrow"/>
              <a:cs typeface="Arial" panose="020B0604020202020204" pitchFamily="34" charset="0"/>
            </a:rPr>
            <a:pPr algn="ctr"/>
            <a:t>$2.48 M</a:t>
          </a:fld>
          <a:endParaRPr lang="en-GB" sz="20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388620</xdr:colOff>
      <xdr:row>33</xdr:row>
      <xdr:rowOff>60960</xdr:rowOff>
    </xdr:from>
    <xdr:to>
      <xdr:col>10</xdr:col>
      <xdr:colOff>160020</xdr:colOff>
      <xdr:row>34</xdr:row>
      <xdr:rowOff>160020</xdr:rowOff>
    </xdr:to>
    <xdr:sp macro="" textlink="'Analysis 2'!AV8">
      <xdr:nvSpPr>
        <xdr:cNvPr id="2089" name="TextBox 2088">
          <a:extLst>
            <a:ext uri="{FF2B5EF4-FFF2-40B4-BE49-F238E27FC236}">
              <a16:creationId xmlns:a16="http://schemas.microsoft.com/office/drawing/2014/main" id="{C48D46EC-08DE-77D2-FFA6-59CD77664CDC}"/>
            </a:ext>
          </a:extLst>
        </xdr:cNvPr>
        <xdr:cNvSpPr txBox="1"/>
      </xdr:nvSpPr>
      <xdr:spPr>
        <a:xfrm>
          <a:off x="5265420" y="6096000"/>
          <a:ext cx="990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29562B-FAE9-4AF8-814C-2D5E41ACD6A6}" type="TxLink">
            <a:rPr lang="en-US" sz="1400" b="1" i="0" u="none" strike="noStrike">
              <a:solidFill>
                <a:schemeClr val="tx1"/>
              </a:solidFill>
              <a:latin typeface="Aptos Narrow"/>
              <a:ea typeface="+mn-ea"/>
              <a:cs typeface="Arial" panose="020B0604020202020204" pitchFamily="34" charset="0"/>
            </a:rPr>
            <a:pPr marL="0" indent="0" algn="ctr"/>
            <a:t>$230.42 K</a:t>
          </a:fld>
          <a:endParaRPr lang="en-GB" sz="1400" b="1" i="0" u="none" strike="noStrike">
            <a:solidFill>
              <a:schemeClr val="tx1"/>
            </a:solidFill>
            <a:latin typeface="Aptos Narrow"/>
            <a:ea typeface="+mn-ea"/>
            <a:cs typeface="Arial" panose="020B0604020202020204" pitchFamily="34" charset="0"/>
          </a:endParaRPr>
        </a:p>
      </xdr:txBody>
    </xdr:sp>
    <xdr:clientData/>
  </xdr:twoCellAnchor>
  <xdr:twoCellAnchor>
    <xdr:from>
      <xdr:col>10</xdr:col>
      <xdr:colOff>419100</xdr:colOff>
      <xdr:row>33</xdr:row>
      <xdr:rowOff>68580</xdr:rowOff>
    </xdr:from>
    <xdr:to>
      <xdr:col>12</xdr:col>
      <xdr:colOff>190500</xdr:colOff>
      <xdr:row>34</xdr:row>
      <xdr:rowOff>167640</xdr:rowOff>
    </xdr:to>
    <xdr:sp macro="" textlink="'Analysis 2'!AV9">
      <xdr:nvSpPr>
        <xdr:cNvPr id="2090" name="TextBox 2089">
          <a:extLst>
            <a:ext uri="{FF2B5EF4-FFF2-40B4-BE49-F238E27FC236}">
              <a16:creationId xmlns:a16="http://schemas.microsoft.com/office/drawing/2014/main" id="{44F49B28-F0BB-77EC-60C8-64F3E8FC8EEE}"/>
            </a:ext>
          </a:extLst>
        </xdr:cNvPr>
        <xdr:cNvSpPr txBox="1"/>
      </xdr:nvSpPr>
      <xdr:spPr>
        <a:xfrm>
          <a:off x="6515100" y="6103620"/>
          <a:ext cx="990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EC4008-A3D7-4D19-8C13-2E2F09E7EA90}" type="TxLink">
            <a:rPr lang="en-US" sz="1400" b="1" i="0" u="none" strike="noStrike">
              <a:solidFill>
                <a:schemeClr val="tx1"/>
              </a:solidFill>
              <a:latin typeface="Aptos Narrow"/>
              <a:ea typeface="+mn-ea"/>
              <a:cs typeface="Arial" panose="020B0604020202020204" pitchFamily="34" charset="0"/>
            </a:rPr>
            <a:pPr marL="0" indent="0" algn="ctr"/>
            <a:t>$746.50 K</a:t>
          </a:fld>
          <a:endParaRPr lang="en-GB" sz="1400" b="1" i="0" u="none" strike="noStrike">
            <a:solidFill>
              <a:schemeClr val="tx1"/>
            </a:solidFill>
            <a:latin typeface="Aptos Narrow"/>
            <a:ea typeface="+mn-ea"/>
            <a:cs typeface="Arial" panose="020B0604020202020204" pitchFamily="34" charset="0"/>
          </a:endParaRPr>
        </a:p>
      </xdr:txBody>
    </xdr:sp>
    <xdr:clientData/>
  </xdr:twoCellAnchor>
  <xdr:twoCellAnchor>
    <xdr:from>
      <xdr:col>12</xdr:col>
      <xdr:colOff>487680</xdr:colOff>
      <xdr:row>33</xdr:row>
      <xdr:rowOff>76200</xdr:rowOff>
    </xdr:from>
    <xdr:to>
      <xdr:col>14</xdr:col>
      <xdr:colOff>236220</xdr:colOff>
      <xdr:row>34</xdr:row>
      <xdr:rowOff>175260</xdr:rowOff>
    </xdr:to>
    <xdr:sp macro="" textlink="'Analysis 2'!AV10">
      <xdr:nvSpPr>
        <xdr:cNvPr id="2091" name="TextBox 2090">
          <a:extLst>
            <a:ext uri="{FF2B5EF4-FFF2-40B4-BE49-F238E27FC236}">
              <a16:creationId xmlns:a16="http://schemas.microsoft.com/office/drawing/2014/main" id="{6C056672-DD58-0EE3-7DAB-63397E00F38D}"/>
            </a:ext>
          </a:extLst>
        </xdr:cNvPr>
        <xdr:cNvSpPr txBox="1"/>
      </xdr:nvSpPr>
      <xdr:spPr>
        <a:xfrm>
          <a:off x="7802880" y="6111240"/>
          <a:ext cx="967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E62F94-C8E4-483A-A370-2BFC877B91BA}" type="TxLink">
            <a:rPr lang="en-US" sz="1400" b="1" i="0" u="none" strike="noStrike">
              <a:solidFill>
                <a:schemeClr val="bg1"/>
              </a:solidFill>
              <a:latin typeface="Aptos Narrow"/>
              <a:ea typeface="+mn-ea"/>
              <a:cs typeface="Arial" panose="020B0604020202020204" pitchFamily="34" charset="0"/>
            </a:rPr>
            <a:pPr marL="0" indent="0" algn="ctr"/>
            <a:t>$1.20 M</a:t>
          </a:fld>
          <a:endParaRPr lang="en-GB"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6</xdr:col>
      <xdr:colOff>320040</xdr:colOff>
      <xdr:row>34</xdr:row>
      <xdr:rowOff>99060</xdr:rowOff>
    </xdr:from>
    <xdr:to>
      <xdr:col>8</xdr:col>
      <xdr:colOff>68580</xdr:colOff>
      <xdr:row>35</xdr:row>
      <xdr:rowOff>172152</xdr:rowOff>
    </xdr:to>
    <xdr:sp macro="" textlink="">
      <xdr:nvSpPr>
        <xdr:cNvPr id="2096" name="TextBox 2095">
          <a:extLst>
            <a:ext uri="{FF2B5EF4-FFF2-40B4-BE49-F238E27FC236}">
              <a16:creationId xmlns:a16="http://schemas.microsoft.com/office/drawing/2014/main" id="{6AD77673-C361-A6E7-1DBE-EDA978985E8E}"/>
            </a:ext>
          </a:extLst>
        </xdr:cNvPr>
        <xdr:cNvSpPr txBox="1"/>
      </xdr:nvSpPr>
      <xdr:spPr>
        <a:xfrm>
          <a:off x="3977640" y="631698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latin typeface="Aptos Narrow"/>
              <a:cs typeface="Arial" panose="020B0604020202020204" pitchFamily="34" charset="0"/>
            </a:rPr>
            <a:t>Quarter 01</a:t>
          </a:r>
          <a:endParaRPr lang="en-US" sz="1100" b="1" i="0" u="none" strike="noStrike">
            <a:solidFill>
              <a:schemeClr val="bg1"/>
            </a:solidFill>
            <a:latin typeface="Aptos Narrow"/>
            <a:cs typeface="Arial" panose="020B0604020202020204" pitchFamily="34" charset="0"/>
          </a:endParaRPr>
        </a:p>
      </xdr:txBody>
    </xdr:sp>
    <xdr:clientData/>
  </xdr:twoCellAnchor>
  <xdr:twoCellAnchor>
    <xdr:from>
      <xdr:col>8</xdr:col>
      <xdr:colOff>381000</xdr:colOff>
      <xdr:row>34</xdr:row>
      <xdr:rowOff>114300</xdr:rowOff>
    </xdr:from>
    <xdr:to>
      <xdr:col>10</xdr:col>
      <xdr:colOff>129540</xdr:colOff>
      <xdr:row>36</xdr:row>
      <xdr:rowOff>4512</xdr:rowOff>
    </xdr:to>
    <xdr:sp macro="" textlink="">
      <xdr:nvSpPr>
        <xdr:cNvPr id="2097" name="TextBox 2096">
          <a:extLst>
            <a:ext uri="{FF2B5EF4-FFF2-40B4-BE49-F238E27FC236}">
              <a16:creationId xmlns:a16="http://schemas.microsoft.com/office/drawing/2014/main" id="{961C2ADB-3263-C848-22A2-DE678A0FDA05}"/>
            </a:ext>
          </a:extLst>
        </xdr:cNvPr>
        <xdr:cNvSpPr txBox="1"/>
      </xdr:nvSpPr>
      <xdr:spPr>
        <a:xfrm>
          <a:off x="5257800" y="633222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tx1"/>
              </a:solidFill>
              <a:latin typeface="Aptos Narrow"/>
              <a:cs typeface="Arial" panose="020B0604020202020204" pitchFamily="34" charset="0"/>
            </a:rPr>
            <a:t>Quarter 02</a:t>
          </a:r>
          <a:endParaRPr lang="en-US" sz="1100" b="1" i="0" u="none" strike="noStrike">
            <a:solidFill>
              <a:schemeClr val="tx1"/>
            </a:solidFill>
            <a:latin typeface="Aptos Narrow"/>
            <a:cs typeface="Arial" panose="020B0604020202020204" pitchFamily="34" charset="0"/>
          </a:endParaRPr>
        </a:p>
      </xdr:txBody>
    </xdr:sp>
    <xdr:clientData/>
  </xdr:twoCellAnchor>
  <xdr:twoCellAnchor>
    <xdr:from>
      <xdr:col>10</xdr:col>
      <xdr:colOff>441960</xdr:colOff>
      <xdr:row>34</xdr:row>
      <xdr:rowOff>129540</xdr:rowOff>
    </xdr:from>
    <xdr:to>
      <xdr:col>12</xdr:col>
      <xdr:colOff>190500</xdr:colOff>
      <xdr:row>36</xdr:row>
      <xdr:rowOff>19752</xdr:rowOff>
    </xdr:to>
    <xdr:sp macro="" textlink="">
      <xdr:nvSpPr>
        <xdr:cNvPr id="2098" name="TextBox 2097">
          <a:extLst>
            <a:ext uri="{FF2B5EF4-FFF2-40B4-BE49-F238E27FC236}">
              <a16:creationId xmlns:a16="http://schemas.microsoft.com/office/drawing/2014/main" id="{C47B3F64-4293-014B-0DD3-0369CEB498F5}"/>
            </a:ext>
          </a:extLst>
        </xdr:cNvPr>
        <xdr:cNvSpPr txBox="1"/>
      </xdr:nvSpPr>
      <xdr:spPr>
        <a:xfrm>
          <a:off x="6537960" y="634746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tx1"/>
              </a:solidFill>
              <a:latin typeface="Aptos Narrow"/>
              <a:ea typeface="+mn-ea"/>
              <a:cs typeface="Arial" panose="020B0604020202020204" pitchFamily="34" charset="0"/>
            </a:rPr>
            <a:t>Quarter</a:t>
          </a:r>
          <a:r>
            <a:rPr lang="en-GB" sz="1100" b="0" i="0" u="none" strike="noStrike">
              <a:solidFill>
                <a:schemeClr val="tx1"/>
              </a:solidFill>
              <a:latin typeface="Aptos Narrow"/>
              <a:cs typeface="Arial" panose="020B0604020202020204" pitchFamily="34" charset="0"/>
            </a:rPr>
            <a:t> 03</a:t>
          </a:r>
          <a:endParaRPr lang="en-US" sz="1100" b="1" i="0" u="none" strike="noStrike">
            <a:solidFill>
              <a:schemeClr val="tx1"/>
            </a:solidFill>
            <a:latin typeface="Aptos Narrow"/>
            <a:cs typeface="Arial" panose="020B0604020202020204" pitchFamily="34" charset="0"/>
          </a:endParaRPr>
        </a:p>
      </xdr:txBody>
    </xdr:sp>
    <xdr:clientData/>
  </xdr:twoCellAnchor>
  <xdr:twoCellAnchor>
    <xdr:from>
      <xdr:col>12</xdr:col>
      <xdr:colOff>502920</xdr:colOff>
      <xdr:row>34</xdr:row>
      <xdr:rowOff>144780</xdr:rowOff>
    </xdr:from>
    <xdr:to>
      <xdr:col>14</xdr:col>
      <xdr:colOff>251460</xdr:colOff>
      <xdr:row>36</xdr:row>
      <xdr:rowOff>34992</xdr:rowOff>
    </xdr:to>
    <xdr:sp macro="" textlink="">
      <xdr:nvSpPr>
        <xdr:cNvPr id="2099" name="TextBox 2098">
          <a:extLst>
            <a:ext uri="{FF2B5EF4-FFF2-40B4-BE49-F238E27FC236}">
              <a16:creationId xmlns:a16="http://schemas.microsoft.com/office/drawing/2014/main" id="{541BE40F-AE41-D198-7AEC-9C06CF293A34}"/>
            </a:ext>
          </a:extLst>
        </xdr:cNvPr>
        <xdr:cNvSpPr txBox="1"/>
      </xdr:nvSpPr>
      <xdr:spPr>
        <a:xfrm>
          <a:off x="7818120" y="6362700"/>
          <a:ext cx="96774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latin typeface="Aptos Narrow"/>
              <a:cs typeface="Arial" panose="020B0604020202020204" pitchFamily="34" charset="0"/>
            </a:rPr>
            <a:t>Quarter 04</a:t>
          </a:r>
          <a:endParaRPr lang="en-US" sz="1100" b="1" i="0" u="none" strike="noStrike">
            <a:solidFill>
              <a:schemeClr val="bg1"/>
            </a:solidFill>
            <a:latin typeface="Aptos Narrow"/>
            <a:cs typeface="Arial" panose="020B0604020202020204" pitchFamily="34" charset="0"/>
          </a:endParaRPr>
        </a:p>
      </xdr:txBody>
    </xdr:sp>
    <xdr:clientData/>
  </xdr:twoCellAnchor>
  <xdr:twoCellAnchor>
    <xdr:from>
      <xdr:col>15</xdr:col>
      <xdr:colOff>137160</xdr:colOff>
      <xdr:row>29</xdr:row>
      <xdr:rowOff>60960</xdr:rowOff>
    </xdr:from>
    <xdr:to>
      <xdr:col>23</xdr:col>
      <xdr:colOff>259080</xdr:colOff>
      <xdr:row>39</xdr:row>
      <xdr:rowOff>105276</xdr:rowOff>
    </xdr:to>
    <xdr:sp macro="" textlink="">
      <xdr:nvSpPr>
        <xdr:cNvPr id="2100" name="Rectangle: Rounded Corners 2099">
          <a:extLst>
            <a:ext uri="{FF2B5EF4-FFF2-40B4-BE49-F238E27FC236}">
              <a16:creationId xmlns:a16="http://schemas.microsoft.com/office/drawing/2014/main" id="{23B63437-0DB5-EAC2-A60D-64D3FA959F7B}"/>
            </a:ext>
          </a:extLst>
        </xdr:cNvPr>
        <xdr:cNvSpPr/>
      </xdr:nvSpPr>
      <xdr:spPr>
        <a:xfrm>
          <a:off x="9281160" y="5364480"/>
          <a:ext cx="4998720" cy="1873116"/>
        </a:xfrm>
        <a:prstGeom prst="roundRect">
          <a:avLst>
            <a:gd name="adj" fmla="val 7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327660</xdr:colOff>
      <xdr:row>30</xdr:row>
      <xdr:rowOff>15240</xdr:rowOff>
    </xdr:from>
    <xdr:to>
      <xdr:col>23</xdr:col>
      <xdr:colOff>91440</xdr:colOff>
      <xdr:row>39</xdr:row>
      <xdr:rowOff>30480</xdr:rowOff>
    </xdr:to>
    <mc:AlternateContent xmlns:mc="http://schemas.openxmlformats.org/markup-compatibility/2006" xmlns:a14="http://schemas.microsoft.com/office/drawing/2010/main">
      <mc:Choice Requires="a14">
        <xdr:graphicFrame macro="">
          <xdr:nvGraphicFramePr>
            <xdr:cNvPr id="2101" name="Country">
              <a:extLst>
                <a:ext uri="{FF2B5EF4-FFF2-40B4-BE49-F238E27FC236}">
                  <a16:creationId xmlns:a16="http://schemas.microsoft.com/office/drawing/2014/main" id="{12899757-E637-4941-A42A-C13D69499F1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471660" y="5501640"/>
              <a:ext cx="4640580" cy="1661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335280</xdr:colOff>
      <xdr:row>1</xdr:row>
      <xdr:rowOff>38100</xdr:rowOff>
    </xdr:from>
    <xdr:to>
      <xdr:col>6</xdr:col>
      <xdr:colOff>167640</xdr:colOff>
      <xdr:row>2</xdr:row>
      <xdr:rowOff>111192</xdr:rowOff>
    </xdr:to>
    <xdr:sp macro="" textlink="">
      <xdr:nvSpPr>
        <xdr:cNvPr id="2061" name="TextBox 2060">
          <a:extLst>
            <a:ext uri="{FF2B5EF4-FFF2-40B4-BE49-F238E27FC236}">
              <a16:creationId xmlns:a16="http://schemas.microsoft.com/office/drawing/2014/main" id="{087C92C0-28A3-80BD-F17C-7AC512A40FDD}"/>
            </a:ext>
          </a:extLst>
        </xdr:cNvPr>
        <xdr:cNvSpPr txBox="1"/>
      </xdr:nvSpPr>
      <xdr:spPr>
        <a:xfrm>
          <a:off x="1554480" y="220980"/>
          <a:ext cx="2270760" cy="25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u="none" strike="noStrike">
              <a:solidFill>
                <a:srgbClr val="00B0F0"/>
              </a:solidFill>
              <a:latin typeface="Aptos Narrow"/>
              <a:cs typeface="Arial" panose="020B0604020202020204" pitchFamily="34" charset="0"/>
            </a:rPr>
            <a:t>Adventure</a:t>
          </a:r>
          <a:r>
            <a:rPr lang="en-GB" sz="1200" b="0" i="0" u="none" strike="noStrike" baseline="0">
              <a:solidFill>
                <a:srgbClr val="000000"/>
              </a:solidFill>
              <a:latin typeface="Aptos Narrow"/>
              <a:cs typeface="Arial" panose="020B0604020202020204" pitchFamily="34" charset="0"/>
            </a:rPr>
            <a:t> </a:t>
          </a:r>
          <a:r>
            <a:rPr lang="en-GB" sz="1200" b="1" i="0" u="none" strike="noStrike" baseline="0">
              <a:solidFill>
                <a:srgbClr val="000000"/>
              </a:solidFill>
              <a:latin typeface="Aptos Narrow"/>
              <a:cs typeface="Arial" panose="020B0604020202020204" pitchFamily="34" charset="0"/>
            </a:rPr>
            <a:t>Works</a:t>
          </a:r>
          <a:r>
            <a:rPr lang="en-GB" sz="1200" b="0" i="0" u="none" strike="noStrike" baseline="0">
              <a:solidFill>
                <a:srgbClr val="000000"/>
              </a:solidFill>
              <a:latin typeface="Aptos Narrow"/>
              <a:cs typeface="Arial" panose="020B0604020202020204" pitchFamily="34" charset="0"/>
            </a:rPr>
            <a:t> Sales Analysis</a:t>
          </a:r>
          <a:endParaRPr lang="en-US" sz="1200" b="0" i="0" u="none" strike="noStrike">
            <a:solidFill>
              <a:srgbClr val="000000"/>
            </a:solidFill>
            <a:latin typeface="Aptos Narrow"/>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46755902778" backgroundQuery="1" createdVersion="8" refreshedVersion="8" minRefreshableVersion="3" recordCount="0" supportSubquery="1" supportAdvancedDrill="1" xr:uid="{4C4A58C6-E75D-439E-B41B-822674BA09B7}">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09375" backgroundQuery="1" createdVersion="8" refreshedVersion="8" minRefreshableVersion="3" recordCount="0" supportSubquery="1" supportAdvancedDrill="1" xr:uid="{B456798B-3317-41A0-8B9C-28C0594C9E3C}">
  <cacheSource type="external" connectionId="8"/>
  <cacheFields count="6">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Quarter].[Quarter]" caption="Quarter" numFmtId="0" hierarchy="14"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cacheHierarchy uniqueName="[DimDate].[Day Number]" caption="Day Number" attribute="1" defaultMemberUniqueName="[DimDate].[Day Number].[All]" allUniqueName="[DimDate].[Day Number].[All]" dimensionUniqueName="[DimDate]" displayFolder="" count="2" memberValueDatatype="2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Revenue]" caption="TotalRevenue" attribute="1" defaultMemberUniqueName="[FactInternetSales].[TotalRevenue].[All]" allUniqueName="[FactInternetSales].[Total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09837962" backgroundQuery="1" createdVersion="8" refreshedVersion="8" minRefreshableVersion="3" recordCount="0" supportSubquery="1" supportAdvancedDrill="1" xr:uid="{608CAFAE-6D5E-409F-99A9-6E4F141499F2}">
  <cacheSource type="external" connectionId="8"/>
  <cacheFields count="5">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WeekTypes].[WeekTypes]" caption="WeekTypes"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3"/>
      </fieldsUsage>
    </cacheHierarchy>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10185185" backgroundQuery="1" createdVersion="8" refreshedVersion="8" minRefreshableVersion="3" recordCount="0" supportSubquery="1" supportAdvancedDrill="1" xr:uid="{620A4C1E-F827-4887-ACA8-EB12662979D6}">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10532408" backgroundQuery="1" createdVersion="8" refreshedVersion="8" minRefreshableVersion="3" recordCount="0" supportSubquery="1" supportAdvancedDrill="1" xr:uid="{EDFCA942-420E-44E5-B524-71ED6ACA6194}">
  <cacheSource type="external" connectionId="8"/>
  <cacheFields count="5">
    <cacheField name="[Measures].[#Transactions]" caption="#Transactions" numFmtId="0" hierarchy="46" level="32767"/>
    <cacheField name="[Measures].[Sum of TotalRevenue]" caption="Sum of TotalRevenue" numFmtId="0" hierarchy="42"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10879632" backgroundQuery="1" createdVersion="8" refreshedVersion="8" minRefreshableVersion="3" recordCount="0" supportSubquery="1" supportAdvancedDrill="1" xr:uid="{E31D458C-F489-4754-A488-F2B72B966B53}">
  <cacheSource type="external" connectionId="8"/>
  <cacheFields count="11">
    <cacheField name="[Measures].[#Transactions]" caption="#Transactions" numFmtId="0" hierarchy="46" level="32767"/>
    <cacheField name="[Measures].[Sum of TotalRevenue]" caption="Sum of TotalRevenue" numFmtId="0" hierarchy="42" level="32767"/>
    <cacheField name="[Measures].[Sum of COGS]" caption="Sum of COGS"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 Profit Margin]" caption="% Profit Margin" numFmtId="0" hierarchy="50"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4511226855" backgroundQuery="1" createdVersion="8" refreshedVersion="8" minRefreshableVersion="3" recordCount="0" supportSubquery="1" supportAdvancedDrill="1" xr:uid="{F6D812A4-184A-4BBE-91B2-77A48AB435CB}">
  <cacheSource type="external" connectionId="8"/>
  <cacheFields count="5">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3"/>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858774537039" backgroundQuery="1" createdVersion="8" refreshedVersion="8" minRefreshableVersion="3" recordCount="0" supportSubquery="1" supportAdvancedDrill="1" xr:uid="{DA001C4A-AD81-4E55-A10E-77352A96DA1E}">
  <cacheSource type="external" connectionId="8"/>
  <cacheFields count="9">
    <cacheField name="[Measures].[#Transactions]" caption="#Transactions" numFmtId="0" hierarchy="46" level="32767"/>
    <cacheField name="[Measures].[Sum of TotalRevenue]" caption="Sum of TotalRevenue" numFmtId="0" hierarchy="42" level="32767"/>
    <cacheField name="[Measures].[Sum of COGS]" caption="Sum of COGS" numFmtId="0" hierarchy="43" level="32767"/>
    <cacheField name="[Measures].[Sum of Total Profit]" caption="Sum of Total Profit" numFmtId="0" hierarchy="44" level="32767"/>
    <cacheField name="[Measures].[Sum of OrderQuantity]" caption="Sum of OrderQuantity" numFmtId="0" hierarchy="45" level="32767"/>
    <cacheField name="[Measures].[% Profit Margin]" caption="% Profit Margin" numFmtId="0" hierarchy="50"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771268287041" backgroundQuery="1" createdVersion="3" refreshedVersion="8" minRefreshableVersion="3" recordCount="0" supportSubquery="1" supportAdvancedDrill="1" xr:uid="{A38A0F6B-DD77-413F-A839-E8B93CB3E7AE}">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04324684"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i ozwald" refreshedDate="45792.771270949073" backgroundQuery="1" createdVersion="3" refreshedVersion="8" minRefreshableVersion="3" recordCount="0" supportSubquery="1" supportAdvancedDrill="1" xr:uid="{AA542843-88B3-4948-B15B-26744B3149A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TotalRevenue]" caption="Sum of TotalRevenue" measure="1" displayFolder="" measureGroup="FactInternetSales" count="0">
      <extLst>
        <ext xmlns:x15="http://schemas.microsoft.com/office/spreadsheetml/2010/11/main" uri="{B97F6D7D-B522-45F9-BDA1-12C45D357490}">
          <x15:cacheHierarchy aggregatedColumn="3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54307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3A6F6B-9805-4F0F-97AB-C3F948C1634E}" name="PivotTable4" cacheId="369" applyNumberFormats="0" applyBorderFormats="0" applyFontFormats="0" applyPatternFormats="0" applyAlignmentFormats="0" applyWidthHeightFormats="1" dataCaption="Values" tag="d985c40d-a83a-466f-967d-e123a420a6ca" updatedVersion="8" minRefreshableVersion="3" useAutoFormatting="1" subtotalHiddenItems="1" rowGrandTotals="0" colGrandTotals="0" itemPrintTitles="1" createdVersion="8" indent="0" outline="1" outlineData="1" multipleFieldFilters="0" rowHeaderCaption="Year">
  <location ref="Z6:Z7" firstHeaderRow="1" firstDataRow="1" firstDataCol="1"/>
  <pivotFields count="1">
    <pivotField axis="axisRow" allDrilled="1" showAll="0" dataSourceSort="1" defaultSubtotal="0" defaultAttributeDrillState="1">
      <items count="1">
        <item s="1" x="0"/>
      </items>
    </pivotField>
  </pivotFields>
  <rowFields count="1">
    <field x="0"/>
  </rowFields>
  <rowItems count="1">
    <i>
      <x/>
    </i>
  </rowItems>
  <formats count="2">
    <format dxfId="26">
      <pivotArea type="all" dataOnly="0" outline="0" fieldPosition="0"/>
    </format>
    <format dxfId="25">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9445C9-8CE9-4F7D-984E-0C8202529E62}" name="PivotTable3" cacheId="482" applyNumberFormats="0" applyBorderFormats="0" applyFontFormats="0" applyPatternFormats="0" applyAlignmentFormats="0" applyWidthHeightFormats="1" dataCaption="Values" tag="7cef5d3b-5142-4469-b502-1f8dad45181d" updatedVersion="8" minRefreshableVersion="3" useAutoFormatting="1" subtotalHiddenItems="1" rowGrandTotals="0" colGrandTotals="0" itemPrintTitles="1" createdVersion="8" indent="0" outline="1" outlineData="1" multipleFieldFilters="0">
  <location ref="Q6:W9" firstHeaderRow="0" firstDataRow="1" firstDataCol="1"/>
  <pivotFields count="9">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axis="axisRow" allDrilled="1"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dataField name=" COGS" fld="2" baseField="0" baseItem="0" numFmtId="166"/>
    <dataField name=" Revenue" fld="1" baseField="0" baseItem="0" numFmtId="166"/>
    <dataField fld="5" subtotal="count" baseField="0" baseItem="0"/>
    <dataField name="  Profit" fld="3" baseField="0" baseItem="0" numFmtId="166"/>
    <dataField name=" OrderQuantity" fld="4" baseField="0" baseItem="0" numFmtId="165"/>
  </dataFields>
  <formats count="7">
    <format dxfId="33">
      <pivotArea outline="0" collapsedLevelsAreSubtotals="1" fieldPosition="0">
        <references count="1">
          <reference field="4294967294" count="1" selected="0">
            <x v="5"/>
          </reference>
        </references>
      </pivotArea>
    </format>
    <format dxfId="32">
      <pivotArea outline="0" collapsedLevelsAreSubtotals="1" fieldPosition="0">
        <references count="1">
          <reference field="4294967294" count="1" selected="0">
            <x v="4"/>
          </reference>
        </references>
      </pivotArea>
    </format>
    <format dxfId="31">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2"/>
          </reference>
        </references>
      </pivotArea>
    </format>
    <format dxfId="29">
      <pivotArea type="all" dataOnly="0" outline="0" fieldPosition="0"/>
    </format>
    <format dxfId="28">
      <pivotArea outline="0" collapsedLevelsAreSubtotals="1" fieldPosition="0"/>
    </format>
    <format dxfId="27">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3C610-E82C-4338-8506-0582D16637D7}" name="PivotTable2" cacheId="462" applyNumberFormats="0" applyBorderFormats="0" applyFontFormats="0" applyPatternFormats="0" applyAlignmentFormats="0" applyWidthHeightFormats="1" dataCaption="Values" tag="f9572186-36b0-4ca2-a219-207508f49dcb" updatedVersion="8" minRefreshableVersion="3" useAutoFormatting="1" subtotalHiddenItems="1" rowGrandTotals="0" itemPrintTitles="1" createdVersion="8" indent="0" outline="1" outlineData="1" multipleFieldFilters="0" rowHeaderCaption="Year">
  <location ref="C21:F25" firstHeaderRow="0" firstDataRow="1" firstDataCol="1"/>
  <pivotFields count="5">
    <pivotField dataField="1" showAll="0" defaultSubtotal="0"/>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1" numFmtId="166"/>
    <dataField name=" Profit" fld="2" baseField="0" baseItem="2" numFmtId="166"/>
    <dataField fld="0" subtotal="count" baseField="0" baseItem="0"/>
  </dataFields>
  <formats count="9">
    <format dxfId="42">
      <pivotArea outline="0" collapsedLevelsAreSubtotals="1" fieldPosition="0">
        <references count="1">
          <reference field="4294967294" count="1" selected="0">
            <x v="1"/>
          </reference>
        </references>
      </pivotArea>
    </format>
    <format dxfId="41">
      <pivotArea outline="0" collapsedLevelsAreSubtotals="1" fieldPosition="0">
        <references count="1">
          <reference field="4294967294" count="1" selected="0">
            <x v="0"/>
          </reference>
        </references>
      </pivotArea>
    </format>
    <format dxfId="40">
      <pivotArea collapsedLevelsAreSubtotals="1" fieldPosition="0">
        <references count="2">
          <reference field="4294967294" count="1" selected="0">
            <x v="2"/>
          </reference>
          <reference field="3" count="1">
            <x v="0"/>
          </reference>
        </references>
      </pivotArea>
    </format>
    <format dxfId="39">
      <pivotArea collapsedLevelsAreSubtotals="1" fieldPosition="0">
        <references count="2">
          <reference field="4294967294" count="1" selected="0">
            <x v="2"/>
          </reference>
          <reference field="3" count="3">
            <x v="1"/>
            <x v="2"/>
            <x v="3"/>
          </reference>
        </references>
      </pivotArea>
    </format>
    <format dxfId="38">
      <pivotArea type="all" dataOnly="0" outline="0" fieldPosition="0"/>
    </format>
    <format dxfId="37">
      <pivotArea outline="0" collapsedLevelsAreSubtotals="1" fieldPosition="0"/>
    </format>
    <format dxfId="36">
      <pivotArea field="3" type="button" dataOnly="0" labelOnly="1" outline="0" axis="axisRow" fieldPosition="0"/>
    </format>
    <format dxfId="35">
      <pivotArea dataOnly="0" labelOnly="1" fieldPosition="0">
        <references count="1">
          <reference field="3" count="0"/>
        </references>
      </pivotArea>
    </format>
    <format dxfId="34">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pivotHierarchy dragToData="1" caption=" Profi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0D9283-D265-4AA3-B74D-13E7194749AF}" name="PivotTable1" cacheId="465" applyNumberFormats="0" applyBorderFormats="0" applyFontFormats="0" applyPatternFormats="0" applyAlignmentFormats="0" applyWidthHeightFormats="1" dataCaption="Values" tag="cd115ab6-46f6-4f7f-ac78-b99b4dfa1e2d" updatedVersion="8" minRefreshableVersion="3" useAutoFormatting="1" subtotalHiddenItems="1" itemPrintTitles="1" createdVersion="8" indent="0" outline="1" outlineData="1" multipleFieldFilters="0">
  <location ref="C6:K7"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dataField name=" Revenue" fld="1" baseField="0" baseItem="0" numFmtId="166"/>
    <dataField name=" COGS" fld="2" baseField="0" baseItem="0" numFmtId="166"/>
    <dataField fld="8" subtotal="count" baseField="0" baseItem="0"/>
    <dataField name="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7">
    <format dxfId="49">
      <pivotArea outline="0" collapsedLevelsAreSubtotals="1" fieldPosition="0">
        <references count="1">
          <reference field="4294967294" count="1" selected="0">
            <x v="5"/>
          </reference>
        </references>
      </pivotArea>
    </format>
    <format dxfId="48">
      <pivotArea outline="0" collapsedLevelsAreSubtotals="1" fieldPosition="0">
        <references count="1">
          <reference field="4294967294" count="1" selected="0">
            <x v="4"/>
          </reference>
        </references>
      </pivotArea>
    </format>
    <format dxfId="47">
      <pivotArea outline="0" collapsedLevelsAreSubtotals="1" fieldPosition="0">
        <references count="1">
          <reference field="4294967294" count="1" selected="0">
            <x v="2"/>
          </reference>
        </references>
      </pivotArea>
    </format>
    <format dxfId="46">
      <pivotArea outline="0" collapsedLevelsAreSubtotals="1" fieldPosition="0">
        <references count="1">
          <reference field="4294967294" count="1" selected="0">
            <x v="1"/>
          </reference>
        </references>
      </pivotArea>
    </format>
    <format dxfId="45">
      <pivotArea type="all" dataOnly="0" outline="0" fieldPosition="0"/>
    </format>
    <format dxfId="44">
      <pivotArea outline="0" collapsedLevelsAreSubtotals="1" fieldPosition="0"/>
    </format>
    <format dxfId="43">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919EE-BA66-4F53-902F-8B351B2F79CB}" name="PivotTable5" cacheId="453" applyNumberFormats="0" applyBorderFormats="0" applyFontFormats="0" applyPatternFormats="0" applyAlignmentFormats="0" applyWidthHeightFormats="1" dataCaption="Values" missingCaption="0" tag="550606b6-8bec-4e34-90a4-7b593029de99" updatedVersion="8" minRefreshableVersion="3" useAutoFormatting="1" subtotalHiddenItems="1" rowGrandTotals="0" colGrandTotals="0" itemPrintTitles="1" createdVersion="8" indent="0" showEmptyRow="1" showEmptyCol="1" compact="0" compactData="0" multipleFieldFilters="0" chartFormat="6">
  <location ref="AQ6:AS10" firstHeaderRow="0" firstDataRow="1" firstDataCol="1"/>
  <pivotFields count="6">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Profit" fld="0" baseField="0" baseItem="0" numFmtId="166"/>
    <dataField name="Percentage" fld="5" showDataAs="percentOfTotal" baseField="0" baseItem="0" numFmtId="168">
      <extLst>
        <ext xmlns:x14="http://schemas.microsoft.com/office/spreadsheetml/2009/9/main" uri="{E15A36E0-9728-4e99-A89B-3F7291B0FE68}">
          <x14:dataField sourceField="0" uniqueName="[__Xl2].[Measures].[Sum of Total Profit]"/>
        </ext>
      </extLst>
    </dataField>
  </dataFields>
  <formats count="6">
    <format dxfId="12">
      <pivotArea outline="0" collapsedLevelsAreSubtotals="1" fieldPosition="0">
        <references count="1">
          <reference field="4294967294" count="1" selected="0">
            <x v="0"/>
          </reference>
        </references>
      </pivotArea>
    </format>
    <format dxfId="11">
      <pivotArea type="all" dataOnly="0" outline="0" fieldPosition="0"/>
    </format>
    <format dxfId="10">
      <pivotArea outline="0" collapsedLevelsAreSubtotals="1" fieldPosition="0"/>
    </format>
    <format dxfId="9">
      <pivotArea dataOnly="0" labelOnly="1" outline="0" fieldPosition="0">
        <references count="1">
          <reference field="4294967294" count="1">
            <x v="0"/>
          </reference>
        </references>
      </pivotArea>
    </format>
    <format dxfId="8">
      <pivotArea outline="0" fieldPosition="0">
        <references count="1">
          <reference field="4294967294" count="1">
            <x v="1"/>
          </reference>
        </references>
      </pivotArea>
    </format>
    <format dxfId="7">
      <pivotArea outline="0" fieldPosition="0">
        <references count="1">
          <reference field="4294967294" count="1" selected="0">
            <x v="1"/>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Percentag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522891-37B0-4FCD-9B22-E60FD02E933E}" name="PivotTable3" cacheId="456" applyNumberFormats="0" applyBorderFormats="0" applyFontFormats="0" applyPatternFormats="0" applyAlignmentFormats="0" applyWidthHeightFormats="1" dataCaption="Values" tag="550606b6-8bec-4e34-90a4-7b593029de99" updatedVersion="8" minRefreshableVersion="3" useAutoFormatting="1" subtotalHiddenItems="1" rowGrandTotals="0" colGrandTotals="0" itemPrintTitles="1" createdVersion="8" indent="0" compact="0" compactData="0" multipleFieldFilters="0" chartFormat="6">
  <location ref="AF6:AG8"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  Profit" fld="0" baseField="0" baseItem="0" numFmtId="166"/>
  </dataFields>
  <formats count="4">
    <format dxfId="16">
      <pivotArea outline="0" collapsedLevelsAreSubtotals="1" fieldPosition="0">
        <references count="1">
          <reference field="4294967294" count="1" selected="0">
            <x v="0"/>
          </reference>
        </references>
      </pivotArea>
    </format>
    <format dxfId="15">
      <pivotArea type="all" dataOnly="0" outline="0" fieldPosition="0"/>
    </format>
    <format dxfId="14">
      <pivotArea outline="0" collapsedLevelsAreSubtotals="1" fieldPosition="0"/>
    </format>
    <format dxfId="13">
      <pivotArea dataOnly="0" labelOnly="1"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959489-2D96-46F0-BFA4-3FECC98FB2A9}" name="PivotTable2" cacheId="468" applyNumberFormats="0" applyBorderFormats="0" applyFontFormats="0" applyPatternFormats="0" applyAlignmentFormats="0" applyWidthHeightFormats="1" dataCaption="Values" tag="550606b6-8bec-4e34-90a4-7b593029de99" updatedVersion="8" minRefreshableVersion="3" useAutoFormatting="1" subtotalHiddenItems="1" rowGrandTotals="0" colGrandTotals="0" itemPrintTitles="1" createdVersion="8" indent="0" compact="0" compactData="0" multipleFieldFilters="0" chartFormat="6">
  <location ref="O6:P13"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name="  Profit" fld="0" baseField="0" baseItem="0" numFmtId="166"/>
  </dataFields>
  <formats count="4">
    <format dxfId="20">
      <pivotArea outline="0" collapsedLevelsAreSubtotals="1" fieldPosition="0">
        <references count="1">
          <reference field="4294967294" count="1" selected="0">
            <x v="0"/>
          </reference>
        </references>
      </pivotArea>
    </format>
    <format dxfId="19">
      <pivotArea type="all" dataOnly="0" outline="0" fieldPosition="0"/>
    </format>
    <format dxfId="18">
      <pivotArea outline="0" collapsedLevelsAreSubtotals="1" fieldPosition="0"/>
    </format>
    <format dxfId="17">
      <pivotArea dataOnly="0" labelOnly="1"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E68FD1-0054-43E7-906B-E0B36A0AFAEC}" name="PivotTable1" cacheId="459" applyNumberFormats="0" applyBorderFormats="0" applyFontFormats="0" applyPatternFormats="0" applyAlignmentFormats="0" applyWidthHeightFormats="1" dataCaption="Values" tag="3223adeb-e09a-49c6-a3b7-2b9be69d9bf1" updatedVersion="8" minRefreshableVersion="3" useAutoFormatting="1" subtotalHiddenItems="1" rowGrandTotals="0" colGrandTotals="0" itemPrintTitles="1" createdVersion="8" indent="0" compact="0" compactData="0" multipleFieldFilters="0" chartFormat="6">
  <location ref="C6:D18"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  Profit" fld="0" baseField="0" baseItem="0" numFmtId="166"/>
  </dataFields>
  <formats count="4">
    <format dxfId="24">
      <pivotArea outline="0" collapsedLevelsAreSubtotals="1" fieldPosition="0">
        <references count="1">
          <reference field="4294967294" count="1" selected="0">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Revenue"/>
    <pivotHierarchy dragToData="1" caption=" COGS"/>
    <pivotHierarchy dragToData="1" caption="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7BAF2D-87B9-4861-8BA8-57B0F7061903}" sourceName="[DimDate].[Year]">
  <pivotTables>
    <pivotTable tabId="1" name="PivotTable1"/>
    <pivotTable tabId="1" name="PivotTable4"/>
    <pivotTable tabId="3" name="PivotTable1"/>
    <pivotTable tabId="3" name="PivotTable2"/>
    <pivotTable tabId="3" name="PivotTable3"/>
    <pivotTable tabId="3" name="PivotTable5"/>
  </pivotTables>
  <data>
    <olap pivotCacheId="87543075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D709019-F7E1-45B1-B1EF-9F97048C2B4C}" sourceName="[DimDate].[Month Name]">
  <pivotTables>
    <pivotTable tabId="1" name="PivotTable3"/>
  </pivotTables>
  <data>
    <olap pivotCacheId="1004324684">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7DC2169-A99F-43C7-A7E8-C5CD50120B88}" sourceName="[DimGeography].[Country]">
  <pivotTables>
    <pivotTable tabId="3" name="PivotTable5"/>
    <pivotTable tabId="3" name="PivotTable3"/>
    <pivotTable tabId="3" name="PivotTable1"/>
    <pivotTable tabId="1" name="PivotTable2"/>
    <pivotTable tabId="1" name="PivotTable1"/>
    <pivotTable tabId="3" name="PivotTable2"/>
    <pivotTable tabId="1" name="PivotTable3"/>
  </pivotTables>
  <data>
    <olap pivotCacheId="100432468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Canad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95DE6ED-6881-441C-9BF3-785A9A224641}" cache="Slicer_Year" caption="Year" columnCount="4" showCaption="0" level="1" rowHeight="247650"/>
  <slicer name="Month Name 1" xr10:uid="{1D48C6B5-C2CE-4A57-BCCE-D27ED8C712C0}" cache="Slicer_Month_Name" caption="Month Name" columnCount="3" showCaption="0" level="1" rowHeight="360000"/>
  <slicer name="Country" xr10:uid="{35C07E9C-2022-40A7-96FD-88212D2D5502}" cache="Slicer_Country" caption="Country" columnCount="2" showCaption="0" level="1"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464E9-D601-499D-A36E-D9CE66B290EB}">
  <dimension ref="A1"/>
  <sheetViews>
    <sheetView showGridLines="0" showRowColHeaders="0" tabSelected="1" zoomScaleNormal="100" workbookViewId="0">
      <selection activeCell="H3" sqref="H3"/>
    </sheetView>
  </sheetViews>
  <sheetFormatPr defaultRowHeight="14.4" x14ac:dyDescent="0.3"/>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Option Button 2">
              <controlPr defaultSize="0" autoFill="0" autoLine="0" autoPict="0">
                <anchor moveWithCells="1">
                  <from>
                    <xdr:col>16</xdr:col>
                    <xdr:colOff>594360</xdr:colOff>
                    <xdr:row>3</xdr:row>
                    <xdr:rowOff>167640</xdr:rowOff>
                  </from>
                  <to>
                    <xdr:col>18</xdr:col>
                    <xdr:colOff>281940</xdr:colOff>
                    <xdr:row>5</xdr:row>
                    <xdr:rowOff>15240</xdr:rowOff>
                  </to>
                </anchor>
              </controlPr>
            </control>
          </mc:Choice>
        </mc:AlternateContent>
        <mc:AlternateContent xmlns:mc="http://schemas.openxmlformats.org/markup-compatibility/2006">
          <mc:Choice Requires="x14">
            <control shapeId="2051" r:id="rId5" name="Option Button 3">
              <controlPr defaultSize="0" autoFill="0" autoLine="0" autoPict="0">
                <anchor moveWithCells="1">
                  <from>
                    <xdr:col>18</xdr:col>
                    <xdr:colOff>586740</xdr:colOff>
                    <xdr:row>3</xdr:row>
                    <xdr:rowOff>160020</xdr:rowOff>
                  </from>
                  <to>
                    <xdr:col>20</xdr:col>
                    <xdr:colOff>274320</xdr:colOff>
                    <xdr:row>5</xdr:row>
                    <xdr:rowOff>7620</xdr:rowOff>
                  </to>
                </anchor>
              </controlPr>
            </control>
          </mc:Choice>
        </mc:AlternateContent>
        <mc:AlternateContent xmlns:mc="http://schemas.openxmlformats.org/markup-compatibility/2006">
          <mc:Choice Requires="x14">
            <control shapeId="2052" r:id="rId6" name="Option Button 4">
              <controlPr defaultSize="0" autoFill="0" autoLine="0" autoPict="0">
                <anchor moveWithCells="1">
                  <from>
                    <xdr:col>20</xdr:col>
                    <xdr:colOff>579120</xdr:colOff>
                    <xdr:row>3</xdr:row>
                    <xdr:rowOff>160020</xdr:rowOff>
                  </from>
                  <to>
                    <xdr:col>22</xdr:col>
                    <xdr:colOff>266700</xdr:colOff>
                    <xdr:row>5</xdr:row>
                    <xdr:rowOff>7620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4634B-F027-48D0-B74B-A70C392C5FA0}">
  <dimension ref="C6:AE45"/>
  <sheetViews>
    <sheetView topLeftCell="R4" workbookViewId="0">
      <selection activeCell="AF29" sqref="AF29"/>
    </sheetView>
  </sheetViews>
  <sheetFormatPr defaultRowHeight="14.4" x14ac:dyDescent="0.3"/>
  <cols>
    <col min="3" max="3" width="12.5546875" bestFit="1" customWidth="1"/>
    <col min="4" max="4" width="8.33203125" bestFit="1" customWidth="1"/>
    <col min="5" max="5" width="7.33203125" bestFit="1" customWidth="1"/>
    <col min="6" max="6" width="13.44140625" bestFit="1" customWidth="1"/>
    <col min="7" max="7" width="7.33203125" bestFit="1" customWidth="1"/>
    <col min="8" max="8" width="13.33203125" bestFit="1" customWidth="1"/>
    <col min="9" max="9" width="11" bestFit="1" customWidth="1"/>
    <col min="10" max="10" width="12.5546875" bestFit="1" customWidth="1"/>
    <col min="11" max="11" width="14.6640625" bestFit="1" customWidth="1"/>
    <col min="12" max="12" width="12" bestFit="1" customWidth="1"/>
    <col min="14" max="14" width="8.88671875" style="12"/>
    <col min="17" max="17" width="12.44140625" bestFit="1" customWidth="1"/>
    <col min="18" max="18" width="12.5546875" bestFit="1" customWidth="1"/>
    <col min="19" max="20" width="8.88671875" bestFit="1" customWidth="1"/>
    <col min="21" max="21" width="13.44140625" bestFit="1" customWidth="1"/>
    <col min="22" max="22" width="8.88671875" bestFit="1" customWidth="1"/>
    <col min="23" max="23" width="13.33203125" bestFit="1" customWidth="1"/>
    <col min="24" max="24" width="12.5546875" bestFit="1" customWidth="1"/>
    <col min="26" max="26" width="6.88671875" bestFit="1" customWidth="1"/>
    <col min="27" max="27" width="12.5546875" bestFit="1" customWidth="1"/>
    <col min="28" max="28" width="13.44140625" bestFit="1" customWidth="1"/>
    <col min="29" max="29" width="13.33203125" bestFit="1" customWidth="1"/>
    <col min="30" max="30" width="15.5546875" bestFit="1" customWidth="1"/>
    <col min="31" max="31" width="13.33203125" bestFit="1" customWidth="1"/>
  </cols>
  <sheetData>
    <row r="6" spans="3:31" x14ac:dyDescent="0.3">
      <c r="C6" s="3" t="s">
        <v>0</v>
      </c>
      <c r="D6" s="3" t="s">
        <v>14</v>
      </c>
      <c r="E6" s="3" t="s">
        <v>16</v>
      </c>
      <c r="F6" s="3" t="s">
        <v>4</v>
      </c>
      <c r="G6" s="3" t="s">
        <v>17</v>
      </c>
      <c r="H6" s="3" t="s">
        <v>18</v>
      </c>
      <c r="I6" s="3" t="s">
        <v>1</v>
      </c>
      <c r="J6" s="3" t="s">
        <v>2</v>
      </c>
      <c r="K6" s="3" t="s">
        <v>3</v>
      </c>
      <c r="Q6" s="8" t="s">
        <v>7</v>
      </c>
      <c r="R6" s="3" t="s">
        <v>0</v>
      </c>
      <c r="S6" s="3" t="s">
        <v>16</v>
      </c>
      <c r="T6" s="3" t="s">
        <v>14</v>
      </c>
      <c r="U6" s="3" t="s">
        <v>4</v>
      </c>
      <c r="V6" s="3" t="s">
        <v>17</v>
      </c>
      <c r="W6" s="3" t="s">
        <v>18</v>
      </c>
      <c r="Z6" s="8" t="s">
        <v>8</v>
      </c>
      <c r="AD6" t="s">
        <v>19</v>
      </c>
    </row>
    <row r="7" spans="3:31" x14ac:dyDescent="0.3">
      <c r="C7" s="4">
        <v>3086</v>
      </c>
      <c r="D7" s="5">
        <v>5693875.1010000445</v>
      </c>
      <c r="E7" s="5">
        <v>3215514.8639000095</v>
      </c>
      <c r="F7" s="6">
        <v>0.43526775581444133</v>
      </c>
      <c r="G7" s="5">
        <v>2478360.2371000149</v>
      </c>
      <c r="H7" s="7">
        <v>32361</v>
      </c>
      <c r="I7" s="4">
        <v>606</v>
      </c>
      <c r="J7" s="4">
        <v>119</v>
      </c>
      <c r="K7" s="4">
        <v>487</v>
      </c>
      <c r="Q7" s="9">
        <v>2005</v>
      </c>
      <c r="R7" s="4">
        <v>9</v>
      </c>
      <c r="S7" s="5">
        <v>197152.7107</v>
      </c>
      <c r="T7" s="5">
        <v>329615.88819999999</v>
      </c>
      <c r="U7" s="6">
        <v>0.40187133643153067</v>
      </c>
      <c r="V7" s="5">
        <v>132463.17749999999</v>
      </c>
      <c r="W7" s="7">
        <v>94</v>
      </c>
      <c r="Z7" s="9">
        <v>2007</v>
      </c>
      <c r="AD7">
        <f>COUNTA(Z7:Z10)</f>
        <v>1</v>
      </c>
    </row>
    <row r="8" spans="3:31" x14ac:dyDescent="0.3">
      <c r="Q8" s="9">
        <v>2006</v>
      </c>
      <c r="R8" s="4">
        <v>31</v>
      </c>
      <c r="S8" s="5">
        <v>448594.95889999985</v>
      </c>
      <c r="T8" s="5">
        <v>734915.9408000001</v>
      </c>
      <c r="U8" s="6">
        <v>0.38959691306780264</v>
      </c>
      <c r="V8" s="5">
        <v>286320.98190000001</v>
      </c>
      <c r="W8" s="7">
        <v>338</v>
      </c>
    </row>
    <row r="9" spans="3:31" x14ac:dyDescent="0.3">
      <c r="Q9" s="9">
        <v>2007</v>
      </c>
      <c r="R9" s="4">
        <v>630</v>
      </c>
      <c r="S9" s="5">
        <v>343543.10749999958</v>
      </c>
      <c r="T9" s="5">
        <v>637319.92999999842</v>
      </c>
      <c r="U9" s="6">
        <v>0.46095659129944438</v>
      </c>
      <c r="V9" s="5">
        <v>293776.82249999978</v>
      </c>
      <c r="W9" s="7">
        <v>6753</v>
      </c>
    </row>
    <row r="12" spans="3:31" x14ac:dyDescent="0.3">
      <c r="AB12" s="15" t="s">
        <v>23</v>
      </c>
      <c r="AC12" s="15" t="s">
        <v>8</v>
      </c>
      <c r="AD12" s="15" t="s">
        <v>23</v>
      </c>
      <c r="AE12" s="15" t="s">
        <v>11</v>
      </c>
    </row>
    <row r="13" spans="3:31" x14ac:dyDescent="0.3">
      <c r="AB13" s="3" t="s">
        <v>20</v>
      </c>
      <c r="AC13" s="3">
        <f>IF(AD7=1,Z7,0)</f>
        <v>2007</v>
      </c>
      <c r="AD13" s="5">
        <f>IFERROR(VLOOKUP(AC13,LookUpTable,3,0),0)</f>
        <v>343543.10749999958</v>
      </c>
      <c r="AE13" s="13">
        <f>IFERROR(AD13/SUM($AD$13:$AD$14),0)</f>
        <v>0.43369094615195963</v>
      </c>
    </row>
    <row r="14" spans="3:31" x14ac:dyDescent="0.3">
      <c r="AB14" s="3" t="s">
        <v>21</v>
      </c>
      <c r="AC14" s="3">
        <f>Z7-1</f>
        <v>2006</v>
      </c>
      <c r="AD14" s="5">
        <f>IFERROR(VLOOKUP(AC14,LookUpTable,3,0),0)</f>
        <v>448594.95889999985</v>
      </c>
      <c r="AE14" s="13">
        <f>IFERROR(AD14/SUM($AD$13:$AD$14),0)</f>
        <v>0.56630905384804042</v>
      </c>
    </row>
    <row r="15" spans="3:31" x14ac:dyDescent="0.3">
      <c r="AB15" s="14" t="s">
        <v>22</v>
      </c>
      <c r="AC15" s="14"/>
      <c r="AD15" s="14"/>
      <c r="AE15" s="6">
        <f>IFERROR(AE13-AE14,0)</f>
        <v>-0.13261810769608079</v>
      </c>
    </row>
    <row r="18" spans="3:31" x14ac:dyDescent="0.3">
      <c r="D18" t="s">
        <v>9</v>
      </c>
      <c r="E18" s="2">
        <v>1</v>
      </c>
      <c r="X18" t="s">
        <v>27</v>
      </c>
      <c r="AB18" s="15" t="s">
        <v>5</v>
      </c>
      <c r="AC18" s="15" t="s">
        <v>8</v>
      </c>
      <c r="AD18" s="15" t="s">
        <v>5</v>
      </c>
      <c r="AE18" s="15" t="s">
        <v>11</v>
      </c>
    </row>
    <row r="19" spans="3:31" x14ac:dyDescent="0.3">
      <c r="AB19" s="3" t="s">
        <v>20</v>
      </c>
      <c r="AC19" s="3">
        <f>IF(AD7=1,Z7,0)</f>
        <v>2007</v>
      </c>
      <c r="AD19" s="5">
        <f>IFERROR(VLOOKUP(AC19,LookUpTable,4,0),0)</f>
        <v>637319.92999999842</v>
      </c>
      <c r="AE19" s="13">
        <f>IFERROR(AD19/SUM($AD$19:$AD$20),0)</f>
        <v>0.46443905421919035</v>
      </c>
    </row>
    <row r="20" spans="3:31" x14ac:dyDescent="0.3">
      <c r="AB20" s="3" t="s">
        <v>21</v>
      </c>
      <c r="AC20" s="3">
        <f>Z7-1</f>
        <v>2006</v>
      </c>
      <c r="AD20" s="5">
        <f>IFERROR(VLOOKUP(AC20,LookUpTable,4,0),0)</f>
        <v>734915.9408000001</v>
      </c>
      <c r="AE20" s="13">
        <f>IFERROR(AD20/SUM($AD$19:$AD$20),0)</f>
        <v>0.53556094578080959</v>
      </c>
    </row>
    <row r="21" spans="3:31" x14ac:dyDescent="0.3">
      <c r="C21" s="8" t="s">
        <v>8</v>
      </c>
      <c r="D21" s="3" t="s">
        <v>14</v>
      </c>
      <c r="E21" s="3" t="s">
        <v>15</v>
      </c>
      <c r="F21" s="3" t="s">
        <v>0</v>
      </c>
      <c r="AB21" s="14" t="s">
        <v>22</v>
      </c>
      <c r="AC21" s="14"/>
      <c r="AD21" s="14"/>
      <c r="AE21" s="6">
        <f>IFERROR(AE19-AE20,0)</f>
        <v>-7.1121891561619244E-2</v>
      </c>
    </row>
    <row r="22" spans="3:31" x14ac:dyDescent="0.3">
      <c r="C22" s="9">
        <v>2005</v>
      </c>
      <c r="D22" s="5">
        <v>1593467.2594000003</v>
      </c>
      <c r="E22" s="5">
        <v>637496.99249999982</v>
      </c>
      <c r="F22" s="10">
        <v>47</v>
      </c>
    </row>
    <row r="23" spans="3:31" x14ac:dyDescent="0.3">
      <c r="C23" s="9">
        <v>2006</v>
      </c>
      <c r="D23" s="5">
        <v>6894555.246499992</v>
      </c>
      <c r="E23" s="5">
        <v>2745527.6863999991</v>
      </c>
      <c r="F23" s="10">
        <v>226</v>
      </c>
    </row>
    <row r="24" spans="3:31" x14ac:dyDescent="0.3">
      <c r="C24" s="9">
        <v>2007</v>
      </c>
      <c r="D24" s="5">
        <v>5693875.1010000445</v>
      </c>
      <c r="E24" s="5">
        <v>2478360.2371000149</v>
      </c>
      <c r="F24" s="10">
        <v>3086</v>
      </c>
      <c r="AB24" s="15" t="s">
        <v>6</v>
      </c>
      <c r="AC24" s="15" t="s">
        <v>8</v>
      </c>
      <c r="AD24" s="15" t="s">
        <v>6</v>
      </c>
      <c r="AE24" s="15" t="s">
        <v>11</v>
      </c>
    </row>
    <row r="25" spans="3:31" x14ac:dyDescent="0.3">
      <c r="C25" s="9">
        <v>2008</v>
      </c>
      <c r="D25" s="5">
        <v>6760834.9200000493</v>
      </c>
      <c r="E25" s="5">
        <v>2915521.0279000085</v>
      </c>
      <c r="F25" s="10">
        <v>4261</v>
      </c>
      <c r="AB25" s="3" t="s">
        <v>20</v>
      </c>
      <c r="AC25" s="3">
        <f>IF(AD7=1,Z7,0)</f>
        <v>2007</v>
      </c>
      <c r="AD25" s="5">
        <f>IFERROR(VLOOKUP(AC25,LookUpTable,6,0),0)</f>
        <v>293776.82249999978</v>
      </c>
      <c r="AE25" s="13">
        <f>IFERROR(AD25/SUM($AD$25:$AD$26),0)</f>
        <v>0.50642636512623196</v>
      </c>
    </row>
    <row r="26" spans="3:31" x14ac:dyDescent="0.3">
      <c r="AB26" s="3" t="s">
        <v>21</v>
      </c>
      <c r="AC26" s="3">
        <f>Z7-1</f>
        <v>2006</v>
      </c>
      <c r="AD26" s="5">
        <f>IFERROR(VLOOKUP(AC26,LookUpTable,6,0),0)</f>
        <v>286320.98190000001</v>
      </c>
      <c r="AE26" s="13">
        <f>IFERROR(AD26/SUM($AD$25:$AD$26),0)</f>
        <v>0.49357363487376804</v>
      </c>
    </row>
    <row r="27" spans="3:31" x14ac:dyDescent="0.3">
      <c r="AB27" s="14" t="s">
        <v>22</v>
      </c>
      <c r="AC27" s="14"/>
      <c r="AD27" s="14"/>
      <c r="AE27" s="6">
        <f>IFERROR(AE25-AE26,0)</f>
        <v>1.2852730252463918E-2</v>
      </c>
    </row>
    <row r="28" spans="3:31" x14ac:dyDescent="0.3">
      <c r="C28" s="3" t="s">
        <v>8</v>
      </c>
      <c r="D28" s="3" t="str" cm="1">
        <f t="array" ref="D28">_xlfn.IFS($E$18=1,D21,$E$18=2,E21,$E$18=3,F21)</f>
        <v xml:space="preserve"> Revenue</v>
      </c>
      <c r="E28" s="3" t="str">
        <f>"Average"&amp;D28</f>
        <v>Average Revenue</v>
      </c>
      <c r="F28" s="3" t="s">
        <v>10</v>
      </c>
    </row>
    <row r="29" spans="3:31" x14ac:dyDescent="0.3">
      <c r="C29" s="3">
        <f>C22</f>
        <v>2005</v>
      </c>
      <c r="D29" s="7" cm="1">
        <f t="array" ref="D29">_xlfn.IFS($E$18=1,D22,$E$18=2,E22,$E$18=3,F22)</f>
        <v>1593467.2594000003</v>
      </c>
      <c r="E29" s="7">
        <f>AVERAGE($D$29:$D$32)</f>
        <v>5235683.1317250216</v>
      </c>
      <c r="F29" s="3" t="str">
        <f>IF(D29&gt;E29,D29,"")</f>
        <v/>
      </c>
    </row>
    <row r="30" spans="3:31" x14ac:dyDescent="0.3">
      <c r="C30" s="3">
        <f>C23</f>
        <v>2006</v>
      </c>
      <c r="D30" s="7" cm="1">
        <f t="array" ref="D30">_xlfn.IFS($E$18=1,D23,$E$18=2,E23,$E$18=3,F23)</f>
        <v>6894555.246499992</v>
      </c>
      <c r="E30" s="7">
        <f>AVERAGE($D$29:$D$32)</f>
        <v>5235683.1317250216</v>
      </c>
      <c r="F30" s="3">
        <f>IF(D30&gt;E30,D30,"")</f>
        <v>6894555.246499992</v>
      </c>
      <c r="AB30" s="15" t="s">
        <v>24</v>
      </c>
      <c r="AC30" s="15" t="s">
        <v>8</v>
      </c>
      <c r="AD30" s="15" t="s">
        <v>6</v>
      </c>
      <c r="AE30" s="15" t="s">
        <v>11</v>
      </c>
    </row>
    <row r="31" spans="3:31" x14ac:dyDescent="0.3">
      <c r="C31" s="3">
        <f>C24</f>
        <v>2007</v>
      </c>
      <c r="D31" s="7" cm="1">
        <f t="array" ref="D31">_xlfn.IFS($E$18=1,D24,$E$18=2,E24,$E$18=3,F24)</f>
        <v>5693875.1010000445</v>
      </c>
      <c r="E31" s="7">
        <f>AVERAGE($D$29:$D$32)</f>
        <v>5235683.1317250216</v>
      </c>
      <c r="F31" s="3">
        <f>IF(D31&gt;E31,D31,"")</f>
        <v>5693875.1010000445</v>
      </c>
      <c r="AB31" s="3" t="s">
        <v>20</v>
      </c>
      <c r="AC31" s="3">
        <f>IF(AD7=1,Z7,0)</f>
        <v>2007</v>
      </c>
      <c r="AD31" s="16">
        <f>IFERROR(VLOOKUP(AC31,LookUpTable,5,0),0)</f>
        <v>0.46095659129944438</v>
      </c>
      <c r="AE31" s="13">
        <f>IFERROR(AD31/SUM($AD$31:$AD$32),0)</f>
        <v>0.54194896491827904</v>
      </c>
    </row>
    <row r="32" spans="3:31" x14ac:dyDescent="0.3">
      <c r="C32" s="3">
        <f>C25</f>
        <v>2008</v>
      </c>
      <c r="D32" s="7" cm="1">
        <f t="array" ref="D32">_xlfn.IFS($E$18=1,D25,$E$18=2,E25,$E$18=3,F25)</f>
        <v>6760834.9200000493</v>
      </c>
      <c r="E32" s="7">
        <f>AVERAGE($D$29:$D$32)</f>
        <v>5235683.1317250216</v>
      </c>
      <c r="F32" s="3">
        <f>IF(D32&gt;E32,D32,"")</f>
        <v>6760834.9200000493</v>
      </c>
      <c r="AB32" s="3" t="s">
        <v>21</v>
      </c>
      <c r="AC32" s="3">
        <f>Z7-1</f>
        <v>2006</v>
      </c>
      <c r="AD32" s="16">
        <f>IFERROR(VLOOKUP(AC32,LookUpTable,5,0),0)</f>
        <v>0.38959691306780264</v>
      </c>
      <c r="AE32" s="13">
        <f>IFERROR(AD32/SUM($AD$31:$AD$32),0)</f>
        <v>0.45805103508172107</v>
      </c>
    </row>
    <row r="33" spans="3:31" x14ac:dyDescent="0.3">
      <c r="AB33" s="14" t="s">
        <v>22</v>
      </c>
      <c r="AC33" s="14"/>
      <c r="AD33" s="14"/>
      <c r="AE33" s="6">
        <f>IFERROR(AE31-AE32,0)</f>
        <v>8.3897929836557972E-2</v>
      </c>
    </row>
    <row r="35" spans="3:31" x14ac:dyDescent="0.3">
      <c r="D35" t="s">
        <v>13</v>
      </c>
      <c r="F35" t="s">
        <v>12</v>
      </c>
    </row>
    <row r="36" spans="3:31" x14ac:dyDescent="0.3">
      <c r="D36" s="1">
        <f>SUM(F29:F32)</f>
        <v>19349265.267500088</v>
      </c>
      <c r="F36" t="str">
        <f>" of "&amp;D28&amp;" came from highlighted years"</f>
        <v xml:space="preserve"> of  Revenue came from highlighted years</v>
      </c>
      <c r="AB36" s="15" t="s">
        <v>25</v>
      </c>
      <c r="AC36" s="15" t="s">
        <v>8</v>
      </c>
      <c r="AD36" s="15" t="s">
        <v>6</v>
      </c>
      <c r="AE36" s="15" t="s">
        <v>11</v>
      </c>
    </row>
    <row r="37" spans="3:31" x14ac:dyDescent="0.3">
      <c r="C37" t="s">
        <v>11</v>
      </c>
      <c r="D37" s="11">
        <f>D36/SUM(D29:D32)</f>
        <v>0.92391311604857407</v>
      </c>
      <c r="AB37" s="3" t="s">
        <v>20</v>
      </c>
      <c r="AC37" s="3">
        <f>IF(AD7=1,Z7,0)</f>
        <v>2007</v>
      </c>
      <c r="AD37" s="5">
        <f>IFERROR(VLOOKUP(AC37,LookUpTable,2,0),0)</f>
        <v>630</v>
      </c>
      <c r="AE37" s="13">
        <f>IFERROR(AD37/SUM($AD$37:$AD$38),0)</f>
        <v>0.95310136157337366</v>
      </c>
    </row>
    <row r="38" spans="3:31" x14ac:dyDescent="0.3">
      <c r="AB38" s="3" t="s">
        <v>21</v>
      </c>
      <c r="AC38" s="3">
        <f>Z7-1</f>
        <v>2006</v>
      </c>
      <c r="AD38" s="5">
        <f>IFERROR(VLOOKUP(AC38,LookUpTable,2,0),0)</f>
        <v>31</v>
      </c>
      <c r="AE38" s="13">
        <f>IFERROR(AD38/SUM($AD$37:$AD$38),0)</f>
        <v>4.6898638426626324E-2</v>
      </c>
    </row>
    <row r="39" spans="3:31" x14ac:dyDescent="0.3">
      <c r="AB39" s="14" t="s">
        <v>22</v>
      </c>
      <c r="AC39" s="14"/>
      <c r="AD39" s="14"/>
      <c r="AE39" s="6">
        <f>IFERROR(AE37-AE38,0)</f>
        <v>0.90620272314674732</v>
      </c>
    </row>
    <row r="42" spans="3:31" x14ac:dyDescent="0.3">
      <c r="AB42" s="15" t="s">
        <v>26</v>
      </c>
      <c r="AC42" s="15" t="s">
        <v>8</v>
      </c>
      <c r="AD42" s="15" t="s">
        <v>6</v>
      </c>
      <c r="AE42" s="15" t="s">
        <v>11</v>
      </c>
    </row>
    <row r="43" spans="3:31" x14ac:dyDescent="0.3">
      <c r="AB43" s="3" t="s">
        <v>20</v>
      </c>
      <c r="AC43" s="3">
        <f>IF(AD7=1,Z7,0)</f>
        <v>2007</v>
      </c>
      <c r="AD43" s="5">
        <f>IFERROR(VLOOKUP(AC43,LookUpTable,7,0),0)</f>
        <v>6753</v>
      </c>
      <c r="AE43" s="13">
        <f>IFERROR(AD43/SUM($AD$43:$AD$44),0)</f>
        <v>0.95233394443660979</v>
      </c>
    </row>
    <row r="44" spans="3:31" x14ac:dyDescent="0.3">
      <c r="AB44" s="3" t="s">
        <v>21</v>
      </c>
      <c r="AC44" s="3">
        <f>Z7-1</f>
        <v>2006</v>
      </c>
      <c r="AD44" s="5">
        <f>IFERROR(VLOOKUP(AC44,LookUpTable,7,0),0)</f>
        <v>338</v>
      </c>
      <c r="AE44" s="13">
        <f>IFERROR(AD44/SUM($AD$43:$AD$44),0)</f>
        <v>4.7666055563390215E-2</v>
      </c>
    </row>
    <row r="45" spans="3:31" x14ac:dyDescent="0.3">
      <c r="AB45" s="14" t="s">
        <v>22</v>
      </c>
      <c r="AC45" s="14"/>
      <c r="AD45" s="14"/>
      <c r="AE45" s="6">
        <f>IFERROR(AE43-AE44,0)</f>
        <v>0.90466788887321958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1AFB1-EC46-4466-A0E3-212AAB9AD73C}">
  <dimension ref="C6:AW18"/>
  <sheetViews>
    <sheetView topLeftCell="J1" zoomScale="103" workbookViewId="0">
      <selection activeCell="P8" sqref="P8"/>
    </sheetView>
  </sheetViews>
  <sheetFormatPr defaultRowHeight="14.4" x14ac:dyDescent="0.3"/>
  <cols>
    <col min="3" max="3" width="13.77734375" bestFit="1" customWidth="1"/>
    <col min="4" max="4" width="9.44140625" bestFit="1" customWidth="1"/>
    <col min="5" max="10" width="15" bestFit="1" customWidth="1"/>
    <col min="11" max="11" width="14.77734375" bestFit="1" customWidth="1"/>
    <col min="12" max="12" width="4.33203125" style="17" customWidth="1"/>
    <col min="15" max="15" width="11.6640625" bestFit="1" customWidth="1"/>
    <col min="16" max="16" width="9.44140625" bestFit="1" customWidth="1"/>
    <col min="19" max="19" width="11.6640625" bestFit="1" customWidth="1"/>
    <col min="20" max="21" width="9.44140625" bestFit="1" customWidth="1"/>
    <col min="29" max="29" width="4" style="20" customWidth="1"/>
    <col min="32" max="32" width="13" bestFit="1" customWidth="1"/>
    <col min="33" max="33" width="9.44140625" bestFit="1" customWidth="1"/>
    <col min="35" max="35" width="12.88671875" bestFit="1" customWidth="1"/>
    <col min="39" max="39" width="5.44140625" style="20" customWidth="1"/>
    <col min="43" max="43" width="9.5546875" bestFit="1" customWidth="1"/>
    <col min="44" max="44" width="9.44140625" bestFit="1" customWidth="1"/>
    <col min="45" max="45" width="10.5546875" bestFit="1" customWidth="1"/>
    <col min="48" max="48" width="12.88671875" bestFit="1" customWidth="1"/>
    <col min="49" max="49" width="10.21875" bestFit="1" customWidth="1"/>
  </cols>
  <sheetData>
    <row r="6" spans="3:49" x14ac:dyDescent="0.3">
      <c r="C6" s="8" t="s">
        <v>40</v>
      </c>
      <c r="D6" s="3" t="s">
        <v>17</v>
      </c>
      <c r="H6">
        <v>1</v>
      </c>
      <c r="I6" s="5">
        <f>LARGE($D$7:$D$18,H6)</f>
        <v>521388.91419999942</v>
      </c>
      <c r="J6" t="str">
        <f>INDEX($C$7:$C$18,MATCH(I6,$D$7:$D$18,0))</f>
        <v>Dec</v>
      </c>
      <c r="O6" s="8" t="s">
        <v>42</v>
      </c>
      <c r="P6" s="3" t="s">
        <v>17</v>
      </c>
      <c r="S6" t="str">
        <f>O6</f>
        <v>Day Name</v>
      </c>
      <c r="T6" t="str">
        <f>P6</f>
        <v xml:space="preserve">  Profit</v>
      </c>
      <c r="U6" t="s">
        <v>41</v>
      </c>
      <c r="X6">
        <v>1</v>
      </c>
      <c r="Y6" s="18">
        <f>LARGE(T7:T18,X6)</f>
        <v>402566.63489999942</v>
      </c>
      <c r="AF6" s="8" t="s">
        <v>50</v>
      </c>
      <c r="AG6" s="3" t="s">
        <v>17</v>
      </c>
      <c r="AH6" t="str">
        <f>AF6</f>
        <v>WeekTypes</v>
      </c>
      <c r="AI6" t="str">
        <f>AG6</f>
        <v xml:space="preserve">  Profit</v>
      </c>
      <c r="AJ6" t="s">
        <v>53</v>
      </c>
      <c r="AQ6" s="8" t="s">
        <v>55</v>
      </c>
      <c r="AR6" s="3" t="s">
        <v>17</v>
      </c>
      <c r="AS6" s="3" t="s">
        <v>11</v>
      </c>
      <c r="AU6" t="str">
        <f>AQ6</f>
        <v>Quarter</v>
      </c>
      <c r="AV6" t="str">
        <f t="shared" ref="AV6:AW6" si="0">AR6</f>
        <v xml:space="preserve">  Profit</v>
      </c>
      <c r="AW6" t="str">
        <f t="shared" si="0"/>
        <v>Percentage</v>
      </c>
    </row>
    <row r="7" spans="3:49" x14ac:dyDescent="0.3">
      <c r="C7" s="3" t="s">
        <v>32</v>
      </c>
      <c r="D7" s="5">
        <v>67561.627300000007</v>
      </c>
      <c r="H7">
        <v>2</v>
      </c>
      <c r="I7" s="5">
        <f>LARGE($D$7:$D$18,H7)</f>
        <v>439442.91109999968</v>
      </c>
      <c r="J7" t="str">
        <f>INDEX($C$7:$C$18,MATCH(I7,$D$7:$D$18,0))</f>
        <v>Nov</v>
      </c>
      <c r="O7" s="3" t="s">
        <v>43</v>
      </c>
      <c r="P7" s="5">
        <v>304594.78229999956</v>
      </c>
      <c r="S7" t="str">
        <f t="shared" ref="S7:S13" si="1">O7</f>
        <v>Mon</v>
      </c>
      <c r="T7" s="19">
        <f t="shared" ref="T7:T13" si="2">P7</f>
        <v>304594.78229999956</v>
      </c>
      <c r="U7" s="19" t="str" cm="1">
        <f t="array" ref="U7">IFERROR(_xlfn.IFS(T7=$Y$6,T7,T7=$Y$7,T7,T7=$Y$8,T7),"")</f>
        <v/>
      </c>
      <c r="X7">
        <v>2</v>
      </c>
      <c r="Y7" s="18">
        <f>LARGE(T8:T19,X7)</f>
        <v>394216.44159999985</v>
      </c>
      <c r="AF7" s="3" t="s">
        <v>51</v>
      </c>
      <c r="AG7" s="5">
        <v>1723880.0162000137</v>
      </c>
      <c r="AH7" t="str">
        <f t="shared" ref="AH7:AH8" si="3">AF7</f>
        <v>Weekday</v>
      </c>
      <c r="AI7" s="19">
        <f t="shared" ref="AI7:AI8" si="4">AG7</f>
        <v>1723880.0162000137</v>
      </c>
      <c r="AJ7">
        <f>AI7/SUM($AI$7:$AI$8)</f>
        <v>0.69557281883168287</v>
      </c>
      <c r="AQ7" s="3" t="s">
        <v>56</v>
      </c>
      <c r="AR7" s="5">
        <v>305576.85080000001</v>
      </c>
      <c r="AS7" s="13">
        <v>0.12329799608049004</v>
      </c>
      <c r="AU7" t="str">
        <f t="shared" ref="AU7:AU10" si="5">AQ7</f>
        <v>Qtr1</v>
      </c>
      <c r="AV7" s="19">
        <f t="shared" ref="AV7:AV10" si="6">AR7</f>
        <v>305576.85080000001</v>
      </c>
      <c r="AW7" s="21">
        <f t="shared" ref="AW7:AW10" si="7">AS7</f>
        <v>0.12329799608049004</v>
      </c>
    </row>
    <row r="8" spans="3:49" x14ac:dyDescent="0.3">
      <c r="C8" s="3" t="s">
        <v>31</v>
      </c>
      <c r="D8" s="5">
        <v>103588.27560000001</v>
      </c>
      <c r="H8">
        <v>3</v>
      </c>
      <c r="I8" s="5">
        <f>LARGE($D$7:$D$18,H8)</f>
        <v>293776.82249999978</v>
      </c>
      <c r="J8" t="str">
        <f>INDEX($C$7:$C$18,MATCH(I8,$D$7:$D$18,0))</f>
        <v>Aug</v>
      </c>
      <c r="O8" s="3" t="s">
        <v>44</v>
      </c>
      <c r="P8" s="5">
        <v>301434.64049999969</v>
      </c>
      <c r="S8" t="str">
        <f t="shared" si="1"/>
        <v>Tue</v>
      </c>
      <c r="T8" s="19">
        <f t="shared" si="2"/>
        <v>301434.64049999969</v>
      </c>
      <c r="U8" s="19" t="str" cm="1">
        <f t="array" ref="U8">IFERROR(_xlfn.IFS(T8=$Y$6,T8,T8=$Y$7,T8,T8=$Y$8,T8),"")</f>
        <v/>
      </c>
      <c r="X8">
        <v>3</v>
      </c>
      <c r="Y8" s="18">
        <f>LARGE(T9:T20,X8)</f>
        <v>371352.02269999991</v>
      </c>
      <c r="AF8" s="3" t="s">
        <v>52</v>
      </c>
      <c r="AG8" s="5">
        <v>754480.22089999914</v>
      </c>
      <c r="AH8" t="str">
        <f t="shared" si="3"/>
        <v>Weekend</v>
      </c>
      <c r="AI8" s="19">
        <f t="shared" si="4"/>
        <v>754480.22089999914</v>
      </c>
      <c r="AJ8">
        <f>AI8/SUM($AI$7:$AI$8)</f>
        <v>0.30442718116831724</v>
      </c>
      <c r="AQ8" s="3" t="s">
        <v>57</v>
      </c>
      <c r="AR8" s="5">
        <v>230416.89419999992</v>
      </c>
      <c r="AS8" s="13">
        <v>9.2971510255351705E-2</v>
      </c>
      <c r="AU8" t="str">
        <f t="shared" si="5"/>
        <v>Qtr2</v>
      </c>
      <c r="AV8" s="19">
        <f t="shared" si="6"/>
        <v>230416.89419999992</v>
      </c>
      <c r="AW8" s="21">
        <f t="shared" si="7"/>
        <v>9.2971510255351705E-2</v>
      </c>
    </row>
    <row r="9" spans="3:49" x14ac:dyDescent="0.3">
      <c r="C9" s="3" t="s">
        <v>35</v>
      </c>
      <c r="D9" s="5">
        <v>134426.9479</v>
      </c>
      <c r="O9" s="3" t="s">
        <v>45</v>
      </c>
      <c r="P9" s="5">
        <v>371352.02269999991</v>
      </c>
      <c r="S9" t="str">
        <f t="shared" si="1"/>
        <v>Wed</v>
      </c>
      <c r="T9" s="19">
        <f t="shared" si="2"/>
        <v>371352.02269999991</v>
      </c>
      <c r="U9" s="19" cm="1">
        <f t="array" ref="U9">IFERROR(_xlfn.IFS(T9=$Y$6,T9,T9=$Y$7,T9,T9=$Y$8,T9),"")</f>
        <v>371352.02269999991</v>
      </c>
      <c r="AQ9" s="3" t="s">
        <v>58</v>
      </c>
      <c r="AR9" s="5">
        <v>746501.30669999786</v>
      </c>
      <c r="AS9" s="13">
        <v>0.30120774838346176</v>
      </c>
      <c r="AU9" t="str">
        <f t="shared" si="5"/>
        <v>Qtr3</v>
      </c>
      <c r="AV9" s="19">
        <f t="shared" si="6"/>
        <v>746501.30669999786</v>
      </c>
      <c r="AW9" s="21">
        <f t="shared" si="7"/>
        <v>0.30120774838346176</v>
      </c>
    </row>
    <row r="10" spans="3:49" x14ac:dyDescent="0.3">
      <c r="C10" s="3" t="s">
        <v>28</v>
      </c>
      <c r="D10" s="5">
        <v>50073.861999999994</v>
      </c>
      <c r="O10" s="3" t="s">
        <v>46</v>
      </c>
      <c r="P10" s="5">
        <v>352282.12909999973</v>
      </c>
      <c r="S10" t="str">
        <f t="shared" si="1"/>
        <v>Thu</v>
      </c>
      <c r="T10" s="19">
        <f t="shared" si="2"/>
        <v>352282.12909999973</v>
      </c>
      <c r="U10" s="19" t="str" cm="1">
        <f t="array" ref="U10">IFERROR(_xlfn.IFS(T10=$Y$6,T10,T10=$Y$7,T10,T10=$Y$8,T10),"")</f>
        <v/>
      </c>
      <c r="Y10" s="11">
        <f>SUM(U7:U13)/SUM(T7:T13)</f>
        <v>0.47133386087846069</v>
      </c>
      <c r="AQ10" s="3" t="s">
        <v>59</v>
      </c>
      <c r="AR10" s="5">
        <v>1195865.1854000103</v>
      </c>
      <c r="AS10" s="13">
        <v>0.48252274528069378</v>
      </c>
      <c r="AU10" t="str">
        <f t="shared" si="5"/>
        <v>Qtr4</v>
      </c>
      <c r="AV10" s="19">
        <f t="shared" si="6"/>
        <v>1195865.1854000103</v>
      </c>
      <c r="AW10" s="21">
        <f t="shared" si="7"/>
        <v>0.48252274528069378</v>
      </c>
    </row>
    <row r="11" spans="3:49" x14ac:dyDescent="0.3">
      <c r="C11" s="3" t="s">
        <v>36</v>
      </c>
      <c r="D11" s="5">
        <v>156126.67649999994</v>
      </c>
      <c r="G11" t="str">
        <f>"In "&amp;'Analysis 1'!Z7</f>
        <v>In 2007</v>
      </c>
      <c r="I11" s="11">
        <f>SUM(I6:I8)/SUM(D7:D18)</f>
        <v>0.50622529728287335</v>
      </c>
      <c r="O11" s="3" t="s">
        <v>47</v>
      </c>
      <c r="P11" s="5">
        <v>394216.44159999985</v>
      </c>
      <c r="S11" t="str">
        <f t="shared" si="1"/>
        <v>Fri</v>
      </c>
      <c r="T11" s="19">
        <f t="shared" si="2"/>
        <v>394216.44159999985</v>
      </c>
      <c r="U11" s="19" cm="1">
        <f t="array" ref="U11">IFERROR(_xlfn.IFS(T11=$Y$6,T11,T11=$Y$7,T11,T11=$Y$8,T11),"")</f>
        <v>394216.44159999985</v>
      </c>
    </row>
    <row r="12" spans="3:49" x14ac:dyDescent="0.3">
      <c r="C12" s="3" t="s">
        <v>34</v>
      </c>
      <c r="D12" s="5">
        <v>24216.3557</v>
      </c>
      <c r="O12" s="3" t="s">
        <v>48</v>
      </c>
      <c r="P12" s="5">
        <v>351913.58599999943</v>
      </c>
      <c r="S12" t="str">
        <f t="shared" si="1"/>
        <v>Sat</v>
      </c>
      <c r="T12" s="19">
        <f t="shared" si="2"/>
        <v>351913.58599999943</v>
      </c>
      <c r="U12" s="19" t="str" cm="1">
        <f t="array" ref="U12">IFERROR(_xlfn.IFS(T12=$Y$6,T12,T12=$Y$7,T12,T12=$Y$8,T12),"")</f>
        <v/>
      </c>
      <c r="AG12" t="s">
        <v>54</v>
      </c>
    </row>
    <row r="13" spans="3:49" x14ac:dyDescent="0.3">
      <c r="C13" s="3" t="s">
        <v>33</v>
      </c>
      <c r="D13" s="5">
        <v>213112.9546</v>
      </c>
      <c r="O13" s="3" t="s">
        <v>49</v>
      </c>
      <c r="P13" s="5">
        <v>402566.63489999942</v>
      </c>
      <c r="S13" t="str">
        <f t="shared" si="1"/>
        <v>Sun</v>
      </c>
      <c r="T13" s="19">
        <f t="shared" si="2"/>
        <v>402566.63489999942</v>
      </c>
      <c r="U13" s="19" cm="1">
        <f t="array" ref="U13">IFERROR(_xlfn.IFS(T13=$Y$6,T13,T13=$Y$7,T13,T13=$Y$8,T13),"")</f>
        <v>402566.63489999942</v>
      </c>
      <c r="AF13" s="19"/>
      <c r="AG13" s="11">
        <f>MAX(AJ7:AJ8)</f>
        <v>0.69557281883168287</v>
      </c>
    </row>
    <row r="14" spans="3:49" x14ac:dyDescent="0.3">
      <c r="C14" s="3" t="s">
        <v>29</v>
      </c>
      <c r="D14" s="5">
        <v>293776.82249999978</v>
      </c>
      <c r="T14" s="18"/>
      <c r="U14" s="18" t="str" cm="1">
        <f t="array" ref="U14">IFERROR(_xlfn.IFS(T14=$Y$6,T14,T14=$Y$7,T14,T14=$Y$8,T14),"")</f>
        <v/>
      </c>
      <c r="AG14" t="str">
        <f>UPPER(INDEX(AH7:AH8,MATCH(AG13,AJ7:AJ8)))&amp;" makes up"</f>
        <v>WEEKDAY makes up</v>
      </c>
    </row>
    <row r="15" spans="3:49" x14ac:dyDescent="0.3">
      <c r="C15" s="3" t="s">
        <v>39</v>
      </c>
      <c r="D15" s="5">
        <v>239611.52959999966</v>
      </c>
      <c r="T15" s="18"/>
      <c r="U15" s="18" t="str" cm="1">
        <f t="array" ref="U15">IFERROR(_xlfn.IFS(T15=$Y$6,T15,T15=$Y$7,T15,T15=$Y$8,T15),"")</f>
        <v/>
      </c>
    </row>
    <row r="16" spans="3:49" x14ac:dyDescent="0.3">
      <c r="C16" s="3" t="s">
        <v>38</v>
      </c>
      <c r="D16" s="5">
        <v>235033.36009999967</v>
      </c>
      <c r="T16" s="18"/>
      <c r="U16" s="18" t="str" cm="1">
        <f t="array" ref="U16">IFERROR(_xlfn.IFS(T16=$Y$6,T16,T16=$Y$7,T16,T16=$Y$8,T16),"")</f>
        <v/>
      </c>
    </row>
    <row r="17" spans="3:21" x14ac:dyDescent="0.3">
      <c r="C17" s="3" t="s">
        <v>37</v>
      </c>
      <c r="D17" s="5">
        <v>439442.91109999968</v>
      </c>
      <c r="T17" s="18"/>
      <c r="U17" s="18" t="str" cm="1">
        <f t="array" ref="U17">IFERROR(_xlfn.IFS(T17=$Y$6,T17,T17=$Y$7,T17,T17=$Y$8,T17),"")</f>
        <v/>
      </c>
    </row>
    <row r="18" spans="3:21" x14ac:dyDescent="0.3">
      <c r="C18" s="3" t="s">
        <v>30</v>
      </c>
      <c r="D18" s="5">
        <v>521388.91419999942</v>
      </c>
      <c r="T18" s="18"/>
      <c r="U18" s="18" t="str" cm="1">
        <f t="array" ref="U18">IFERROR(_xlfn.IFS(T18=$Y$6,T18,T18=$Y$7,T18,T18=$Y$8,T18),"")</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6A9790E2-CE86-4415-8646-FBF0078C38DF}">
  <ds:schemaRefs/>
</ds:datastoreItem>
</file>

<file path=customXml/itemProps2.xml><?xml version="1.0" encoding="utf-8"?>
<ds:datastoreItem xmlns:ds="http://schemas.openxmlformats.org/officeDocument/2006/customXml" ds:itemID="{C0152B4F-668F-43D7-A37C-649AE51AD8BF}">
  <ds:schemaRefs/>
</ds:datastoreItem>
</file>

<file path=customXml/itemProps3.xml><?xml version="1.0" encoding="utf-8"?>
<ds:datastoreItem xmlns:ds="http://schemas.openxmlformats.org/officeDocument/2006/customXml" ds:itemID="{61068010-C252-499E-A9CE-3D729F409BA8}">
  <ds:schemaRefs/>
</ds:datastoreItem>
</file>

<file path=customXml/itemProps4.xml><?xml version="1.0" encoding="utf-8"?>
<ds:datastoreItem xmlns:ds="http://schemas.openxmlformats.org/officeDocument/2006/customXml" ds:itemID="{1D8970F1-D68B-4ED0-B290-9057905709C8}">
  <ds:schemaRefs/>
</ds:datastoreItem>
</file>

<file path=customXml/itemProps5.xml><?xml version="1.0" encoding="utf-8"?>
<ds:datastoreItem xmlns:ds="http://schemas.openxmlformats.org/officeDocument/2006/customXml" ds:itemID="{B2962A80-4380-4645-946B-14EC2A2FE5E6}">
  <ds:schemaRefs>
    <ds:schemaRef ds:uri="http://schemas.microsoft.com/DataMashup"/>
  </ds:schemaRefs>
</ds:datastoreItem>
</file>

<file path=customXml/itemProps6.xml><?xml version="1.0" encoding="utf-8"?>
<ds:datastoreItem xmlns:ds="http://schemas.openxmlformats.org/officeDocument/2006/customXml" ds:itemID="{AFC287D7-497F-4315-864A-70309DF34DB5}">
  <ds:schemaRefs/>
</ds:datastoreItem>
</file>

<file path=customXml/itemProps7.xml><?xml version="1.0" encoding="utf-8"?>
<ds:datastoreItem xmlns:ds="http://schemas.openxmlformats.org/officeDocument/2006/customXml" ds:itemID="{795757F8-287F-4EB1-88B2-1204B5CAA59D}">
  <ds:schemaRefs/>
</ds:datastoreItem>
</file>

<file path=customXml/itemProps8.xml><?xml version="1.0" encoding="utf-8"?>
<ds:datastoreItem xmlns:ds="http://schemas.openxmlformats.org/officeDocument/2006/customXml" ds:itemID="{CAB9130A-F4E8-47A0-8784-6B1028D33F9E}">
  <ds:schemaRefs/>
</ds:datastoreItem>
</file>

<file path=customXml/itemProps9.xml><?xml version="1.0" encoding="utf-8"?>
<ds:datastoreItem xmlns:ds="http://schemas.openxmlformats.org/officeDocument/2006/customXml" ds:itemID="{1FB36069-8156-4C7A-8FB8-065C3A4D45AE}">
  <ds:schemaRefs/>
</ds:datastoreItem>
</file>

<file path=customXml/itemProps10.xml><?xml version="1.0" encoding="utf-8"?>
<ds:datastoreItem xmlns:ds="http://schemas.openxmlformats.org/officeDocument/2006/customXml" ds:itemID="{9C704106-D9BA-4440-8D9B-5B4D5682D56F}">
  <ds:schemaRefs/>
</ds:datastoreItem>
</file>

<file path=customXml/itemProps11.xml><?xml version="1.0" encoding="utf-8"?>
<ds:datastoreItem xmlns:ds="http://schemas.openxmlformats.org/officeDocument/2006/customXml" ds:itemID="{C1CBD260-CCE0-4609-BBD5-2630E5A6D8D8}">
  <ds:schemaRefs/>
</ds:datastoreItem>
</file>

<file path=customXml/itemProps12.xml><?xml version="1.0" encoding="utf-8"?>
<ds:datastoreItem xmlns:ds="http://schemas.openxmlformats.org/officeDocument/2006/customXml" ds:itemID="{D5F013EC-181E-466E-95DF-37870D5E0031}">
  <ds:schemaRefs/>
</ds:datastoreItem>
</file>

<file path=customXml/itemProps13.xml><?xml version="1.0" encoding="utf-8"?>
<ds:datastoreItem xmlns:ds="http://schemas.openxmlformats.org/officeDocument/2006/customXml" ds:itemID="{3074FCB0-95B1-48F6-BB41-745D2A416C3D}">
  <ds:schemaRefs/>
</ds:datastoreItem>
</file>

<file path=customXml/itemProps14.xml><?xml version="1.0" encoding="utf-8"?>
<ds:datastoreItem xmlns:ds="http://schemas.openxmlformats.org/officeDocument/2006/customXml" ds:itemID="{993FE625-0AE3-4A91-B521-2C8E01E7E6A3}">
  <ds:schemaRefs/>
</ds:datastoreItem>
</file>

<file path=customXml/itemProps15.xml><?xml version="1.0" encoding="utf-8"?>
<ds:datastoreItem xmlns:ds="http://schemas.openxmlformats.org/officeDocument/2006/customXml" ds:itemID="{83E61CB7-2F84-43D1-BB32-917B800457CB}">
  <ds:schemaRefs/>
</ds:datastoreItem>
</file>

<file path=customXml/itemProps16.xml><?xml version="1.0" encoding="utf-8"?>
<ds:datastoreItem xmlns:ds="http://schemas.openxmlformats.org/officeDocument/2006/customXml" ds:itemID="{508E28ED-CDA8-4A66-BA43-168BF97B98CE}">
  <ds:schemaRefs/>
</ds:datastoreItem>
</file>

<file path=customXml/itemProps17.xml><?xml version="1.0" encoding="utf-8"?>
<ds:datastoreItem xmlns:ds="http://schemas.openxmlformats.org/officeDocument/2006/customXml" ds:itemID="{498C5DDA-64FF-4432-BD41-4440CB6019CF}">
  <ds:schemaRefs/>
</ds:datastoreItem>
</file>

<file path=customXml/itemProps18.xml><?xml version="1.0" encoding="utf-8"?>
<ds:datastoreItem xmlns:ds="http://schemas.openxmlformats.org/officeDocument/2006/customXml" ds:itemID="{8679F7C0-89D9-4C11-9EB6-F676FC4D325E}">
  <ds:schemaRefs/>
</ds:datastoreItem>
</file>

<file path=customXml/itemProps19.xml><?xml version="1.0" encoding="utf-8"?>
<ds:datastoreItem xmlns:ds="http://schemas.openxmlformats.org/officeDocument/2006/customXml" ds:itemID="{CF71E236-2A35-409A-9BF3-D403E62911B0}">
  <ds:schemaRefs/>
</ds:datastoreItem>
</file>

<file path=customXml/itemProps20.xml><?xml version="1.0" encoding="utf-8"?>
<ds:datastoreItem xmlns:ds="http://schemas.openxmlformats.org/officeDocument/2006/customXml" ds:itemID="{DBB83E09-EA81-4EE1-AAAB-D68D1169F79E}">
  <ds:schemaRefs/>
</ds:datastoreItem>
</file>

<file path=customXml/itemProps21.xml><?xml version="1.0" encoding="utf-8"?>
<ds:datastoreItem xmlns:ds="http://schemas.openxmlformats.org/officeDocument/2006/customXml" ds:itemID="{B5215167-EDA8-4057-B665-C956AF7CD806}">
  <ds:schemaRefs/>
</ds:datastoreItem>
</file>

<file path=customXml/itemProps22.xml><?xml version="1.0" encoding="utf-8"?>
<ds:datastoreItem xmlns:ds="http://schemas.openxmlformats.org/officeDocument/2006/customXml" ds:itemID="{EA11899E-9A5E-4D92-BE22-D9159EE67E9F}">
  <ds:schemaRefs/>
</ds:datastoreItem>
</file>

<file path=customXml/itemProps23.xml><?xml version="1.0" encoding="utf-8"?>
<ds:datastoreItem xmlns:ds="http://schemas.openxmlformats.org/officeDocument/2006/customXml" ds:itemID="{22F3E39C-B25C-40E7-96DF-C79B6B9C94AF}">
  <ds:schemaRefs/>
</ds:datastoreItem>
</file>

<file path=customXml/itemProps24.xml><?xml version="1.0" encoding="utf-8"?>
<ds:datastoreItem xmlns:ds="http://schemas.openxmlformats.org/officeDocument/2006/customXml" ds:itemID="{080F2218-58CD-4D96-9225-6A24EB6B9FDA}">
  <ds:schemaRefs/>
</ds:datastoreItem>
</file>

<file path=customXml/itemProps25.xml><?xml version="1.0" encoding="utf-8"?>
<ds:datastoreItem xmlns:ds="http://schemas.openxmlformats.org/officeDocument/2006/customXml" ds:itemID="{E696D8E6-EEE8-4634-93E0-70C9CFFEAF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Time Series Dashboard</vt:lpstr>
      <vt:lpstr>Analysis 1</vt:lpstr>
      <vt:lpstr>Analysis 2</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Abdallah Mohamed</dc:creator>
  <cp:lastModifiedBy>Abdallah Mohamed</cp:lastModifiedBy>
  <dcterms:created xsi:type="dcterms:W3CDTF">2025-05-11T15:35:00Z</dcterms:created>
  <dcterms:modified xsi:type="dcterms:W3CDTF">2025-05-15T17:38:30Z</dcterms:modified>
</cp:coreProperties>
</file>