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Bomb\kgalois\FMU\2022.2\2022.2-fmu-tecnicas-amostragem\Material Complementar\"/>
    </mc:Choice>
  </mc:AlternateContent>
  <xr:revisionPtr revIDLastSave="0" documentId="13_ncr:1_{CDEDFB62-EF89-46D0-8B2E-C98F2BA32716}" xr6:coauthVersionLast="47" xr6:coauthVersionMax="47" xr10:uidLastSave="{00000000-0000-0000-0000-000000000000}"/>
  <bookViews>
    <workbookView xWindow="-120" yWindow="-120" windowWidth="29040" windowHeight="15840" activeTab="1" xr2:uid="{E5D0660C-533F-4145-9B52-01E46C6E98BE}"/>
  </bookViews>
  <sheets>
    <sheet name="aasc-verificacoes" sheetId="4" r:id="rId1"/>
    <sheet name="aass-verificacoes" sheetId="5" r:id="rId2"/>
    <sheet name="Planilha3" sheetId="3" r:id="rId3"/>
    <sheet name="Planilha1" sheetId="1" r:id="rId4"/>
    <sheet name="Planilha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5" l="1"/>
  <c r="L4" i="5"/>
  <c r="E2" i="2"/>
  <c r="D2" i="2"/>
  <c r="D1" i="2"/>
  <c r="M2" i="4"/>
  <c r="M4" i="4"/>
  <c r="P6" i="3"/>
  <c r="P5" i="3"/>
  <c r="D20" i="3"/>
  <c r="N22" i="3"/>
  <c r="M15" i="3"/>
  <c r="M22" i="3"/>
  <c r="N16" i="3" s="1"/>
  <c r="N15" i="3"/>
  <c r="P4" i="3"/>
  <c r="P3" i="3"/>
  <c r="P2" i="3"/>
  <c r="N17" i="3"/>
  <c r="N18" i="3"/>
  <c r="N19" i="3"/>
  <c r="N20" i="3"/>
  <c r="N21" i="3"/>
  <c r="D16" i="3"/>
  <c r="D17" i="3"/>
  <c r="D18" i="3"/>
  <c r="D19" i="3"/>
  <c r="D15" i="3"/>
  <c r="M16" i="3"/>
  <c r="M17" i="3"/>
  <c r="M18" i="3"/>
  <c r="M19" i="3"/>
  <c r="M20" i="3"/>
  <c r="M21" i="3"/>
  <c r="L22" i="3"/>
  <c r="L21" i="3"/>
  <c r="L20" i="3"/>
  <c r="L19" i="3"/>
  <c r="L18" i="3"/>
  <c r="L17" i="3"/>
  <c r="L16" i="3"/>
  <c r="L15" i="3"/>
  <c r="C20" i="3"/>
  <c r="C16" i="3"/>
  <c r="C17" i="3"/>
  <c r="C18" i="3"/>
  <c r="C19" i="3"/>
  <c r="C15" i="3"/>
  <c r="B19" i="3"/>
  <c r="B18" i="3"/>
  <c r="B17" i="3"/>
  <c r="B16" i="3"/>
  <c r="B15" i="3"/>
  <c r="I2" i="3"/>
  <c r="I3" i="3"/>
  <c r="I4" i="3"/>
  <c r="I5" i="3"/>
  <c r="I6" i="3"/>
  <c r="I7" i="3"/>
  <c r="I8" i="3"/>
  <c r="I9" i="3"/>
  <c r="I10" i="3"/>
  <c r="D2" i="3"/>
  <c r="L2" i="3" s="1"/>
  <c r="D3" i="3"/>
  <c r="D4" i="3"/>
  <c r="D5" i="3"/>
  <c r="L7" i="3" s="1"/>
  <c r="D6" i="3"/>
  <c r="D7" i="3"/>
  <c r="L3" i="3" s="1"/>
  <c r="D8" i="3"/>
  <c r="L4" i="3" s="1"/>
  <c r="D9" i="3"/>
  <c r="L6" i="3" s="1"/>
  <c r="D10" i="3"/>
  <c r="D3" i="2"/>
  <c r="L8" i="3" l="1"/>
  <c r="L5" i="3"/>
  <c r="L9" i="3"/>
  <c r="L10" i="3"/>
  <c r="P1" i="3"/>
</calcChain>
</file>

<file path=xl/sharedStrings.xml><?xml version="1.0" encoding="utf-8"?>
<sst xmlns="http://schemas.openxmlformats.org/spreadsheetml/2006/main" count="49" uniqueCount="35">
  <si>
    <t>Unidade</t>
  </si>
  <si>
    <t>Nome do Chefe</t>
  </si>
  <si>
    <t>Sexo</t>
  </si>
  <si>
    <t>Idade</t>
  </si>
  <si>
    <t>Fumante</t>
  </si>
  <si>
    <t>Renda Bruta Familiar</t>
  </si>
  <si>
    <t>Número de Trabalhadores</t>
  </si>
  <si>
    <t>Ada</t>
  </si>
  <si>
    <t>Beto</t>
  </si>
  <si>
    <t>Ema</t>
  </si>
  <si>
    <t>s</t>
  </si>
  <si>
    <t>f</t>
  </si>
  <si>
    <t>t</t>
  </si>
  <si>
    <t>r</t>
  </si>
  <si>
    <t>Valor 1</t>
  </si>
  <si>
    <t>Valor 2</t>
  </si>
  <si>
    <t xml:space="preserve">h </t>
  </si>
  <si>
    <t>P(h)</t>
  </si>
  <si>
    <t>h</t>
  </si>
  <si>
    <t>E[f]</t>
  </si>
  <si>
    <t>E[r]</t>
  </si>
  <si>
    <t>Var[f]</t>
  </si>
  <si>
    <t>Var[r]</t>
  </si>
  <si>
    <t>Cov[f,r]</t>
  </si>
  <si>
    <t>Cor[f,r]</t>
  </si>
  <si>
    <t>E</t>
  </si>
  <si>
    <t>s^2</t>
  </si>
  <si>
    <t>gama</t>
  </si>
  <si>
    <t>z-gama</t>
  </si>
  <si>
    <t>n</t>
  </si>
  <si>
    <t>Tamanho da Amostra</t>
  </si>
  <si>
    <t>IC</t>
  </si>
  <si>
    <t>N</t>
  </si>
  <si>
    <t>AASc</t>
  </si>
  <si>
    <t>AASs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</si>
</sst>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47095D-43E5-40DC-83C4-609F05E66AE4}" name="Tabela2" displayName="Tabela2" ref="A1:D10" totalsRowShown="0" headerRowDxfId="13" dataDxfId="12">
  <autoFilter ref="A1:D10" xr:uid="{E147095D-43E5-40DC-83C4-609F05E66AE4}"/>
  <sortState xmlns:xlrd2="http://schemas.microsoft.com/office/spreadsheetml/2017/richdata2" ref="A2:D10">
    <sortCondition ref="A1:A10"/>
  </sortState>
  <tableColumns count="4">
    <tableColumn id="1" xr3:uid="{4B5112EF-9326-4197-9C0B-4F7AFAEFB8E1}" name="s" dataDxfId="15"/>
    <tableColumn id="2" xr3:uid="{3E66A07F-B2ED-48C4-8FA9-EF6FE7EDC42F}" name="Valor 1" dataDxfId="0"/>
    <tableColumn id="3" xr3:uid="{50309DFC-E200-45BB-ACD2-B1CBF33F6E93}" name="Valor 2" dataDxfId="14"/>
    <tableColumn id="4" xr3:uid="{CFDD4EFD-0921-4B82-B4BC-ECBB11311897}" name="f" dataDxfId="3">
      <calculatedColumnFormula>(Tabela2[[#This Row],[Valor 1]]+Tabela2[[#This Row],[Valor 2]])/2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33C7-CE8A-4ABA-B32B-6CD733B7B54F}" name="Tabela3" displayName="Tabela3" ref="F1:I10" totalsRowShown="0" headerRowDxfId="8" dataDxfId="7">
  <autoFilter ref="F1:I10" xr:uid="{E14633C7-CE8A-4ABA-B32B-6CD733B7B54F}"/>
  <tableColumns count="4">
    <tableColumn id="1" xr3:uid="{A081FED6-55D5-46CA-BF2D-7A4CA3DDE102}" name="s" dataDxfId="11"/>
    <tableColumn id="2" xr3:uid="{BA5E0860-557B-42DC-B924-2EE55BD6FA23}" name="Valor 1" dataDxfId="10"/>
    <tableColumn id="3" xr3:uid="{F4E12D13-FFD7-4417-A851-A97E751EAE79}" name="Valor 2" dataDxfId="9"/>
    <tableColumn id="4" xr3:uid="{53D90328-255D-4B3E-8584-E28DFF103E44}" name="t" dataDxfId="2">
      <calculatedColumnFormula>(Tabela3[[#This Row],[Valor 1]]+Tabela3[[#This Row],[Valor 2]])/2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B0923D-16AB-4DDB-B226-2BFFB3D2B2F4}" name="Tabela4" displayName="Tabela4" ref="K1:L10" totalsRowShown="0" headerRowDxfId="5" dataDxfId="4">
  <autoFilter ref="K1:L10" xr:uid="{5DB0923D-16AB-4DDB-B226-2BFFB3D2B2F4}"/>
  <sortState xmlns:xlrd2="http://schemas.microsoft.com/office/spreadsheetml/2017/richdata2" ref="K2:L10">
    <sortCondition ref="L1:L10"/>
  </sortState>
  <tableColumns count="2">
    <tableColumn id="1" xr3:uid="{C57D6790-06F4-4968-BB82-4FAFE1927A50}" name="s" dataDxfId="6"/>
    <tableColumn id="2" xr3:uid="{EE81AA83-F061-4A99-B49F-B2A462C9E536}" name="r" dataDxfId="1">
      <calculatedColumnFormula>Tabela2[[#This Row],[f]]/Tabela3[[#This Row],[t]]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9554A-7CF9-44A6-AA5A-610AAB2888A6}" name="Tabela1" displayName="Tabela1" ref="A1:G4" totalsRowShown="0" headerRowDxfId="24" dataDxfId="23">
  <autoFilter ref="A1:G4" xr:uid="{4D19554A-7CF9-44A6-AA5A-610AAB2888A6}"/>
  <tableColumns count="7">
    <tableColumn id="1" xr3:uid="{B0D14DBB-6297-4C96-B31B-E2DD46B0DE21}" name="Unidade" dataDxfId="22"/>
    <tableColumn id="2" xr3:uid="{0B584EEC-E301-4AE2-916C-C4FE8D02FAB0}" name="Nome do Chefe" dataDxfId="21"/>
    <tableColumn id="3" xr3:uid="{3D1C8EE9-7A38-430E-AFA2-501239597FB0}" name="Sexo" dataDxfId="20"/>
    <tableColumn id="4" xr3:uid="{65030255-9836-4713-A2D5-B09F43544639}" name="Idade" dataDxfId="19"/>
    <tableColumn id="5" xr3:uid="{AD67BE39-CA7D-4ED0-9A77-C347EFB258A4}" name="Fumante" dataDxfId="18"/>
    <tableColumn id="6" xr3:uid="{D7858743-E693-49FF-BA23-72D5ACCA21A0}" name="Renda Bruta Familiar" dataDxfId="17"/>
    <tableColumn id="7" xr3:uid="{2CD6F1DF-FF46-4E87-93FD-BE9096C89D06}" name="Número de Trabalhadores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05B6-E8DD-4B0B-A06C-0D893C882480}">
  <dimension ref="D1:M6"/>
  <sheetViews>
    <sheetView workbookViewId="0">
      <selection activeCell="H1" sqref="H1"/>
    </sheetView>
  </sheetViews>
  <sheetFormatPr defaultRowHeight="26.25" x14ac:dyDescent="0.4"/>
  <cols>
    <col min="1" max="3" width="9.140625" style="1"/>
    <col min="4" max="4" width="13" style="1" bestFit="1" customWidth="1"/>
    <col min="5" max="5" width="13.7109375" style="1" bestFit="1" customWidth="1"/>
    <col min="6" max="11" width="9.140625" style="1"/>
    <col min="12" max="12" width="36.140625" style="1" bestFit="1" customWidth="1"/>
    <col min="13" max="13" width="15.5703125" style="1" bestFit="1" customWidth="1"/>
    <col min="14" max="16384" width="9.140625" style="1"/>
  </cols>
  <sheetData>
    <row r="1" spans="4:13" x14ac:dyDescent="0.4">
      <c r="H1" s="1" t="s">
        <v>33</v>
      </c>
    </row>
    <row r="2" spans="4:13" x14ac:dyDescent="0.4">
      <c r="D2" s="1" t="s">
        <v>26</v>
      </c>
      <c r="E2" s="1">
        <v>1.5</v>
      </c>
      <c r="L2" s="1" t="s">
        <v>30</v>
      </c>
      <c r="M2" s="1">
        <f>E2/((E3/E5)^2)</f>
        <v>79.045267489711918</v>
      </c>
    </row>
    <row r="3" spans="4:13" x14ac:dyDescent="0.4">
      <c r="D3" s="1" t="s">
        <v>25</v>
      </c>
      <c r="E3" s="1">
        <v>0.27</v>
      </c>
    </row>
    <row r="4" spans="4:13" x14ac:dyDescent="0.4">
      <c r="D4" s="1" t="s">
        <v>27</v>
      </c>
      <c r="E4" s="1">
        <v>0.95</v>
      </c>
      <c r="L4" s="1" t="s">
        <v>31</v>
      </c>
      <c r="M4" s="1">
        <f>E5*E2/SQRT(E6)</f>
        <v>0.53676810635506278</v>
      </c>
    </row>
    <row r="5" spans="4:13" x14ac:dyDescent="0.4">
      <c r="D5" s="1" t="s">
        <v>28</v>
      </c>
      <c r="E5" s="1">
        <v>1.96</v>
      </c>
    </row>
    <row r="6" spans="4:13" x14ac:dyDescent="0.4">
      <c r="D6" s="1" t="s">
        <v>29</v>
      </c>
      <c r="E6" s="1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6C7-E168-4C9F-AC30-B1081B500999}">
  <dimension ref="D1:L9"/>
  <sheetViews>
    <sheetView tabSelected="1" workbookViewId="0">
      <selection activeCell="L4" sqref="L4"/>
    </sheetView>
  </sheetViews>
  <sheetFormatPr defaultRowHeight="31.5" x14ac:dyDescent="0.5"/>
  <cols>
    <col min="1" max="3" width="9.140625" style="7"/>
    <col min="4" max="4" width="15.140625" style="7" bestFit="1" customWidth="1"/>
    <col min="5" max="5" width="13" style="7" bestFit="1" customWidth="1"/>
    <col min="6" max="10" width="9.140625" style="7"/>
    <col min="11" max="11" width="42.85546875" style="7" bestFit="1" customWidth="1"/>
    <col min="12" max="16384" width="9.140625" style="7"/>
  </cols>
  <sheetData>
    <row r="1" spans="4:12" x14ac:dyDescent="0.5">
      <c r="G1" s="7" t="s">
        <v>34</v>
      </c>
    </row>
    <row r="4" spans="4:12" x14ac:dyDescent="0.5">
      <c r="D4" s="7" t="s">
        <v>26</v>
      </c>
      <c r="E4" s="7">
        <v>1.5</v>
      </c>
      <c r="K4" s="7" t="s">
        <v>30</v>
      </c>
      <c r="L4" s="7">
        <f>1/((E5^2/(E7^2*E4))+(1/E9))</f>
        <v>142.67571501181288</v>
      </c>
    </row>
    <row r="5" spans="4:12" x14ac:dyDescent="0.5">
      <c r="D5" s="7" t="s">
        <v>25</v>
      </c>
      <c r="E5" s="7">
        <v>0.2</v>
      </c>
    </row>
    <row r="6" spans="4:12" x14ac:dyDescent="0.5">
      <c r="D6" s="7" t="s">
        <v>27</v>
      </c>
      <c r="E6" s="7">
        <v>0.95</v>
      </c>
      <c r="K6" s="7" t="s">
        <v>31</v>
      </c>
      <c r="L6" s="7">
        <f>E7*SQRT((1-(E8/E9))*(E4/E8))</f>
        <v>0.43782634380263846</v>
      </c>
    </row>
    <row r="7" spans="4:12" x14ac:dyDescent="0.5">
      <c r="D7" s="7" t="s">
        <v>28</v>
      </c>
      <c r="E7" s="7">
        <v>1.96</v>
      </c>
    </row>
    <row r="8" spans="4:12" x14ac:dyDescent="0.5">
      <c r="D8" s="7" t="s">
        <v>29</v>
      </c>
      <c r="E8" s="7">
        <v>30</v>
      </c>
    </row>
    <row r="9" spans="4:12" x14ac:dyDescent="0.5">
      <c r="D9" s="7" t="s">
        <v>32</v>
      </c>
      <c r="E9" s="7">
        <v>14848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F2AD-8DFA-445A-82F6-2C2170FD00FD}">
  <dimension ref="A1:P22"/>
  <sheetViews>
    <sheetView workbookViewId="0">
      <selection activeCell="P7" sqref="P7"/>
    </sheetView>
  </sheetViews>
  <sheetFormatPr defaultRowHeight="26.25" x14ac:dyDescent="0.4"/>
  <cols>
    <col min="1" max="1" width="5.5703125" style="1" bestFit="1" customWidth="1"/>
    <col min="2" max="2" width="15.42578125" style="6" bestFit="1" customWidth="1"/>
    <col min="3" max="3" width="15.42578125" style="1" bestFit="1" customWidth="1"/>
    <col min="4" max="4" width="12.28515625" style="1" customWidth="1"/>
    <col min="5" max="5" width="9.140625" style="1"/>
    <col min="6" max="6" width="5.5703125" style="1" bestFit="1" customWidth="1"/>
    <col min="7" max="8" width="15.42578125" style="1" bestFit="1" customWidth="1"/>
    <col min="9" max="9" width="9.42578125" style="1" customWidth="1"/>
    <col min="10" max="10" width="9.140625" style="1"/>
    <col min="11" max="11" width="13.140625" style="1" customWidth="1"/>
    <col min="12" max="12" width="14.42578125" style="1" customWidth="1"/>
    <col min="13" max="14" width="9.140625" style="1"/>
    <col min="15" max="15" width="13" style="1" bestFit="1" customWidth="1"/>
    <col min="16" max="16384" width="9.140625" style="1"/>
  </cols>
  <sheetData>
    <row r="1" spans="1:16" x14ac:dyDescent="0.4">
      <c r="A1" s="1" t="s">
        <v>10</v>
      </c>
      <c r="B1" s="6" t="s">
        <v>14</v>
      </c>
      <c r="C1" s="1" t="s">
        <v>15</v>
      </c>
      <c r="D1" s="1" t="s">
        <v>11</v>
      </c>
      <c r="F1" s="1" t="s">
        <v>10</v>
      </c>
      <c r="G1" s="1" t="s">
        <v>14</v>
      </c>
      <c r="H1" s="1" t="s">
        <v>15</v>
      </c>
      <c r="I1" s="1" t="s">
        <v>12</v>
      </c>
      <c r="K1" s="1" t="s">
        <v>10</v>
      </c>
      <c r="L1" s="1" t="s">
        <v>13</v>
      </c>
      <c r="O1" s="1" t="s">
        <v>19</v>
      </c>
      <c r="P1" s="1">
        <f>AVERAGE(Tabela2[f])</f>
        <v>19.333333333333332</v>
      </c>
    </row>
    <row r="2" spans="1:16" x14ac:dyDescent="0.4">
      <c r="A2" s="1">
        <v>11</v>
      </c>
      <c r="B2" s="6">
        <v>12</v>
      </c>
      <c r="C2" s="1">
        <v>12</v>
      </c>
      <c r="D2" s="1">
        <f>(Tabela2[[#This Row],[Valor 1]]+Tabela2[[#This Row],[Valor 2]])/2</f>
        <v>12</v>
      </c>
      <c r="F2" s="1">
        <v>11</v>
      </c>
      <c r="G2" s="1">
        <v>1</v>
      </c>
      <c r="H2" s="1">
        <v>1</v>
      </c>
      <c r="I2" s="1">
        <f>(Tabela3[[#This Row],[Valor 1]]+Tabela3[[#This Row],[Valor 2]])/2</f>
        <v>1</v>
      </c>
      <c r="K2" s="4">
        <v>22</v>
      </c>
      <c r="L2" s="1">
        <f>Tabela2[[#This Row],[f]]/Tabela3[[#This Row],[t]]</f>
        <v>12</v>
      </c>
      <c r="O2" s="1" t="s">
        <v>20</v>
      </c>
      <c r="P2" s="1">
        <f>AVERAGE(Tabela4[r])</f>
        <v>10.088888888888889</v>
      </c>
    </row>
    <row r="3" spans="1:16" x14ac:dyDescent="0.4">
      <c r="A3" s="1">
        <v>12</v>
      </c>
      <c r="B3" s="6">
        <v>12</v>
      </c>
      <c r="C3" s="1">
        <v>30</v>
      </c>
      <c r="D3" s="1">
        <f>(Tabela2[[#This Row],[Valor 1]]+Tabela2[[#This Row],[Valor 2]])/2</f>
        <v>21</v>
      </c>
      <c r="F3" s="1">
        <v>12</v>
      </c>
      <c r="G3" s="1">
        <v>1</v>
      </c>
      <c r="H3" s="1">
        <v>3</v>
      </c>
      <c r="I3" s="1">
        <f>(Tabela3[[#This Row],[Valor 1]]+Tabela3[[#This Row],[Valor 2]])/2</f>
        <v>2</v>
      </c>
      <c r="K3" s="5">
        <v>32</v>
      </c>
      <c r="L3" s="1">
        <f>Tabela2[[#This Row],[f]]/Tabela3[[#This Row],[t]]</f>
        <v>10.5</v>
      </c>
      <c r="O3" s="1" t="s">
        <v>21</v>
      </c>
      <c r="P3" s="1">
        <f>_xlfn.VAR.S(Tabela2[f])</f>
        <v>20.5</v>
      </c>
    </row>
    <row r="4" spans="1:16" x14ac:dyDescent="0.4">
      <c r="A4" s="1">
        <v>13</v>
      </c>
      <c r="B4" s="6">
        <v>12</v>
      </c>
      <c r="C4" s="1">
        <v>18</v>
      </c>
      <c r="D4" s="1">
        <f>(Tabela2[[#This Row],[Valor 1]]+Tabela2[[#This Row],[Valor 2]])/2</f>
        <v>15</v>
      </c>
      <c r="F4" s="1">
        <v>13</v>
      </c>
      <c r="G4" s="1">
        <v>1</v>
      </c>
      <c r="H4" s="1">
        <v>2</v>
      </c>
      <c r="I4" s="1">
        <f>(Tabela3[[#This Row],[Valor 1]]+Tabela3[[#This Row],[Valor 2]])/2</f>
        <v>1.5</v>
      </c>
      <c r="K4" s="4">
        <v>13</v>
      </c>
      <c r="L4" s="1">
        <f>Tabela2[[#This Row],[f]]/Tabela3[[#This Row],[t]]</f>
        <v>10</v>
      </c>
      <c r="O4" s="1" t="s">
        <v>22</v>
      </c>
      <c r="P4" s="1">
        <f>_xlfn.VAR.S(Tabela4[r])</f>
        <v>0.73861111111111122</v>
      </c>
    </row>
    <row r="5" spans="1:16" x14ac:dyDescent="0.4">
      <c r="A5" s="1">
        <v>21</v>
      </c>
      <c r="B5" s="6">
        <v>30</v>
      </c>
      <c r="C5" s="1">
        <v>12</v>
      </c>
      <c r="D5" s="1">
        <f>(Tabela2[[#This Row],[Valor 1]]+Tabela2[[#This Row],[Valor 2]])/2</f>
        <v>21</v>
      </c>
      <c r="F5" s="1">
        <v>21</v>
      </c>
      <c r="G5" s="1">
        <v>3</v>
      </c>
      <c r="H5" s="1">
        <v>1</v>
      </c>
      <c r="I5" s="1">
        <f>(Tabela3[[#This Row],[Valor 1]]+Tabela3[[#This Row],[Valor 2]])/2</f>
        <v>2</v>
      </c>
      <c r="K5" s="5">
        <v>21</v>
      </c>
      <c r="L5" s="1">
        <f>Tabela2[[#This Row],[f]]/Tabela3[[#This Row],[t]]</f>
        <v>10.5</v>
      </c>
      <c r="O5" s="1" t="s">
        <v>23</v>
      </c>
      <c r="P5" s="1">
        <f>_xlfn.COVARIANCE.S(Tabela2[f],Tabela4[r])</f>
        <v>-2.1583333333333337</v>
      </c>
    </row>
    <row r="6" spans="1:16" x14ac:dyDescent="0.4">
      <c r="A6" s="1">
        <v>22</v>
      </c>
      <c r="B6" s="6">
        <v>30</v>
      </c>
      <c r="C6" s="1">
        <v>18</v>
      </c>
      <c r="D6" s="1">
        <f>(Tabela2[[#This Row],[Valor 1]]+Tabela2[[#This Row],[Valor 2]])/2</f>
        <v>24</v>
      </c>
      <c r="F6" s="1">
        <v>22</v>
      </c>
      <c r="G6" s="1">
        <v>3</v>
      </c>
      <c r="H6" s="1">
        <v>2</v>
      </c>
      <c r="I6" s="1">
        <f>(Tabela3[[#This Row],[Valor 1]]+Tabela3[[#This Row],[Valor 2]])/2</f>
        <v>2.5</v>
      </c>
      <c r="K6" s="4">
        <v>33</v>
      </c>
      <c r="L6" s="1">
        <f>Tabela2[[#This Row],[f]]/Tabela3[[#This Row],[t]]</f>
        <v>9.6</v>
      </c>
      <c r="O6" s="1" t="s">
        <v>24</v>
      </c>
      <c r="P6" s="1">
        <f>CORREL(Tabela2[f],Tabela4[r])</f>
        <v>-0.55466871267769025</v>
      </c>
    </row>
    <row r="7" spans="1:16" x14ac:dyDescent="0.4">
      <c r="A7" s="1">
        <v>23</v>
      </c>
      <c r="B7" s="6">
        <v>30</v>
      </c>
      <c r="C7" s="1">
        <v>18</v>
      </c>
      <c r="D7" s="1">
        <f>(Tabela2[[#This Row],[Valor 1]]+Tabela2[[#This Row],[Valor 2]])/2</f>
        <v>24</v>
      </c>
      <c r="F7" s="1">
        <v>23</v>
      </c>
      <c r="G7" s="1">
        <v>3</v>
      </c>
      <c r="H7" s="1">
        <v>2</v>
      </c>
      <c r="I7" s="1">
        <f>(Tabela3[[#This Row],[Valor 1]]+Tabela3[[#This Row],[Valor 2]])/2</f>
        <v>2.5</v>
      </c>
      <c r="K7" s="5">
        <v>23</v>
      </c>
      <c r="L7" s="1">
        <f>Tabela2[[#This Row],[f]]/Tabela3[[#This Row],[t]]</f>
        <v>9.6</v>
      </c>
    </row>
    <row r="8" spans="1:16" x14ac:dyDescent="0.4">
      <c r="A8" s="1">
        <v>31</v>
      </c>
      <c r="B8" s="6">
        <v>18</v>
      </c>
      <c r="C8" s="1">
        <v>12</v>
      </c>
      <c r="D8" s="1">
        <f>(Tabela2[[#This Row],[Valor 1]]+Tabela2[[#This Row],[Valor 2]])/2</f>
        <v>15</v>
      </c>
      <c r="F8" s="1">
        <v>31</v>
      </c>
      <c r="G8" s="1">
        <v>2</v>
      </c>
      <c r="H8" s="1">
        <v>1</v>
      </c>
      <c r="I8" s="1">
        <f>(Tabela3[[#This Row],[Valor 1]]+Tabela3[[#This Row],[Valor 2]])/2</f>
        <v>1.5</v>
      </c>
      <c r="K8" s="5">
        <v>12</v>
      </c>
      <c r="L8" s="1">
        <f>Tabela2[[#This Row],[f]]/Tabela3[[#This Row],[t]]</f>
        <v>10</v>
      </c>
    </row>
    <row r="9" spans="1:16" x14ac:dyDescent="0.4">
      <c r="A9" s="1">
        <v>32</v>
      </c>
      <c r="B9" s="6">
        <v>18</v>
      </c>
      <c r="C9" s="1">
        <v>30</v>
      </c>
      <c r="D9" s="1">
        <f>(Tabela2[[#This Row],[Valor 1]]+Tabela2[[#This Row],[Valor 2]])/2</f>
        <v>24</v>
      </c>
      <c r="F9" s="1">
        <v>32</v>
      </c>
      <c r="G9" s="1">
        <v>2</v>
      </c>
      <c r="H9" s="1">
        <v>3</v>
      </c>
      <c r="I9" s="1">
        <f>(Tabela3[[#This Row],[Valor 1]]+Tabela3[[#This Row],[Valor 2]])/2</f>
        <v>2.5</v>
      </c>
      <c r="K9" s="4">
        <v>31</v>
      </c>
      <c r="L9" s="1">
        <f>Tabela2[[#This Row],[f]]/Tabela3[[#This Row],[t]]</f>
        <v>9.6</v>
      </c>
    </row>
    <row r="10" spans="1:16" x14ac:dyDescent="0.4">
      <c r="A10" s="1">
        <v>33</v>
      </c>
      <c r="B10" s="6">
        <v>18</v>
      </c>
      <c r="C10" s="1">
        <v>18</v>
      </c>
      <c r="D10" s="1">
        <f>(Tabela2[[#This Row],[Valor 1]]+Tabela2[[#This Row],[Valor 2]])/2</f>
        <v>18</v>
      </c>
      <c r="F10" s="1">
        <v>33</v>
      </c>
      <c r="G10" s="1">
        <v>2</v>
      </c>
      <c r="H10" s="1">
        <v>2</v>
      </c>
      <c r="I10" s="1">
        <f>(Tabela3[[#This Row],[Valor 1]]+Tabela3[[#This Row],[Valor 2]])/2</f>
        <v>2</v>
      </c>
      <c r="K10" s="4">
        <v>11</v>
      </c>
      <c r="L10" s="1">
        <f>Tabela2[[#This Row],[f]]/Tabela3[[#This Row],[t]]</f>
        <v>9</v>
      </c>
    </row>
    <row r="14" spans="1:16" x14ac:dyDescent="0.4">
      <c r="A14" s="1" t="s">
        <v>16</v>
      </c>
      <c r="B14" s="6" t="s">
        <v>17</v>
      </c>
      <c r="F14" s="1" t="s">
        <v>18</v>
      </c>
      <c r="G14" s="1" t="s">
        <v>17</v>
      </c>
      <c r="K14" s="1" t="s">
        <v>18</v>
      </c>
      <c r="L14" s="1" t="s">
        <v>17</v>
      </c>
    </row>
    <row r="15" spans="1:16" x14ac:dyDescent="0.4">
      <c r="A15" s="1">
        <v>12</v>
      </c>
      <c r="B15" s="6">
        <f>1/9</f>
        <v>0.1111111111111111</v>
      </c>
      <c r="C15" s="1">
        <f>A15*B15</f>
        <v>1.3333333333333333</v>
      </c>
      <c r="D15" s="1">
        <f>(A15-$C$20)^2*B15</f>
        <v>5.9753086419753059</v>
      </c>
      <c r="K15" s="1">
        <v>7.5</v>
      </c>
      <c r="L15" s="1">
        <f>1/9</f>
        <v>0.1111111111111111</v>
      </c>
      <c r="M15" s="1">
        <f>L15*K15</f>
        <v>0.83333333333333326</v>
      </c>
      <c r="N15" s="1">
        <f>(K15-$M$22)^2*L15</f>
        <v>0.88499314128943796</v>
      </c>
    </row>
    <row r="16" spans="1:16" x14ac:dyDescent="0.4">
      <c r="A16" s="1">
        <v>15</v>
      </c>
      <c r="B16" s="6">
        <f>2/9</f>
        <v>0.22222222222222221</v>
      </c>
      <c r="C16" s="1">
        <f t="shared" ref="C16:C19" si="0">A16*B16</f>
        <v>3.333333333333333</v>
      </c>
      <c r="D16" s="1">
        <f t="shared" ref="D16:D19" si="1">(A16-$C$20)^2*B16</f>
        <v>4.1728395061728367</v>
      </c>
      <c r="K16" s="1">
        <v>8.4</v>
      </c>
      <c r="L16" s="1">
        <f>2/9</f>
        <v>0.22222222222222221</v>
      </c>
      <c r="M16" s="1">
        <f t="shared" ref="M16:M21" si="2">L16*K16</f>
        <v>1.8666666666666667</v>
      </c>
      <c r="N16" s="1">
        <f>(K16-$M$22)^2*L16</f>
        <v>0.82109739368998647</v>
      </c>
    </row>
    <row r="17" spans="1:14" x14ac:dyDescent="0.4">
      <c r="A17" s="1">
        <v>18</v>
      </c>
      <c r="B17" s="6">
        <f>1/9</f>
        <v>0.1111111111111111</v>
      </c>
      <c r="C17" s="1">
        <f t="shared" si="0"/>
        <v>2</v>
      </c>
      <c r="D17" s="1">
        <f t="shared" si="1"/>
        <v>0.19753086419753049</v>
      </c>
      <c r="K17" s="1">
        <v>9</v>
      </c>
      <c r="L17" s="1">
        <f>1/9</f>
        <v>0.1111111111111111</v>
      </c>
      <c r="M17" s="1">
        <f t="shared" si="2"/>
        <v>1</v>
      </c>
      <c r="N17" s="1">
        <f t="shared" ref="N16:N21" si="3">(K17-$M$22)^2*L17</f>
        <v>0.19425240054869702</v>
      </c>
    </row>
    <row r="18" spans="1:14" x14ac:dyDescent="0.4">
      <c r="A18" s="1">
        <v>21</v>
      </c>
      <c r="B18" s="6">
        <f>2/9</f>
        <v>0.22222222222222221</v>
      </c>
      <c r="C18" s="1">
        <f t="shared" si="0"/>
        <v>4.6666666666666661</v>
      </c>
      <c r="D18" s="1">
        <f t="shared" si="1"/>
        <v>0.6172839506172848</v>
      </c>
      <c r="K18" s="1">
        <v>9.6</v>
      </c>
      <c r="L18" s="1">
        <f>1/9</f>
        <v>0.1111111111111111</v>
      </c>
      <c r="M18" s="1">
        <f t="shared" si="2"/>
        <v>1.0666666666666667</v>
      </c>
      <c r="N18" s="1">
        <f t="shared" si="3"/>
        <v>5.7956104252400706E-2</v>
      </c>
    </row>
    <row r="19" spans="1:14" x14ac:dyDescent="0.4">
      <c r="A19" s="1">
        <v>24</v>
      </c>
      <c r="B19" s="6">
        <f>3/9</f>
        <v>0.33333333333333331</v>
      </c>
      <c r="C19" s="1">
        <f t="shared" si="0"/>
        <v>8</v>
      </c>
      <c r="D19" s="1">
        <f t="shared" si="1"/>
        <v>7.2592592592592631</v>
      </c>
      <c r="K19" s="1">
        <v>10</v>
      </c>
      <c r="L19" s="1">
        <f>1/9</f>
        <v>0.1111111111111111</v>
      </c>
      <c r="M19" s="1">
        <f t="shared" si="2"/>
        <v>1.1111111111111112</v>
      </c>
      <c r="N19" s="1">
        <f t="shared" si="3"/>
        <v>1.153635116598084E-2</v>
      </c>
    </row>
    <row r="20" spans="1:14" x14ac:dyDescent="0.4">
      <c r="C20" s="1">
        <f>SUM(C15:C19)</f>
        <v>19.333333333333332</v>
      </c>
      <c r="D20" s="1">
        <f>SUM(D15:D19)</f>
        <v>18.222222222222221</v>
      </c>
      <c r="K20" s="1">
        <v>12</v>
      </c>
      <c r="L20" s="1">
        <f>2/9</f>
        <v>0.22222222222222221</v>
      </c>
      <c r="M20" s="1">
        <f t="shared" si="2"/>
        <v>2.6666666666666665</v>
      </c>
      <c r="N20" s="1">
        <f t="shared" si="3"/>
        <v>0.62554183813443021</v>
      </c>
    </row>
    <row r="21" spans="1:14" x14ac:dyDescent="0.4">
      <c r="K21" s="1">
        <v>16</v>
      </c>
      <c r="L21" s="1">
        <f>1/9</f>
        <v>0.1111111111111111</v>
      </c>
      <c r="M21" s="1">
        <f t="shared" si="2"/>
        <v>1.7777777777777777</v>
      </c>
      <c r="N21" s="1">
        <f t="shared" si="3"/>
        <v>3.5819067215363503</v>
      </c>
    </row>
    <row r="22" spans="1:14" x14ac:dyDescent="0.4">
      <c r="L22" s="1">
        <f>SUM(L15:L21)</f>
        <v>1</v>
      </c>
      <c r="M22" s="1">
        <f>SUM(M15:M21)</f>
        <v>10.322222222222223</v>
      </c>
      <c r="N22" s="1">
        <f>SUM(N15:N21)/9</f>
        <v>0.68636488340192037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3382-2B45-440F-8093-85D827419B8E}">
  <dimension ref="A1:G12"/>
  <sheetViews>
    <sheetView workbookViewId="0">
      <selection activeCell="D5" sqref="D5"/>
    </sheetView>
  </sheetViews>
  <sheetFormatPr defaultRowHeight="26.25" x14ac:dyDescent="0.4"/>
  <cols>
    <col min="1" max="1" width="17.42578125" style="1" bestFit="1" customWidth="1"/>
    <col min="2" max="2" width="29.42578125" style="1" bestFit="1" customWidth="1"/>
    <col min="3" max="3" width="11.5703125" style="1" bestFit="1" customWidth="1"/>
    <col min="4" max="4" width="12.7109375" style="1" bestFit="1" customWidth="1"/>
    <col min="5" max="5" width="18" style="1" bestFit="1" customWidth="1"/>
    <col min="6" max="6" width="38.140625" style="1" bestFit="1" customWidth="1"/>
    <col min="7" max="7" width="47" style="1" bestFit="1" customWidth="1"/>
    <col min="8" max="16384" width="9.140625" style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1">
        <v>1</v>
      </c>
      <c r="B2" s="1" t="s">
        <v>7</v>
      </c>
      <c r="C2" s="1">
        <v>0</v>
      </c>
      <c r="D2" s="1">
        <v>20</v>
      </c>
      <c r="E2" s="1">
        <v>0</v>
      </c>
      <c r="F2" s="1">
        <v>12</v>
      </c>
      <c r="G2" s="1">
        <v>1</v>
      </c>
    </row>
    <row r="3" spans="1:7" x14ac:dyDescent="0.4">
      <c r="A3" s="1">
        <v>2</v>
      </c>
      <c r="B3" s="1" t="s">
        <v>8</v>
      </c>
      <c r="C3" s="1">
        <v>1</v>
      </c>
      <c r="D3" s="1">
        <v>30</v>
      </c>
      <c r="E3" s="1">
        <v>1</v>
      </c>
      <c r="F3" s="1">
        <v>30</v>
      </c>
      <c r="G3" s="1">
        <v>3</v>
      </c>
    </row>
    <row r="4" spans="1:7" x14ac:dyDescent="0.4">
      <c r="A4" s="1">
        <v>3</v>
      </c>
      <c r="B4" s="1" t="s">
        <v>9</v>
      </c>
      <c r="C4" s="1">
        <v>0</v>
      </c>
      <c r="D4" s="1">
        <v>40</v>
      </c>
      <c r="E4" s="1">
        <v>1</v>
      </c>
      <c r="F4" s="1">
        <v>18</v>
      </c>
      <c r="G4" s="1">
        <v>2</v>
      </c>
    </row>
    <row r="12" spans="1:7" x14ac:dyDescent="0.4">
      <c r="G12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AAAE-715C-4419-886F-B1380CF76161}">
  <dimension ref="A1:E30"/>
  <sheetViews>
    <sheetView workbookViewId="0">
      <selection activeCell="D3" sqref="D3"/>
    </sheetView>
  </sheetViews>
  <sheetFormatPr defaultRowHeight="23.25" x14ac:dyDescent="0.35"/>
  <cols>
    <col min="1" max="16384" width="9.140625" style="3"/>
  </cols>
  <sheetData>
    <row r="1" spans="1:5" x14ac:dyDescent="0.35">
      <c r="A1" s="3">
        <v>5</v>
      </c>
      <c r="D1" s="3">
        <f>AVERAGE(A1:A30)</f>
        <v>3.4666666666666668</v>
      </c>
    </row>
    <row r="2" spans="1:5" x14ac:dyDescent="0.35">
      <c r="A2" s="3">
        <v>6</v>
      </c>
      <c r="D2" s="3">
        <f>_xlfn.VAR.S(A1:A30)</f>
        <v>1.4988505747126428</v>
      </c>
      <c r="E2" s="3">
        <f>_xlfn.VAR.P(A1:A30)</f>
        <v>1.4488888888888889</v>
      </c>
    </row>
    <row r="3" spans="1:5" x14ac:dyDescent="0.35">
      <c r="A3" s="3">
        <v>3</v>
      </c>
      <c r="D3" s="3">
        <f>_xlfn.STDEV.S(A1:A30)</f>
        <v>1.2242755305537405</v>
      </c>
    </row>
    <row r="4" spans="1:5" x14ac:dyDescent="0.35">
      <c r="A4" s="3">
        <v>3</v>
      </c>
    </row>
    <row r="5" spans="1:5" x14ac:dyDescent="0.35">
      <c r="A5" s="3">
        <v>2</v>
      </c>
    </row>
    <row r="6" spans="1:5" x14ac:dyDescent="0.35">
      <c r="A6" s="3">
        <v>3</v>
      </c>
    </row>
    <row r="7" spans="1:5" x14ac:dyDescent="0.35">
      <c r="A7" s="3">
        <v>3</v>
      </c>
    </row>
    <row r="8" spans="1:5" x14ac:dyDescent="0.35">
      <c r="A8" s="3">
        <v>3</v>
      </c>
    </row>
    <row r="9" spans="1:5" x14ac:dyDescent="0.35">
      <c r="A9" s="3">
        <v>4</v>
      </c>
    </row>
    <row r="10" spans="1:5" x14ac:dyDescent="0.35">
      <c r="A10" s="3">
        <v>4</v>
      </c>
    </row>
    <row r="11" spans="1:5" x14ac:dyDescent="0.35">
      <c r="A11" s="3">
        <v>3</v>
      </c>
    </row>
    <row r="12" spans="1:5" x14ac:dyDescent="0.35">
      <c r="A12" s="3">
        <v>2</v>
      </c>
    </row>
    <row r="13" spans="1:5" x14ac:dyDescent="0.35">
      <c r="A13" s="3">
        <v>7</v>
      </c>
    </row>
    <row r="14" spans="1:5" x14ac:dyDescent="0.35">
      <c r="A14" s="3">
        <v>4</v>
      </c>
    </row>
    <row r="15" spans="1:5" x14ac:dyDescent="0.35">
      <c r="A15" s="3">
        <v>3</v>
      </c>
    </row>
    <row r="16" spans="1:5" x14ac:dyDescent="0.35">
      <c r="A16" s="3">
        <v>5</v>
      </c>
    </row>
    <row r="17" spans="1:1" x14ac:dyDescent="0.35">
      <c r="A17" s="3">
        <v>4</v>
      </c>
    </row>
    <row r="18" spans="1:1" x14ac:dyDescent="0.35">
      <c r="A18" s="3">
        <v>4</v>
      </c>
    </row>
    <row r="19" spans="1:1" x14ac:dyDescent="0.35">
      <c r="A19" s="3">
        <v>3</v>
      </c>
    </row>
    <row r="20" spans="1:1" x14ac:dyDescent="0.35">
      <c r="A20" s="3">
        <v>3</v>
      </c>
    </row>
    <row r="21" spans="1:1" x14ac:dyDescent="0.35">
      <c r="A21" s="3">
        <v>4</v>
      </c>
    </row>
    <row r="22" spans="1:1" x14ac:dyDescent="0.35">
      <c r="A22" s="3">
        <v>3</v>
      </c>
    </row>
    <row r="23" spans="1:1" x14ac:dyDescent="0.35">
      <c r="A23" s="3">
        <v>3</v>
      </c>
    </row>
    <row r="24" spans="1:1" x14ac:dyDescent="0.35">
      <c r="A24" s="3">
        <v>1</v>
      </c>
    </row>
    <row r="25" spans="1:1" x14ac:dyDescent="0.35">
      <c r="A25" s="3">
        <v>2</v>
      </c>
    </row>
    <row r="26" spans="1:1" x14ac:dyDescent="0.35">
      <c r="A26" s="3">
        <v>4</v>
      </c>
    </row>
    <row r="27" spans="1:1" x14ac:dyDescent="0.35">
      <c r="A27" s="3">
        <v>3</v>
      </c>
    </row>
    <row r="28" spans="1:1" x14ac:dyDescent="0.35">
      <c r="A28" s="3">
        <v>4</v>
      </c>
    </row>
    <row r="29" spans="1:1" x14ac:dyDescent="0.35">
      <c r="A29" s="3">
        <v>2</v>
      </c>
    </row>
    <row r="30" spans="1:1" x14ac:dyDescent="0.35">
      <c r="A30" s="3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aasc-verificacoes</vt:lpstr>
      <vt:lpstr>aass-verificacoes</vt:lpstr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2022-08-26T21:19:57Z</dcterms:created>
  <dcterms:modified xsi:type="dcterms:W3CDTF">2022-10-29T00:51:58Z</dcterms:modified>
</cp:coreProperties>
</file>