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AA2314D-1EE2-42B2-A04B-122B93D537D9}" xr6:coauthVersionLast="45" xr6:coauthVersionMax="45" xr10:uidLastSave="{00000000-0000-0000-0000-000000000000}"/>
  <bookViews>
    <workbookView xWindow="-120" yWindow="-120" windowWidth="20730" windowHeight="11310" firstSheet="2" activeTab="4" xr2:uid="{00000000-000D-0000-FFFF-FFFF00000000}"/>
  </bookViews>
  <sheets>
    <sheet name="Ex1-Cor-Moyenne simple &amp; Mobile" sheetId="10" r:id="rId1"/>
    <sheet name="Ex2-Cor-Ajustement Linéaire" sheetId="5" r:id="rId2"/>
    <sheet name="Ex3-Cor-AjusLinéair-Saison" sheetId="6" r:id="rId3"/>
    <sheet name="Ex4-Cor-Lissage Exponentiel" sheetId="11" r:id="rId4"/>
    <sheet name="Ex6C-MM4-Corrigé" sheetId="29" r:id="rId5"/>
  </sheets>
  <externalReferences>
    <externalReference r:id="rId6"/>
  </externalReferences>
  <calcPr calcId="181029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6" i="29" l="1"/>
  <c r="I16" i="29"/>
  <c r="I17" i="29"/>
  <c r="I18" i="29"/>
  <c r="I19" i="29"/>
  <c r="I20" i="29"/>
  <c r="I21" i="29"/>
  <c r="I22" i="29"/>
  <c r="I23" i="29"/>
  <c r="I24" i="29"/>
  <c r="I25" i="29"/>
  <c r="I27" i="29"/>
  <c r="I15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13" i="29"/>
  <c r="E12" i="29"/>
  <c r="F12" i="29"/>
  <c r="H14" i="29"/>
  <c r="H15" i="29"/>
  <c r="H16" i="29"/>
  <c r="H17" i="29"/>
  <c r="H18" i="29"/>
  <c r="H19" i="29"/>
  <c r="H20" i="29"/>
  <c r="H21" i="29"/>
  <c r="H22" i="29"/>
  <c r="H23" i="29"/>
  <c r="H24" i="29"/>
  <c r="H13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D12" i="29"/>
  <c r="D25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I8" i="11"/>
  <c r="H8" i="11"/>
  <c r="H7" i="11"/>
  <c r="U29" i="5" a="1"/>
  <c r="U29" i="5"/>
  <c r="Q30" i="5" a="1"/>
  <c r="Q30" i="5"/>
  <c r="V29" i="5"/>
  <c r="R30" i="5"/>
  <c r="H20" i="11"/>
  <c r="H21" i="11"/>
  <c r="I21" i="11"/>
  <c r="N8" i="11"/>
  <c r="O8" i="11"/>
  <c r="L8" i="11"/>
  <c r="L9" i="11"/>
  <c r="J8" i="11"/>
  <c r="K8" i="11"/>
  <c r="L10" i="11"/>
  <c r="M9" i="11"/>
  <c r="J21" i="11"/>
  <c r="H22" i="11"/>
  <c r="H9" i="11"/>
  <c r="M8" i="11"/>
  <c r="J9" i="11"/>
  <c r="N9" i="11"/>
  <c r="O9" i="11"/>
  <c r="N10" i="11"/>
  <c r="K9" i="11"/>
  <c r="J10" i="11"/>
  <c r="H23" i="11"/>
  <c r="I22" i="11"/>
  <c r="J22" i="11"/>
  <c r="I9" i="11"/>
  <c r="H10" i="11"/>
  <c r="L11" i="11"/>
  <c r="M10" i="11"/>
  <c r="K10" i="11"/>
  <c r="J11" i="11"/>
  <c r="I10" i="11"/>
  <c r="H11" i="11"/>
  <c r="I23" i="11"/>
  <c r="J23" i="11"/>
  <c r="H24" i="11"/>
  <c r="O10" i="11"/>
  <c r="N11" i="11"/>
  <c r="L12" i="11"/>
  <c r="M11" i="11"/>
  <c r="M13" i="11"/>
  <c r="I24" i="11"/>
  <c r="H25" i="11"/>
  <c r="J24" i="11"/>
  <c r="N12" i="11"/>
  <c r="O11" i="11"/>
  <c r="O13" i="11"/>
  <c r="K11" i="11"/>
  <c r="K13" i="11"/>
  <c r="J12" i="11"/>
  <c r="I11" i="11"/>
  <c r="I13" i="11"/>
  <c r="H12" i="11"/>
  <c r="I25" i="11"/>
  <c r="J25" i="11"/>
  <c r="H30" i="10"/>
  <c r="H31" i="10"/>
  <c r="H32" i="10"/>
  <c r="H29" i="10"/>
  <c r="L20" i="10"/>
  <c r="L19" i="10"/>
  <c r="H18" i="10"/>
  <c r="H19" i="10"/>
  <c r="H20" i="10"/>
  <c r="H17" i="10"/>
  <c r="G10" i="10"/>
  <c r="G32" i="10"/>
  <c r="G20" i="10"/>
  <c r="G9" i="10"/>
  <c r="H28" i="5" a="1"/>
  <c r="H28" i="5"/>
  <c r="I29" i="5"/>
  <c r="I30" i="5"/>
  <c r="I28" i="5"/>
  <c r="H29" i="5"/>
  <c r="H30" i="5"/>
  <c r="I9" i="5"/>
  <c r="J9" i="5"/>
  <c r="P24" i="6"/>
  <c r="Q24" i="6"/>
  <c r="P25" i="6"/>
  <c r="Q25" i="6"/>
  <c r="P28" i="6"/>
  <c r="Q28" i="6"/>
  <c r="P29" i="6"/>
  <c r="Q29" i="6"/>
  <c r="P32" i="6"/>
  <c r="Q32" i="6"/>
  <c r="P33" i="6"/>
  <c r="O22" i="6"/>
  <c r="P22" i="6"/>
  <c r="Q22" i="6"/>
  <c r="O23" i="6"/>
  <c r="P23" i="6"/>
  <c r="Q23" i="6"/>
  <c r="O24" i="6"/>
  <c r="O25" i="6"/>
  <c r="O26" i="6"/>
  <c r="P26" i="6"/>
  <c r="Q26" i="6"/>
  <c r="O27" i="6"/>
  <c r="P27" i="6"/>
  <c r="Q27" i="6"/>
  <c r="O28" i="6"/>
  <c r="O29" i="6"/>
  <c r="O30" i="6"/>
  <c r="P30" i="6"/>
  <c r="Q30" i="6"/>
  <c r="O31" i="6"/>
  <c r="P31" i="6"/>
  <c r="Q31" i="6"/>
  <c r="O32" i="6"/>
  <c r="O33" i="6"/>
  <c r="O21" i="6"/>
  <c r="P21" i="6"/>
  <c r="Q21" i="6"/>
  <c r="M4" i="6"/>
  <c r="L5" i="6"/>
  <c r="M5" i="6"/>
  <c r="L6" i="6"/>
  <c r="M6" i="6"/>
  <c r="L7" i="6"/>
  <c r="M7" i="6"/>
  <c r="L8" i="6"/>
  <c r="M8" i="6"/>
  <c r="L9" i="6"/>
  <c r="M9" i="6"/>
  <c r="L10" i="6"/>
  <c r="M10" i="6"/>
  <c r="L11" i="6"/>
  <c r="M11" i="6"/>
  <c r="L12" i="6"/>
  <c r="M12" i="6"/>
  <c r="L13" i="6"/>
  <c r="M13" i="6"/>
  <c r="L14" i="6"/>
  <c r="M14" i="6"/>
  <c r="L15" i="6"/>
  <c r="M15" i="6"/>
  <c r="L16" i="6"/>
  <c r="L4" i="6"/>
  <c r="H26" i="5" a="1"/>
  <c r="H26" i="5"/>
  <c r="J22" i="5"/>
  <c r="J19" i="5"/>
  <c r="J20" i="5"/>
  <c r="J21" i="5"/>
  <c r="J18" i="5"/>
  <c r="L20" i="5"/>
  <c r="D25" i="5"/>
  <c r="C25" i="5"/>
  <c r="C26" i="5"/>
  <c r="L14" i="5"/>
  <c r="M14" i="5"/>
  <c r="K14" i="5"/>
  <c r="I14" i="5"/>
  <c r="J14" i="5"/>
  <c r="H10" i="5"/>
  <c r="N14" i="5"/>
  <c r="H15" i="5"/>
  <c r="I26" i="5"/>
  <c r="C27" i="5"/>
  <c r="C28" i="5"/>
</calcChain>
</file>

<file path=xl/sharedStrings.xml><?xml version="1.0" encoding="utf-8"?>
<sst xmlns="http://schemas.openxmlformats.org/spreadsheetml/2006/main" count="218" uniqueCount="133">
  <si>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</si>
  <si>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</si>
  <si>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</si>
  <si>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</si>
  <si>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</si>
  <si>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</si>
  <si>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</si>
  <si>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</si>
  <si>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</si>
  <si>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</si>
  <si>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</si>
  <si>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</si>
  <si>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Consommation</t>
  </si>
  <si>
    <t>mois</t>
  </si>
  <si>
    <t>Somme</t>
  </si>
  <si>
    <t>Moyenne</t>
  </si>
  <si>
    <t>. Année 2 : 2010 = 605000 €</t>
  </si>
  <si>
    <t>. Année 3 : 2011 = 610 000 €</t>
  </si>
  <si>
    <t>. Année 5 : 2013 = 630 000 €</t>
  </si>
  <si>
    <r>
      <t></t>
    </r>
    <r>
      <rPr>
        <sz val="10"/>
        <color rgb="FF000000"/>
        <rFont val="Times New Roman"/>
        <family val="1"/>
      </rPr>
      <t>M. Boutin est propriétaire d’un magasin de disque « CERGY DISC » dans le centre commercial  « les  3 fontaines à Cergy ».</t>
    </r>
  </si>
  <si>
    <r>
      <t></t>
    </r>
    <r>
      <rPr>
        <sz val="10"/>
        <color rgb="FF000000"/>
        <rFont val="Times New Roman"/>
        <family val="1"/>
      </rPr>
      <t>Il dispose des chiffres d’affaires des cinq dernières années :</t>
    </r>
  </si>
  <si>
    <r>
      <t></t>
    </r>
    <r>
      <rPr>
        <sz val="10"/>
        <color rgb="FF000000"/>
        <rFont val="Times New Roman"/>
        <family val="1"/>
      </rPr>
      <t>. Année 1 : 2009 = 600 000 €</t>
    </r>
  </si>
  <si>
    <r>
      <t></t>
    </r>
    <r>
      <rPr>
        <sz val="10"/>
        <color rgb="FF000000"/>
        <rFont val="Times New Roman"/>
        <family val="1"/>
      </rPr>
      <t>Il veut prévoir le Chiffre d’affaires de l’année 6 soit l’année 2014. De plus, il aimerait mesurer et prévoir l’impact des variations saisonnières sur son activité. </t>
    </r>
  </si>
  <si>
    <t>Année 4 : 2012 = 625 000 €</t>
  </si>
  <si>
    <t xml:space="preserve">On part du principe que les ventes évoluent de manière linéaire. </t>
  </si>
  <si>
    <t xml:space="preserve">Il est possible de trouver l'équation de la droite (Y=a.X+b). </t>
  </si>
  <si>
    <t>Y : ventes</t>
  </si>
  <si>
    <t>X : indice de l’année</t>
  </si>
  <si>
    <t>Grâce à cette équation on calcule les ventes des années suivantes.</t>
  </si>
  <si>
    <t>Annès</t>
  </si>
  <si>
    <t>X=6</t>
  </si>
  <si>
    <t>Ventes</t>
  </si>
  <si>
    <t>?</t>
  </si>
  <si>
    <t>Méthode des points extrèmes</t>
  </si>
  <si>
    <t>a</t>
  </si>
  <si>
    <t>b</t>
  </si>
  <si>
    <t>Méthode des points moyens ou méthode de Meyer</t>
  </si>
  <si>
    <t>X1</t>
  </si>
  <si>
    <t>X2</t>
  </si>
  <si>
    <t>Y1</t>
  </si>
  <si>
    <t>Y2</t>
  </si>
  <si>
    <t>Xi (années)</t>
  </si>
  <si>
    <t>Yi (ventes)</t>
  </si>
  <si>
    <t>XiYi</t>
  </si>
  <si>
    <t>Total</t>
  </si>
  <si>
    <r>
      <t>Xi</t>
    </r>
    <r>
      <rPr>
        <b/>
        <vertAlign val="superscript"/>
        <sz val="10"/>
        <color rgb="FF000000"/>
        <rFont val="Times New Roman"/>
        <family val="1"/>
      </rPr>
      <t>2</t>
    </r>
  </si>
  <si>
    <t>Méthode des moindres carrés</t>
  </si>
  <si>
    <t>moyenne</t>
  </si>
  <si>
    <t>Y</t>
  </si>
  <si>
    <t>a=</t>
  </si>
  <si>
    <t>b=</t>
  </si>
  <si>
    <t>y=</t>
  </si>
  <si>
    <t>+</t>
  </si>
  <si>
    <t>x</t>
  </si>
  <si>
    <t>Droite</t>
  </si>
  <si>
    <t>y(6)=</t>
  </si>
  <si>
    <t>Méthode des moindres carrés avec Excel</t>
  </si>
  <si>
    <t>Coefficient Corrélation</t>
  </si>
  <si>
    <t>R</t>
  </si>
  <si>
    <t>2.1. Calcul des coefficients saisonniers par rapport à l’année précédente.</t>
  </si>
  <si>
    <t xml:space="preserve"> M. Boutin dispose des chiffres d’affaires pour chaque mois de l’année 2007. </t>
  </si>
  <si>
    <t xml:space="preserve">D’après les travaux effectués dans la partie précédente, il a évalué le CA </t>
  </si>
  <si>
    <t>pour 2008 à environ 640 000 euros. Le calcul se fait en deux temps :</t>
  </si>
  <si>
    <t>- Il va calculer pour chaque mois le coefficient saisonnier </t>
  </si>
  <si>
    <t xml:space="preserve">- A partir de ce coefficient et avec le CA prévisionnel pour 2008, il va calculer </t>
  </si>
  <si>
    <t>les CA pour chaque mois de 2008.</t>
  </si>
  <si>
    <t>Prévoir les ventes pour l’année suivante est très important mais ce n’est pas suffisant. M. Boutin sait que son activité est soumise à des variations saisonnières. Le mois de Décembre, par exemple présente un pic car les clients achètent beaucoup de disques pour les cadeaux de Noël. </t>
  </si>
  <si>
    <t>Coefficient mensuel</t>
  </si>
  <si>
    <t>Calcul effectué</t>
  </si>
  <si>
    <t>40 / 630</t>
  </si>
  <si>
    <t>640 x 0,063</t>
  </si>
  <si>
    <t>30 / 630</t>
  </si>
  <si>
    <t>640 x 0,048</t>
  </si>
  <si>
    <t>50 / 630</t>
  </si>
  <si>
    <t>640 x 0,079</t>
  </si>
  <si>
    <t>etc…</t>
  </si>
  <si>
    <t>etc,</t>
  </si>
  <si>
    <t>Coéfficients mensuels</t>
  </si>
  <si>
    <t>Vous disposez des valeurs de la demande sur les 6 derniers mois et vous voulez prévoir la valeur pour</t>
  </si>
  <si>
    <t xml:space="preserve"> le mois courant par la méthode de la moyenne simple.</t>
  </si>
  <si>
    <t>Moyenne simple</t>
  </si>
  <si>
    <t>Moyenne mobile (3 mois)</t>
  </si>
  <si>
    <t xml:space="preserve"> le mois courant par la méthode de la moyenne mobile</t>
  </si>
  <si>
    <t xml:space="preserve"> le mois courant par la méthode de la moyenne mobile pondérée</t>
  </si>
  <si>
    <t>pondération</t>
  </si>
  <si>
    <t>Moyenne mobile pondérée(3 mois)</t>
  </si>
  <si>
    <t xml:space="preserve"> le mois courant par la méthode du lissage exponetiel simple avec alpha = 0,2</t>
  </si>
  <si>
    <t>0 : prévisions</t>
  </si>
  <si>
    <r>
      <t xml:space="preserve">Prévisions </t>
    </r>
    <r>
      <rPr>
        <sz val="10"/>
        <color theme="1"/>
        <rFont val="Calibri"/>
        <family val="2"/>
      </rPr>
      <t>α</t>
    </r>
    <r>
      <rPr>
        <sz val="10"/>
        <color theme="1"/>
        <rFont val="Times New Roman"/>
        <family val="1"/>
      </rPr>
      <t>=0,2</t>
    </r>
  </si>
  <si>
    <r>
      <t xml:space="preserve">Prévisions </t>
    </r>
    <r>
      <rPr>
        <sz val="10"/>
        <color theme="1"/>
        <rFont val="Calibri"/>
        <family val="2"/>
      </rPr>
      <t>α</t>
    </r>
    <r>
      <rPr>
        <sz val="10"/>
        <color theme="1"/>
        <rFont val="Times New Roman"/>
        <family val="1"/>
      </rPr>
      <t>=0,3</t>
    </r>
    <r>
      <rPr>
        <sz val="11"/>
        <color theme="1"/>
        <rFont val="Calibri"/>
        <family val="2"/>
        <scheme val="minor"/>
      </rPr>
      <t/>
    </r>
  </si>
  <si>
    <r>
      <t xml:space="preserve">Prévisions </t>
    </r>
    <r>
      <rPr>
        <sz val="10"/>
        <color theme="1"/>
        <rFont val="Calibri"/>
        <family val="2"/>
      </rPr>
      <t>α</t>
    </r>
    <r>
      <rPr>
        <sz val="10"/>
        <color theme="1"/>
        <rFont val="Times New Roman"/>
        <family val="1"/>
      </rPr>
      <t>=0,5</t>
    </r>
  </si>
  <si>
    <r>
      <t xml:space="preserve">Prévisions </t>
    </r>
    <r>
      <rPr>
        <sz val="10"/>
        <color theme="1"/>
        <rFont val="Calibri"/>
        <family val="2"/>
      </rPr>
      <t>α</t>
    </r>
    <r>
      <rPr>
        <sz val="10"/>
        <color theme="1"/>
        <rFont val="Times New Roman"/>
        <family val="1"/>
      </rPr>
      <t>=1</t>
    </r>
  </si>
  <si>
    <t>Lissage exponentiel simple</t>
  </si>
  <si>
    <t xml:space="preserve"> le mois courant par la méthode du lissage exponetiel double  avec alpha = 0,2 et beta = 0,3</t>
  </si>
  <si>
    <r>
      <t xml:space="preserve">Base </t>
    </r>
    <r>
      <rPr>
        <sz val="10"/>
        <color theme="1"/>
        <rFont val="Calibri"/>
        <family val="2"/>
      </rPr>
      <t>α</t>
    </r>
    <r>
      <rPr>
        <sz val="10"/>
        <color theme="1"/>
        <rFont val="Times New Roman"/>
        <family val="1"/>
      </rPr>
      <t>=0,2</t>
    </r>
  </si>
  <si>
    <r>
      <t xml:space="preserve">Tendance </t>
    </r>
    <r>
      <rPr>
        <sz val="10"/>
        <color theme="1"/>
        <rFont val="Calibri"/>
        <family val="2"/>
      </rPr>
      <t>β</t>
    </r>
    <r>
      <rPr>
        <sz val="10"/>
        <color theme="1"/>
        <rFont val="Times New Roman"/>
        <family val="1"/>
      </rPr>
      <t>=0,3</t>
    </r>
  </si>
  <si>
    <t>Prévisions</t>
  </si>
  <si>
    <t>Lissage exponentiel double (avec tendance)</t>
  </si>
  <si>
    <t>Moyenne Simple 6 mois</t>
  </si>
  <si>
    <t>Moyenne Mobile 3 mois</t>
  </si>
  <si>
    <t>Moyenne Mobile 5 mois</t>
  </si>
  <si>
    <t>Moyenne mobile (5 mois)</t>
  </si>
  <si>
    <t>Moyenne Mobile pondérée 3 mois</t>
  </si>
  <si>
    <t>écart-type</t>
  </si>
  <si>
    <t>2*Ecart-Type : incertitude</t>
  </si>
  <si>
    <t>Il faut sélectionner les 4 cellules en matrice (H28,I28,H29,I29) et faire un ctrl+Shift+entrée</t>
  </si>
  <si>
    <t>Chiffre d'affaire 2013 (en millier d'euros)</t>
  </si>
  <si>
    <t>Prévision pour 2014</t>
  </si>
  <si>
    <t>erreur(0,2)</t>
  </si>
  <si>
    <t>erreur (0,3)</t>
  </si>
  <si>
    <t>erreur(0,5)</t>
  </si>
  <si>
    <t>erreur (1)</t>
  </si>
  <si>
    <t>MAD</t>
  </si>
  <si>
    <t>Trimestres</t>
  </si>
  <si>
    <t>T1</t>
  </si>
  <si>
    <t>T2</t>
  </si>
  <si>
    <t>T3</t>
  </si>
  <si>
    <t>T4</t>
  </si>
  <si>
    <t>Année1</t>
  </si>
  <si>
    <t>Année2</t>
  </si>
  <si>
    <t>Année3</t>
  </si>
  <si>
    <t>Année4</t>
  </si>
  <si>
    <t>Tableau d'origine</t>
  </si>
  <si>
    <r>
      <t>P</t>
    </r>
    <r>
      <rPr>
        <i/>
        <vertAlign val="subscript"/>
        <sz val="28"/>
        <color rgb="FF000000"/>
        <rFont val="Times New Roman"/>
        <family val="1"/>
      </rPr>
      <t>t</t>
    </r>
    <r>
      <rPr>
        <sz val="28"/>
        <color rgb="FF000000"/>
        <rFont val="Times New Roman"/>
        <family val="1"/>
      </rPr>
      <t xml:space="preserve"> = (1- </t>
    </r>
    <r>
      <rPr>
        <sz val="28"/>
        <color rgb="FF000000"/>
        <rFont val="Symbol"/>
        <family val="1"/>
        <charset val="2"/>
      </rPr>
      <t>a</t>
    </r>
    <r>
      <rPr>
        <sz val="28"/>
        <color rgb="FF000000"/>
        <rFont val="Times New Roman"/>
        <family val="1"/>
      </rPr>
      <t>)</t>
    </r>
    <r>
      <rPr>
        <i/>
        <sz val="28"/>
        <color rgb="FF000000"/>
        <rFont val="Times New Roman"/>
        <family val="1"/>
      </rPr>
      <t>P</t>
    </r>
    <r>
      <rPr>
        <i/>
        <vertAlign val="subscript"/>
        <sz val="28"/>
        <color rgb="FF000000"/>
        <rFont val="Times New Roman"/>
        <family val="1"/>
      </rPr>
      <t>t-</t>
    </r>
    <r>
      <rPr>
        <vertAlign val="subscript"/>
        <sz val="28"/>
        <color rgb="FF000000"/>
        <rFont val="Times New Roman"/>
        <family val="1"/>
      </rPr>
      <t>1</t>
    </r>
    <r>
      <rPr>
        <sz val="28"/>
        <color rgb="FF000000"/>
        <rFont val="Times New Roman"/>
        <family val="1"/>
      </rPr>
      <t xml:space="preserve"> + </t>
    </r>
    <r>
      <rPr>
        <sz val="28"/>
        <color rgb="FF000000"/>
        <rFont val="Symbol"/>
        <family val="1"/>
        <charset val="2"/>
      </rPr>
      <t>a</t>
    </r>
    <r>
      <rPr>
        <i/>
        <sz val="28"/>
        <color rgb="FF000000"/>
        <rFont val="Times New Roman"/>
        <family val="1"/>
      </rPr>
      <t>D</t>
    </r>
    <r>
      <rPr>
        <i/>
        <vertAlign val="subscript"/>
        <sz val="28"/>
        <color rgb="FF000000"/>
        <rFont val="Times New Roman"/>
        <family val="1"/>
      </rPr>
      <t>t-1</t>
    </r>
  </si>
  <si>
    <t>erreur absolue moyenne : MAD</t>
  </si>
  <si>
    <t>Rang Trimestre xi</t>
  </si>
  <si>
    <t>CA yi en €</t>
  </si>
  <si>
    <t>MM3</t>
  </si>
  <si>
    <t>MM4-entre 2et3</t>
  </si>
  <si>
    <t>MM4-entre 3et4</t>
  </si>
  <si>
    <t>MM4-formule2</t>
  </si>
  <si>
    <t>MM4(double moyenne)</t>
  </si>
  <si>
    <t>MM4(décalée)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</si>
</sst>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000"/>
  </numFmts>
  <fonts count="21" x14ac:knownFonts="1">
    <font>
      <sz val="11"/>
      <color theme="1"/>
      <name val="Calibri"/>
      <family val="2"/>
      <scheme val="minor"/>
    </font>
    <font>
      <sz val="10"/>
      <color rgb="FF3891A7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800000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</font>
    <font>
      <b/>
      <sz val="10"/>
      <color rgb="FFFF0000"/>
      <name val="Times New Roman"/>
      <family val="1"/>
    </font>
    <font>
      <sz val="8"/>
      <name val="Calibri"/>
      <family val="2"/>
      <scheme val="minor"/>
    </font>
    <font>
      <i/>
      <sz val="28"/>
      <color rgb="FF000000"/>
      <name val="Times New Roman"/>
      <family val="1"/>
    </font>
    <font>
      <i/>
      <vertAlign val="subscript"/>
      <sz val="28"/>
      <color rgb="FF000000"/>
      <name val="Times New Roman"/>
      <family val="1"/>
    </font>
    <font>
      <sz val="28"/>
      <color rgb="FF000000"/>
      <name val="Times New Roman"/>
      <family val="1"/>
    </font>
    <font>
      <sz val="28"/>
      <color rgb="FF000000"/>
      <name val="Symbol"/>
      <family val="1"/>
      <charset val="2"/>
    </font>
    <font>
      <vertAlign val="subscript"/>
      <sz val="28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2" fillId="0" borderId="2" xfId="0" applyFont="1" applyBorder="1" applyAlignment="1">
      <alignment horizontal="center" wrapText="1" readingOrder="1"/>
    </xf>
    <xf numFmtId="0" fontId="4" fillId="3" borderId="2" xfId="0" applyFont="1" applyFill="1" applyBorder="1" applyAlignment="1">
      <alignment horizontal="center" wrapText="1" readingOrder="1"/>
    </xf>
    <xf numFmtId="0" fontId="2" fillId="0" borderId="6" xfId="0" applyFont="1" applyBorder="1" applyAlignment="1">
      <alignment horizontal="center" wrapText="1" readingOrder="1"/>
    </xf>
    <xf numFmtId="0" fontId="1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2" fillId="0" borderId="7" xfId="0" applyFont="1" applyBorder="1" applyAlignment="1">
      <alignment horizontal="center" wrapText="1" readingOrder="1"/>
    </xf>
    <xf numFmtId="0" fontId="4" fillId="3" borderId="7" xfId="0" applyFont="1" applyFill="1" applyBorder="1" applyAlignment="1">
      <alignment horizontal="center" wrapText="1" readingOrder="1"/>
    </xf>
    <xf numFmtId="0" fontId="3" fillId="0" borderId="1" xfId="0" applyFont="1" applyBorder="1" applyAlignment="1"/>
    <xf numFmtId="0" fontId="2" fillId="0" borderId="3" xfId="0" applyFont="1" applyBorder="1" applyAlignment="1">
      <alignment horizontal="center" wrapText="1" readingOrder="1"/>
    </xf>
    <xf numFmtId="0" fontId="2" fillId="0" borderId="9" xfId="0" applyFont="1" applyBorder="1" applyAlignment="1">
      <alignment horizontal="center" wrapText="1" readingOrder="1"/>
    </xf>
    <xf numFmtId="0" fontId="3" fillId="0" borderId="10" xfId="0" applyFont="1" applyBorder="1" applyAlignment="1"/>
    <xf numFmtId="0" fontId="3" fillId="0" borderId="11" xfId="0" applyFont="1" applyBorder="1" applyAlignment="1"/>
    <xf numFmtId="0" fontId="6" fillId="0" borderId="0" xfId="1" applyFont="1" applyAlignment="1">
      <alignment wrapText="1"/>
    </xf>
    <xf numFmtId="0" fontId="7" fillId="0" borderId="12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 readingOrder="1"/>
    </xf>
    <xf numFmtId="0" fontId="8" fillId="0" borderId="14" xfId="0" applyFont="1" applyBorder="1" applyAlignment="1">
      <alignment horizontal="center" vertical="center" wrapText="1" readingOrder="1"/>
    </xf>
    <xf numFmtId="0" fontId="7" fillId="0" borderId="15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 readingOrder="1"/>
    </xf>
    <xf numFmtId="3" fontId="4" fillId="0" borderId="2" xfId="0" applyNumberFormat="1" applyFont="1" applyBorder="1" applyAlignment="1">
      <alignment horizontal="center" vertical="center" wrapText="1" readingOrder="1"/>
    </xf>
    <xf numFmtId="3" fontId="2" fillId="0" borderId="2" xfId="0" applyNumberFormat="1" applyFont="1" applyBorder="1" applyAlignment="1">
      <alignment horizontal="center" vertical="center" wrapText="1" readingOrder="1"/>
    </xf>
    <xf numFmtId="0" fontId="2" fillId="0" borderId="16" xfId="0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left" vertical="center" wrapText="1" readingOrder="1"/>
    </xf>
    <xf numFmtId="0" fontId="2" fillId="0" borderId="18" xfId="0" applyFont="1" applyBorder="1" applyAlignment="1">
      <alignment horizontal="center" vertical="center" wrapText="1" readingOrder="1"/>
    </xf>
    <xf numFmtId="3" fontId="2" fillId="0" borderId="18" xfId="0" applyNumberFormat="1" applyFont="1" applyBorder="1" applyAlignment="1">
      <alignment horizontal="center" vertical="center" wrapText="1" readingOrder="1"/>
    </xf>
    <xf numFmtId="0" fontId="2" fillId="0" borderId="19" xfId="0" applyFont="1" applyBorder="1" applyAlignment="1">
      <alignment horizontal="center" vertical="center" wrapText="1" readingOrder="1"/>
    </xf>
    <xf numFmtId="3" fontId="3" fillId="0" borderId="0" xfId="0" applyNumberFormat="1" applyFont="1" applyAlignment="1"/>
    <xf numFmtId="0" fontId="4" fillId="3" borderId="0" xfId="0" applyFont="1" applyFill="1" applyAlignment="1"/>
    <xf numFmtId="0" fontId="10" fillId="0" borderId="0" xfId="0" applyFont="1"/>
    <xf numFmtId="0" fontId="10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 readingOrder="1"/>
    </xf>
    <xf numFmtId="0" fontId="11" fillId="0" borderId="1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wrapText="1" readingOrder="1"/>
    </xf>
    <xf numFmtId="164" fontId="4" fillId="3" borderId="2" xfId="0" applyNumberFormat="1" applyFont="1" applyFill="1" applyBorder="1" applyAlignment="1">
      <alignment horizontal="center" wrapText="1" readingOrder="1"/>
    </xf>
    <xf numFmtId="2" fontId="4" fillId="3" borderId="2" xfId="0" applyNumberFormat="1" applyFont="1" applyFill="1" applyBorder="1" applyAlignment="1">
      <alignment horizontal="center" wrapText="1" readingOrder="1"/>
    </xf>
    <xf numFmtId="0" fontId="12" fillId="5" borderId="2" xfId="0" applyFont="1" applyFill="1" applyBorder="1" applyAlignment="1">
      <alignment horizontal="center" vertical="center" wrapText="1" readingOrder="1"/>
    </xf>
    <xf numFmtId="2" fontId="4" fillId="3" borderId="2" xfId="0" applyNumberFormat="1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left" wrapText="1"/>
    </xf>
    <xf numFmtId="0" fontId="4" fillId="5" borderId="0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7" fillId="5" borderId="0" xfId="0" applyFont="1" applyFill="1" applyBorder="1" applyAlignment="1">
      <alignment horizontal="left"/>
    </xf>
    <xf numFmtId="0" fontId="7" fillId="5" borderId="10" xfId="0" applyFont="1" applyFill="1" applyBorder="1" applyAlignment="1">
      <alignment horizontal="left"/>
    </xf>
    <xf numFmtId="9" fontId="3" fillId="0" borderId="1" xfId="0" applyNumberFormat="1" applyFont="1" applyBorder="1" applyAlignment="1">
      <alignment horizontal="left"/>
    </xf>
    <xf numFmtId="0" fontId="3" fillId="2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left" vertical="center" wrapText="1" readingOrder="1"/>
    </xf>
    <xf numFmtId="0" fontId="4" fillId="5" borderId="0" xfId="0" applyFont="1" applyFill="1" applyAlignment="1">
      <alignment horizontal="left"/>
    </xf>
    <xf numFmtId="9" fontId="3" fillId="5" borderId="0" xfId="0" applyNumberFormat="1" applyFont="1" applyFill="1" applyAlignment="1">
      <alignment horizontal="left"/>
    </xf>
    <xf numFmtId="0" fontId="0" fillId="0" borderId="1" xfId="0" applyFill="1" applyBorder="1"/>
    <xf numFmtId="2" fontId="0" fillId="0" borderId="1" xfId="0" applyNumberFormat="1" applyBorder="1"/>
    <xf numFmtId="0" fontId="16" fillId="0" borderId="0" xfId="0" applyFont="1" applyAlignment="1">
      <alignment horizontal="center" vertical="center" readingOrder="1"/>
    </xf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0" borderId="22" xfId="0" applyFill="1" applyBorder="1"/>
    <xf numFmtId="167" fontId="0" fillId="0" borderId="1" xfId="0" applyNumberFormat="1" applyBorder="1"/>
    <xf numFmtId="2" fontId="0" fillId="6" borderId="1" xfId="0" applyNumberFormat="1" applyFill="1" applyBorder="1"/>
    <xf numFmtId="0" fontId="4" fillId="0" borderId="21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 wrapText="1" readingOrder="1"/>
    </xf>
    <xf numFmtId="0" fontId="2" fillId="0" borderId="5" xfId="0" applyFont="1" applyBorder="1" applyAlignment="1">
      <alignment horizontal="center" wrapText="1" readingOrder="1"/>
    </xf>
    <xf numFmtId="0" fontId="4" fillId="3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center" wrapText="1" readingOrder="1"/>
    </xf>
    <xf numFmtId="0" fontId="4" fillId="3" borderId="11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A06-4097-980B-F957F8AF7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295424"/>
        <c:axId val="382301656"/>
      </c:scatterChart>
      <c:valAx>
        <c:axId val="38229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2301656"/>
        <c:crosses val="autoZero"/>
        <c:crossBetween val="midCat"/>
      </c:valAx>
      <c:valAx>
        <c:axId val="38230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229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'Ex2-Cor-Ajustement Linéaire'!$D$18</c:f>
              <c:strCache>
                <c:ptCount val="1"/>
                <c:pt idx="0">
                  <c:v>Yi (ventes)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'Ex2-Cor-Ajustement Linéaire'!$C$19:$C$23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'Ex2-Cor-Ajustement Linéaire'!$D$19:$D$23</c:f>
              <c:numCache>
                <c:formatCode>#,##0</c:formatCode>
                <c:ptCount val="5"/>
                <c:pt idx="0">
                  <c:v>600000</c:v>
                </c:pt>
                <c:pt idx="1">
                  <c:v>605000</c:v>
                </c:pt>
                <c:pt idx="2">
                  <c:v>610000</c:v>
                </c:pt>
                <c:pt idx="3">
                  <c:v>625000</c:v>
                </c:pt>
                <c:pt idx="4">
                  <c:v>630000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39-4F60-84BD-598391390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399144"/>
        <c:axId val="533393896"/>
      </c:scatterChart>
      <c:valAx>
        <c:axId val="533399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3393896"/>
        <c:crosses val="autoZero"/>
        <c:crossBetween val="midCat"/>
      </c:valAx>
      <c:valAx>
        <c:axId val="53339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3399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'Ex4-Cor-Lissage Exponentiel'!$D$18</c:f>
              <c:strCache>
                <c:ptCount val="1"/>
                <c:pt idx="0">
                  <c:v>Consommation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'Ex4-Cor-Lissage Exponentiel'!$C$19:$C$24</c:f>
              <c:numCache>
                <c:formatCode>General</c:formatCode>
                <c:ptCount val="6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</c:numCache>
            </c:numRef>
          </c:xVal>
          <c:yVal>
            <c:numRef>
              <c:f>'Ex4-Cor-Lissage Exponentiel'!$D$19:$D$24</c:f>
              <c:numCache>
                <c:formatCode>General</c:formatCode>
                <c:ptCount val="6"/>
                <c:pt idx="0">
                  <c:v>120</c:v>
                </c:pt>
                <c:pt idx="1">
                  <c:v>110</c:v>
                </c:pt>
                <c:pt idx="2">
                  <c:v>105</c:v>
                </c:pt>
                <c:pt idx="3">
                  <c:v>100</c:v>
                </c:pt>
                <c:pt idx="4">
                  <c:v>90</c:v>
                </c:pt>
                <c:pt idx="5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48-4F27-ACDE-362258087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150152"/>
        <c:axId val="508151136"/>
      </c:scatterChart>
      <c:valAx>
        <c:axId val="508150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8151136"/>
        <c:crosses val="autoZero"/>
        <c:crossBetween val="midCat"/>
      </c:valAx>
      <c:valAx>
        <c:axId val="50815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8150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24</xdr:row>
      <xdr:rowOff>0</xdr:rowOff>
    </xdr:from>
    <xdr:to>
      <xdr:col>12</xdr:col>
      <xdr:colOff>382242</xdr:colOff>
      <xdr:row>34</xdr:row>
      <xdr:rowOff>124654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4D87F7B-86AA-41B2-B4C0-45AD90C2F1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84667</xdr:colOff>
      <xdr:row>32</xdr:row>
      <xdr:rowOff>31750</xdr:rowOff>
    </xdr:from>
    <xdr:to>
      <xdr:col>12</xdr:col>
      <xdr:colOff>190500</xdr:colOff>
      <xdr:row>57</xdr:row>
      <xdr:rowOff>21167</xdr:rowOff>
    </xdr:to>
    <xdr:grpSp>
      <xdr:nvGrpSpPr>
        <xdr:cNvPr id="3" name="Group 21">
          <a:extLst>
            <a:ext uri="{FF2B5EF4-FFF2-40B4-BE49-F238E27FC236}">
              <a16:creationId xmlns:a16="http://schemas.microsoft.com/office/drawing/2014/main" id="{1A319689-6090-4DE4-B4BA-C3371CC8ABFD}"/>
            </a:ext>
          </a:extLst>
        </xdr:cNvPr>
        <xdr:cNvGrpSpPr/>
      </xdr:nvGrpSpPr>
      <xdr:grpSpPr>
        <a:xfrm>
          <a:off x="3026834" y="6794500"/>
          <a:ext cx="8392583" cy="3958167"/>
          <a:chOff x="533400" y="1143000"/>
          <a:chExt cx="8305800" cy="4213759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8BAFEDD-7D20-4A13-8EA1-0A83A9EFC62D}"/>
              </a:ext>
            </a:extLst>
          </xdr:cNvPr>
          <xdr:cNvSpPr/>
        </xdr:nvSpPr>
        <xdr:spPr>
          <a:xfrm>
            <a:off x="533400" y="1143000"/>
            <a:ext cx="8229600" cy="4191000"/>
          </a:xfrm>
          <a:prstGeom prst="rect">
            <a:avLst/>
          </a:prstGeom>
          <a:solidFill>
            <a:srgbClr val="FFCC99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fontAlgn="base">
              <a:spcBef>
                <a:spcPct val="20000"/>
              </a:spcBef>
              <a:spcAft>
                <a:spcPct val="0"/>
              </a:spcAft>
              <a:buFont typeface="Wingdings" charset="2"/>
              <a:buChar char="§"/>
              <a:defRPr sz="3200" kern="1200">
                <a:solidFill>
                  <a:schemeClr val="lt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20000"/>
              </a:spcBef>
              <a:spcAft>
                <a:spcPct val="0"/>
              </a:spcAft>
              <a:buFont typeface="Wingdings" charset="2"/>
              <a:buChar char="§"/>
              <a:defRPr sz="3200" kern="1200">
                <a:solidFill>
                  <a:schemeClr val="lt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20000"/>
              </a:spcBef>
              <a:spcAft>
                <a:spcPct val="0"/>
              </a:spcAft>
              <a:buFont typeface="Wingdings" charset="2"/>
              <a:buChar char="§"/>
              <a:defRPr sz="3200" kern="1200">
                <a:solidFill>
                  <a:schemeClr val="lt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20000"/>
              </a:spcBef>
              <a:spcAft>
                <a:spcPct val="0"/>
              </a:spcAft>
              <a:buFont typeface="Wingdings" charset="2"/>
              <a:buChar char="§"/>
              <a:defRPr sz="3200" kern="1200">
                <a:solidFill>
                  <a:schemeClr val="lt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20000"/>
              </a:spcBef>
              <a:spcAft>
                <a:spcPct val="0"/>
              </a:spcAft>
              <a:buFont typeface="Wingdings" charset="2"/>
              <a:buChar char="§"/>
              <a:defRPr sz="3200" kern="1200">
                <a:solidFill>
                  <a:schemeClr val="lt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3200" kern="1200">
                <a:solidFill>
                  <a:schemeClr val="lt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3200" kern="1200">
                <a:solidFill>
                  <a:schemeClr val="lt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3200" kern="1200">
                <a:solidFill>
                  <a:schemeClr val="lt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3200" kern="1200">
                <a:solidFill>
                  <a:schemeClr val="lt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grpSp>
        <xdr:nvGrpSpPr>
          <xdr:cNvPr id="5" name="Group 26">
            <a:extLst>
              <a:ext uri="{FF2B5EF4-FFF2-40B4-BE49-F238E27FC236}">
                <a16:creationId xmlns:a16="http://schemas.microsoft.com/office/drawing/2014/main" id="{54E8488B-B574-45D4-B6B8-E87A6E9AF146}"/>
              </a:ext>
            </a:extLst>
          </xdr:cNvPr>
          <xdr:cNvGrpSpPr/>
        </xdr:nvGrpSpPr>
        <xdr:grpSpPr>
          <a:xfrm>
            <a:off x="635000" y="1187068"/>
            <a:ext cx="8204200" cy="4169691"/>
            <a:chOff x="533400" y="2057400"/>
            <a:chExt cx="8204200" cy="4169691"/>
          </a:xfrm>
        </xdr:grpSpPr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A436F98B-F977-4F9C-ABD1-810D627E759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33400" y="2438400"/>
              <a:ext cx="3200400" cy="2916119"/>
            </a:xfrm>
            <a:prstGeom prst="rect">
              <a:avLst/>
            </a:prstGeom>
            <a:noFill/>
            <a:ln w="12700">
              <a:noFill/>
              <a:miter lim="800000"/>
              <a:headEnd/>
              <a:tailEnd/>
            </a:ln>
            <a:effectLst/>
          </xdr:spPr>
          <xdr:txBody>
            <a:bodyPr wrap="square" lIns="90488" tIns="44450" rIns="90488" bIns="4445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9pPr>
            </a:lstStyle>
            <a:p>
              <a:pPr eaLnBrk="0" hangingPunct="0">
                <a:lnSpc>
                  <a:spcPct val="70000"/>
                </a:lnSpc>
                <a:spcBef>
                  <a:spcPct val="30000"/>
                </a:spcBef>
                <a:buFontTx/>
                <a:buNone/>
                <a:tabLst>
                  <a:tab pos="914400" algn="l"/>
                  <a:tab pos="1206500" algn="l"/>
                  <a:tab pos="1485900" algn="l"/>
                  <a:tab pos="1943100" algn="l"/>
                </a:tabLst>
              </a:pPr>
              <a:r>
                <a:rPr lang="en-US" i="1">
                  <a:effectLst/>
                  <a:latin typeface="Times New Roman" pitchFamily="18" charset="0"/>
                </a:rPr>
                <a:t>y</a:t>
              </a:r>
              <a:r>
                <a:rPr lang="en-US">
                  <a:effectLst/>
                </a:rPr>
                <a:t> = </a:t>
              </a:r>
              <a:r>
                <a:rPr lang="en-US" i="1">
                  <a:effectLst/>
                  <a:latin typeface="Times New Roman" pitchFamily="18" charset="0"/>
                </a:rPr>
                <a:t>a</a:t>
              </a:r>
              <a:r>
                <a:rPr lang="en-US">
                  <a:effectLst/>
                </a:rPr>
                <a:t> + </a:t>
              </a:r>
              <a:r>
                <a:rPr lang="en-US" i="1">
                  <a:effectLst/>
                  <a:latin typeface="Times New Roman" pitchFamily="18" charset="0"/>
                </a:rPr>
                <a:t>bx</a:t>
              </a:r>
              <a:r>
                <a:rPr lang="en-US" sz="2400">
                  <a:effectLst/>
                </a:rPr>
                <a:t> </a:t>
              </a:r>
            </a:p>
            <a:p>
              <a:pPr eaLnBrk="0" hangingPunct="0">
                <a:lnSpc>
                  <a:spcPct val="70000"/>
                </a:lnSpc>
                <a:spcBef>
                  <a:spcPct val="30000"/>
                </a:spcBef>
                <a:buFontTx/>
                <a:buNone/>
                <a:tabLst>
                  <a:tab pos="914400" algn="l"/>
                  <a:tab pos="1206500" algn="l"/>
                  <a:tab pos="1485900" algn="l"/>
                  <a:tab pos="1943100" algn="l"/>
                </a:tabLst>
              </a:pPr>
              <a:endParaRPr lang="en-US" sz="2400">
                <a:effectLst/>
              </a:endParaRPr>
            </a:p>
            <a:p>
              <a:pPr eaLnBrk="0" hangingPunct="0">
                <a:lnSpc>
                  <a:spcPct val="70000"/>
                </a:lnSpc>
                <a:spcBef>
                  <a:spcPct val="30000"/>
                </a:spcBef>
                <a:buFontTx/>
                <a:buNone/>
                <a:tabLst>
                  <a:tab pos="914400" algn="l"/>
                  <a:tab pos="1206500" algn="l"/>
                  <a:tab pos="1485900" algn="l"/>
                  <a:tab pos="1943100" algn="l"/>
                </a:tabLst>
              </a:pPr>
              <a:r>
                <a:rPr lang="en-US" sz="2400">
                  <a:effectLst/>
                </a:rPr>
                <a:t>where</a:t>
              </a:r>
            </a:p>
            <a:p>
              <a:pPr eaLnBrk="0" hangingPunct="0">
                <a:lnSpc>
                  <a:spcPct val="70000"/>
                </a:lnSpc>
                <a:spcBef>
                  <a:spcPct val="30000"/>
                </a:spcBef>
                <a:buFontTx/>
                <a:buNone/>
                <a:tabLst>
                  <a:tab pos="914400" algn="l"/>
                  <a:tab pos="1206500" algn="l"/>
                  <a:tab pos="1485900" algn="l"/>
                  <a:tab pos="1943100" algn="l"/>
                </a:tabLst>
              </a:pPr>
              <a:r>
                <a:rPr lang="en-US" sz="2400" i="1">
                  <a:effectLst/>
                  <a:latin typeface="Times New Roman" pitchFamily="18" charset="0"/>
                </a:rPr>
                <a:t>a </a:t>
              </a:r>
              <a:r>
                <a:rPr lang="en-US" sz="2400">
                  <a:effectLst/>
                </a:rPr>
                <a:t>= intercept</a:t>
              </a:r>
            </a:p>
            <a:p>
              <a:pPr eaLnBrk="0" hangingPunct="0">
                <a:lnSpc>
                  <a:spcPct val="70000"/>
                </a:lnSpc>
                <a:spcBef>
                  <a:spcPct val="30000"/>
                </a:spcBef>
                <a:buFontTx/>
                <a:buNone/>
                <a:tabLst>
                  <a:tab pos="914400" algn="l"/>
                  <a:tab pos="1206500" algn="l"/>
                  <a:tab pos="1485900" algn="l"/>
                  <a:tab pos="1943100" algn="l"/>
                </a:tabLst>
              </a:pPr>
              <a:r>
                <a:rPr lang="en-US" sz="2400" i="1">
                  <a:effectLst/>
                  <a:latin typeface="Times New Roman" pitchFamily="18" charset="0"/>
                </a:rPr>
                <a:t>b </a:t>
              </a:r>
              <a:r>
                <a:rPr lang="en-US" sz="2400">
                  <a:effectLst/>
                </a:rPr>
                <a:t>= slope of the line</a:t>
              </a:r>
            </a:p>
            <a:p>
              <a:pPr eaLnBrk="0" hangingPunct="0">
                <a:lnSpc>
                  <a:spcPct val="70000"/>
                </a:lnSpc>
                <a:spcBef>
                  <a:spcPct val="30000"/>
                </a:spcBef>
                <a:buFontTx/>
                <a:buNone/>
                <a:tabLst>
                  <a:tab pos="914400" algn="l"/>
                  <a:tab pos="1206500" algn="l"/>
                  <a:tab pos="1485900" algn="l"/>
                  <a:tab pos="1943100" algn="l"/>
                </a:tabLst>
              </a:pPr>
              <a:r>
                <a:rPr lang="en-US" sz="2400" i="1">
                  <a:effectLst/>
                  <a:latin typeface="Times New Roman" pitchFamily="18" charset="0"/>
                </a:rPr>
                <a:t>x </a:t>
              </a:r>
              <a:r>
                <a:rPr lang="en-US" sz="2400">
                  <a:effectLst/>
                </a:rPr>
                <a:t>= time period</a:t>
              </a:r>
            </a:p>
            <a:p>
              <a:pPr eaLnBrk="0" hangingPunct="0">
                <a:lnSpc>
                  <a:spcPct val="70000"/>
                </a:lnSpc>
                <a:spcBef>
                  <a:spcPct val="30000"/>
                </a:spcBef>
                <a:buFontTx/>
                <a:buNone/>
                <a:tabLst>
                  <a:tab pos="914400" algn="l"/>
                  <a:tab pos="1206500" algn="l"/>
                  <a:tab pos="1485900" algn="l"/>
                  <a:tab pos="1943100" algn="l"/>
                </a:tabLst>
              </a:pPr>
              <a:r>
                <a:rPr lang="en-US" sz="2400" i="1">
                  <a:effectLst/>
                  <a:latin typeface="Times New Roman" pitchFamily="18" charset="0"/>
                </a:rPr>
                <a:t>y </a:t>
              </a:r>
              <a:r>
                <a:rPr lang="en-US" sz="2400">
                  <a:effectLst/>
                </a:rPr>
                <a:t>= forecast for        demand for period </a:t>
              </a:r>
              <a:r>
                <a:rPr lang="en-US" sz="2400" i="1">
                  <a:effectLst/>
                  <a:latin typeface="Times New Roman" pitchFamily="18" charset="0"/>
                </a:rPr>
                <a:t>x</a:t>
              </a:r>
              <a:endParaRPr lang="en-US" sz="2400">
                <a:effectLst/>
              </a:endParaRPr>
            </a:p>
          </xdr:txBody>
        </xdr:sp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272E5AB5-E5BA-4FF7-99ED-39251A1660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091353" y="2370138"/>
              <a:ext cx="5646247" cy="3856953"/>
            </a:xfrm>
            <a:prstGeom prst="rect">
              <a:avLst/>
            </a:prstGeom>
            <a:noFill/>
            <a:ln w="12700">
              <a:noFill/>
              <a:miter lim="800000"/>
              <a:headEnd/>
              <a:tailEnd/>
            </a:ln>
            <a:effectLst/>
          </xdr:spPr>
          <xdr:txBody>
            <a:bodyPr wrap="square" lIns="90488" tIns="44450" rIns="90488" bIns="4445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9pPr>
            </a:lstStyle>
            <a:p>
              <a:pPr eaLnBrk="0" hangingPunct="0">
                <a:lnSpc>
                  <a:spcPct val="90000"/>
                </a:lnSpc>
                <a:spcBef>
                  <a:spcPct val="0"/>
                </a:spcBef>
                <a:buFontTx/>
                <a:buNone/>
                <a:tabLst>
                  <a:tab pos="914400" algn="l"/>
                  <a:tab pos="1206500" algn="l"/>
                  <a:tab pos="1485900" algn="l"/>
                  <a:tab pos="1816100" algn="ctr"/>
                  <a:tab pos="2197100" algn="l"/>
                </a:tabLst>
              </a:pPr>
              <a:r>
                <a:rPr lang="en-US" sz="2400">
                  <a:effectLst/>
                </a:rPr>
                <a:t>	</a:t>
              </a:r>
              <a:r>
                <a:rPr lang="en-US" sz="2400" i="1">
                  <a:effectLst/>
                  <a:latin typeface="Times New Roman" pitchFamily="18" charset="0"/>
                </a:rPr>
                <a:t>b</a:t>
              </a:r>
              <a:r>
                <a:rPr lang="en-US" sz="2400">
                  <a:effectLst/>
                </a:rPr>
                <a:t>	=	</a:t>
              </a:r>
            </a:p>
            <a:p>
              <a:pPr eaLnBrk="0" hangingPunct="0">
                <a:lnSpc>
                  <a:spcPct val="90000"/>
                </a:lnSpc>
                <a:spcBef>
                  <a:spcPct val="0"/>
                </a:spcBef>
                <a:buFontTx/>
                <a:buNone/>
                <a:tabLst>
                  <a:tab pos="914400" algn="l"/>
                  <a:tab pos="1206500" algn="l"/>
                  <a:tab pos="1485900" algn="l"/>
                  <a:tab pos="1816100" algn="ctr"/>
                  <a:tab pos="2197100" algn="l"/>
                </a:tabLst>
              </a:pPr>
              <a:endParaRPr lang="en-US" sz="2400">
                <a:effectLst/>
              </a:endParaRPr>
            </a:p>
            <a:p>
              <a:pPr eaLnBrk="0" hangingPunct="0">
                <a:lnSpc>
                  <a:spcPct val="90000"/>
                </a:lnSpc>
                <a:spcBef>
                  <a:spcPct val="0"/>
                </a:spcBef>
                <a:buFontTx/>
                <a:buNone/>
                <a:tabLst>
                  <a:tab pos="914400" algn="l"/>
                  <a:tab pos="1206500" algn="l"/>
                  <a:tab pos="1485900" algn="l"/>
                  <a:tab pos="1816100" algn="ctr"/>
                  <a:tab pos="2197100" algn="l"/>
                </a:tabLst>
              </a:pPr>
              <a:r>
                <a:rPr lang="en-US" sz="2400">
                  <a:effectLst/>
                </a:rPr>
                <a:t>	</a:t>
              </a:r>
              <a:r>
                <a:rPr lang="en-US" sz="2400" i="1">
                  <a:effectLst/>
                  <a:latin typeface="Times New Roman" pitchFamily="18" charset="0"/>
                </a:rPr>
                <a:t>a</a:t>
              </a:r>
              <a:r>
                <a:rPr lang="en-US" sz="2400">
                  <a:effectLst/>
                </a:rPr>
                <a:t>	=	</a:t>
              </a:r>
              <a:r>
                <a:rPr lang="en-US" sz="2400" i="1">
                  <a:effectLst/>
                  <a:latin typeface="Times New Roman" pitchFamily="18" charset="0"/>
                </a:rPr>
                <a:t>y</a:t>
              </a:r>
              <a:r>
                <a:rPr lang="en-US" sz="2400">
                  <a:effectLst/>
                </a:rPr>
                <a:t> - </a:t>
              </a:r>
              <a:r>
                <a:rPr lang="en-US" sz="2400" i="1">
                  <a:effectLst/>
                  <a:latin typeface="Times New Roman" pitchFamily="18" charset="0"/>
                </a:rPr>
                <a:t>b x</a:t>
              </a:r>
              <a:endParaRPr lang="en-US" sz="2400">
                <a:effectLst/>
              </a:endParaRPr>
            </a:p>
            <a:p>
              <a:pPr eaLnBrk="0" hangingPunct="0">
                <a:lnSpc>
                  <a:spcPct val="90000"/>
                </a:lnSpc>
                <a:spcBef>
                  <a:spcPct val="0"/>
                </a:spcBef>
                <a:buFontTx/>
                <a:buNone/>
                <a:tabLst>
                  <a:tab pos="914400" algn="l"/>
                  <a:tab pos="1206500" algn="l"/>
                  <a:tab pos="1485900" algn="l"/>
                  <a:tab pos="1816100" algn="ctr"/>
                  <a:tab pos="2197100" algn="l"/>
                </a:tabLst>
              </a:pPr>
              <a:endParaRPr lang="en-US" sz="2400">
                <a:effectLst/>
              </a:endParaRPr>
            </a:p>
            <a:p>
              <a:pPr eaLnBrk="0" hangingPunct="0">
                <a:lnSpc>
                  <a:spcPct val="90000"/>
                </a:lnSpc>
                <a:spcBef>
                  <a:spcPct val="0"/>
                </a:spcBef>
                <a:buFontTx/>
                <a:buNone/>
                <a:tabLst>
                  <a:tab pos="914400" algn="l"/>
                  <a:tab pos="1206500" algn="l"/>
                  <a:tab pos="1485900" algn="l"/>
                  <a:tab pos="1816100" algn="ctr"/>
                  <a:tab pos="2197100" algn="l"/>
                </a:tabLst>
              </a:pPr>
              <a:r>
                <a:rPr lang="en-US" sz="2400">
                  <a:effectLst/>
                </a:rPr>
                <a:t>	where</a:t>
              </a:r>
            </a:p>
            <a:p>
              <a:pPr eaLnBrk="0" hangingPunct="0">
                <a:lnSpc>
                  <a:spcPct val="90000"/>
                </a:lnSpc>
                <a:spcBef>
                  <a:spcPct val="0"/>
                </a:spcBef>
                <a:buFontTx/>
                <a:buNone/>
                <a:tabLst>
                  <a:tab pos="914400" algn="l"/>
                  <a:tab pos="1206500" algn="l"/>
                  <a:tab pos="1485900" algn="l"/>
                  <a:tab pos="1816100" algn="ctr"/>
                  <a:tab pos="2197100" algn="l"/>
                </a:tabLst>
              </a:pPr>
              <a:r>
                <a:rPr lang="en-US" sz="2400">
                  <a:effectLst/>
                </a:rPr>
                <a:t>	</a:t>
              </a:r>
              <a:r>
                <a:rPr lang="en-US" sz="2400" i="1">
                  <a:effectLst/>
                  <a:latin typeface="Times New Roman" pitchFamily="18" charset="0"/>
                </a:rPr>
                <a:t>n</a:t>
              </a:r>
              <a:r>
                <a:rPr lang="en-US" sz="2400">
                  <a:effectLst/>
                </a:rPr>
                <a:t>	=	number of periods</a:t>
              </a:r>
            </a:p>
            <a:p>
              <a:pPr eaLnBrk="0" hangingPunct="0">
                <a:lnSpc>
                  <a:spcPct val="90000"/>
                </a:lnSpc>
                <a:spcBef>
                  <a:spcPct val="0"/>
                </a:spcBef>
                <a:buFontTx/>
                <a:buNone/>
                <a:tabLst>
                  <a:tab pos="914400" algn="l"/>
                  <a:tab pos="1206500" algn="l"/>
                  <a:tab pos="1485900" algn="l"/>
                  <a:tab pos="1816100" algn="ctr"/>
                  <a:tab pos="2197100" algn="l"/>
                </a:tabLst>
              </a:pPr>
              <a:endParaRPr lang="en-US" sz="2400">
                <a:effectLst/>
              </a:endParaRPr>
            </a:p>
            <a:p>
              <a:pPr eaLnBrk="0" hangingPunct="0">
                <a:lnSpc>
                  <a:spcPct val="90000"/>
                </a:lnSpc>
                <a:spcBef>
                  <a:spcPct val="0"/>
                </a:spcBef>
                <a:buFontTx/>
                <a:buNone/>
                <a:tabLst>
                  <a:tab pos="914400" algn="l"/>
                  <a:tab pos="1206500" algn="l"/>
                  <a:tab pos="1485900" algn="l"/>
                  <a:tab pos="1816100" algn="ctr"/>
                  <a:tab pos="2197100" algn="l"/>
                </a:tabLst>
              </a:pPr>
              <a:r>
                <a:rPr lang="en-US" sz="2400">
                  <a:effectLst/>
                </a:rPr>
                <a:t>	</a:t>
              </a:r>
              <a:r>
                <a:rPr lang="en-US" sz="2400" i="1">
                  <a:effectLst/>
                  <a:latin typeface="Times New Roman" pitchFamily="18" charset="0"/>
                </a:rPr>
                <a:t>x</a:t>
              </a:r>
              <a:r>
                <a:rPr lang="en-US" sz="2400">
                  <a:effectLst/>
                </a:rPr>
                <a:t>	=			= mean of the </a:t>
              </a:r>
              <a:r>
                <a:rPr lang="en-US" sz="2400" i="1">
                  <a:effectLst/>
                  <a:latin typeface="Times New Roman" pitchFamily="18" charset="0"/>
                </a:rPr>
                <a:t>x</a:t>
              </a:r>
              <a:r>
                <a:rPr lang="en-US" sz="2400">
                  <a:effectLst/>
                </a:rPr>
                <a:t> values</a:t>
              </a:r>
              <a:endParaRPr lang="en-US" sz="1600">
                <a:effectLst/>
              </a:endParaRPr>
            </a:p>
            <a:p>
              <a:pPr eaLnBrk="0" hangingPunct="0">
                <a:lnSpc>
                  <a:spcPct val="90000"/>
                </a:lnSpc>
                <a:spcBef>
                  <a:spcPct val="0"/>
                </a:spcBef>
                <a:buFontTx/>
                <a:buNone/>
                <a:tabLst>
                  <a:tab pos="914400" algn="l"/>
                  <a:tab pos="1206500" algn="l"/>
                  <a:tab pos="1485900" algn="l"/>
                  <a:tab pos="1816100" algn="ctr"/>
                  <a:tab pos="2197100" algn="l"/>
                </a:tabLst>
              </a:pPr>
              <a:endParaRPr lang="en-US" sz="1600">
                <a:effectLst/>
              </a:endParaRPr>
            </a:p>
            <a:p>
              <a:pPr eaLnBrk="0" hangingPunct="0">
                <a:lnSpc>
                  <a:spcPct val="90000"/>
                </a:lnSpc>
                <a:spcBef>
                  <a:spcPct val="0"/>
                </a:spcBef>
                <a:buFontTx/>
                <a:buNone/>
                <a:tabLst>
                  <a:tab pos="914400" algn="l"/>
                  <a:tab pos="1206500" algn="l"/>
                  <a:tab pos="1485900" algn="l"/>
                  <a:tab pos="1816100" algn="ctr"/>
                  <a:tab pos="2197100" algn="l"/>
                </a:tabLst>
              </a:pPr>
              <a:endParaRPr lang="en-US" sz="1600">
                <a:effectLst/>
              </a:endParaRPr>
            </a:p>
            <a:p>
              <a:pPr eaLnBrk="0" hangingPunct="0">
                <a:lnSpc>
                  <a:spcPct val="90000"/>
                </a:lnSpc>
                <a:spcBef>
                  <a:spcPct val="0"/>
                </a:spcBef>
                <a:buFontTx/>
                <a:buNone/>
                <a:tabLst>
                  <a:tab pos="914400" algn="l"/>
                  <a:tab pos="1206500" algn="l"/>
                  <a:tab pos="1485900" algn="l"/>
                  <a:tab pos="1816100" algn="ctr"/>
                  <a:tab pos="2197100" algn="l"/>
                </a:tabLst>
              </a:pPr>
              <a:r>
                <a:rPr lang="en-US" sz="2400">
                  <a:effectLst/>
                </a:rPr>
                <a:t>	</a:t>
              </a:r>
              <a:r>
                <a:rPr lang="en-US" sz="2400" i="1">
                  <a:effectLst/>
                  <a:latin typeface="Times New Roman" pitchFamily="18" charset="0"/>
                </a:rPr>
                <a:t>y</a:t>
              </a:r>
              <a:r>
                <a:rPr lang="en-US" sz="2400">
                  <a:effectLst/>
                </a:rPr>
                <a:t>	=		</a:t>
              </a:r>
              <a:r>
                <a:rPr lang="en-US" sz="2400" i="1">
                  <a:effectLst/>
                </a:rPr>
                <a:t>	</a:t>
              </a:r>
              <a:r>
                <a:rPr lang="en-US" sz="2400">
                  <a:effectLst/>
                </a:rPr>
                <a:t>= mean of the </a:t>
              </a:r>
              <a:r>
                <a:rPr lang="en-US" sz="2400" i="1">
                  <a:effectLst/>
                  <a:latin typeface="Times New Roman" pitchFamily="18" charset="0"/>
                </a:rPr>
                <a:t>y</a:t>
              </a:r>
              <a:r>
                <a:rPr lang="en-US" sz="2400">
                  <a:effectLst/>
                </a:rPr>
                <a:t> values		 </a:t>
              </a:r>
            </a:p>
          </xdr:txBody>
        </xdr:sp>
        <xdr:sp macro="" textlink="">
          <xdr:nvSpPr>
            <xdr:cNvPr id="8" name="Line 8">
              <a:extLst>
                <a:ext uri="{FF2B5EF4-FFF2-40B4-BE49-F238E27FC236}">
                  <a16:creationId xmlns:a16="http://schemas.microsoft.com/office/drawing/2014/main" id="{06BD38A1-697E-4F28-82A6-800D73D18ED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38676" y="3163888"/>
              <a:ext cx="146050" cy="1588"/>
            </a:xfrm>
            <a:prstGeom prst="line">
              <a:avLst/>
            </a:prstGeom>
            <a:noFill/>
            <a:ln w="28575">
              <a:solidFill>
                <a:schemeClr val="tx1"/>
              </a:solidFill>
              <a:round/>
              <a:headEnd/>
              <a:tailEnd/>
            </a:ln>
            <a:effectLst/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en-US">
                <a:effectLst/>
              </a:endParaRPr>
            </a:p>
          </xdr:txBody>
        </xdr:sp>
        <xdr:sp macro="" textlink="">
          <xdr:nvSpPr>
            <xdr:cNvPr id="9" name="Line 9">
              <a:extLst>
                <a:ext uri="{FF2B5EF4-FFF2-40B4-BE49-F238E27FC236}">
                  <a16:creationId xmlns:a16="http://schemas.microsoft.com/office/drawing/2014/main" id="{29196B35-C2B7-4082-A287-5735A53903E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281613" y="3162300"/>
              <a:ext cx="146050" cy="1588"/>
            </a:xfrm>
            <a:prstGeom prst="line">
              <a:avLst/>
            </a:prstGeom>
            <a:noFill/>
            <a:ln w="28575">
              <a:solidFill>
                <a:schemeClr val="tx1"/>
              </a:solidFill>
              <a:round/>
              <a:headEnd/>
              <a:tailEnd/>
            </a:ln>
            <a:effectLst/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en-US">
                <a:effectLst/>
              </a:endParaRPr>
            </a:p>
          </xdr:txBody>
        </xdr:sp>
        <xdr:sp macro="" textlink="">
          <xdr:nvSpPr>
            <xdr:cNvPr id="10" name="Line 11">
              <a:extLst>
                <a:ext uri="{FF2B5EF4-FFF2-40B4-BE49-F238E27FC236}">
                  <a16:creationId xmlns:a16="http://schemas.microsoft.com/office/drawing/2014/main" id="{EB50D1EF-462B-45D9-92BA-225D67CB3A3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772151" y="2684463"/>
              <a:ext cx="146050" cy="0"/>
            </a:xfrm>
            <a:prstGeom prst="line">
              <a:avLst/>
            </a:prstGeom>
            <a:noFill/>
            <a:ln w="28575">
              <a:solidFill>
                <a:schemeClr val="tx1"/>
              </a:solidFill>
              <a:round/>
              <a:headEnd/>
              <a:tailEnd/>
            </a:ln>
            <a:effectLst/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en-US">
                <a:effectLst/>
              </a:endParaRPr>
            </a:p>
          </xdr:txBody>
        </xdr:sp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0B56032D-3A9E-4401-9591-ED6037CB96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8201" y="2057400"/>
              <a:ext cx="1528763" cy="936347"/>
            </a:xfrm>
            <a:prstGeom prst="rect">
              <a:avLst/>
            </a:prstGeom>
            <a:noFill/>
            <a:ln w="12700">
              <a:noFill/>
              <a:miter lim="800000"/>
              <a:headEnd/>
              <a:tailEnd/>
            </a:ln>
            <a:effectLst/>
          </xdr:spPr>
          <xdr:txBody>
            <a:bodyPr wrap="square" lIns="90488" tIns="44450" rIns="90488" bIns="4445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9pPr>
            </a:lstStyle>
            <a:p>
              <a:pPr algn="ctr" eaLnBrk="0" hangingPunct="0">
                <a:lnSpc>
                  <a:spcPct val="120000"/>
                </a:lnSpc>
                <a:spcBef>
                  <a:spcPct val="0"/>
                </a:spcBef>
                <a:buFontTx/>
                <a:buNone/>
              </a:pPr>
              <a:r>
                <a:rPr lang="en-US" sz="2400">
                  <a:effectLst/>
                  <a:latin typeface="Symbol" pitchFamily="18" charset="2"/>
                </a:rPr>
                <a:t></a:t>
              </a:r>
              <a:r>
                <a:rPr lang="en-US" sz="2400" i="1">
                  <a:effectLst/>
                  <a:latin typeface="Times New Roman" pitchFamily="18" charset="0"/>
                </a:rPr>
                <a:t>xy</a:t>
              </a:r>
              <a:r>
                <a:rPr lang="en-US" sz="2400">
                  <a:effectLst/>
                </a:rPr>
                <a:t> - </a:t>
              </a:r>
              <a:r>
                <a:rPr lang="en-US" sz="2400" i="1">
                  <a:effectLst/>
                  <a:latin typeface="Times New Roman" pitchFamily="18" charset="0"/>
                </a:rPr>
                <a:t>nxy</a:t>
              </a:r>
            </a:p>
            <a:p>
              <a:pPr algn="ctr" eaLnBrk="0" hangingPunct="0">
                <a:lnSpc>
                  <a:spcPct val="120000"/>
                </a:lnSpc>
                <a:spcBef>
                  <a:spcPct val="0"/>
                </a:spcBef>
                <a:buFontTx/>
                <a:buNone/>
              </a:pPr>
              <a:r>
                <a:rPr lang="en-US" sz="2400">
                  <a:effectLst/>
                  <a:latin typeface="Symbol" pitchFamily="18" charset="2"/>
                </a:rPr>
                <a:t></a:t>
              </a:r>
              <a:r>
                <a:rPr lang="en-US" sz="2400" i="1">
                  <a:effectLst/>
                  <a:latin typeface="Times New Roman" pitchFamily="18" charset="0"/>
                </a:rPr>
                <a:t>x</a:t>
              </a:r>
              <a:r>
                <a:rPr lang="en-US" sz="2400" baseline="30000">
                  <a:effectLst/>
                </a:rPr>
                <a:t>2</a:t>
              </a:r>
              <a:r>
                <a:rPr lang="en-US" sz="2400" i="1">
                  <a:effectLst/>
                </a:rPr>
                <a:t> </a:t>
              </a:r>
              <a:r>
                <a:rPr lang="en-US" sz="2400">
                  <a:effectLst/>
                </a:rPr>
                <a:t>- </a:t>
              </a:r>
              <a:r>
                <a:rPr lang="en-US" sz="2400" i="1">
                  <a:effectLst/>
                  <a:latin typeface="Times New Roman" pitchFamily="18" charset="0"/>
                </a:rPr>
                <a:t>nx</a:t>
              </a:r>
              <a:r>
                <a:rPr lang="en-US" sz="2400" baseline="30000">
                  <a:effectLst/>
                </a:rPr>
                <a:t>2</a:t>
              </a:r>
            </a:p>
          </xdr:txBody>
        </xdr:sp>
        <xdr:sp macro="" textlink="">
          <xdr:nvSpPr>
            <xdr:cNvPr id="12" name="Line 13">
              <a:extLst>
                <a:ext uri="{FF2B5EF4-FFF2-40B4-BE49-F238E27FC236}">
                  <a16:creationId xmlns:a16="http://schemas.microsoft.com/office/drawing/2014/main" id="{8483EDA8-E214-4D07-83E9-DAFE3DD8BF1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738689" y="2570163"/>
              <a:ext cx="1322388" cy="0"/>
            </a:xfrm>
            <a:prstGeom prst="line">
              <a:avLst/>
            </a:prstGeom>
            <a:noFill/>
            <a:ln w="28575">
              <a:solidFill>
                <a:schemeClr val="tx1"/>
              </a:solidFill>
              <a:round/>
              <a:headEnd/>
              <a:tailEnd/>
            </a:ln>
            <a:effectLst/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en-US">
                <a:effectLst/>
              </a:endParaRPr>
            </a:p>
          </xdr:txBody>
        </xdr:sp>
        <xdr:sp macro="" textlink="">
          <xdr:nvSpPr>
            <xdr:cNvPr id="13" name="Line 14">
              <a:extLst>
                <a:ext uri="{FF2B5EF4-FFF2-40B4-BE49-F238E27FC236}">
                  <a16:creationId xmlns:a16="http://schemas.microsoft.com/office/drawing/2014/main" id="{A4D3569F-24CE-43CC-8BF5-6385913E03D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762626" y="2241550"/>
              <a:ext cx="146050" cy="0"/>
            </a:xfrm>
            <a:prstGeom prst="line">
              <a:avLst/>
            </a:prstGeom>
            <a:noFill/>
            <a:ln w="28575">
              <a:solidFill>
                <a:schemeClr val="tx1"/>
              </a:solidFill>
              <a:round/>
              <a:headEnd/>
              <a:tailEnd/>
            </a:ln>
            <a:effectLst/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en-US">
                <a:effectLst/>
              </a:endParaRPr>
            </a:p>
          </xdr:txBody>
        </xdr:sp>
        <xdr:sp macro="" textlink="">
          <xdr:nvSpPr>
            <xdr:cNvPr id="14" name="Line 15">
              <a:extLst>
                <a:ext uri="{FF2B5EF4-FFF2-40B4-BE49-F238E27FC236}">
                  <a16:creationId xmlns:a16="http://schemas.microsoft.com/office/drawing/2014/main" id="{12107B4A-2843-408C-876B-5E5C5DF3F45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922964" y="2243138"/>
              <a:ext cx="146050" cy="0"/>
            </a:xfrm>
            <a:prstGeom prst="line">
              <a:avLst/>
            </a:prstGeom>
            <a:noFill/>
            <a:ln w="28575">
              <a:solidFill>
                <a:schemeClr val="tx1"/>
              </a:solidFill>
              <a:round/>
              <a:headEnd/>
              <a:tailEnd/>
            </a:ln>
            <a:effectLst/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en-US">
                <a:effectLst/>
              </a:endParaRPr>
            </a:p>
          </xdr:txBody>
        </xdr:sp>
        <xdr:sp macro="" textlink="">
          <xdr:nvSpPr>
            <xdr:cNvPr id="15" name="Line 16">
              <a:extLst>
                <a:ext uri="{FF2B5EF4-FFF2-40B4-BE49-F238E27FC236}">
                  <a16:creationId xmlns:a16="http://schemas.microsoft.com/office/drawing/2014/main" id="{7613F900-8A75-4252-BF9D-A09DA316CBF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065588" y="5564188"/>
              <a:ext cx="146050" cy="1588"/>
            </a:xfrm>
            <a:prstGeom prst="line">
              <a:avLst/>
            </a:prstGeom>
            <a:noFill/>
            <a:ln w="28575">
              <a:solidFill>
                <a:schemeClr val="tx1"/>
              </a:solidFill>
              <a:round/>
              <a:headEnd/>
              <a:tailEnd/>
            </a:ln>
            <a:effectLst/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en-US">
                <a:effectLst/>
              </a:endParaRPr>
            </a:p>
          </xdr:txBody>
        </xdr:sp>
        <xdr:sp macro="" textlink="">
          <xdr:nvSpPr>
            <xdr:cNvPr id="16" name="Line 17">
              <a:extLst>
                <a:ext uri="{FF2B5EF4-FFF2-40B4-BE49-F238E27FC236}">
                  <a16:creationId xmlns:a16="http://schemas.microsoft.com/office/drawing/2014/main" id="{BF611C5C-1AC0-410B-83BA-BE56AF881AB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084638" y="4787900"/>
              <a:ext cx="146050" cy="1588"/>
            </a:xfrm>
            <a:prstGeom prst="line">
              <a:avLst/>
            </a:prstGeom>
            <a:noFill/>
            <a:ln w="28575">
              <a:solidFill>
                <a:schemeClr val="tx1"/>
              </a:solidFill>
              <a:round/>
              <a:headEnd/>
              <a:tailEnd/>
            </a:ln>
            <a:effectLst/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en-US">
                <a:effectLst/>
              </a:endParaRPr>
            </a:p>
          </xdr:txBody>
        </xdr:sp>
        <xdr:sp macro="" textlink="">
          <xdr:nvSpPr>
            <xdr:cNvPr id="17" name="Line 19">
              <a:extLst>
                <a:ext uri="{FF2B5EF4-FFF2-40B4-BE49-F238E27FC236}">
                  <a16:creationId xmlns:a16="http://schemas.microsoft.com/office/drawing/2014/main" id="{BA8BEE3A-DD34-4076-B9F4-FFC2F6DF3AD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703763" y="4859338"/>
              <a:ext cx="466725" cy="0"/>
            </a:xfrm>
            <a:prstGeom prst="line">
              <a:avLst/>
            </a:prstGeom>
            <a:noFill/>
            <a:ln w="28575">
              <a:solidFill>
                <a:schemeClr val="tx1"/>
              </a:solidFill>
              <a:round/>
              <a:headEnd/>
              <a:tailEnd/>
            </a:ln>
            <a:effectLst/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en-US">
                <a:effectLst/>
              </a:endParaRPr>
            </a:p>
          </xdr:txBody>
        </xdr: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70205D4A-D78D-4C63-9284-654D365C9F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4441" y="4429125"/>
              <a:ext cx="580608" cy="830997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ffectLst/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9pPr>
            </a:lstStyle>
            <a:p>
              <a:pPr algn="ctr" eaLnBrk="0" hangingPunct="0">
                <a:spcBef>
                  <a:spcPct val="0"/>
                </a:spcBef>
                <a:buFontTx/>
                <a:buNone/>
              </a:pPr>
              <a:r>
                <a:rPr lang="en-US" sz="2400">
                  <a:effectLst/>
                  <a:latin typeface="Symbol" pitchFamily="18" charset="2"/>
                </a:rPr>
                <a:t></a:t>
              </a:r>
              <a:r>
                <a:rPr lang="en-US" sz="2400" i="1">
                  <a:effectLst/>
                  <a:latin typeface="Times New Roman" pitchFamily="18" charset="0"/>
                </a:rPr>
                <a:t>x</a:t>
              </a:r>
            </a:p>
            <a:p>
              <a:pPr algn="ctr" eaLnBrk="0" hangingPunct="0">
                <a:spcBef>
                  <a:spcPct val="0"/>
                </a:spcBef>
                <a:buFontTx/>
                <a:buNone/>
              </a:pPr>
              <a:r>
                <a:rPr lang="en-US" sz="2400" i="1">
                  <a:effectLst/>
                  <a:latin typeface="Times New Roman" pitchFamily="18" charset="0"/>
                </a:rPr>
                <a:t>n</a:t>
              </a:r>
            </a:p>
          </xdr:txBody>
        </xdr:sp>
        <xdr:sp macro="" textlink="">
          <xdr:nvSpPr>
            <xdr:cNvPr id="19" name="Line 22">
              <a:extLst>
                <a:ext uri="{FF2B5EF4-FFF2-40B4-BE49-F238E27FC236}">
                  <a16:creationId xmlns:a16="http://schemas.microsoft.com/office/drawing/2014/main" id="{DD1AA90B-0B15-4566-B3CA-48199406A2E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708526" y="5640388"/>
              <a:ext cx="455613" cy="0"/>
            </a:xfrm>
            <a:prstGeom prst="line">
              <a:avLst/>
            </a:prstGeom>
            <a:noFill/>
            <a:ln w="28575">
              <a:solidFill>
                <a:schemeClr val="tx1"/>
              </a:solidFill>
              <a:round/>
              <a:headEnd/>
              <a:tailEnd/>
            </a:ln>
            <a:effectLst/>
          </xdr:spPr>
          <xdr:txBody>
            <a:bodyPr wrap="square" anchor="ctr"/>
            <a:lstStyle>
              <a:defPPr>
                <a:defRPr lang="en-US"/>
              </a:defPPr>
              <a:lvl1pPr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en-US">
                <a:effectLst/>
              </a:endParaRPr>
            </a:p>
          </xdr:txBody>
        </xdr:sp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0E785438-284F-4797-B4AC-CF9E2FA2E2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6029" y="5178425"/>
              <a:ext cx="580608" cy="830997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ffectLst/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20000"/>
                </a:spcBef>
                <a:spcAft>
                  <a:spcPct val="0"/>
                </a:spcAft>
                <a:buFont typeface="Wingdings" charset="2"/>
                <a:buChar char="§"/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3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Arial" charset="0"/>
                  <a:ea typeface="+mn-ea"/>
                  <a:cs typeface="+mn-cs"/>
                </a:defRPr>
              </a:lvl9pPr>
            </a:lstStyle>
            <a:p>
              <a:pPr algn="ctr" eaLnBrk="0" hangingPunct="0">
                <a:spcBef>
                  <a:spcPct val="0"/>
                </a:spcBef>
                <a:buFontTx/>
                <a:buNone/>
              </a:pPr>
              <a:r>
                <a:rPr lang="en-US" sz="2400">
                  <a:effectLst/>
                  <a:latin typeface="Symbol" pitchFamily="18" charset="2"/>
                </a:rPr>
                <a:t></a:t>
              </a:r>
              <a:r>
                <a:rPr lang="en-US" sz="2400" i="1">
                  <a:effectLst/>
                  <a:latin typeface="Times New Roman" pitchFamily="18" charset="0"/>
                </a:rPr>
                <a:t>y</a:t>
              </a:r>
            </a:p>
            <a:p>
              <a:pPr algn="ctr" eaLnBrk="0" hangingPunct="0">
                <a:spcBef>
                  <a:spcPct val="0"/>
                </a:spcBef>
                <a:buFontTx/>
                <a:buNone/>
              </a:pPr>
              <a:r>
                <a:rPr lang="en-US" sz="2400" i="1">
                  <a:effectLst/>
                  <a:latin typeface="Times New Roman" pitchFamily="18" charset="0"/>
                </a:rPr>
                <a:t>n</a:t>
              </a:r>
            </a:p>
          </xdr:txBody>
        </xdr:sp>
      </xdr:grpSp>
    </xdr:grpSp>
    <xdr:clientData/>
  </xdr:twoCellAnchor>
  <xdr:twoCellAnchor>
    <xdr:from>
      <xdr:col>14</xdr:col>
      <xdr:colOff>95250</xdr:colOff>
      <xdr:row>11</xdr:row>
      <xdr:rowOff>137583</xdr:rowOff>
    </xdr:from>
    <xdr:to>
      <xdr:col>22</xdr:col>
      <xdr:colOff>63500</xdr:colOff>
      <xdr:row>24</xdr:row>
      <xdr:rowOff>69850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D65D7DE-3972-407C-9E0C-0F17ED1EC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219075</xdr:colOff>
      <xdr:row>1</xdr:row>
      <xdr:rowOff>66675</xdr:rowOff>
    </xdr:from>
    <xdr:to>
      <xdr:col>21</xdr:col>
      <xdr:colOff>219075</xdr:colOff>
      <xdr:row>15</xdr:row>
      <xdr:rowOff>57150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BAF1516-A704-4793-AF86-D0234E2A53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742951</xdr:colOff>
      <xdr:row>3</xdr:row>
      <xdr:rowOff>154782</xdr:rowOff>
    </xdr:from>
    <xdr:to>
      <xdr:col>16</xdr:col>
      <xdr:colOff>471489</xdr:colOff>
      <xdr:row>25</xdr:row>
      <xdr:rowOff>64295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7437E54-7C75-493B-9B17-1DB6752723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765" t="15464" r="27548" b="6873"/>
        <a:stretch/>
      </xdr:blipFill>
      <xdr:spPr>
        <a:xfrm>
          <a:off x="11089482" y="869157"/>
          <a:ext cx="3538538" cy="410051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seur1(R&#233;cup&#233;ration%20automatiqu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sheetDataSet>
      <sheetData sheetId="0">
        <row r="3">
          <cell r="C3" t="str">
            <v>Demande</v>
          </cell>
        </row>
        <row r="4">
          <cell r="B4">
            <v>43101</v>
          </cell>
          <cell r="C4">
            <v>3160</v>
          </cell>
        </row>
        <row r="5">
          <cell r="B5">
            <v>43132</v>
          </cell>
          <cell r="C5">
            <v>3000</v>
          </cell>
        </row>
        <row r="6">
          <cell r="B6">
            <v>43160</v>
          </cell>
          <cell r="C6">
            <v>3390</v>
          </cell>
        </row>
        <row r="7">
          <cell r="B7">
            <v>43191</v>
          </cell>
          <cell r="C7">
            <v>3700</v>
          </cell>
        </row>
        <row r="8">
          <cell r="B8">
            <v>43221</v>
          </cell>
          <cell r="C8">
            <v>4170</v>
          </cell>
        </row>
        <row r="9">
          <cell r="B9">
            <v>43252</v>
          </cell>
          <cell r="C9">
            <v>4250</v>
          </cell>
        </row>
        <row r="10">
          <cell r="B10">
            <v>43282</v>
          </cell>
          <cell r="C10">
            <v>3670</v>
          </cell>
        </row>
        <row r="11">
          <cell r="B11">
            <v>43313</v>
          </cell>
          <cell r="C11">
            <v>3100</v>
          </cell>
        </row>
        <row r="12">
          <cell r="B12">
            <v>43344</v>
          </cell>
          <cell r="C12">
            <v>3580</v>
          </cell>
        </row>
        <row r="13">
          <cell r="B13">
            <v>43374</v>
          </cell>
          <cell r="C13">
            <v>4090</v>
          </cell>
        </row>
        <row r="14">
          <cell r="B14">
            <v>43405</v>
          </cell>
          <cell r="C14">
            <v>3830</v>
          </cell>
        </row>
        <row r="15">
          <cell r="B15">
            <v>43435</v>
          </cell>
          <cell r="C15">
            <v>3650</v>
          </cell>
        </row>
        <row r="16">
          <cell r="B16">
            <v>43466</v>
          </cell>
          <cell r="C16">
            <v>4230</v>
          </cell>
        </row>
        <row r="17">
          <cell r="B17">
            <v>43497</v>
          </cell>
          <cell r="C17">
            <v>3820</v>
          </cell>
        </row>
        <row r="18">
          <cell r="B18">
            <v>43525</v>
          </cell>
          <cell r="C18">
            <v>3540</v>
          </cell>
        </row>
        <row r="19">
          <cell r="B19">
            <v>43556</v>
          </cell>
          <cell r="C19">
            <v>3860</v>
          </cell>
        </row>
        <row r="20">
          <cell r="B20">
            <v>43586</v>
          </cell>
          <cell r="C20">
            <v>3840</v>
          </cell>
        </row>
        <row r="21">
          <cell r="B21">
            <v>43617</v>
          </cell>
          <cell r="C21">
            <v>3700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2244-0CD4-45D9-B675-F3480B4BDE8C}">
  <dimension ref="A1:L33"/>
  <sheetViews>
    <sheetView workbookViewId="0">
      <selection activeCell="B1" sqref="A1:B1"/>
    </sheetView>
  </sheetViews>
  <sheetFormatPr baseColWidth="10" defaultRowHeight="12.75" x14ac:dyDescent="0.2"/>
  <cols>
    <col min="1" max="1" width="39.85546875" style="4" customWidth="1"/>
    <col min="2" max="2" width="11.42578125" style="5"/>
    <col min="3" max="3" width="13.7109375" style="5" bestFit="1" customWidth="1"/>
    <col min="4" max="4" width="14.42578125" style="5" bestFit="1" customWidth="1"/>
    <col min="5" max="5" width="3.7109375" style="48" customWidth="1"/>
    <col min="6" max="6" width="13.7109375" style="5" bestFit="1" customWidth="1"/>
    <col min="7" max="7" width="11.42578125" style="5"/>
    <col min="8" max="8" width="28.42578125" style="5" customWidth="1"/>
    <col min="9" max="11" width="11.42578125" style="5"/>
    <col min="12" max="12" width="19.85546875" style="5" customWidth="1"/>
    <col min="13" max="16384" width="11.42578125" style="5"/>
  </cols>
  <sheetData>
    <row r="1" spans="1:12" x14ac:dyDescent="0.2">
      <c r="A1" s="19"/>
      <c r="B1" s="19"/>
      <c r="F1" s="74" t="s">
        <v>98</v>
      </c>
      <c r="G1" s="74"/>
    </row>
    <row r="2" spans="1:12" ht="38.25" x14ac:dyDescent="0.2">
      <c r="A2" s="2" t="s">
        <v>78</v>
      </c>
      <c r="C2" s="45" t="s">
        <v>13</v>
      </c>
      <c r="D2" s="45" t="s">
        <v>12</v>
      </c>
      <c r="F2" s="45" t="s">
        <v>13</v>
      </c>
      <c r="G2" s="45" t="s">
        <v>12</v>
      </c>
    </row>
    <row r="3" spans="1:12" ht="25.5" x14ac:dyDescent="0.2">
      <c r="A3" s="2" t="s">
        <v>79</v>
      </c>
      <c r="C3" s="46">
        <v>-6</v>
      </c>
      <c r="D3" s="46">
        <v>120</v>
      </c>
      <c r="E3" s="49"/>
      <c r="F3" s="46">
        <v>-6</v>
      </c>
      <c r="G3" s="46">
        <v>120</v>
      </c>
    </row>
    <row r="4" spans="1:12" x14ac:dyDescent="0.2">
      <c r="C4" s="46">
        <v>-5</v>
      </c>
      <c r="D4" s="46">
        <v>110</v>
      </c>
      <c r="E4" s="49"/>
      <c r="F4" s="46">
        <v>-5</v>
      </c>
      <c r="G4" s="46">
        <v>110</v>
      </c>
    </row>
    <row r="5" spans="1:12" x14ac:dyDescent="0.2">
      <c r="C5" s="46">
        <v>-4</v>
      </c>
      <c r="D5" s="46">
        <v>105</v>
      </c>
      <c r="E5" s="49"/>
      <c r="F5" s="46">
        <v>-4</v>
      </c>
      <c r="G5" s="46">
        <v>105</v>
      </c>
    </row>
    <row r="6" spans="1:12" x14ac:dyDescent="0.2">
      <c r="C6" s="46">
        <v>-3</v>
      </c>
      <c r="D6" s="46">
        <v>100</v>
      </c>
      <c r="E6" s="49"/>
      <c r="F6" s="46">
        <v>-3</v>
      </c>
      <c r="G6" s="46">
        <v>100</v>
      </c>
    </row>
    <row r="7" spans="1:12" x14ac:dyDescent="0.2">
      <c r="C7" s="46">
        <v>-2</v>
      </c>
      <c r="D7" s="46">
        <v>90</v>
      </c>
      <c r="E7" s="49"/>
      <c r="F7" s="46">
        <v>-2</v>
      </c>
      <c r="G7" s="46">
        <v>90</v>
      </c>
    </row>
    <row r="8" spans="1:12" x14ac:dyDescent="0.2">
      <c r="C8" s="46">
        <v>-1</v>
      </c>
      <c r="D8" s="46">
        <v>80</v>
      </c>
      <c r="E8" s="49"/>
      <c r="F8" s="46">
        <v>-1</v>
      </c>
      <c r="G8" s="46">
        <v>80</v>
      </c>
    </row>
    <row r="9" spans="1:12" x14ac:dyDescent="0.2">
      <c r="C9" s="51"/>
      <c r="D9" s="51"/>
      <c r="F9" s="45" t="s">
        <v>14</v>
      </c>
      <c r="G9" s="45">
        <f>SUM(G3:G8)</f>
        <v>605</v>
      </c>
    </row>
    <row r="10" spans="1:12" x14ac:dyDescent="0.2">
      <c r="C10" s="51"/>
      <c r="D10" s="52"/>
      <c r="E10" s="50"/>
      <c r="F10" s="45" t="s">
        <v>80</v>
      </c>
      <c r="G10" s="47">
        <f>G9/6</f>
        <v>100.83333333333333</v>
      </c>
    </row>
    <row r="11" spans="1:12" x14ac:dyDescent="0.2">
      <c r="C11" s="55"/>
      <c r="D11" s="50"/>
      <c r="E11" s="50"/>
      <c r="F11" s="48"/>
      <c r="G11" s="50"/>
    </row>
    <row r="12" spans="1:12" x14ac:dyDescent="0.2">
      <c r="F12" s="75" t="s">
        <v>99</v>
      </c>
      <c r="G12" s="75"/>
      <c r="H12" s="75"/>
      <c r="J12" s="75" t="s">
        <v>100</v>
      </c>
      <c r="K12" s="75"/>
      <c r="L12" s="75"/>
    </row>
    <row r="13" spans="1:12" x14ac:dyDescent="0.2">
      <c r="C13" s="45" t="s">
        <v>13</v>
      </c>
      <c r="D13" s="45" t="s">
        <v>12</v>
      </c>
      <c r="F13" s="45" t="s">
        <v>13</v>
      </c>
      <c r="G13" s="45" t="s">
        <v>12</v>
      </c>
      <c r="H13" s="45" t="s">
        <v>81</v>
      </c>
      <c r="J13" s="45" t="s">
        <v>13</v>
      </c>
      <c r="K13" s="45" t="s">
        <v>12</v>
      </c>
      <c r="L13" s="45" t="s">
        <v>101</v>
      </c>
    </row>
    <row r="14" spans="1:12" ht="25.5" x14ac:dyDescent="0.2">
      <c r="A14" s="2" t="s">
        <v>82</v>
      </c>
      <c r="C14" s="46">
        <v>-6</v>
      </c>
      <c r="D14" s="46">
        <v>120</v>
      </c>
      <c r="E14" s="49"/>
      <c r="F14" s="46">
        <v>-6</v>
      </c>
      <c r="G14" s="46">
        <v>120</v>
      </c>
      <c r="H14" s="45"/>
      <c r="J14" s="46">
        <v>-6</v>
      </c>
      <c r="K14" s="46">
        <v>120</v>
      </c>
      <c r="L14" s="45"/>
    </row>
    <row r="15" spans="1:12" x14ac:dyDescent="0.2">
      <c r="C15" s="46">
        <v>-5</v>
      </c>
      <c r="D15" s="46">
        <v>110</v>
      </c>
      <c r="E15" s="49"/>
      <c r="F15" s="46">
        <v>-5</v>
      </c>
      <c r="G15" s="46">
        <v>110</v>
      </c>
      <c r="H15" s="45"/>
      <c r="J15" s="46">
        <v>-5</v>
      </c>
      <c r="K15" s="46">
        <v>110</v>
      </c>
      <c r="L15" s="45"/>
    </row>
    <row r="16" spans="1:12" x14ac:dyDescent="0.2">
      <c r="C16" s="46">
        <v>-4</v>
      </c>
      <c r="D16" s="46">
        <v>105</v>
      </c>
      <c r="E16" s="49"/>
      <c r="F16" s="46">
        <v>-4</v>
      </c>
      <c r="G16" s="46">
        <v>105</v>
      </c>
      <c r="H16" s="45"/>
      <c r="J16" s="46">
        <v>-4</v>
      </c>
      <c r="K16" s="46">
        <v>105</v>
      </c>
      <c r="L16" s="45"/>
    </row>
    <row r="17" spans="1:12" x14ac:dyDescent="0.2">
      <c r="C17" s="46">
        <v>-3</v>
      </c>
      <c r="D17" s="46">
        <v>100</v>
      </c>
      <c r="E17" s="49"/>
      <c r="F17" s="46">
        <v>-3</v>
      </c>
      <c r="G17" s="46">
        <v>100</v>
      </c>
      <c r="H17" s="45">
        <f>AVERAGE(G14:G16)</f>
        <v>111.66666666666667</v>
      </c>
      <c r="J17" s="46">
        <v>-3</v>
      </c>
      <c r="K17" s="46">
        <v>100</v>
      </c>
      <c r="L17" s="45"/>
    </row>
    <row r="18" spans="1:12" x14ac:dyDescent="0.2">
      <c r="C18" s="46">
        <v>-2</v>
      </c>
      <c r="D18" s="46">
        <v>90</v>
      </c>
      <c r="E18" s="49"/>
      <c r="F18" s="46">
        <v>-2</v>
      </c>
      <c r="G18" s="46">
        <v>90</v>
      </c>
      <c r="H18" s="45">
        <f t="shared" ref="H18:H20" si="0">AVERAGE(G15:G17)</f>
        <v>105</v>
      </c>
      <c r="J18" s="46">
        <v>-2</v>
      </c>
      <c r="K18" s="46">
        <v>90</v>
      </c>
      <c r="L18" s="45"/>
    </row>
    <row r="19" spans="1:12" x14ac:dyDescent="0.2">
      <c r="C19" s="46">
        <v>-1</v>
      </c>
      <c r="D19" s="46">
        <v>80</v>
      </c>
      <c r="E19" s="49"/>
      <c r="F19" s="46">
        <v>-1</v>
      </c>
      <c r="G19" s="46">
        <v>80</v>
      </c>
      <c r="H19" s="45">
        <f t="shared" si="0"/>
        <v>98.333333333333329</v>
      </c>
      <c r="J19" s="46">
        <v>-1</v>
      </c>
      <c r="K19" s="46">
        <v>80</v>
      </c>
      <c r="L19" s="45">
        <f>AVERAGE(K14:K18)</f>
        <v>105</v>
      </c>
    </row>
    <row r="20" spans="1:12" x14ac:dyDescent="0.2">
      <c r="C20" s="51"/>
      <c r="D20" s="51"/>
      <c r="F20" s="45" t="s">
        <v>14</v>
      </c>
      <c r="G20" s="45">
        <f>SUM(G14:G19)</f>
        <v>605</v>
      </c>
      <c r="H20" s="47">
        <f t="shared" si="0"/>
        <v>90</v>
      </c>
      <c r="J20" s="45"/>
      <c r="K20" s="45"/>
      <c r="L20" s="47">
        <f>AVERAGE(K15:K19)</f>
        <v>97</v>
      </c>
    </row>
    <row r="21" spans="1:12" x14ac:dyDescent="0.2">
      <c r="C21" s="51"/>
      <c r="D21" s="52"/>
      <c r="E21" s="50"/>
      <c r="F21" s="54"/>
      <c r="G21" s="54"/>
    </row>
    <row r="22" spans="1:12" x14ac:dyDescent="0.2">
      <c r="C22" s="55"/>
      <c r="D22" s="50"/>
      <c r="E22" s="50"/>
      <c r="F22" s="56"/>
      <c r="G22" s="56"/>
    </row>
    <row r="23" spans="1:12" x14ac:dyDescent="0.2">
      <c r="C23" s="55"/>
      <c r="D23" s="50"/>
      <c r="E23" s="50"/>
      <c r="F23" s="56"/>
      <c r="G23" s="56"/>
    </row>
    <row r="24" spans="1:12" x14ac:dyDescent="0.2">
      <c r="F24" s="75" t="s">
        <v>102</v>
      </c>
      <c r="G24" s="75"/>
      <c r="H24" s="75"/>
    </row>
    <row r="25" spans="1:12" ht="25.5" x14ac:dyDescent="0.2">
      <c r="A25" s="2" t="s">
        <v>83</v>
      </c>
      <c r="B25" s="45" t="s">
        <v>13</v>
      </c>
      <c r="C25" s="45" t="s">
        <v>84</v>
      </c>
      <c r="F25" s="45" t="s">
        <v>13</v>
      </c>
      <c r="G25" s="45" t="s">
        <v>12</v>
      </c>
      <c r="H25" s="45" t="s">
        <v>85</v>
      </c>
    </row>
    <row r="26" spans="1:12" x14ac:dyDescent="0.2">
      <c r="B26" s="45">
        <v>-3</v>
      </c>
      <c r="C26" s="58">
        <v>0.17</v>
      </c>
      <c r="F26" s="46">
        <v>-6</v>
      </c>
      <c r="G26" s="46">
        <v>120</v>
      </c>
      <c r="H26" s="45"/>
    </row>
    <row r="27" spans="1:12" x14ac:dyDescent="0.2">
      <c r="B27" s="45">
        <v>-2</v>
      </c>
      <c r="C27" s="58">
        <v>0.33</v>
      </c>
      <c r="F27" s="46">
        <v>-5</v>
      </c>
      <c r="G27" s="46">
        <v>110</v>
      </c>
      <c r="H27" s="45"/>
    </row>
    <row r="28" spans="1:12" x14ac:dyDescent="0.2">
      <c r="B28" s="45">
        <v>-1</v>
      </c>
      <c r="C28" s="58">
        <v>0.5</v>
      </c>
      <c r="F28" s="46">
        <v>-4</v>
      </c>
      <c r="G28" s="46">
        <v>105</v>
      </c>
      <c r="H28" s="45"/>
    </row>
    <row r="29" spans="1:12" x14ac:dyDescent="0.2">
      <c r="F29" s="46">
        <v>-3</v>
      </c>
      <c r="G29" s="46">
        <v>100</v>
      </c>
      <c r="H29" s="52">
        <f>$C$26*G26+$C$27*G27+$C$28*G28</f>
        <v>109.2</v>
      </c>
    </row>
    <row r="30" spans="1:12" x14ac:dyDescent="0.2">
      <c r="F30" s="46">
        <v>-2</v>
      </c>
      <c r="G30" s="46">
        <v>90</v>
      </c>
      <c r="H30" s="52">
        <f t="shared" ref="H30:H32" si="1">$C$26*G27+$C$27*G28+$C$28*G29</f>
        <v>103.35</v>
      </c>
    </row>
    <row r="31" spans="1:12" x14ac:dyDescent="0.2">
      <c r="F31" s="46">
        <v>-1</v>
      </c>
      <c r="G31" s="46">
        <v>80</v>
      </c>
      <c r="H31" s="52">
        <f t="shared" si="1"/>
        <v>95.85</v>
      </c>
    </row>
    <row r="32" spans="1:12" x14ac:dyDescent="0.2">
      <c r="F32" s="45" t="s">
        <v>14</v>
      </c>
      <c r="G32" s="45">
        <f>SUM(G26:G31)</f>
        <v>605</v>
      </c>
      <c r="H32" s="47">
        <f t="shared" si="1"/>
        <v>86.7</v>
      </c>
    </row>
    <row r="33" spans="6:7" x14ac:dyDescent="0.2">
      <c r="F33" s="57"/>
      <c r="G33" s="57"/>
    </row>
  </sheetData>
  <mergeCells count="4">
    <mergeCell ref="F1:G1"/>
    <mergeCell ref="F12:H12"/>
    <mergeCell ref="J12:L12"/>
    <mergeCell ref="F24:H2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0"/>
  <sheetViews>
    <sheetView zoomScale="90" zoomScaleNormal="90" workbookViewId="0"/>
  </sheetViews>
  <sheetFormatPr baseColWidth="10" defaultColWidth="8.5703125" defaultRowHeight="12.75" x14ac:dyDescent="0.2"/>
  <cols>
    <col min="1" max="1" width="44.140625" style="3" customWidth="1"/>
    <col min="2" max="2" width="8.5703125" style="6"/>
    <col min="3" max="3" width="6.5703125" style="6" bestFit="1" customWidth="1"/>
    <col min="4" max="5" width="15.140625" style="6" bestFit="1" customWidth="1"/>
    <col min="6" max="6" width="6.5703125" style="6" bestFit="1" customWidth="1"/>
    <col min="7" max="7" width="21.5703125" style="6" bestFit="1" customWidth="1"/>
    <col min="8" max="8" width="18.42578125" style="6" bestFit="1" customWidth="1"/>
    <col min="9" max="9" width="10.85546875" style="6" bestFit="1" customWidth="1"/>
    <col min="10" max="11" width="6.42578125" style="6" bestFit="1" customWidth="1"/>
    <col min="12" max="14" width="8.7109375" style="6" bestFit="1" customWidth="1"/>
    <col min="15" max="16384" width="8.5703125" style="6"/>
  </cols>
  <sheetData>
    <row r="1" spans="1:14" x14ac:dyDescent="0.2">
      <c r="A1" s="19"/>
    </row>
    <row r="3" spans="1:14" ht="38.25" x14ac:dyDescent="0.2">
      <c r="A3" s="10" t="s">
        <v>19</v>
      </c>
      <c r="B3" s="79" t="s">
        <v>29</v>
      </c>
      <c r="C3" s="7">
        <v>2009</v>
      </c>
      <c r="D3" s="7">
        <v>2010</v>
      </c>
      <c r="E3" s="7">
        <v>2011</v>
      </c>
      <c r="F3" s="7">
        <v>2012</v>
      </c>
      <c r="G3" s="7">
        <v>2013</v>
      </c>
      <c r="H3" s="7">
        <v>2014</v>
      </c>
    </row>
    <row r="4" spans="1:14" ht="25.5" x14ac:dyDescent="0.2">
      <c r="A4" s="10" t="s">
        <v>20</v>
      </c>
      <c r="B4" s="80"/>
      <c r="C4" s="7">
        <v>1</v>
      </c>
      <c r="D4" s="7">
        <v>2</v>
      </c>
      <c r="E4" s="7">
        <v>3</v>
      </c>
      <c r="F4" s="7">
        <v>4</v>
      </c>
      <c r="G4" s="7">
        <v>5</v>
      </c>
      <c r="H4" s="7" t="s">
        <v>30</v>
      </c>
    </row>
    <row r="5" spans="1:14" x14ac:dyDescent="0.2">
      <c r="A5" s="10" t="s">
        <v>21</v>
      </c>
      <c r="B5" s="9" t="s">
        <v>31</v>
      </c>
      <c r="C5" s="7">
        <v>600000</v>
      </c>
      <c r="D5" s="7">
        <v>605000</v>
      </c>
      <c r="E5" s="7">
        <v>610000</v>
      </c>
      <c r="F5" s="7">
        <v>625000</v>
      </c>
      <c r="G5" s="7">
        <v>630000</v>
      </c>
      <c r="H5" s="8" t="s">
        <v>32</v>
      </c>
    </row>
    <row r="6" spans="1:14" x14ac:dyDescent="0.2">
      <c r="A6" s="11" t="s">
        <v>16</v>
      </c>
    </row>
    <row r="7" spans="1:14" x14ac:dyDescent="0.2">
      <c r="A7" s="11" t="s">
        <v>17</v>
      </c>
      <c r="B7" s="81" t="s">
        <v>33</v>
      </c>
      <c r="C7" s="81"/>
      <c r="D7" s="81"/>
      <c r="E7" s="81"/>
      <c r="F7" s="81"/>
      <c r="G7" s="81"/>
      <c r="H7" s="81"/>
      <c r="I7" s="14"/>
      <c r="J7" s="14"/>
    </row>
    <row r="8" spans="1:14" x14ac:dyDescent="0.2">
      <c r="A8" s="11" t="s">
        <v>23</v>
      </c>
      <c r="B8" s="82" t="s">
        <v>29</v>
      </c>
      <c r="C8" s="15">
        <v>2009</v>
      </c>
      <c r="D8" s="15">
        <v>2010</v>
      </c>
      <c r="E8" s="15">
        <v>2011</v>
      </c>
      <c r="F8" s="15">
        <v>2012</v>
      </c>
      <c r="G8" s="15">
        <v>2013</v>
      </c>
      <c r="H8" s="16">
        <v>2014</v>
      </c>
      <c r="I8" s="17" t="s">
        <v>34</v>
      </c>
      <c r="J8" s="17" t="s">
        <v>35</v>
      </c>
    </row>
    <row r="9" spans="1:14" x14ac:dyDescent="0.2">
      <c r="A9" s="11" t="s">
        <v>18</v>
      </c>
      <c r="B9" s="80"/>
      <c r="C9" s="7">
        <v>1</v>
      </c>
      <c r="D9" s="7">
        <v>2</v>
      </c>
      <c r="E9" s="7">
        <v>3</v>
      </c>
      <c r="F9" s="7">
        <v>4</v>
      </c>
      <c r="G9" s="7">
        <v>5</v>
      </c>
      <c r="H9" s="12">
        <v>6</v>
      </c>
      <c r="I9" s="14">
        <f>(G10-C10)/(G9-C9)</f>
        <v>7500</v>
      </c>
      <c r="J9" s="14">
        <f>G10-G9*I9</f>
        <v>592500</v>
      </c>
    </row>
    <row r="10" spans="1:14" ht="38.25" x14ac:dyDescent="0.2">
      <c r="A10" s="10" t="s">
        <v>22</v>
      </c>
      <c r="B10" s="9" t="s">
        <v>31</v>
      </c>
      <c r="C10" s="7">
        <v>600000</v>
      </c>
      <c r="D10" s="7">
        <v>605000</v>
      </c>
      <c r="E10" s="7">
        <v>610000</v>
      </c>
      <c r="F10" s="7">
        <v>625000</v>
      </c>
      <c r="G10" s="7">
        <v>630000</v>
      </c>
      <c r="H10" s="13">
        <f>I9*H9+J9</f>
        <v>637500</v>
      </c>
      <c r="I10" s="14"/>
      <c r="J10" s="14"/>
    </row>
    <row r="11" spans="1:14" x14ac:dyDescent="0.2">
      <c r="A11" s="10"/>
    </row>
    <row r="12" spans="1:14" ht="25.5" x14ac:dyDescent="0.2">
      <c r="A12" s="11" t="s">
        <v>24</v>
      </c>
      <c r="B12" s="81" t="s">
        <v>36</v>
      </c>
      <c r="C12" s="81"/>
      <c r="D12" s="81"/>
      <c r="E12" s="81"/>
      <c r="F12" s="81"/>
      <c r="G12" s="81"/>
      <c r="H12" s="81"/>
      <c r="I12" s="18"/>
      <c r="J12" s="18"/>
    </row>
    <row r="13" spans="1:14" ht="25.5" x14ac:dyDescent="0.2">
      <c r="A13" s="11" t="s">
        <v>25</v>
      </c>
      <c r="B13" s="82" t="s">
        <v>29</v>
      </c>
      <c r="C13" s="15">
        <v>2009</v>
      </c>
      <c r="D13" s="15">
        <v>2010</v>
      </c>
      <c r="E13" s="15">
        <v>2011</v>
      </c>
      <c r="F13" s="15">
        <v>2012</v>
      </c>
      <c r="G13" s="15">
        <v>2013</v>
      </c>
      <c r="H13" s="16">
        <v>2014</v>
      </c>
      <c r="I13" s="14" t="s">
        <v>37</v>
      </c>
      <c r="J13" s="14" t="s">
        <v>38</v>
      </c>
      <c r="K13" s="14" t="s">
        <v>39</v>
      </c>
      <c r="L13" s="14" t="s">
        <v>40</v>
      </c>
      <c r="M13" s="14" t="s">
        <v>34</v>
      </c>
      <c r="N13" s="14" t="s">
        <v>35</v>
      </c>
    </row>
    <row r="14" spans="1:14" x14ac:dyDescent="0.2">
      <c r="A14" s="11" t="s">
        <v>26</v>
      </c>
      <c r="B14" s="80"/>
      <c r="C14" s="7">
        <v>1</v>
      </c>
      <c r="D14" s="7">
        <v>2</v>
      </c>
      <c r="E14" s="7">
        <v>3</v>
      </c>
      <c r="F14" s="7">
        <v>4</v>
      </c>
      <c r="G14" s="7">
        <v>5</v>
      </c>
      <c r="H14" s="12">
        <v>6</v>
      </c>
      <c r="I14" s="14">
        <f>(C14+D14+E14)/3</f>
        <v>2</v>
      </c>
      <c r="J14" s="14">
        <f>(F14+G14)/2</f>
        <v>4.5</v>
      </c>
      <c r="K14" s="14">
        <f>AVERAGE(C15:E15)</f>
        <v>605000</v>
      </c>
      <c r="L14" s="14">
        <f>AVERAGE(F15:G15)</f>
        <v>627500</v>
      </c>
      <c r="M14" s="14">
        <f>(L14-K14)/(J14-I14)</f>
        <v>9000</v>
      </c>
      <c r="N14" s="14">
        <f>K14-I14*M14</f>
        <v>587000</v>
      </c>
    </row>
    <row r="15" spans="1:14" x14ac:dyDescent="0.2">
      <c r="A15" s="11" t="s">
        <v>27</v>
      </c>
      <c r="B15" s="9" t="s">
        <v>31</v>
      </c>
      <c r="C15" s="7">
        <v>600000</v>
      </c>
      <c r="D15" s="7">
        <v>605000</v>
      </c>
      <c r="E15" s="7">
        <v>610000</v>
      </c>
      <c r="F15" s="7">
        <v>625000</v>
      </c>
      <c r="G15" s="7">
        <v>630000</v>
      </c>
      <c r="H15" s="13">
        <f>H14*M14+N14</f>
        <v>641000</v>
      </c>
      <c r="I15" s="14"/>
      <c r="J15" s="14"/>
      <c r="K15" s="14"/>
      <c r="L15" s="14"/>
      <c r="M15" s="14"/>
      <c r="N15" s="14"/>
    </row>
    <row r="16" spans="1:14" ht="25.5" x14ac:dyDescent="0.2">
      <c r="A16" s="11" t="s">
        <v>28</v>
      </c>
    </row>
    <row r="17" spans="2:22" ht="13.5" thickBot="1" x14ac:dyDescent="0.25">
      <c r="B17" s="81" t="s">
        <v>46</v>
      </c>
      <c r="C17" s="81"/>
      <c r="D17" s="81"/>
      <c r="E17" s="81"/>
      <c r="F17" s="81"/>
      <c r="G17" s="81"/>
      <c r="H17" s="83"/>
      <c r="I17" s="76" t="s">
        <v>56</v>
      </c>
      <c r="J17" s="77"/>
      <c r="K17" s="77"/>
      <c r="L17" s="77"/>
      <c r="M17" s="77"/>
    </row>
    <row r="18" spans="2:22" ht="38.25" x14ac:dyDescent="0.2">
      <c r="B18" s="20"/>
      <c r="C18" s="21" t="s">
        <v>41</v>
      </c>
      <c r="D18" s="21" t="s">
        <v>42</v>
      </c>
      <c r="E18" s="21" t="s">
        <v>43</v>
      </c>
      <c r="F18" s="22" t="s">
        <v>45</v>
      </c>
      <c r="H18" s="14"/>
      <c r="I18" s="14" t="s">
        <v>49</v>
      </c>
      <c r="J18" s="14">
        <f>SLOPE(D19:D23,C19:C23)</f>
        <v>8000</v>
      </c>
      <c r="K18" s="14"/>
      <c r="L18" s="14"/>
      <c r="M18" s="14"/>
    </row>
    <row r="19" spans="2:22" x14ac:dyDescent="0.2">
      <c r="B19" s="23"/>
      <c r="C19" s="24">
        <v>1</v>
      </c>
      <c r="D19" s="25">
        <v>600000</v>
      </c>
      <c r="E19" s="26">
        <v>600000</v>
      </c>
      <c r="F19" s="27">
        <v>1</v>
      </c>
      <c r="H19" s="14"/>
      <c r="I19" s="14" t="s">
        <v>50</v>
      </c>
      <c r="J19" s="14">
        <f>INTERCEPT(D19:D23,C19:C23)</f>
        <v>590000</v>
      </c>
      <c r="K19" s="14"/>
      <c r="L19" s="14"/>
      <c r="M19" s="14"/>
    </row>
    <row r="20" spans="2:22" x14ac:dyDescent="0.2">
      <c r="B20" s="23"/>
      <c r="C20" s="24">
        <v>2</v>
      </c>
      <c r="D20" s="25">
        <v>605000</v>
      </c>
      <c r="E20" s="26">
        <v>1210000</v>
      </c>
      <c r="F20" s="27">
        <v>4</v>
      </c>
      <c r="H20" s="14" t="s">
        <v>54</v>
      </c>
      <c r="I20" s="14" t="s">
        <v>51</v>
      </c>
      <c r="J20" s="14">
        <f>J19</f>
        <v>590000</v>
      </c>
      <c r="K20" s="14" t="s">
        <v>52</v>
      </c>
      <c r="L20" s="14">
        <f>J18</f>
        <v>8000</v>
      </c>
      <c r="M20" s="14" t="s">
        <v>53</v>
      </c>
    </row>
    <row r="21" spans="2:22" x14ac:dyDescent="0.2">
      <c r="B21" s="23"/>
      <c r="C21" s="24">
        <v>3</v>
      </c>
      <c r="D21" s="25">
        <v>610000</v>
      </c>
      <c r="E21" s="26">
        <v>1830000</v>
      </c>
      <c r="F21" s="27">
        <v>9</v>
      </c>
      <c r="H21" s="14"/>
      <c r="I21" s="14" t="s">
        <v>55</v>
      </c>
      <c r="J21" s="14">
        <f>J20+L20*6</f>
        <v>638000</v>
      </c>
      <c r="K21" s="14"/>
      <c r="L21" s="14"/>
      <c r="M21" s="14"/>
    </row>
    <row r="22" spans="2:22" x14ac:dyDescent="0.2">
      <c r="B22" s="23"/>
      <c r="C22" s="24">
        <v>4</v>
      </c>
      <c r="D22" s="25">
        <v>625000</v>
      </c>
      <c r="E22" s="26">
        <v>2500000</v>
      </c>
      <c r="F22" s="27">
        <v>16</v>
      </c>
      <c r="H22" s="6" t="s">
        <v>57</v>
      </c>
      <c r="I22" s="6" t="s">
        <v>58</v>
      </c>
      <c r="J22" s="6">
        <f>CORREL(D19:D23,C19:C23)</f>
        <v>0.97735555485044168</v>
      </c>
    </row>
    <row r="23" spans="2:22" x14ac:dyDescent="0.2">
      <c r="B23" s="23"/>
      <c r="C23" s="24">
        <v>5</v>
      </c>
      <c r="D23" s="25">
        <v>630000</v>
      </c>
      <c r="E23" s="26">
        <v>3150000</v>
      </c>
      <c r="F23" s="27">
        <v>25</v>
      </c>
    </row>
    <row r="24" spans="2:22" ht="13.5" thickBot="1" x14ac:dyDescent="0.25">
      <c r="B24" s="28" t="s">
        <v>44</v>
      </c>
      <c r="C24" s="29">
        <v>15</v>
      </c>
      <c r="D24" s="30">
        <v>3070000</v>
      </c>
      <c r="E24" s="30">
        <v>9290000</v>
      </c>
      <c r="F24" s="31">
        <v>55</v>
      </c>
      <c r="H24" s="76" t="s">
        <v>56</v>
      </c>
      <c r="I24" s="77"/>
      <c r="J24" s="77"/>
      <c r="K24" s="77"/>
      <c r="L24" s="77"/>
    </row>
    <row r="25" spans="2:22" x14ac:dyDescent="0.2">
      <c r="B25" s="6" t="s">
        <v>47</v>
      </c>
      <c r="C25" s="6">
        <f>AVERAGE(C19:C23)</f>
        <v>3</v>
      </c>
      <c r="D25" s="32">
        <f>AVERAGE(D19:D23)</f>
        <v>614000</v>
      </c>
      <c r="H25" s="6" t="s">
        <v>34</v>
      </c>
      <c r="I25" s="6" t="s">
        <v>35</v>
      </c>
    </row>
    <row r="26" spans="2:22" x14ac:dyDescent="0.2">
      <c r="B26" s="6" t="s">
        <v>34</v>
      </c>
      <c r="C26" s="6">
        <f>(E24-COUNT(C19:C23)*C25*D25)/(F24-COUNT(C19:C23)*C25^2)</f>
        <v>8000</v>
      </c>
      <c r="H26" s="6">
        <f t="array" ref="H26:I26">LINEST(D19:D23,C19:C23,TRUE)</f>
        <v>7999.9999999999964</v>
      </c>
      <c r="I26" s="6">
        <v>590000</v>
      </c>
    </row>
    <row r="27" spans="2:22" x14ac:dyDescent="0.2">
      <c r="B27" s="6" t="s">
        <v>35</v>
      </c>
      <c r="C27" s="6">
        <f>D25-C25*C26</f>
        <v>590000</v>
      </c>
    </row>
    <row r="28" spans="2:22" x14ac:dyDescent="0.2">
      <c r="B28" s="33" t="s">
        <v>48</v>
      </c>
      <c r="C28" s="33">
        <f>6*C26+C27</f>
        <v>638000</v>
      </c>
      <c r="H28" s="6">
        <f t="array" ref="H28:I29">LINEST(D19:D23,C19:C23,TRUE,TRUE)</f>
        <v>7999.9999999999964</v>
      </c>
      <c r="I28" s="6">
        <v>590000</v>
      </c>
      <c r="K28" s="78" t="s">
        <v>105</v>
      </c>
      <c r="L28" s="78"/>
      <c r="M28" s="78"/>
      <c r="N28" s="78"/>
      <c r="O28" s="78"/>
      <c r="P28" s="78"/>
      <c r="Q28" s="78"/>
      <c r="R28" s="78"/>
      <c r="S28" s="78"/>
    </row>
    <row r="29" spans="2:22" x14ac:dyDescent="0.2">
      <c r="G29" s="6" t="s">
        <v>103</v>
      </c>
      <c r="H29" s="6">
        <v>999.99999999999955</v>
      </c>
      <c r="I29" s="6">
        <v>3316.6247903553981</v>
      </c>
      <c r="U29" s="6">
        <f t="array" ref="U29:V29">LINEST(D19:D23,C19:C23)</f>
        <v>7999.9999999999964</v>
      </c>
      <c r="V29" s="6">
        <v>590000</v>
      </c>
    </row>
    <row r="30" spans="2:22" x14ac:dyDescent="0.2">
      <c r="G30" s="6" t="s">
        <v>104</v>
      </c>
      <c r="H30" s="6">
        <f>H29*2</f>
        <v>1999.9999999999991</v>
      </c>
      <c r="I30" s="6">
        <f>I29*2</f>
        <v>6633.2495807107962</v>
      </c>
      <c r="Q30" s="6">
        <f t="array" ref="Q30:R30">LINEST(D19:D23,C19:C23)</f>
        <v>7999.9999999999964</v>
      </c>
      <c r="R30" s="6">
        <v>590000</v>
      </c>
    </row>
  </sheetData>
  <mergeCells count="9">
    <mergeCell ref="K28:S28"/>
    <mergeCell ref="I17:M17"/>
    <mergeCell ref="H24:L24"/>
    <mergeCell ref="B3:B4"/>
    <mergeCell ref="B8:B9"/>
    <mergeCell ref="B7:H7"/>
    <mergeCell ref="B12:H12"/>
    <mergeCell ref="B13:B14"/>
    <mergeCell ref="B17:H1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3"/>
  <sheetViews>
    <sheetView workbookViewId="0"/>
  </sheetViews>
  <sheetFormatPr baseColWidth="10" defaultColWidth="10.140625" defaultRowHeight="12.75" x14ac:dyDescent="0.2"/>
  <cols>
    <col min="1" max="1" width="57.85546875" style="35" customWidth="1"/>
    <col min="2" max="2" width="10.85546875" style="34" customWidth="1"/>
    <col min="3" max="3" width="10.140625" style="34"/>
    <col min="4" max="4" width="13.7109375" style="34" customWidth="1"/>
    <col min="5" max="8" width="10.140625" style="34"/>
    <col min="9" max="9" width="9.85546875" style="34" customWidth="1"/>
    <col min="10" max="10" width="10.140625" style="34"/>
    <col min="11" max="11" width="12.28515625" style="34" customWidth="1"/>
    <col min="12" max="16384" width="10.140625" style="34"/>
  </cols>
  <sheetData>
    <row r="1" spans="1:13" x14ac:dyDescent="0.2">
      <c r="A1" s="19"/>
      <c r="B1" s="19"/>
    </row>
    <row r="3" spans="1:13" ht="63.75" x14ac:dyDescent="0.2">
      <c r="A3" s="36" t="s">
        <v>66</v>
      </c>
      <c r="C3" s="38"/>
      <c r="D3" s="39" t="s">
        <v>106</v>
      </c>
      <c r="E3" s="39" t="s">
        <v>67</v>
      </c>
      <c r="F3" s="38" t="s">
        <v>68</v>
      </c>
      <c r="G3" s="39" t="s">
        <v>107</v>
      </c>
      <c r="H3" s="38" t="s">
        <v>68</v>
      </c>
      <c r="J3" s="38"/>
      <c r="K3" s="39" t="s">
        <v>106</v>
      </c>
      <c r="L3" s="39" t="s">
        <v>67</v>
      </c>
      <c r="M3" s="39" t="s">
        <v>107</v>
      </c>
    </row>
    <row r="4" spans="1:13" x14ac:dyDescent="0.2">
      <c r="A4" s="36"/>
      <c r="C4" s="7" t="s">
        <v>0</v>
      </c>
      <c r="D4" s="7">
        <v>40</v>
      </c>
      <c r="E4" s="7">
        <v>6.3E-2</v>
      </c>
      <c r="F4" s="7" t="s">
        <v>69</v>
      </c>
      <c r="G4" s="7">
        <v>40.630000000000003</v>
      </c>
      <c r="H4" s="7" t="s">
        <v>70</v>
      </c>
      <c r="J4" s="7" t="s">
        <v>0</v>
      </c>
      <c r="K4" s="7">
        <v>40</v>
      </c>
      <c r="L4" s="41">
        <f>K4/$K$16</f>
        <v>6.3492063492063489E-2</v>
      </c>
      <c r="M4" s="42">
        <f>$M$16*L4</f>
        <v>40.634920634920633</v>
      </c>
    </row>
    <row r="5" spans="1:13" ht="25.5" x14ac:dyDescent="0.2">
      <c r="A5" s="37" t="s">
        <v>59</v>
      </c>
      <c r="C5" s="7" t="s">
        <v>1</v>
      </c>
      <c r="D5" s="7">
        <v>30</v>
      </c>
      <c r="E5" s="7">
        <v>4.8000000000000001E-2</v>
      </c>
      <c r="F5" s="7" t="s">
        <v>71</v>
      </c>
      <c r="G5" s="7">
        <v>30.48</v>
      </c>
      <c r="H5" s="7" t="s">
        <v>72</v>
      </c>
      <c r="J5" s="7" t="s">
        <v>1</v>
      </c>
      <c r="K5" s="7">
        <v>30</v>
      </c>
      <c r="L5" s="41">
        <f t="shared" ref="L5:L16" si="0">K5/$K$16</f>
        <v>4.7619047619047616E-2</v>
      </c>
      <c r="M5" s="42">
        <f t="shared" ref="M5:M15" si="1">$M$16*L5</f>
        <v>30.476190476190474</v>
      </c>
    </row>
    <row r="6" spans="1:13" ht="25.5" x14ac:dyDescent="0.2">
      <c r="A6" s="36" t="s">
        <v>60</v>
      </c>
      <c r="C6" s="7" t="s">
        <v>2</v>
      </c>
      <c r="D6" s="7">
        <v>50</v>
      </c>
      <c r="E6" s="7">
        <v>7.9000000000000001E-2</v>
      </c>
      <c r="F6" s="7" t="s">
        <v>73</v>
      </c>
      <c r="G6" s="7">
        <v>50.79</v>
      </c>
      <c r="H6" s="7" t="s">
        <v>74</v>
      </c>
      <c r="J6" s="7" t="s">
        <v>2</v>
      </c>
      <c r="K6" s="7">
        <v>50</v>
      </c>
      <c r="L6" s="41">
        <f t="shared" si="0"/>
        <v>7.9365079365079361E-2</v>
      </c>
      <c r="M6" s="42">
        <f t="shared" si="1"/>
        <v>50.793650793650791</v>
      </c>
    </row>
    <row r="7" spans="1:13" x14ac:dyDescent="0.2">
      <c r="A7" s="36" t="s">
        <v>61</v>
      </c>
      <c r="C7" s="7" t="s">
        <v>3</v>
      </c>
      <c r="D7" s="7">
        <v>50</v>
      </c>
      <c r="E7" s="7">
        <v>7.9000000000000001E-2</v>
      </c>
      <c r="F7" s="7" t="s">
        <v>75</v>
      </c>
      <c r="G7" s="7">
        <v>50.79</v>
      </c>
      <c r="H7" s="7" t="s">
        <v>76</v>
      </c>
      <c r="J7" s="7" t="s">
        <v>3</v>
      </c>
      <c r="K7" s="7">
        <v>50</v>
      </c>
      <c r="L7" s="41">
        <f t="shared" si="0"/>
        <v>7.9365079365079361E-2</v>
      </c>
      <c r="M7" s="42">
        <f t="shared" si="1"/>
        <v>50.793650793650791</v>
      </c>
    </row>
    <row r="8" spans="1:13" x14ac:dyDescent="0.2">
      <c r="A8" s="36" t="s">
        <v>62</v>
      </c>
      <c r="C8" s="7" t="s">
        <v>4</v>
      </c>
      <c r="D8" s="7">
        <v>50</v>
      </c>
      <c r="E8" s="7">
        <v>7.9000000000000001E-2</v>
      </c>
      <c r="F8" s="7"/>
      <c r="G8" s="7">
        <v>50.79</v>
      </c>
      <c r="H8" s="7"/>
      <c r="J8" s="7" t="s">
        <v>4</v>
      </c>
      <c r="K8" s="7">
        <v>50</v>
      </c>
      <c r="L8" s="41">
        <f t="shared" si="0"/>
        <v>7.9365079365079361E-2</v>
      </c>
      <c r="M8" s="42">
        <f t="shared" si="1"/>
        <v>50.793650793650791</v>
      </c>
    </row>
    <row r="9" spans="1:13" x14ac:dyDescent="0.2">
      <c r="A9" s="36" t="s">
        <v>63</v>
      </c>
      <c r="C9" s="7" t="s">
        <v>5</v>
      </c>
      <c r="D9" s="7">
        <v>60</v>
      </c>
      <c r="E9" s="7">
        <v>9.5000000000000001E-2</v>
      </c>
      <c r="F9" s="7"/>
      <c r="G9" s="7">
        <v>60.95</v>
      </c>
      <c r="H9" s="7"/>
      <c r="J9" s="7" t="s">
        <v>5</v>
      </c>
      <c r="K9" s="7">
        <v>60</v>
      </c>
      <c r="L9" s="41">
        <f t="shared" si="0"/>
        <v>9.5238095238095233E-2</v>
      </c>
      <c r="M9" s="42">
        <f t="shared" si="1"/>
        <v>60.952380952380949</v>
      </c>
    </row>
    <row r="10" spans="1:13" ht="25.5" x14ac:dyDescent="0.2">
      <c r="A10" s="36" t="s">
        <v>64</v>
      </c>
      <c r="C10" s="7" t="s">
        <v>6</v>
      </c>
      <c r="D10" s="7">
        <v>20</v>
      </c>
      <c r="E10" s="7">
        <v>3.2000000000000001E-2</v>
      </c>
      <c r="F10" s="7"/>
      <c r="G10" s="7">
        <v>20.32</v>
      </c>
      <c r="H10" s="7"/>
      <c r="J10" s="7" t="s">
        <v>6</v>
      </c>
      <c r="K10" s="7">
        <v>20</v>
      </c>
      <c r="L10" s="41">
        <f t="shared" si="0"/>
        <v>3.1746031746031744E-2</v>
      </c>
      <c r="M10" s="42">
        <f t="shared" si="1"/>
        <v>20.317460317460316</v>
      </c>
    </row>
    <row r="11" spans="1:13" x14ac:dyDescent="0.2">
      <c r="A11" s="36" t="s">
        <v>65</v>
      </c>
      <c r="C11" s="7" t="s">
        <v>7</v>
      </c>
      <c r="D11" s="7">
        <v>20</v>
      </c>
      <c r="E11" s="7">
        <v>3.2000000000000001E-2</v>
      </c>
      <c r="F11" s="7"/>
      <c r="G11" s="7">
        <v>20.32</v>
      </c>
      <c r="H11" s="7"/>
      <c r="J11" s="7" t="s">
        <v>7</v>
      </c>
      <c r="K11" s="7">
        <v>20</v>
      </c>
      <c r="L11" s="41">
        <f t="shared" si="0"/>
        <v>3.1746031746031744E-2</v>
      </c>
      <c r="M11" s="42">
        <f t="shared" si="1"/>
        <v>20.317460317460316</v>
      </c>
    </row>
    <row r="12" spans="1:13" x14ac:dyDescent="0.2">
      <c r="C12" s="7" t="s">
        <v>8</v>
      </c>
      <c r="D12" s="7">
        <v>50</v>
      </c>
      <c r="E12" s="7">
        <v>7.9000000000000001E-2</v>
      </c>
      <c r="F12" s="7"/>
      <c r="G12" s="7">
        <v>50.79</v>
      </c>
      <c r="H12" s="7"/>
      <c r="J12" s="7" t="s">
        <v>8</v>
      </c>
      <c r="K12" s="7">
        <v>50</v>
      </c>
      <c r="L12" s="41">
        <f t="shared" si="0"/>
        <v>7.9365079365079361E-2</v>
      </c>
      <c r="M12" s="42">
        <f t="shared" si="1"/>
        <v>50.793650793650791</v>
      </c>
    </row>
    <row r="13" spans="1:13" x14ac:dyDescent="0.2">
      <c r="C13" s="7" t="s">
        <v>9</v>
      </c>
      <c r="D13" s="7">
        <v>70</v>
      </c>
      <c r="E13" s="7">
        <v>0.111</v>
      </c>
      <c r="F13" s="7"/>
      <c r="G13" s="7">
        <v>71.11</v>
      </c>
      <c r="H13" s="7"/>
      <c r="J13" s="7" t="s">
        <v>9</v>
      </c>
      <c r="K13" s="7">
        <v>70</v>
      </c>
      <c r="L13" s="41">
        <f t="shared" si="0"/>
        <v>0.1111111111111111</v>
      </c>
      <c r="M13" s="42">
        <f t="shared" si="1"/>
        <v>71.111111111111114</v>
      </c>
    </row>
    <row r="14" spans="1:13" x14ac:dyDescent="0.2">
      <c r="C14" s="7" t="s">
        <v>10</v>
      </c>
      <c r="D14" s="7">
        <v>90</v>
      </c>
      <c r="E14" s="7">
        <v>0.14299999999999999</v>
      </c>
      <c r="F14" s="7"/>
      <c r="G14" s="7">
        <v>91.43</v>
      </c>
      <c r="H14" s="7"/>
      <c r="J14" s="7" t="s">
        <v>10</v>
      </c>
      <c r="K14" s="7">
        <v>90</v>
      </c>
      <c r="L14" s="41">
        <f t="shared" si="0"/>
        <v>0.14285714285714285</v>
      </c>
      <c r="M14" s="42">
        <f t="shared" si="1"/>
        <v>91.428571428571416</v>
      </c>
    </row>
    <row r="15" spans="1:13" x14ac:dyDescent="0.2">
      <c r="C15" s="7" t="s">
        <v>11</v>
      </c>
      <c r="D15" s="7">
        <v>100</v>
      </c>
      <c r="E15" s="7">
        <v>0.159</v>
      </c>
      <c r="F15" s="7"/>
      <c r="G15" s="7">
        <v>101.59</v>
      </c>
      <c r="H15" s="7"/>
      <c r="J15" s="7" t="s">
        <v>11</v>
      </c>
      <c r="K15" s="7">
        <v>100</v>
      </c>
      <c r="L15" s="41">
        <f t="shared" si="0"/>
        <v>0.15873015873015872</v>
      </c>
      <c r="M15" s="42">
        <f t="shared" si="1"/>
        <v>101.58730158730158</v>
      </c>
    </row>
    <row r="16" spans="1:13" x14ac:dyDescent="0.2">
      <c r="C16" s="40" t="s">
        <v>44</v>
      </c>
      <c r="D16" s="40">
        <v>630</v>
      </c>
      <c r="E16" s="40">
        <v>1</v>
      </c>
      <c r="F16" s="40"/>
      <c r="G16" s="40">
        <v>640</v>
      </c>
      <c r="H16" s="40"/>
      <c r="J16" s="40" t="s">
        <v>44</v>
      </c>
      <c r="K16" s="40">
        <v>630</v>
      </c>
      <c r="L16" s="41">
        <f t="shared" si="0"/>
        <v>1</v>
      </c>
      <c r="M16" s="40">
        <v>640</v>
      </c>
    </row>
    <row r="20" spans="3:17" ht="25.5" x14ac:dyDescent="0.2">
      <c r="C20" s="38"/>
      <c r="D20" s="39">
        <v>2011</v>
      </c>
      <c r="E20" s="39">
        <v>2012</v>
      </c>
      <c r="F20" s="39">
        <v>2013</v>
      </c>
      <c r="G20" s="39" t="s">
        <v>15</v>
      </c>
      <c r="H20" s="38" t="s">
        <v>77</v>
      </c>
      <c r="I20" s="39" t="s">
        <v>107</v>
      </c>
      <c r="K20" s="38"/>
      <c r="L20" s="39">
        <v>2011</v>
      </c>
      <c r="M20" s="39">
        <v>2012</v>
      </c>
      <c r="N20" s="39">
        <v>2013</v>
      </c>
      <c r="O20" s="39" t="s">
        <v>15</v>
      </c>
      <c r="P20" s="38" t="s">
        <v>77</v>
      </c>
      <c r="Q20" s="39" t="s">
        <v>107</v>
      </c>
    </row>
    <row r="21" spans="3:17" x14ac:dyDescent="0.2">
      <c r="C21" s="38" t="s">
        <v>0</v>
      </c>
      <c r="D21" s="38">
        <v>45</v>
      </c>
      <c r="E21" s="38">
        <v>45</v>
      </c>
      <c r="F21" s="38">
        <v>40</v>
      </c>
      <c r="G21" s="38">
        <v>43.33</v>
      </c>
      <c r="H21" s="38">
        <v>7.0000000000000007E-2</v>
      </c>
      <c r="I21" s="38">
        <v>44.61</v>
      </c>
      <c r="K21" s="38" t="s">
        <v>0</v>
      </c>
      <c r="L21" s="38">
        <v>45</v>
      </c>
      <c r="M21" s="38">
        <v>45</v>
      </c>
      <c r="N21" s="38">
        <v>40</v>
      </c>
      <c r="O21" s="44">
        <f>AVERAGE(L21:N21)</f>
        <v>43.333333333333336</v>
      </c>
      <c r="P21" s="44">
        <f>O21/$O$33</f>
        <v>6.9705093833780166E-2</v>
      </c>
      <c r="Q21" s="44">
        <f>$Q$33*P21</f>
        <v>44.611260053619304</v>
      </c>
    </row>
    <row r="22" spans="3:17" x14ac:dyDescent="0.2">
      <c r="C22" s="38" t="s">
        <v>1</v>
      </c>
      <c r="D22" s="38">
        <v>32</v>
      </c>
      <c r="E22" s="38">
        <v>30</v>
      </c>
      <c r="F22" s="38">
        <v>30</v>
      </c>
      <c r="G22" s="38">
        <v>30.67</v>
      </c>
      <c r="H22" s="38">
        <v>4.9000000000000002E-2</v>
      </c>
      <c r="I22" s="38">
        <v>31.57</v>
      </c>
      <c r="K22" s="38" t="s">
        <v>1</v>
      </c>
      <c r="L22" s="38">
        <v>32</v>
      </c>
      <c r="M22" s="38">
        <v>30</v>
      </c>
      <c r="N22" s="38">
        <v>30</v>
      </c>
      <c r="O22" s="44">
        <f t="shared" ref="O22:O33" si="2">AVERAGE(L22:N22)</f>
        <v>30.666666666666668</v>
      </c>
      <c r="P22" s="44">
        <f t="shared" ref="P22:P33" si="3">O22/$O$33</f>
        <v>4.9329758713136732E-2</v>
      </c>
      <c r="Q22" s="44">
        <f t="shared" ref="Q22:Q32" si="4">$Q$33*P22</f>
        <v>31.571045576407506</v>
      </c>
    </row>
    <row r="23" spans="3:17" x14ac:dyDescent="0.2">
      <c r="C23" s="38" t="s">
        <v>2</v>
      </c>
      <c r="D23" s="38">
        <v>45</v>
      </c>
      <c r="E23" s="38">
        <v>50</v>
      </c>
      <c r="F23" s="38">
        <v>50</v>
      </c>
      <c r="G23" s="38">
        <v>48.33</v>
      </c>
      <c r="H23" s="38">
        <v>7.8E-2</v>
      </c>
      <c r="I23" s="38">
        <v>49.76</v>
      </c>
      <c r="K23" s="38" t="s">
        <v>2</v>
      </c>
      <c r="L23" s="38">
        <v>45</v>
      </c>
      <c r="M23" s="38">
        <v>50</v>
      </c>
      <c r="N23" s="38">
        <v>50</v>
      </c>
      <c r="O23" s="44">
        <f t="shared" si="2"/>
        <v>48.333333333333336</v>
      </c>
      <c r="P23" s="44">
        <f t="shared" si="3"/>
        <v>7.774798927613942E-2</v>
      </c>
      <c r="Q23" s="44">
        <f t="shared" si="4"/>
        <v>49.758713136729227</v>
      </c>
    </row>
    <row r="24" spans="3:17" x14ac:dyDescent="0.2">
      <c r="C24" s="38" t="s">
        <v>3</v>
      </c>
      <c r="D24" s="38">
        <v>45</v>
      </c>
      <c r="E24" s="38">
        <v>50</v>
      </c>
      <c r="F24" s="38">
        <v>50</v>
      </c>
      <c r="G24" s="38">
        <v>48.33</v>
      </c>
      <c r="H24" s="38">
        <v>7.8E-2</v>
      </c>
      <c r="I24" s="38">
        <v>49.76</v>
      </c>
      <c r="K24" s="38" t="s">
        <v>3</v>
      </c>
      <c r="L24" s="38">
        <v>45</v>
      </c>
      <c r="M24" s="38">
        <v>50</v>
      </c>
      <c r="N24" s="38">
        <v>50</v>
      </c>
      <c r="O24" s="44">
        <f t="shared" si="2"/>
        <v>48.333333333333336</v>
      </c>
      <c r="P24" s="44">
        <f t="shared" si="3"/>
        <v>7.774798927613942E-2</v>
      </c>
      <c r="Q24" s="44">
        <f t="shared" si="4"/>
        <v>49.758713136729227</v>
      </c>
    </row>
    <row r="25" spans="3:17" x14ac:dyDescent="0.2">
      <c r="C25" s="38" t="s">
        <v>4</v>
      </c>
      <c r="D25" s="38">
        <v>40</v>
      </c>
      <c r="E25" s="38">
        <v>45</v>
      </c>
      <c r="F25" s="38">
        <v>50</v>
      </c>
      <c r="G25" s="38">
        <v>45</v>
      </c>
      <c r="H25" s="38">
        <v>7.1999999999999995E-2</v>
      </c>
      <c r="I25" s="38">
        <v>46.33</v>
      </c>
      <c r="K25" s="38" t="s">
        <v>4</v>
      </c>
      <c r="L25" s="38">
        <v>40</v>
      </c>
      <c r="M25" s="38">
        <v>45</v>
      </c>
      <c r="N25" s="38">
        <v>50</v>
      </c>
      <c r="O25" s="44">
        <f t="shared" si="2"/>
        <v>45</v>
      </c>
      <c r="P25" s="44">
        <f t="shared" si="3"/>
        <v>7.2386058981233251E-2</v>
      </c>
      <c r="Q25" s="44">
        <f t="shared" si="4"/>
        <v>46.327077747989279</v>
      </c>
    </row>
    <row r="26" spans="3:17" x14ac:dyDescent="0.2">
      <c r="C26" s="38" t="s">
        <v>5</v>
      </c>
      <c r="D26" s="38">
        <v>60</v>
      </c>
      <c r="E26" s="38">
        <v>60</v>
      </c>
      <c r="F26" s="38">
        <v>60</v>
      </c>
      <c r="G26" s="38">
        <v>60</v>
      </c>
      <c r="H26" s="38">
        <v>9.7000000000000003E-2</v>
      </c>
      <c r="I26" s="38">
        <v>61.77</v>
      </c>
      <c r="K26" s="38" t="s">
        <v>5</v>
      </c>
      <c r="L26" s="38">
        <v>60</v>
      </c>
      <c r="M26" s="38">
        <v>60</v>
      </c>
      <c r="N26" s="38">
        <v>60</v>
      </c>
      <c r="O26" s="44">
        <f t="shared" si="2"/>
        <v>60</v>
      </c>
      <c r="P26" s="44">
        <f t="shared" si="3"/>
        <v>9.6514745308311001E-2</v>
      </c>
      <c r="Q26" s="44">
        <f t="shared" si="4"/>
        <v>61.76943699731904</v>
      </c>
    </row>
    <row r="27" spans="3:17" x14ac:dyDescent="0.2">
      <c r="C27" s="38" t="s">
        <v>6</v>
      </c>
      <c r="D27" s="38">
        <v>30</v>
      </c>
      <c r="E27" s="38">
        <v>20</v>
      </c>
      <c r="F27" s="38">
        <v>20</v>
      </c>
      <c r="G27" s="38">
        <v>23.33</v>
      </c>
      <c r="H27" s="38">
        <v>3.7999999999999999E-2</v>
      </c>
      <c r="I27" s="38">
        <v>24.02</v>
      </c>
      <c r="K27" s="38" t="s">
        <v>6</v>
      </c>
      <c r="L27" s="38">
        <v>30</v>
      </c>
      <c r="M27" s="38">
        <v>20</v>
      </c>
      <c r="N27" s="38">
        <v>20</v>
      </c>
      <c r="O27" s="44">
        <f t="shared" si="2"/>
        <v>23.333333333333332</v>
      </c>
      <c r="P27" s="44">
        <f t="shared" si="3"/>
        <v>3.7533512064343161E-2</v>
      </c>
      <c r="Q27" s="44">
        <f t="shared" si="4"/>
        <v>24.021447721179623</v>
      </c>
    </row>
    <row r="28" spans="3:17" x14ac:dyDescent="0.2">
      <c r="C28" s="38" t="s">
        <v>7</v>
      </c>
      <c r="D28" s="38">
        <v>15</v>
      </c>
      <c r="E28" s="38">
        <v>20</v>
      </c>
      <c r="F28" s="38">
        <v>20</v>
      </c>
      <c r="G28" s="38">
        <v>18.329999999999998</v>
      </c>
      <c r="H28" s="38">
        <v>2.9000000000000001E-2</v>
      </c>
      <c r="I28" s="38">
        <v>18.87</v>
      </c>
      <c r="K28" s="38" t="s">
        <v>7</v>
      </c>
      <c r="L28" s="38">
        <v>15</v>
      </c>
      <c r="M28" s="38">
        <v>20</v>
      </c>
      <c r="N28" s="38">
        <v>20</v>
      </c>
      <c r="O28" s="44">
        <f t="shared" si="2"/>
        <v>18.333333333333332</v>
      </c>
      <c r="P28" s="44">
        <f t="shared" si="3"/>
        <v>2.9490616621983913E-2</v>
      </c>
      <c r="Q28" s="44">
        <f t="shared" si="4"/>
        <v>18.873994638069703</v>
      </c>
    </row>
    <row r="29" spans="3:17" x14ac:dyDescent="0.2">
      <c r="C29" s="38" t="s">
        <v>8</v>
      </c>
      <c r="D29" s="38">
        <v>45</v>
      </c>
      <c r="E29" s="38">
        <v>40</v>
      </c>
      <c r="F29" s="38">
        <v>50</v>
      </c>
      <c r="G29" s="38">
        <v>45</v>
      </c>
      <c r="H29" s="38">
        <v>7.1999999999999995E-2</v>
      </c>
      <c r="I29" s="38">
        <v>46.33</v>
      </c>
      <c r="K29" s="38" t="s">
        <v>8</v>
      </c>
      <c r="L29" s="38">
        <v>45</v>
      </c>
      <c r="M29" s="38">
        <v>40</v>
      </c>
      <c r="N29" s="38">
        <v>50</v>
      </c>
      <c r="O29" s="44">
        <f t="shared" si="2"/>
        <v>45</v>
      </c>
      <c r="P29" s="44">
        <f t="shared" si="3"/>
        <v>7.2386058981233251E-2</v>
      </c>
      <c r="Q29" s="44">
        <f t="shared" si="4"/>
        <v>46.327077747989279</v>
      </c>
    </row>
    <row r="30" spans="3:17" x14ac:dyDescent="0.2">
      <c r="C30" s="38" t="s">
        <v>9</v>
      </c>
      <c r="D30" s="38">
        <v>65</v>
      </c>
      <c r="E30" s="38">
        <v>70</v>
      </c>
      <c r="F30" s="38">
        <v>70</v>
      </c>
      <c r="G30" s="38">
        <v>68.33</v>
      </c>
      <c r="H30" s="38">
        <v>0.11</v>
      </c>
      <c r="I30" s="38">
        <v>70.349999999999994</v>
      </c>
      <c r="K30" s="38" t="s">
        <v>9</v>
      </c>
      <c r="L30" s="38">
        <v>65</v>
      </c>
      <c r="M30" s="38">
        <v>70</v>
      </c>
      <c r="N30" s="38">
        <v>70</v>
      </c>
      <c r="O30" s="44">
        <f t="shared" si="2"/>
        <v>68.333333333333329</v>
      </c>
      <c r="P30" s="44">
        <f t="shared" si="3"/>
        <v>0.10991957104557641</v>
      </c>
      <c r="Q30" s="44">
        <f t="shared" si="4"/>
        <v>70.348525469168905</v>
      </c>
    </row>
    <row r="31" spans="3:17" x14ac:dyDescent="0.2">
      <c r="C31" s="38" t="s">
        <v>10</v>
      </c>
      <c r="D31" s="38">
        <v>90</v>
      </c>
      <c r="E31" s="38">
        <v>90</v>
      </c>
      <c r="F31" s="38">
        <v>90</v>
      </c>
      <c r="G31" s="38">
        <v>90</v>
      </c>
      <c r="H31" s="38">
        <v>0.14499999999999999</v>
      </c>
      <c r="I31" s="38">
        <v>92.65</v>
      </c>
      <c r="K31" s="38" t="s">
        <v>10</v>
      </c>
      <c r="L31" s="38">
        <v>90</v>
      </c>
      <c r="M31" s="38">
        <v>90</v>
      </c>
      <c r="N31" s="38">
        <v>90</v>
      </c>
      <c r="O31" s="44">
        <f t="shared" si="2"/>
        <v>90</v>
      </c>
      <c r="P31" s="44">
        <f t="shared" si="3"/>
        <v>0.1447721179624665</v>
      </c>
      <c r="Q31" s="44">
        <f t="shared" si="4"/>
        <v>92.654155495978557</v>
      </c>
    </row>
    <row r="32" spans="3:17" x14ac:dyDescent="0.2">
      <c r="C32" s="38" t="s">
        <v>11</v>
      </c>
      <c r="D32" s="38">
        <v>98</v>
      </c>
      <c r="E32" s="38">
        <v>105</v>
      </c>
      <c r="F32" s="38">
        <v>100</v>
      </c>
      <c r="G32" s="38">
        <v>101</v>
      </c>
      <c r="H32" s="38">
        <v>0.16200000000000001</v>
      </c>
      <c r="I32" s="38">
        <v>103.98</v>
      </c>
      <c r="K32" s="38" t="s">
        <v>11</v>
      </c>
      <c r="L32" s="38">
        <v>98</v>
      </c>
      <c r="M32" s="38">
        <v>105</v>
      </c>
      <c r="N32" s="38">
        <v>100</v>
      </c>
      <c r="O32" s="44">
        <f t="shared" si="2"/>
        <v>101</v>
      </c>
      <c r="P32" s="44">
        <f t="shared" si="3"/>
        <v>0.16246648793565685</v>
      </c>
      <c r="Q32" s="44">
        <f t="shared" si="4"/>
        <v>103.97855227882039</v>
      </c>
    </row>
    <row r="33" spans="3:17" x14ac:dyDescent="0.2">
      <c r="C33" s="39" t="s">
        <v>44</v>
      </c>
      <c r="D33" s="39">
        <v>610</v>
      </c>
      <c r="E33" s="39">
        <v>625</v>
      </c>
      <c r="F33" s="39">
        <v>630</v>
      </c>
      <c r="G33" s="39">
        <v>621.66999999999996</v>
      </c>
      <c r="H33" s="39">
        <v>1</v>
      </c>
      <c r="I33" s="39">
        <v>640</v>
      </c>
      <c r="K33" s="39" t="s">
        <v>44</v>
      </c>
      <c r="L33" s="39">
        <v>610</v>
      </c>
      <c r="M33" s="39">
        <v>625</v>
      </c>
      <c r="N33" s="39">
        <v>630</v>
      </c>
      <c r="O33" s="44">
        <f t="shared" si="2"/>
        <v>621.66666666666663</v>
      </c>
      <c r="P33" s="44">
        <f t="shared" si="3"/>
        <v>1</v>
      </c>
      <c r="Q33" s="43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D74D-B53C-44B1-A81D-DB144C164BD3}">
  <dimension ref="A1:U51"/>
  <sheetViews>
    <sheetView workbookViewId="0"/>
  </sheetViews>
  <sheetFormatPr baseColWidth="10" defaultRowHeight="12.75" x14ac:dyDescent="0.2"/>
  <cols>
    <col min="1" max="1" width="39.85546875" style="4" customWidth="1"/>
    <col min="2" max="2" width="4" style="5" customWidth="1"/>
    <col min="3" max="3" width="13.7109375" style="5" bestFit="1" customWidth="1"/>
    <col min="4" max="4" width="14.42578125" style="5" bestFit="1" customWidth="1"/>
    <col min="5" max="5" width="3.7109375" style="5" customWidth="1"/>
    <col min="6" max="6" width="13.7109375" style="5" bestFit="1" customWidth="1"/>
    <col min="7" max="7" width="12.42578125" style="5" bestFit="1" customWidth="1"/>
    <col min="8" max="8" width="13.5703125" style="5" bestFit="1" customWidth="1"/>
    <col min="9" max="9" width="13.5703125" style="5" customWidth="1"/>
    <col min="10" max="10" width="13.5703125" style="5" bestFit="1" customWidth="1"/>
    <col min="11" max="11" width="13.5703125" style="5" customWidth="1"/>
    <col min="12" max="12" width="13.5703125" style="5" bestFit="1" customWidth="1"/>
    <col min="13" max="13" width="13.5703125" style="5" customWidth="1"/>
    <col min="14" max="14" width="11.42578125" style="5"/>
    <col min="15" max="15" width="10" style="5" customWidth="1"/>
    <col min="16" max="16384" width="11.42578125" style="5"/>
  </cols>
  <sheetData>
    <row r="1" spans="1:21" x14ac:dyDescent="0.2">
      <c r="A1" s="19"/>
    </row>
    <row r="2" spans="1:21" x14ac:dyDescent="0.2">
      <c r="A2" s="19"/>
    </row>
    <row r="3" spans="1:21" x14ac:dyDescent="0.2">
      <c r="A3" s="19"/>
      <c r="F3" s="75" t="s">
        <v>92</v>
      </c>
      <c r="G3" s="75"/>
      <c r="H3" s="75"/>
      <c r="I3" s="75"/>
      <c r="J3" s="75"/>
      <c r="K3" s="75"/>
      <c r="L3" s="84"/>
      <c r="M3" s="84"/>
      <c r="N3" s="84"/>
    </row>
    <row r="4" spans="1:21" x14ac:dyDescent="0.2">
      <c r="A4" s="19"/>
      <c r="F4" s="45"/>
      <c r="G4" s="45"/>
      <c r="H4" s="45">
        <v>0.2</v>
      </c>
      <c r="I4" s="45" t="s">
        <v>108</v>
      </c>
      <c r="J4" s="45">
        <v>0.3</v>
      </c>
      <c r="K4" s="45" t="s">
        <v>109</v>
      </c>
      <c r="L4" s="45">
        <v>0.5</v>
      </c>
      <c r="M4" s="45" t="s">
        <v>110</v>
      </c>
      <c r="N4" s="45">
        <v>1</v>
      </c>
      <c r="O4" s="45" t="s">
        <v>111</v>
      </c>
    </row>
    <row r="5" spans="1:21" ht="38.25" x14ac:dyDescent="0.25">
      <c r="A5" s="2" t="s">
        <v>78</v>
      </c>
      <c r="C5" s="45" t="s">
        <v>13</v>
      </c>
      <c r="D5" s="45" t="s">
        <v>12</v>
      </c>
      <c r="F5" s="45" t="s">
        <v>13</v>
      </c>
      <c r="G5" s="45" t="s">
        <v>12</v>
      </c>
      <c r="H5" s="45" t="s">
        <v>88</v>
      </c>
      <c r="I5" s="45"/>
      <c r="J5" s="45" t="s">
        <v>89</v>
      </c>
      <c r="K5" s="45"/>
      <c r="L5" s="45" t="s">
        <v>90</v>
      </c>
      <c r="M5" s="45"/>
      <c r="N5" s="45" t="s">
        <v>91</v>
      </c>
      <c r="O5" s="45"/>
    </row>
    <row r="6" spans="1:21" ht="25.5" x14ac:dyDescent="0.2">
      <c r="A6" s="2" t="s">
        <v>86</v>
      </c>
      <c r="C6" s="46">
        <v>-6</v>
      </c>
      <c r="D6" s="46">
        <v>120</v>
      </c>
      <c r="E6" s="59"/>
      <c r="F6" s="46">
        <v>-6</v>
      </c>
      <c r="G6" s="46">
        <v>120</v>
      </c>
      <c r="H6" s="45"/>
      <c r="I6" s="45"/>
      <c r="J6" s="45"/>
      <c r="K6" s="45"/>
      <c r="L6" s="45"/>
      <c r="M6" s="45"/>
      <c r="N6" s="45"/>
      <c r="O6" s="45"/>
    </row>
    <row r="7" spans="1:21" x14ac:dyDescent="0.2">
      <c r="C7" s="46">
        <v>-5</v>
      </c>
      <c r="D7" s="46">
        <v>110</v>
      </c>
      <c r="E7" s="59"/>
      <c r="F7" s="46">
        <v>-5</v>
      </c>
      <c r="G7" s="46">
        <v>110</v>
      </c>
      <c r="H7" s="45">
        <f>$H$4*G6+(1-$H$4)*G6</f>
        <v>120</v>
      </c>
      <c r="I7" s="45"/>
      <c r="J7" s="45">
        <v>120</v>
      </c>
      <c r="K7" s="45"/>
      <c r="L7" s="45">
        <v>120</v>
      </c>
      <c r="M7" s="45"/>
      <c r="N7" s="45">
        <v>120</v>
      </c>
      <c r="O7" s="45"/>
    </row>
    <row r="8" spans="1:21" x14ac:dyDescent="0.2">
      <c r="C8" s="46">
        <v>-4</v>
      </c>
      <c r="D8" s="46">
        <v>105</v>
      </c>
      <c r="E8" s="59"/>
      <c r="F8" s="46">
        <v>-4</v>
      </c>
      <c r="G8" s="46">
        <v>105</v>
      </c>
      <c r="H8" s="45">
        <f>G7*$H$4+(1-$H$4)*H7</f>
        <v>118</v>
      </c>
      <c r="I8" s="45">
        <f>ABS(G8-H8)</f>
        <v>13</v>
      </c>
      <c r="J8" s="45">
        <f>$J$4*G7+(1-$J$4)*J7</f>
        <v>117</v>
      </c>
      <c r="K8" s="45">
        <f>ABS(G8-J8)</f>
        <v>12</v>
      </c>
      <c r="L8" s="45">
        <f>$L$4*G7+(1-$L$4)*L7</f>
        <v>115</v>
      </c>
      <c r="M8" s="45">
        <f>ABS(G8-L8)</f>
        <v>10</v>
      </c>
      <c r="N8" s="45">
        <f>$N$4*G7+(1-$N$4)*N7</f>
        <v>110</v>
      </c>
      <c r="O8" s="45">
        <f>ABS(G8-N8)</f>
        <v>5</v>
      </c>
    </row>
    <row r="9" spans="1:21" x14ac:dyDescent="0.2">
      <c r="C9" s="46">
        <v>-3</v>
      </c>
      <c r="D9" s="46">
        <v>100</v>
      </c>
      <c r="E9" s="59"/>
      <c r="F9" s="46">
        <v>-3</v>
      </c>
      <c r="G9" s="46">
        <v>100</v>
      </c>
      <c r="H9" s="45">
        <f t="shared" ref="H9:H11" si="0">G8*$H$4+(1-$H$4)*H8</f>
        <v>115.4</v>
      </c>
      <c r="I9" s="45">
        <f t="shared" ref="I9:I11" si="1">ABS(G9-H9)</f>
        <v>15.400000000000006</v>
      </c>
      <c r="J9" s="45">
        <f t="shared" ref="J9:J12" si="2">$J$4*G8+(1-$J$4)*J8</f>
        <v>113.39999999999999</v>
      </c>
      <c r="K9" s="45">
        <f t="shared" ref="K9:K11" si="3">ABS(G9-J9)</f>
        <v>13.399999999999991</v>
      </c>
      <c r="L9" s="45">
        <f t="shared" ref="L9:L12" si="4">$L$4*G8+(1-$L$4)*L8</f>
        <v>110</v>
      </c>
      <c r="M9" s="45">
        <f t="shared" ref="M9:M11" si="5">ABS(G9-L9)</f>
        <v>10</v>
      </c>
      <c r="N9" s="45">
        <f t="shared" ref="N9:N12" si="6">$N$4*G8+(1-$N$4)*N8</f>
        <v>105</v>
      </c>
      <c r="O9" s="45">
        <f t="shared" ref="O9:O11" si="7">ABS(G9-N9)</f>
        <v>5</v>
      </c>
    </row>
    <row r="10" spans="1:21" x14ac:dyDescent="0.2">
      <c r="C10" s="46">
        <v>-2</v>
      </c>
      <c r="D10" s="46">
        <v>90</v>
      </c>
      <c r="E10" s="59"/>
      <c r="F10" s="46">
        <v>-2</v>
      </c>
      <c r="G10" s="46">
        <v>90</v>
      </c>
      <c r="H10" s="45">
        <f t="shared" si="0"/>
        <v>112.32000000000001</v>
      </c>
      <c r="I10" s="45">
        <f t="shared" si="1"/>
        <v>22.320000000000007</v>
      </c>
      <c r="J10" s="45">
        <f t="shared" si="2"/>
        <v>109.38</v>
      </c>
      <c r="K10" s="45">
        <f t="shared" si="3"/>
        <v>19.379999999999995</v>
      </c>
      <c r="L10" s="45">
        <f t="shared" si="4"/>
        <v>105</v>
      </c>
      <c r="M10" s="45">
        <f t="shared" si="5"/>
        <v>15</v>
      </c>
      <c r="N10" s="45">
        <f t="shared" si="6"/>
        <v>100</v>
      </c>
      <c r="O10" s="45">
        <f t="shared" si="7"/>
        <v>10</v>
      </c>
    </row>
    <row r="11" spans="1:21" x14ac:dyDescent="0.2">
      <c r="C11" s="46">
        <v>-1</v>
      </c>
      <c r="D11" s="46">
        <v>80</v>
      </c>
      <c r="E11" s="59"/>
      <c r="F11" s="46">
        <v>-1</v>
      </c>
      <c r="G11" s="46">
        <v>80</v>
      </c>
      <c r="H11" s="45">
        <f t="shared" si="0"/>
        <v>107.85600000000001</v>
      </c>
      <c r="I11" s="45">
        <f t="shared" si="1"/>
        <v>27.856000000000009</v>
      </c>
      <c r="J11" s="45">
        <f t="shared" si="2"/>
        <v>103.56599999999999</v>
      </c>
      <c r="K11" s="45">
        <f t="shared" si="3"/>
        <v>23.565999999999988</v>
      </c>
      <c r="L11" s="45">
        <f t="shared" si="4"/>
        <v>97.5</v>
      </c>
      <c r="M11" s="45">
        <f t="shared" si="5"/>
        <v>17.5</v>
      </c>
      <c r="N11" s="45">
        <f t="shared" si="6"/>
        <v>90</v>
      </c>
      <c r="O11" s="45">
        <f t="shared" si="7"/>
        <v>10</v>
      </c>
    </row>
    <row r="12" spans="1:21" x14ac:dyDescent="0.2">
      <c r="C12" s="51" t="s">
        <v>87</v>
      </c>
      <c r="D12" s="53"/>
      <c r="E12" s="5" t="s">
        <v>96</v>
      </c>
      <c r="F12" s="51" t="s">
        <v>87</v>
      </c>
      <c r="G12" s="54"/>
      <c r="H12" s="47">
        <f>G11*$H$4+(1-$H$4)*H11</f>
        <v>102.28480000000002</v>
      </c>
      <c r="I12" s="45"/>
      <c r="J12" s="53">
        <f t="shared" si="2"/>
        <v>96.496199999999988</v>
      </c>
      <c r="K12" s="45"/>
      <c r="L12" s="53">
        <f t="shared" si="4"/>
        <v>88.75</v>
      </c>
      <c r="M12" s="45"/>
      <c r="N12" s="53">
        <f t="shared" si="6"/>
        <v>80</v>
      </c>
      <c r="O12" s="45"/>
    </row>
    <row r="13" spans="1:21" x14ac:dyDescent="0.2">
      <c r="A13" s="60"/>
      <c r="B13" s="61"/>
      <c r="C13" s="61"/>
      <c r="D13" s="61"/>
      <c r="E13" s="61"/>
      <c r="F13" s="61" t="s">
        <v>112</v>
      </c>
      <c r="G13" s="61"/>
      <c r="H13" s="61"/>
      <c r="I13" s="61">
        <f>AVERAGE(I8:I11)</f>
        <v>19.644000000000005</v>
      </c>
      <c r="J13" s="61"/>
      <c r="K13" s="61">
        <f t="shared" ref="K13:O13" si="8">AVERAGE(K8:K11)</f>
        <v>17.086499999999994</v>
      </c>
      <c r="L13" s="61"/>
      <c r="M13" s="61">
        <f t="shared" si="8"/>
        <v>13.125</v>
      </c>
      <c r="N13" s="61"/>
      <c r="O13" s="61">
        <f t="shared" si="8"/>
        <v>7.5</v>
      </c>
    </row>
    <row r="14" spans="1:21" x14ac:dyDescent="0.2">
      <c r="A14" s="60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</row>
    <row r="15" spans="1:21" ht="41.25" x14ac:dyDescent="0.2">
      <c r="A15" s="60"/>
      <c r="B15" s="61"/>
      <c r="C15" s="61"/>
      <c r="D15" s="61"/>
      <c r="E15" s="61"/>
      <c r="F15" s="67" t="s">
        <v>123</v>
      </c>
      <c r="G15" s="61"/>
      <c r="H15" s="61"/>
      <c r="I15" s="61" t="s">
        <v>124</v>
      </c>
      <c r="J15" s="61"/>
      <c r="K15" s="61"/>
      <c r="L15" s="61"/>
      <c r="M15" s="61"/>
    </row>
    <row r="16" spans="1:21" x14ac:dyDescent="0.2">
      <c r="A16" s="62"/>
      <c r="B16" s="61"/>
      <c r="F16" s="75" t="s">
        <v>97</v>
      </c>
      <c r="G16" s="75"/>
      <c r="H16" s="75"/>
      <c r="I16" s="75"/>
      <c r="J16" s="75"/>
      <c r="K16" s="75"/>
      <c r="L16" s="75"/>
      <c r="M16" s="75"/>
      <c r="N16" s="75"/>
      <c r="P16" s="75"/>
      <c r="Q16" s="75"/>
      <c r="R16" s="75"/>
      <c r="S16" s="75"/>
      <c r="T16" s="75"/>
      <c r="U16" s="75"/>
    </row>
    <row r="17" spans="1:20" x14ac:dyDescent="0.2">
      <c r="A17" s="60"/>
      <c r="B17" s="61"/>
      <c r="F17" s="45"/>
      <c r="G17" s="45"/>
      <c r="H17" s="45">
        <v>0.2</v>
      </c>
      <c r="I17" s="45">
        <v>0.3</v>
      </c>
      <c r="J17" s="45"/>
      <c r="K17" s="51"/>
      <c r="L17" s="51"/>
      <c r="M17" s="61"/>
      <c r="P17" s="45"/>
      <c r="Q17" s="45"/>
      <c r="R17" s="45"/>
      <c r="S17" s="45"/>
      <c r="T17" s="45"/>
    </row>
    <row r="18" spans="1:20" ht="25.5" x14ac:dyDescent="0.2">
      <c r="A18" s="2" t="s">
        <v>93</v>
      </c>
      <c r="B18" s="61"/>
      <c r="C18" s="45" t="s">
        <v>13</v>
      </c>
      <c r="D18" s="45" t="s">
        <v>12</v>
      </c>
      <c r="F18" s="45" t="s">
        <v>13</v>
      </c>
      <c r="G18" s="45" t="s">
        <v>12</v>
      </c>
      <c r="H18" s="45" t="s">
        <v>94</v>
      </c>
      <c r="I18" s="45" t="s">
        <v>95</v>
      </c>
      <c r="J18" s="45" t="s">
        <v>96</v>
      </c>
      <c r="K18" s="51"/>
      <c r="L18" s="51"/>
      <c r="M18" s="61"/>
      <c r="P18" s="45"/>
      <c r="Q18" s="45"/>
      <c r="R18" s="45"/>
      <c r="S18" s="45"/>
      <c r="T18" s="45"/>
    </row>
    <row r="19" spans="1:20" x14ac:dyDescent="0.2">
      <c r="A19" s="60"/>
      <c r="B19" s="61"/>
      <c r="C19" s="46">
        <v>-6</v>
      </c>
      <c r="D19" s="46">
        <v>120</v>
      </c>
      <c r="E19" s="59"/>
      <c r="F19" s="46">
        <v>-6</v>
      </c>
      <c r="G19" s="46">
        <v>120</v>
      </c>
      <c r="H19" s="45"/>
      <c r="I19" s="45"/>
      <c r="J19" s="45"/>
      <c r="K19" s="51"/>
      <c r="L19" s="51"/>
      <c r="M19" s="61"/>
      <c r="P19" s="46"/>
      <c r="Q19" s="46"/>
      <c r="R19" s="45"/>
      <c r="S19" s="45"/>
      <c r="T19" s="45"/>
    </row>
    <row r="20" spans="1:20" x14ac:dyDescent="0.2">
      <c r="A20" s="60"/>
      <c r="B20" s="61"/>
      <c r="C20" s="46">
        <v>-5</v>
      </c>
      <c r="D20" s="46">
        <v>110</v>
      </c>
      <c r="E20" s="59"/>
      <c r="F20" s="46">
        <v>-5</v>
      </c>
      <c r="G20" s="46">
        <v>110</v>
      </c>
      <c r="H20" s="45">
        <f>$H$4*G19+(1-$H$4)*G19</f>
        <v>120</v>
      </c>
      <c r="I20" s="45"/>
      <c r="J20" s="45"/>
      <c r="K20" s="51"/>
      <c r="L20" s="51"/>
      <c r="M20" s="61"/>
      <c r="P20" s="46"/>
      <c r="Q20" s="46"/>
      <c r="R20" s="45"/>
      <c r="S20" s="45"/>
      <c r="T20" s="45"/>
    </row>
    <row r="21" spans="1:20" x14ac:dyDescent="0.2">
      <c r="A21" s="60"/>
      <c r="B21" s="61"/>
      <c r="C21" s="46">
        <v>-4</v>
      </c>
      <c r="D21" s="46">
        <v>105</v>
      </c>
      <c r="E21" s="59"/>
      <c r="F21" s="46">
        <v>-4</v>
      </c>
      <c r="G21" s="46">
        <v>105</v>
      </c>
      <c r="H21" s="45">
        <f>$H$4*G20+(1-$H$4)*H20</f>
        <v>118</v>
      </c>
      <c r="I21" s="45">
        <f>$I$17*(H21-H20)+(1-$I$17)*I20</f>
        <v>-0.6</v>
      </c>
      <c r="J21" s="45">
        <f>H21+I21</f>
        <v>117.4</v>
      </c>
      <c r="K21" s="51"/>
      <c r="L21" s="51"/>
      <c r="M21" s="61"/>
      <c r="P21" s="46"/>
      <c r="Q21" s="46"/>
      <c r="R21" s="45"/>
      <c r="S21" s="45"/>
      <c r="T21" s="45"/>
    </row>
    <row r="22" spans="1:20" x14ac:dyDescent="0.2">
      <c r="A22" s="60"/>
      <c r="B22" s="61"/>
      <c r="C22" s="46">
        <v>-3</v>
      </c>
      <c r="D22" s="46">
        <v>100</v>
      </c>
      <c r="E22" s="59"/>
      <c r="F22" s="46">
        <v>-3</v>
      </c>
      <c r="G22" s="46">
        <v>100</v>
      </c>
      <c r="H22" s="45">
        <f>$H$4*G21+(1-$H$4)*H21</f>
        <v>115.4</v>
      </c>
      <c r="I22" s="45">
        <f>$I$17*(H22-H21)+(1-$I$17)*I21</f>
        <v>-1.1999999999999982</v>
      </c>
      <c r="J22" s="45">
        <f t="shared" ref="J22:J25" si="9">H22+I22</f>
        <v>114.2</v>
      </c>
      <c r="K22" s="51"/>
      <c r="L22" s="51"/>
      <c r="M22" s="61"/>
      <c r="P22" s="46"/>
      <c r="Q22" s="46"/>
      <c r="R22" s="45"/>
      <c r="S22" s="45"/>
      <c r="T22" s="45"/>
    </row>
    <row r="23" spans="1:20" x14ac:dyDescent="0.2">
      <c r="A23" s="60"/>
      <c r="B23" s="61"/>
      <c r="C23" s="46">
        <v>-2</v>
      </c>
      <c r="D23" s="46">
        <v>90</v>
      </c>
      <c r="E23" s="59"/>
      <c r="F23" s="46">
        <v>-2</v>
      </c>
      <c r="G23" s="46">
        <v>90</v>
      </c>
      <c r="H23" s="45">
        <f>$H$4*G22+(1-$H$4)*H22</f>
        <v>112.32000000000001</v>
      </c>
      <c r="I23" s="45">
        <f t="shared" ref="I23:I25" si="10">$I$17*(H23-H22)+(1-$I$17)*I22</f>
        <v>-1.763999999999998</v>
      </c>
      <c r="J23" s="45">
        <f t="shared" si="9"/>
        <v>110.55600000000001</v>
      </c>
      <c r="K23" s="51"/>
      <c r="L23" s="51"/>
      <c r="M23" s="61"/>
      <c r="P23" s="46"/>
      <c r="Q23" s="46"/>
      <c r="R23" s="45"/>
      <c r="S23" s="45"/>
      <c r="T23" s="45"/>
    </row>
    <row r="24" spans="1:20" x14ac:dyDescent="0.2">
      <c r="A24" s="60"/>
      <c r="B24" s="61"/>
      <c r="C24" s="46">
        <v>-1</v>
      </c>
      <c r="D24" s="46">
        <v>80</v>
      </c>
      <c r="E24" s="59"/>
      <c r="F24" s="46">
        <v>-1</v>
      </c>
      <c r="G24" s="46">
        <v>80</v>
      </c>
      <c r="H24" s="45">
        <f>$H$4*G23+(1-$H$4)*H23</f>
        <v>107.85600000000001</v>
      </c>
      <c r="I24" s="45">
        <f t="shared" si="10"/>
        <v>-2.5739999999999981</v>
      </c>
      <c r="J24" s="45">
        <f t="shared" si="9"/>
        <v>105.28200000000001</v>
      </c>
      <c r="K24" s="51"/>
      <c r="L24" s="51"/>
      <c r="M24" s="61"/>
      <c r="P24" s="46"/>
      <c r="Q24" s="46"/>
      <c r="R24" s="45"/>
      <c r="S24" s="45"/>
      <c r="T24" s="45"/>
    </row>
    <row r="25" spans="1:20" x14ac:dyDescent="0.2">
      <c r="A25" s="62"/>
      <c r="B25" s="61"/>
      <c r="C25" s="51" t="s">
        <v>87</v>
      </c>
      <c r="D25" s="53"/>
      <c r="F25" s="51" t="s">
        <v>87</v>
      </c>
      <c r="G25" s="54"/>
      <c r="H25" s="54">
        <f>$H$4*G24+(1-$H$4)*H24</f>
        <v>102.28480000000002</v>
      </c>
      <c r="I25" s="54">
        <f t="shared" si="10"/>
        <v>-3.4731599999999956</v>
      </c>
      <c r="J25" s="47">
        <f t="shared" si="9"/>
        <v>98.811640000000025</v>
      </c>
      <c r="K25" s="54"/>
      <c r="L25" s="52"/>
      <c r="M25" s="63"/>
      <c r="P25" s="51"/>
      <c r="Q25" s="54"/>
      <c r="R25" s="45"/>
      <c r="S25" s="45"/>
      <c r="T25" s="45"/>
    </row>
    <row r="26" spans="1:20" x14ac:dyDescent="0.2">
      <c r="A26" s="60"/>
      <c r="B26" s="61"/>
      <c r="C26" s="64"/>
      <c r="D26" s="61"/>
      <c r="E26" s="61"/>
      <c r="F26" s="60"/>
      <c r="G26" s="60"/>
      <c r="H26" s="61"/>
      <c r="I26" s="61"/>
      <c r="J26" s="61"/>
      <c r="K26" s="61"/>
      <c r="L26" s="61"/>
      <c r="M26" s="61"/>
    </row>
    <row r="27" spans="1:20" x14ac:dyDescent="0.2">
      <c r="A27" s="60"/>
      <c r="B27" s="61"/>
      <c r="C27" s="64"/>
      <c r="D27" s="61"/>
      <c r="E27" s="61"/>
      <c r="F27" s="60"/>
      <c r="G27" s="60"/>
      <c r="H27" s="61"/>
      <c r="I27" s="61"/>
      <c r="J27" s="61"/>
      <c r="K27" s="61"/>
      <c r="L27" s="61"/>
      <c r="M27" s="61"/>
    </row>
    <row r="28" spans="1:20" x14ac:dyDescent="0.2">
      <c r="A28" s="60"/>
      <c r="B28" s="61"/>
      <c r="C28" s="64"/>
      <c r="D28" s="61"/>
      <c r="E28" s="61"/>
      <c r="F28" s="60"/>
      <c r="G28" s="60"/>
      <c r="H28" s="61"/>
      <c r="I28" s="61"/>
      <c r="J28" s="61"/>
      <c r="K28" s="61"/>
      <c r="L28" s="61"/>
      <c r="M28" s="61"/>
    </row>
    <row r="29" spans="1:20" x14ac:dyDescent="0.2">
      <c r="A29" s="60"/>
      <c r="B29" s="61"/>
      <c r="C29" s="61"/>
      <c r="D29" s="61"/>
      <c r="E29" s="61"/>
      <c r="F29" s="60"/>
      <c r="G29" s="60"/>
      <c r="H29" s="61"/>
      <c r="I29" s="61"/>
      <c r="J29" s="61"/>
      <c r="K29" s="61"/>
      <c r="L29" s="61"/>
      <c r="M29" s="61"/>
    </row>
    <row r="30" spans="1:20" x14ac:dyDescent="0.2">
      <c r="A30" s="60"/>
      <c r="B30" s="61"/>
      <c r="C30" s="61"/>
      <c r="D30" s="61"/>
      <c r="E30" s="61"/>
      <c r="F30" s="60"/>
      <c r="G30" s="60"/>
      <c r="H30" s="61"/>
      <c r="I30" s="61"/>
      <c r="J30" s="61"/>
      <c r="K30" s="61"/>
      <c r="L30" s="61"/>
      <c r="M30" s="61"/>
    </row>
    <row r="31" spans="1:20" x14ac:dyDescent="0.2">
      <c r="A31" s="60"/>
      <c r="B31" s="61"/>
      <c r="C31" s="61"/>
      <c r="D31" s="61"/>
      <c r="E31" s="61"/>
      <c r="F31" s="60"/>
      <c r="G31" s="60"/>
      <c r="H31" s="61"/>
      <c r="I31" s="61"/>
      <c r="J31" s="61"/>
      <c r="K31" s="61"/>
      <c r="L31" s="61"/>
      <c r="M31" s="61"/>
    </row>
    <row r="32" spans="1:20" x14ac:dyDescent="0.2">
      <c r="A32" s="60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</row>
    <row r="33" spans="1:13" x14ac:dyDescent="0.2">
      <c r="A33" s="60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</row>
    <row r="34" spans="1:13" x14ac:dyDescent="0.2">
      <c r="A34" s="60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</row>
    <row r="35" spans="1:13" x14ac:dyDescent="0.2">
      <c r="A35" s="60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</row>
    <row r="36" spans="1:13" x14ac:dyDescent="0.2">
      <c r="A36" s="60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</row>
    <row r="37" spans="1:13" x14ac:dyDescent="0.2">
      <c r="A37" s="60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</row>
    <row r="38" spans="1:13" x14ac:dyDescent="0.2">
      <c r="A38" s="60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</row>
    <row r="39" spans="1:13" x14ac:dyDescent="0.2">
      <c r="A39" s="60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</row>
    <row r="40" spans="1:13" x14ac:dyDescent="0.2">
      <c r="A40" s="60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</row>
    <row r="41" spans="1:13" x14ac:dyDescent="0.2">
      <c r="A41" s="60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</row>
    <row r="42" spans="1:13" x14ac:dyDescent="0.2">
      <c r="A42" s="60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</row>
    <row r="43" spans="1:13" x14ac:dyDescent="0.2">
      <c r="A43" s="60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</row>
    <row r="44" spans="1:13" x14ac:dyDescent="0.2">
      <c r="A44" s="60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</row>
    <row r="45" spans="1:13" x14ac:dyDescent="0.2">
      <c r="A45" s="60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</row>
    <row r="46" spans="1:13" x14ac:dyDescent="0.2">
      <c r="A46" s="60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</row>
    <row r="47" spans="1:13" x14ac:dyDescent="0.2">
      <c r="A47" s="60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</row>
    <row r="48" spans="1:13" x14ac:dyDescent="0.2">
      <c r="A48" s="60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</row>
    <row r="49" spans="1:13" x14ac:dyDescent="0.2">
      <c r="A49" s="60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</row>
    <row r="50" spans="1:13" x14ac:dyDescent="0.2">
      <c r="A50" s="60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</row>
    <row r="51" spans="1:13" x14ac:dyDescent="0.2">
      <c r="A51" s="60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</row>
  </sheetData>
  <mergeCells count="3">
    <mergeCell ref="F3:N3"/>
    <mergeCell ref="F16:N16"/>
    <mergeCell ref="P16:U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2809-819B-4F79-B480-79928DCA5416}">
  <dimension ref="A1:J27"/>
  <sheetViews>
    <sheetView tabSelected="1" zoomScale="127" zoomScaleNormal="80" workbookViewId="0"/>
  </sheetViews>
  <sheetFormatPr baseColWidth="10" defaultRowHeight="15" x14ac:dyDescent="0.25"/>
  <cols>
    <col min="2" max="2" width="16.42578125" bestFit="1" customWidth="1"/>
    <col min="5" max="6" width="15.28515625" bestFit="1" customWidth="1"/>
    <col min="7" max="7" width="22.28515625" bestFit="1" customWidth="1"/>
    <col min="8" max="8" width="14.28515625" bestFit="1" customWidth="1"/>
    <col min="9" max="9" width="14.28515625" customWidth="1"/>
  </cols>
  <sheetData>
    <row r="1" spans="1:10" x14ac:dyDescent="0.25">
      <c r="A1" s="19"/>
    </row>
    <row r="3" spans="1:10" x14ac:dyDescent="0.25">
      <c r="B3" s="85" t="s">
        <v>122</v>
      </c>
      <c r="C3" s="85"/>
      <c r="D3" s="85"/>
      <c r="E3" s="85"/>
      <c r="F3" s="85"/>
    </row>
    <row r="4" spans="1:10" x14ac:dyDescent="0.25">
      <c r="B4" s="1" t="s">
        <v>113</v>
      </c>
      <c r="C4" s="1" t="s">
        <v>114</v>
      </c>
      <c r="D4" s="1" t="s">
        <v>115</v>
      </c>
      <c r="E4" s="1" t="s">
        <v>116</v>
      </c>
      <c r="F4" s="1" t="s">
        <v>117</v>
      </c>
    </row>
    <row r="5" spans="1:10" x14ac:dyDescent="0.25">
      <c r="B5" s="1" t="s">
        <v>118</v>
      </c>
      <c r="C5" s="1">
        <v>100</v>
      </c>
      <c r="D5" s="1">
        <v>125</v>
      </c>
      <c r="E5" s="1">
        <v>135</v>
      </c>
      <c r="F5" s="1">
        <v>110</v>
      </c>
    </row>
    <row r="6" spans="1:10" x14ac:dyDescent="0.25">
      <c r="B6" s="1" t="s">
        <v>119</v>
      </c>
      <c r="C6" s="1">
        <v>105</v>
      </c>
      <c r="D6" s="1">
        <v>105</v>
      </c>
      <c r="E6" s="1">
        <v>150</v>
      </c>
      <c r="F6" s="1">
        <v>125</v>
      </c>
    </row>
    <row r="7" spans="1:10" x14ac:dyDescent="0.25">
      <c r="B7" s="1" t="s">
        <v>120</v>
      </c>
      <c r="C7" s="1">
        <v>115</v>
      </c>
      <c r="D7" s="1">
        <v>115</v>
      </c>
      <c r="E7" s="1">
        <v>175</v>
      </c>
      <c r="F7" s="1">
        <v>140</v>
      </c>
    </row>
    <row r="8" spans="1:10" x14ac:dyDescent="0.25">
      <c r="B8" s="1" t="s">
        <v>121</v>
      </c>
      <c r="C8" s="1">
        <v>120</v>
      </c>
      <c r="D8" s="1">
        <v>165</v>
      </c>
      <c r="E8" s="1">
        <v>180</v>
      </c>
      <c r="F8" s="1">
        <v>150</v>
      </c>
    </row>
    <row r="10" spans="1:10" x14ac:dyDescent="0.25">
      <c r="B10" s="1" t="s">
        <v>125</v>
      </c>
      <c r="C10" s="1" t="s">
        <v>126</v>
      </c>
      <c r="D10" s="1" t="s">
        <v>127</v>
      </c>
      <c r="E10" s="65" t="s">
        <v>128</v>
      </c>
      <c r="F10" s="65" t="s">
        <v>129</v>
      </c>
      <c r="G10" s="65" t="s">
        <v>131</v>
      </c>
      <c r="H10" s="65" t="s">
        <v>130</v>
      </c>
      <c r="I10" s="65" t="s">
        <v>132</v>
      </c>
      <c r="J10" s="71"/>
    </row>
    <row r="11" spans="1:10" x14ac:dyDescent="0.25">
      <c r="B11" s="68">
        <v>1</v>
      </c>
      <c r="C11" s="68">
        <v>100</v>
      </c>
      <c r="D11" s="68"/>
      <c r="E11" s="1"/>
      <c r="F11" s="1"/>
      <c r="G11" s="1"/>
      <c r="H11" s="1"/>
      <c r="I11" s="1"/>
    </row>
    <row r="12" spans="1:10" x14ac:dyDescent="0.25">
      <c r="B12" s="68">
        <v>2</v>
      </c>
      <c r="C12" s="68">
        <v>125</v>
      </c>
      <c r="D12" s="73">
        <f>AVERAGE(C11:C13)</f>
        <v>120</v>
      </c>
      <c r="E12" s="66">
        <f>AVERAGE(C11:C14)</f>
        <v>117.5</v>
      </c>
      <c r="F12" s="1">
        <f>AVERAGE(C12:C15)</f>
        <v>118.75</v>
      </c>
      <c r="G12" s="66"/>
      <c r="H12" s="1"/>
      <c r="I12" s="1"/>
    </row>
    <row r="13" spans="1:10" x14ac:dyDescent="0.25">
      <c r="B13" s="68">
        <v>3</v>
      </c>
      <c r="C13" s="68">
        <v>135</v>
      </c>
      <c r="D13" s="73">
        <f t="shared" ref="D13:D25" si="0">AVERAGE(C12:C14)</f>
        <v>123.33333333333333</v>
      </c>
      <c r="E13" s="66">
        <f t="shared" ref="E13:E25" si="1">AVERAGE(C12:C15)</f>
        <v>118.75</v>
      </c>
      <c r="F13" s="1">
        <f t="shared" ref="F13:F26" si="2">AVERAGE(C13:C16)</f>
        <v>113.75</v>
      </c>
      <c r="G13" s="72">
        <f>(E12+F12)/2</f>
        <v>118.125</v>
      </c>
      <c r="H13" s="1">
        <f>(C11/2+C12+C13+C14+C15/2)/4</f>
        <v>118.125</v>
      </c>
      <c r="I13" s="1"/>
    </row>
    <row r="14" spans="1:10" x14ac:dyDescent="0.25">
      <c r="B14" s="68">
        <v>4</v>
      </c>
      <c r="C14" s="68">
        <v>110</v>
      </c>
      <c r="D14" s="73">
        <f t="shared" si="0"/>
        <v>116.66666666666667</v>
      </c>
      <c r="E14" s="66">
        <f t="shared" si="1"/>
        <v>113.75</v>
      </c>
      <c r="F14" s="1">
        <f t="shared" si="2"/>
        <v>117.5</v>
      </c>
      <c r="G14" s="72">
        <f t="shared" ref="G14:G25" si="3">(E13+F13)/2</f>
        <v>116.25</v>
      </c>
      <c r="H14" s="1">
        <f t="shared" ref="H14:H24" si="4">(C12/2+C13+C14+C15+C16/2)/4</f>
        <v>116.25</v>
      </c>
      <c r="I14" s="1"/>
    </row>
    <row r="15" spans="1:10" x14ac:dyDescent="0.25">
      <c r="B15" s="1">
        <v>5</v>
      </c>
      <c r="C15" s="1">
        <v>105</v>
      </c>
      <c r="D15" s="73">
        <f t="shared" si="0"/>
        <v>106.66666666666667</v>
      </c>
      <c r="E15" s="66">
        <f t="shared" si="1"/>
        <v>117.5</v>
      </c>
      <c r="F15" s="1">
        <f t="shared" si="2"/>
        <v>121.25</v>
      </c>
      <c r="G15" s="72">
        <f t="shared" si="3"/>
        <v>115.625</v>
      </c>
      <c r="H15" s="1">
        <f t="shared" si="4"/>
        <v>115.625</v>
      </c>
      <c r="I15" s="1">
        <f>AVERAGE(C11:C14)</f>
        <v>117.5</v>
      </c>
    </row>
    <row r="16" spans="1:10" x14ac:dyDescent="0.25">
      <c r="B16" s="1">
        <v>6</v>
      </c>
      <c r="C16" s="1">
        <v>105</v>
      </c>
      <c r="D16" s="73">
        <f t="shared" si="0"/>
        <v>120</v>
      </c>
      <c r="E16" s="66">
        <f t="shared" si="1"/>
        <v>121.25</v>
      </c>
      <c r="F16" s="1">
        <f t="shared" si="2"/>
        <v>123.75</v>
      </c>
      <c r="G16" s="72">
        <f t="shared" si="3"/>
        <v>119.375</v>
      </c>
      <c r="H16" s="1">
        <f t="shared" si="4"/>
        <v>119.375</v>
      </c>
      <c r="I16" s="1">
        <f t="shared" ref="I16:I27" si="5">AVERAGE(C12:C15)</f>
        <v>118.75</v>
      </c>
    </row>
    <row r="17" spans="2:9" x14ac:dyDescent="0.25">
      <c r="B17" s="1">
        <v>7</v>
      </c>
      <c r="C17" s="1">
        <v>150</v>
      </c>
      <c r="D17" s="73">
        <f t="shared" si="0"/>
        <v>126.66666666666667</v>
      </c>
      <c r="E17" s="66">
        <f t="shared" si="1"/>
        <v>123.75</v>
      </c>
      <c r="F17" s="1">
        <f t="shared" si="2"/>
        <v>126.25</v>
      </c>
      <c r="G17" s="72">
        <f t="shared" si="3"/>
        <v>122.5</v>
      </c>
      <c r="H17" s="1">
        <f t="shared" si="4"/>
        <v>122.5</v>
      </c>
      <c r="I17" s="1">
        <f t="shared" si="5"/>
        <v>113.75</v>
      </c>
    </row>
    <row r="18" spans="2:9" x14ac:dyDescent="0.25">
      <c r="B18" s="1">
        <v>8</v>
      </c>
      <c r="C18" s="1">
        <v>125</v>
      </c>
      <c r="D18" s="73">
        <f t="shared" si="0"/>
        <v>130</v>
      </c>
      <c r="E18" s="66">
        <f t="shared" si="1"/>
        <v>126.25</v>
      </c>
      <c r="F18" s="1">
        <f t="shared" si="2"/>
        <v>132.5</v>
      </c>
      <c r="G18" s="72">
        <f t="shared" si="3"/>
        <v>125</v>
      </c>
      <c r="H18" s="1">
        <f t="shared" si="4"/>
        <v>125</v>
      </c>
      <c r="I18" s="1">
        <f t="shared" si="5"/>
        <v>117.5</v>
      </c>
    </row>
    <row r="19" spans="2:9" x14ac:dyDescent="0.25">
      <c r="B19" s="69">
        <v>9</v>
      </c>
      <c r="C19" s="69">
        <v>115</v>
      </c>
      <c r="D19" s="73">
        <f t="shared" si="0"/>
        <v>118.33333333333333</v>
      </c>
      <c r="E19" s="66">
        <f t="shared" si="1"/>
        <v>132.5</v>
      </c>
      <c r="F19" s="1">
        <f t="shared" si="2"/>
        <v>136.25</v>
      </c>
      <c r="G19" s="72">
        <f t="shared" si="3"/>
        <v>129.375</v>
      </c>
      <c r="H19" s="1">
        <f t="shared" si="4"/>
        <v>129.375</v>
      </c>
      <c r="I19" s="1">
        <f t="shared" si="5"/>
        <v>121.25</v>
      </c>
    </row>
    <row r="20" spans="2:9" x14ac:dyDescent="0.25">
      <c r="B20" s="69">
        <v>10</v>
      </c>
      <c r="C20" s="69">
        <v>115</v>
      </c>
      <c r="D20" s="73">
        <f t="shared" si="0"/>
        <v>135</v>
      </c>
      <c r="E20" s="66">
        <f t="shared" si="1"/>
        <v>136.25</v>
      </c>
      <c r="F20" s="1">
        <f t="shared" si="2"/>
        <v>137.5</v>
      </c>
      <c r="G20" s="72">
        <f t="shared" si="3"/>
        <v>134.375</v>
      </c>
      <c r="H20" s="1">
        <f t="shared" si="4"/>
        <v>134.375</v>
      </c>
      <c r="I20" s="1">
        <f t="shared" si="5"/>
        <v>123.75</v>
      </c>
    </row>
    <row r="21" spans="2:9" x14ac:dyDescent="0.25">
      <c r="B21" s="69">
        <v>11</v>
      </c>
      <c r="C21" s="69">
        <v>175</v>
      </c>
      <c r="D21" s="73">
        <f t="shared" si="0"/>
        <v>143.33333333333334</v>
      </c>
      <c r="E21" s="66">
        <f t="shared" si="1"/>
        <v>137.5</v>
      </c>
      <c r="F21" s="1">
        <f t="shared" si="2"/>
        <v>150</v>
      </c>
      <c r="G21" s="72">
        <f t="shared" si="3"/>
        <v>136.875</v>
      </c>
      <c r="H21" s="1">
        <f t="shared" si="4"/>
        <v>136.875</v>
      </c>
      <c r="I21" s="1">
        <f t="shared" si="5"/>
        <v>126.25</v>
      </c>
    </row>
    <row r="22" spans="2:9" x14ac:dyDescent="0.25">
      <c r="B22" s="69">
        <v>12</v>
      </c>
      <c r="C22" s="69">
        <v>140</v>
      </c>
      <c r="D22" s="73">
        <f t="shared" si="0"/>
        <v>145</v>
      </c>
      <c r="E22" s="66">
        <f t="shared" si="1"/>
        <v>150</v>
      </c>
      <c r="F22" s="1">
        <f t="shared" si="2"/>
        <v>151.25</v>
      </c>
      <c r="G22" s="72">
        <f t="shared" si="3"/>
        <v>143.75</v>
      </c>
      <c r="H22" s="1">
        <f t="shared" si="4"/>
        <v>143.75</v>
      </c>
      <c r="I22" s="1">
        <f t="shared" si="5"/>
        <v>132.5</v>
      </c>
    </row>
    <row r="23" spans="2:9" x14ac:dyDescent="0.25">
      <c r="B23" s="1">
        <v>13</v>
      </c>
      <c r="C23" s="1">
        <v>120</v>
      </c>
      <c r="D23" s="73">
        <f t="shared" si="0"/>
        <v>141.66666666666666</v>
      </c>
      <c r="E23" s="66">
        <f t="shared" si="1"/>
        <v>151.25</v>
      </c>
      <c r="F23" s="1">
        <f t="shared" si="2"/>
        <v>153.75</v>
      </c>
      <c r="G23" s="72">
        <f t="shared" si="3"/>
        <v>150.625</v>
      </c>
      <c r="H23" s="1">
        <f t="shared" si="4"/>
        <v>150.625</v>
      </c>
      <c r="I23" s="1">
        <f t="shared" si="5"/>
        <v>136.25</v>
      </c>
    </row>
    <row r="24" spans="2:9" x14ac:dyDescent="0.25">
      <c r="B24" s="1">
        <v>14</v>
      </c>
      <c r="C24" s="1">
        <v>165</v>
      </c>
      <c r="D24" s="73">
        <f t="shared" si="0"/>
        <v>155</v>
      </c>
      <c r="E24" s="66">
        <f t="shared" si="1"/>
        <v>153.75</v>
      </c>
      <c r="F24" s="1">
        <f t="shared" si="2"/>
        <v>165</v>
      </c>
      <c r="G24" s="72">
        <f t="shared" si="3"/>
        <v>152.5</v>
      </c>
      <c r="H24" s="1">
        <f t="shared" si="4"/>
        <v>152.5</v>
      </c>
      <c r="I24" s="1">
        <f t="shared" si="5"/>
        <v>137.5</v>
      </c>
    </row>
    <row r="25" spans="2:9" x14ac:dyDescent="0.25">
      <c r="B25" s="1">
        <v>15</v>
      </c>
      <c r="C25" s="1">
        <v>180</v>
      </c>
      <c r="D25" s="73">
        <f t="shared" si="0"/>
        <v>165</v>
      </c>
      <c r="E25" s="66">
        <f t="shared" si="1"/>
        <v>165</v>
      </c>
      <c r="F25" s="1">
        <f t="shared" si="2"/>
        <v>165</v>
      </c>
      <c r="G25" s="72">
        <f t="shared" si="3"/>
        <v>159.375</v>
      </c>
      <c r="H25" s="1"/>
      <c r="I25" s="1">
        <f t="shared" si="5"/>
        <v>150</v>
      </c>
    </row>
    <row r="26" spans="2:9" x14ac:dyDescent="0.25">
      <c r="B26" s="1">
        <v>16</v>
      </c>
      <c r="C26" s="1">
        <v>150</v>
      </c>
      <c r="D26" s="1"/>
      <c r="E26" s="1"/>
      <c r="F26" s="1">
        <f t="shared" si="2"/>
        <v>150</v>
      </c>
      <c r="G26" s="1"/>
      <c r="H26" s="1"/>
      <c r="I26" s="1">
        <f>AVERAGE(C22:C25)</f>
        <v>151.25</v>
      </c>
    </row>
    <row r="27" spans="2:9" x14ac:dyDescent="0.25">
      <c r="B27" s="70">
        <v>17</v>
      </c>
      <c r="C27" s="70"/>
      <c r="D27" s="70"/>
      <c r="E27" s="1"/>
      <c r="F27" s="1"/>
      <c r="G27" s="1"/>
      <c r="H27" s="1"/>
      <c r="I27" s="1">
        <f t="shared" si="5"/>
        <v>153.75</v>
      </c>
    </row>
  </sheetData>
  <mergeCells count="1">
    <mergeCell ref="B3:F3"/>
  </mergeCells>
  <phoneticPr fontId="1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Ex1-Cor-Moyenne simple &amp; Mobile</vt:lpstr>
      <vt:lpstr>Ex2-Cor-Ajustement Linéaire</vt:lpstr>
      <vt:lpstr>Ex3-Cor-AjusLinéair-Saison</vt:lpstr>
      <vt:lpstr>Ex4-Cor-Lissage Exponentiel</vt:lpstr>
      <vt:lpstr>Ex6C-MM4-Corrigé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SOLTAN EZZEDINE</dc:creator>
  <cp:lastModifiedBy>HP</cp:lastModifiedBy>
  <dcterms:created xsi:type="dcterms:W3CDTF">2012-11-18T15:04:28Z</dcterms:created>
  <dcterms:modified xsi:type="dcterms:W3CDTF">2021-01-04T20:13:07Z</dcterms:modified>
</cp:coreProperties>
</file>