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meur\Dropbox\Mome\M1 MOME - finale\Prévision et gestion de stock\Examens_______________________________________________\"/>
    </mc:Choice>
  </mc:AlternateContent>
  <xr:revisionPtr revIDLastSave="0" documentId="8_{C550C726-87CE-4D41-9CCC-B39B13237DB3}" xr6:coauthVersionLast="47" xr6:coauthVersionMax="47" xr10:uidLastSave="{00000000-0000-0000-0000-000000000000}"/>
  <bookViews>
    <workbookView xWindow="3000" yWindow="3000" windowWidth="17280" windowHeight="8880" tabRatio="773" xr2:uid="{BC0D2818-84AA-4046-AD2F-A35B4491860E}"/>
  </bookViews>
  <sheets>
    <sheet name="Enoncé Ex 1 ABC" sheetId="10" r:id="rId1"/>
    <sheet name="Enoncé Ex2 Rotation" sheetId="11" r:id="rId2"/>
    <sheet name="Enoncé-Ex3 FIFO-LIFO-CUMP___"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 i="14" l="1"/>
  <c r="P20" i="14"/>
  <c r="J21" i="14"/>
  <c r="P21" i="14"/>
  <c r="M22" i="14"/>
  <c r="P22" i="14"/>
  <c r="P23" i="14"/>
  <c r="M24" i="14"/>
  <c r="M32" i="14" s="1"/>
  <c r="P24" i="14"/>
  <c r="P25" i="14"/>
  <c r="P26" i="14"/>
  <c r="P27" i="14"/>
  <c r="J28" i="14"/>
  <c r="P28" i="14"/>
  <c r="P29" i="14"/>
  <c r="P32" i="14" s="1"/>
  <c r="P30" i="14"/>
  <c r="P31" i="14"/>
  <c r="K32" i="14"/>
  <c r="J12" i="14"/>
  <c r="N9" i="14"/>
  <c r="N10" i="14" s="1"/>
  <c r="N11" i="14" s="1"/>
  <c r="N12" i="14" s="1"/>
  <c r="J9" i="14"/>
  <c r="J14" i="14" s="1"/>
  <c r="P8" i="14"/>
  <c r="P9" i="14" s="1"/>
  <c r="O9" i="14" l="1"/>
  <c r="L10" i="14" l="1"/>
  <c r="M10" i="14" s="1"/>
  <c r="L11" i="14"/>
  <c r="M11" i="14" s="1"/>
  <c r="M14" i="14" l="1"/>
  <c r="P10" i="14"/>
  <c r="O10" i="14" l="1"/>
  <c r="P11" i="14"/>
  <c r="O11" i="14" l="1"/>
  <c r="P12" i="14"/>
  <c r="H5" i="11"/>
  <c r="H6" i="11"/>
  <c r="H4" i="11"/>
  <c r="P47" i="14"/>
  <c r="P46" i="14"/>
  <c r="P48" i="14" s="1"/>
  <c r="P45" i="14"/>
  <c r="P44" i="14"/>
  <c r="J44" i="14"/>
  <c r="P43" i="14"/>
  <c r="M43" i="14"/>
  <c r="M42" i="14"/>
  <c r="P41" i="14"/>
  <c r="M41" i="14"/>
  <c r="M48" i="14" s="1"/>
  <c r="P40" i="14"/>
  <c r="P39" i="14"/>
  <c r="J39" i="14"/>
  <c r="P38" i="14"/>
  <c r="P14" i="14" l="1"/>
  <c r="O12" i="14"/>
  <c r="G6" i="11"/>
  <c r="G5" i="11"/>
  <c r="G4" i="11"/>
  <c r="D34" i="11"/>
  <c r="D27" i="11"/>
  <c r="D28" i="11" s="1"/>
  <c r="D31" i="11" s="1"/>
  <c r="D26" i="11"/>
  <c r="D25" i="11"/>
  <c r="D21" i="11"/>
  <c r="D20" i="11"/>
  <c r="D33" i="11"/>
  <c r="D32" i="11"/>
  <c r="D24" i="11"/>
  <c r="F45" i="10"/>
  <c r="F46" i="10"/>
  <c r="F47" i="10"/>
  <c r="F48" i="10"/>
  <c r="F49" i="10"/>
  <c r="F50" i="10"/>
  <c r="F51" i="10"/>
  <c r="F32" i="10"/>
  <c r="F33" i="10"/>
  <c r="F34" i="10"/>
  <c r="F35" i="10"/>
  <c r="F36" i="10"/>
  <c r="F37" i="10"/>
  <c r="F38" i="10"/>
  <c r="F39" i="10"/>
  <c r="F40" i="10"/>
  <c r="F41" i="10"/>
  <c r="F42" i="10"/>
  <c r="F43" i="10"/>
  <c r="F44" i="10"/>
  <c r="D35" i="11" l="1"/>
  <c r="D19" i="11" l="1"/>
  <c r="D18" i="11"/>
  <c r="F5" i="11"/>
  <c r="F6" i="11"/>
  <c r="F4" i="11"/>
  <c r="F86" i="10"/>
  <c r="F87" i="10"/>
  <c r="F88" i="10"/>
  <c r="F89" i="10"/>
  <c r="F90" i="10"/>
  <c r="F91" i="10"/>
  <c r="F92" i="10"/>
  <c r="F93" i="10"/>
  <c r="F94" i="10"/>
  <c r="F95" i="10"/>
  <c r="F96" i="10"/>
  <c r="F97" i="10"/>
  <c r="F98" i="10"/>
  <c r="F99" i="10"/>
  <c r="F100" i="10"/>
  <c r="F101" i="10"/>
  <c r="F102" i="10"/>
  <c r="F103" i="10"/>
  <c r="F104" i="10"/>
  <c r="F85" i="10"/>
  <c r="F61" i="10"/>
  <c r="F62" i="10"/>
  <c r="F63" i="10"/>
  <c r="F64" i="10"/>
  <c r="F65" i="10"/>
  <c r="F66" i="10"/>
  <c r="F67" i="10"/>
  <c r="F68" i="10"/>
  <c r="F69" i="10"/>
  <c r="F70" i="10"/>
  <c r="F71" i="10"/>
  <c r="F72" i="10"/>
  <c r="F73" i="10"/>
  <c r="F74" i="10"/>
  <c r="F75" i="10"/>
  <c r="F76" i="10"/>
  <c r="F77" i="10"/>
  <c r="F78" i="10"/>
  <c r="F79" i="10"/>
  <c r="F60" i="10"/>
  <c r="E87" i="10"/>
  <c r="E88" i="10" s="1"/>
  <c r="E89" i="10" s="1"/>
  <c r="E90" i="10" s="1"/>
  <c r="E91" i="10" s="1"/>
  <c r="E92" i="10" s="1"/>
  <c r="E93" i="10" s="1"/>
  <c r="E94" i="10" s="1"/>
  <c r="E95" i="10" s="1"/>
  <c r="E96" i="10" s="1"/>
  <c r="E97" i="10" s="1"/>
  <c r="E98" i="10" s="1"/>
  <c r="E99" i="10" s="1"/>
  <c r="E100" i="10" s="1"/>
  <c r="E101" i="10" s="1"/>
  <c r="E102" i="10" s="1"/>
  <c r="E103" i="10" s="1"/>
  <c r="E104" i="10" s="1"/>
  <c r="E86" i="10"/>
  <c r="E85" i="10"/>
  <c r="D86" i="10"/>
  <c r="D87" i="10"/>
  <c r="D88" i="10"/>
  <c r="D89" i="10"/>
  <c r="D90" i="10"/>
  <c r="D91" i="10"/>
  <c r="D92" i="10"/>
  <c r="D93" i="10"/>
  <c r="D94" i="10"/>
  <c r="D95" i="10"/>
  <c r="D96" i="10"/>
  <c r="D97" i="10"/>
  <c r="D98" i="10"/>
  <c r="D99" i="10"/>
  <c r="D100" i="10"/>
  <c r="D101" i="10"/>
  <c r="D102" i="10"/>
  <c r="D103" i="10"/>
  <c r="D104" i="10"/>
  <c r="D85" i="10"/>
  <c r="C105" i="10"/>
  <c r="D33" i="10"/>
  <c r="D34" i="10"/>
  <c r="D35" i="10"/>
  <c r="D36" i="10"/>
  <c r="D37" i="10"/>
  <c r="D38" i="10"/>
  <c r="D39" i="10"/>
  <c r="D40" i="10"/>
  <c r="D41" i="10"/>
  <c r="D42" i="10"/>
  <c r="D43" i="10"/>
  <c r="D44" i="10"/>
  <c r="D45" i="10"/>
  <c r="D46" i="10"/>
  <c r="D47" i="10"/>
  <c r="D48" i="10"/>
  <c r="D49" i="10"/>
  <c r="D50" i="10"/>
  <c r="D51" i="10"/>
  <c r="D32" i="10"/>
  <c r="E62" i="10"/>
  <c r="E63" i="10" s="1"/>
  <c r="E64" i="10" s="1"/>
  <c r="E65" i="10" s="1"/>
  <c r="E66" i="10" s="1"/>
  <c r="E67" i="10" s="1"/>
  <c r="E68" i="10" s="1"/>
  <c r="E69" i="10" s="1"/>
  <c r="E70" i="10" s="1"/>
  <c r="E71" i="10" s="1"/>
  <c r="E72" i="10" s="1"/>
  <c r="E73" i="10" s="1"/>
  <c r="E74" i="10" s="1"/>
  <c r="E75" i="10" s="1"/>
  <c r="E76" i="10" s="1"/>
  <c r="E77" i="10" s="1"/>
  <c r="E78" i="10" s="1"/>
  <c r="E79" i="10" s="1"/>
  <c r="E61" i="10"/>
  <c r="E60" i="10"/>
  <c r="D61" i="10"/>
  <c r="D62" i="10"/>
  <c r="D63" i="10"/>
  <c r="D64" i="10"/>
  <c r="D65" i="10"/>
  <c r="D66" i="10"/>
  <c r="D67" i="10"/>
  <c r="D68" i="10"/>
  <c r="D69" i="10"/>
  <c r="D70" i="10"/>
  <c r="D71" i="10"/>
  <c r="D72" i="10"/>
  <c r="D73" i="10"/>
  <c r="D74" i="10"/>
  <c r="D75" i="10"/>
  <c r="D76" i="10"/>
  <c r="D77" i="10"/>
  <c r="D78" i="10"/>
  <c r="D79" i="10"/>
  <c r="D60" i="10"/>
  <c r="C80" i="10"/>
  <c r="B80" i="10"/>
  <c r="E32" i="10"/>
  <c r="C52" i="10"/>
  <c r="E3" i="10"/>
  <c r="E8" i="10"/>
  <c r="E19" i="10"/>
  <c r="E13" i="10"/>
  <c r="E12" i="10"/>
  <c r="E15" i="10"/>
  <c r="E5" i="10"/>
  <c r="E10" i="10"/>
  <c r="E18" i="10"/>
  <c r="E4" i="10"/>
  <c r="E11" i="10"/>
  <c r="E21" i="10"/>
  <c r="E16" i="10"/>
  <c r="E7" i="10"/>
  <c r="E22" i="10"/>
  <c r="E14" i="10"/>
  <c r="E9" i="10"/>
  <c r="E20" i="10"/>
  <c r="E6" i="10"/>
  <c r="E17" i="10"/>
  <c r="E33" i="10" l="1"/>
  <c r="E34" i="10" l="1"/>
  <c r="E35" i="10" l="1"/>
  <c r="E36" i="10" l="1"/>
  <c r="E37" i="10" l="1"/>
  <c r="E38" i="10" l="1"/>
  <c r="E39" i="10" l="1"/>
  <c r="E40" i="10" l="1"/>
  <c r="E41" i="10" l="1"/>
  <c r="E42" i="10" l="1"/>
  <c r="E43" i="10" l="1"/>
  <c r="E44" i="10" l="1"/>
  <c r="E45" i="10" l="1"/>
  <c r="E46" i="10" l="1"/>
  <c r="E47" i="10" l="1"/>
  <c r="E48" i="10" l="1"/>
  <c r="E49" i="10" l="1"/>
  <c r="E50" i="10" l="1"/>
  <c r="E51" i="10" l="1"/>
</calcChain>
</file>

<file path=xl/sharedStrings.xml><?xml version="1.0" encoding="utf-8"?>
<sst xmlns="http://schemas.openxmlformats.org/spreadsheetml/2006/main" count="169" uniqueCount="82">
  <si>
    <t>A partir des informations suivantes, il vous est demandé d'établir une classification ABC</t>
  </si>
  <si>
    <t xml:space="preserve">Exercice1 </t>
  </si>
  <si>
    <t>1) une analyse selon le prix</t>
  </si>
  <si>
    <t>4) comparer les 3 analyses et dire qulle est la plus pertinente</t>
  </si>
  <si>
    <t>Date</t>
  </si>
  <si>
    <t>Quantité</t>
  </si>
  <si>
    <t>valeur</t>
  </si>
  <si>
    <t>Stock initial</t>
  </si>
  <si>
    <t>Entrée</t>
  </si>
  <si>
    <t>Qté</t>
  </si>
  <si>
    <t>Pu</t>
  </si>
  <si>
    <t>Sortie</t>
  </si>
  <si>
    <t>Stock</t>
  </si>
  <si>
    <t>Total</t>
  </si>
  <si>
    <t>CUMP</t>
  </si>
  <si>
    <t>FIFO</t>
  </si>
  <si>
    <t>LIFO</t>
  </si>
  <si>
    <t>Indication : dans les tableaux FIFO et LIFO : l'existence de 2 lignes avec la même date : c'est pour distinguer l'ancien et le nouveau stock</t>
  </si>
  <si>
    <t>Calculer La valeur dus stock au 31/03/23 avec les méthodes LIFO, FIFO et CUMP</t>
  </si>
  <si>
    <t>Prix unitaire</t>
  </si>
  <si>
    <t>Elément</t>
  </si>
  <si>
    <t>Stock Final</t>
  </si>
  <si>
    <t>Type de Stock</t>
  </si>
  <si>
    <t>Matières premières</t>
  </si>
  <si>
    <t>Produits finis</t>
  </si>
  <si>
    <t>Autres marchandises</t>
  </si>
  <si>
    <t>Charges</t>
  </si>
  <si>
    <t>Frais d'achats marchandises</t>
  </si>
  <si>
    <t>frais d'achats des matières premières</t>
  </si>
  <si>
    <t>charges directes de production</t>
  </si>
  <si>
    <t>charges indirectes d'approvisionnement en matières premières</t>
  </si>
  <si>
    <t>Montant</t>
  </si>
  <si>
    <t>Achats de matières premières</t>
  </si>
  <si>
    <t>Achats de marchandises</t>
  </si>
  <si>
    <t>Stock moyen</t>
  </si>
  <si>
    <t xml:space="preserve">taux de rotation </t>
  </si>
  <si>
    <t>Période de couverture (jours)</t>
  </si>
  <si>
    <t>Cout d'achats Mchdises</t>
  </si>
  <si>
    <t>Variation de stock Machdises (SI-SF)</t>
  </si>
  <si>
    <t>Variation de stock Matières Premières (SI-SF)</t>
  </si>
  <si>
    <t>Cout d'achats Matières premières</t>
  </si>
  <si>
    <t>Frais d'achats des matières premières</t>
  </si>
  <si>
    <t>Charges indirectes d'approvisionnement en matières premières</t>
  </si>
  <si>
    <t xml:space="preserve">Charges indirectes de production </t>
  </si>
  <si>
    <t>Variation de stock des PF (SI-SF)</t>
  </si>
  <si>
    <t>Cout PF</t>
  </si>
  <si>
    <t>Article</t>
  </si>
  <si>
    <t>Ventes annuelles</t>
  </si>
  <si>
    <t>Quantités annuelles vendues</t>
  </si>
  <si>
    <t>2) analyse selon les quantités</t>
  </si>
  <si>
    <t>3) une analyse selon les ventes annuelles</t>
  </si>
  <si>
    <t>Zone de préparation des commandes</t>
  </si>
  <si>
    <t>Quai d'expédition</t>
  </si>
  <si>
    <t>1) Calculer les stock moyens</t>
  </si>
  <si>
    <t>2) Déterminer les coûts par type de stocks</t>
  </si>
  <si>
    <t>3) Calculer la période de couverture (ou durée moyenne de stockage)</t>
  </si>
  <si>
    <t>4) Calculer le taux de rotation des stocks</t>
  </si>
  <si>
    <t>Formulaire</t>
  </si>
  <si>
    <t>A la fin de l'année vous disposez des informations de gestion suivantes</t>
  </si>
  <si>
    <t>Les mouvements ou transactions sont récapitulés dns le tableau suivant</t>
  </si>
  <si>
    <t>5) comment s'en servir de cette analyse pour mieux réimplanter votre entrepôt càd mieux placer les articles dans votre entrepôt de stockage. L'entrepôt est schématisé (vue de dessus) par les cases vides qui représensentent des emplacements ou rayonages</t>
  </si>
  <si>
    <t>Réponse 1 ; Analyse selon les prix</t>
  </si>
  <si>
    <t>rapport %</t>
  </si>
  <si>
    <t>cumulé %</t>
  </si>
  <si>
    <t>Classe</t>
  </si>
  <si>
    <t>Apport %</t>
  </si>
  <si>
    <t>TOTAL</t>
  </si>
  <si>
    <t>%cumulé</t>
  </si>
  <si>
    <t>A</t>
  </si>
  <si>
    <t>Selon le prix</t>
  </si>
  <si>
    <t>selon les quantités</t>
  </si>
  <si>
    <t>selon Ventes annuelles</t>
  </si>
  <si>
    <t>Classe A</t>
  </si>
  <si>
    <t>C</t>
  </si>
  <si>
    <t>B</t>
  </si>
  <si>
    <t>SI</t>
  </si>
  <si>
    <t>E</t>
  </si>
  <si>
    <t>S</t>
  </si>
  <si>
    <t>SF</t>
  </si>
  <si>
    <t>Classe B</t>
  </si>
  <si>
    <t>Après avoir appliqué la méthode ABC, il est observé que l'analyse basée sur les quantités ne fournit pas d'informations significatives. En revanche, l'analyse des quantités vendues et des prix de vente apparaît plus pertinente, car elle classe les mêmes articles dans un ordre de priorité cohérent.</t>
  </si>
  <si>
    <t>selon les classe A soit prés de zone de preparation des commandes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</si>
</sst>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FF0000"/>
      <name val="Times New Roman"/>
      <family val="1"/>
    </font>
    <font>
      <b/>
      <sz val="12"/>
      <color theme="1"/>
      <name val="Calibri"/>
      <family val="2"/>
      <scheme val="minor"/>
    </font>
    <font>
      <b/>
      <sz val="14"/>
      <color theme="1"/>
      <name val="Calibri"/>
      <family val="2"/>
      <scheme val="minor"/>
    </font>
    <font>
      <sz val="11"/>
      <color rgb="FFFF0000"/>
      <name val="Calibri"/>
      <family val="2"/>
      <scheme val="minor"/>
    </font>
    <font>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auto="1"/>
      </left>
      <right/>
      <top/>
      <bottom style="thin">
        <color auto="1"/>
      </bottom>
      <diagonal/>
    </border>
  </borders>
  <cellStyleXfs count="1">
    <xf numFmtId="0" fontId="0" fillId="0" borderId="0"/>
  </cellStyleXfs>
  <cellXfs count="92">
    <xf numFmtId="0" fontId="0" fillId="0" borderId="0" xfId="0"/>
    <xf numFmtId="0" fontId="0" fillId="0" borderId="1" xfId="0" applyBorder="1"/>
    <xf numFmtId="0" fontId="0" fillId="2" borderId="1" xfId="0" applyFill="1" applyBorder="1"/>
    <xf numFmtId="0" fontId="2" fillId="2" borderId="0" xfId="0" applyFont="1" applyFill="1"/>
    <xf numFmtId="14" fontId="0" fillId="0" borderId="1" xfId="0" applyNumberFormat="1" applyBorder="1"/>
    <xf numFmtId="0" fontId="0" fillId="0" borderId="0" xfId="0" applyAlignment="1">
      <alignment wrapText="1"/>
    </xf>
    <xf numFmtId="14" fontId="0" fillId="2" borderId="1" xfId="0" applyNumberFormat="1" applyFill="1" applyBorder="1"/>
    <xf numFmtId="0" fontId="0" fillId="3" borderId="1" xfId="0" applyFill="1" applyBorder="1"/>
    <xf numFmtId="2" fontId="0" fillId="0" borderId="1" xfId="0" applyNumberFormat="1"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wrapText="1"/>
    </xf>
    <xf numFmtId="1" fontId="0" fillId="0" borderId="1" xfId="0" applyNumberFormat="1" applyBorder="1" applyAlignment="1">
      <alignment wrapText="1"/>
    </xf>
    <xf numFmtId="0" fontId="1" fillId="0" borderId="0" xfId="0" applyFont="1" applyAlignment="1">
      <alignment wrapText="1"/>
    </xf>
    <xf numFmtId="0" fontId="0" fillId="4" borderId="1" xfId="0" applyFill="1" applyBorder="1"/>
    <xf numFmtId="0" fontId="0" fillId="5" borderId="1" xfId="0" applyFill="1" applyBorder="1"/>
    <xf numFmtId="0" fontId="0" fillId="0" borderId="0" xfId="0" applyAlignment="1">
      <alignment horizontal="right" wrapText="1"/>
    </xf>
    <xf numFmtId="0" fontId="0" fillId="0" borderId="0" xfId="0" quotePrefix="1"/>
    <xf numFmtId="2" fontId="0" fillId="0" borderId="0" xfId="0" applyNumberFormat="1" applyAlignment="1">
      <alignment horizontal="center"/>
    </xf>
    <xf numFmtId="2" fontId="0" fillId="0" borderId="0" xfId="0" applyNumberFormat="1"/>
    <xf numFmtId="2" fontId="0" fillId="5" borderId="0" xfId="0" applyNumberFormat="1" applyFill="1"/>
    <xf numFmtId="2" fontId="0" fillId="4" borderId="0" xfId="0" applyNumberFormat="1" applyFill="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64" fontId="0" fillId="0" borderId="1" xfId="0" applyNumberFormat="1" applyBorder="1"/>
    <xf numFmtId="164" fontId="0" fillId="2" borderId="1" xfId="0" applyNumberFormat="1" applyFill="1" applyBorder="1"/>
    <xf numFmtId="14" fontId="0" fillId="0" borderId="17" xfId="0" applyNumberFormat="1" applyBorder="1"/>
    <xf numFmtId="0" fontId="0" fillId="0" borderId="17" xfId="0" applyBorder="1"/>
    <xf numFmtId="164" fontId="0" fillId="0" borderId="17" xfId="0" applyNumberFormat="1" applyBorder="1"/>
    <xf numFmtId="3" fontId="0" fillId="0" borderId="17" xfId="0" applyNumberFormat="1" applyBorder="1"/>
    <xf numFmtId="14" fontId="0" fillId="0" borderId="18" xfId="0" applyNumberFormat="1" applyBorder="1"/>
    <xf numFmtId="0" fontId="0" fillId="0" borderId="19" xfId="0" applyBorder="1"/>
    <xf numFmtId="0" fontId="0" fillId="0" borderId="20" xfId="0" applyBorder="1"/>
    <xf numFmtId="14" fontId="0" fillId="0" borderId="21" xfId="0" applyNumberFormat="1" applyBorder="1"/>
    <xf numFmtId="0" fontId="0" fillId="0" borderId="22" xfId="0" applyBorder="1"/>
    <xf numFmtId="164" fontId="0" fillId="0" borderId="19" xfId="0" applyNumberFormat="1" applyBorder="1"/>
    <xf numFmtId="164" fontId="0" fillId="0" borderId="22" xfId="0" applyNumberFormat="1" applyBorder="1"/>
    <xf numFmtId="0" fontId="0" fillId="0" borderId="23" xfId="0" applyBorder="1"/>
    <xf numFmtId="0" fontId="0" fillId="0" borderId="24" xfId="0" applyBorder="1"/>
    <xf numFmtId="14" fontId="0" fillId="0" borderId="25" xfId="0" applyNumberFormat="1" applyBorder="1"/>
    <xf numFmtId="0" fontId="0" fillId="0" borderId="26" xfId="0" applyBorder="1"/>
    <xf numFmtId="0" fontId="0" fillId="0" borderId="27" xfId="0" applyBorder="1"/>
    <xf numFmtId="164" fontId="0" fillId="0" borderId="27" xfId="0" applyNumberFormat="1" applyBorder="1"/>
    <xf numFmtId="0" fontId="0" fillId="0" borderId="28" xfId="0" applyBorder="1"/>
    <xf numFmtId="14" fontId="0" fillId="2" borderId="2" xfId="0" applyNumberFormat="1" applyFill="1" applyBorder="1"/>
    <xf numFmtId="0" fontId="0" fillId="2" borderId="2" xfId="0" applyFill="1" applyBorder="1"/>
    <xf numFmtId="0" fontId="0" fillId="2" borderId="19" xfId="0" applyFill="1" applyBorder="1"/>
    <xf numFmtId="164" fontId="0" fillId="2" borderId="19" xfId="0" applyNumberFormat="1" applyFill="1" applyBorder="1"/>
    <xf numFmtId="0" fontId="0" fillId="2" borderId="20" xfId="0" applyFill="1" applyBorder="1"/>
    <xf numFmtId="0" fontId="0" fillId="2" borderId="26" xfId="0" applyFill="1" applyBorder="1"/>
    <xf numFmtId="0" fontId="0" fillId="2" borderId="27" xfId="0" applyFill="1" applyBorder="1"/>
    <xf numFmtId="164" fontId="0" fillId="2" borderId="27" xfId="0" applyNumberFormat="1" applyFill="1" applyBorder="1"/>
    <xf numFmtId="0" fontId="0" fillId="2" borderId="28" xfId="0" applyFill="1" applyBorder="1"/>
    <xf numFmtId="14" fontId="0" fillId="0" borderId="29" xfId="0" applyNumberFormat="1" applyBorder="1"/>
    <xf numFmtId="0" fontId="0" fillId="0" borderId="30" xfId="0" applyBorder="1"/>
    <xf numFmtId="0" fontId="0" fillId="0" borderId="31" xfId="0" applyBorder="1"/>
    <xf numFmtId="0" fontId="0" fillId="2" borderId="0" xfId="0" applyFill="1"/>
    <xf numFmtId="0" fontId="5" fillId="6" borderId="0" xfId="0" applyFont="1" applyFill="1"/>
    <xf numFmtId="0" fontId="0" fillId="7" borderId="0" xfId="0" applyFill="1"/>
    <xf numFmtId="0" fontId="0" fillId="0" borderId="36" xfId="0" applyBorder="1"/>
    <xf numFmtId="0" fontId="0" fillId="2" borderId="0" xfId="0" applyFill="1" applyAlignment="1">
      <alignment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6" fillId="2" borderId="13" xfId="0" applyFont="1" applyFill="1" applyBorder="1" applyAlignment="1">
      <alignment horizontal="center" vertical="top"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0" borderId="6" xfId="0" applyFont="1" applyBorder="1" applyAlignment="1">
      <alignment horizontal="center" vertical="center" textRotation="180"/>
    </xf>
    <xf numFmtId="0" fontId="3" fillId="0" borderId="7" xfId="0" applyFont="1" applyBorder="1" applyAlignment="1">
      <alignment horizontal="center" vertical="center" textRotation="180"/>
    </xf>
    <xf numFmtId="0" fontId="3" fillId="0" borderId="8" xfId="0" applyFont="1" applyBorder="1" applyAlignment="1">
      <alignment horizontal="center" vertical="center" textRotation="180"/>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35" xfId="0" applyBorder="1" applyAlignment="1">
      <alignment horizontal="center"/>
    </xf>
    <xf numFmtId="0" fontId="0" fillId="0" borderId="2"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61452</xdr:colOff>
      <xdr:row>17</xdr:row>
      <xdr:rowOff>15364</xdr:rowOff>
    </xdr:from>
    <xdr:to>
      <xdr:col>13</xdr:col>
      <xdr:colOff>291895</xdr:colOff>
      <xdr:row>20</xdr:row>
      <xdr:rowOff>9525</xdr:rowOff>
    </xdr:to>
    <xdr:pic>
      <xdr:nvPicPr>
        <xdr:cNvPr id="7" name="Image 6">
          <a:extLst>
            <a:ext uri="{FF2B5EF4-FFF2-40B4-BE49-F238E27FC236}">
              <a16:creationId xmlns:a16="http://schemas.microsoft.com/office/drawing/2014/main" id="{AFBF09BA-4AFE-4355-98A0-439B66DC884C}"/>
            </a:ext>
          </a:extLst>
        </xdr:cNvPr>
        <xdr:cNvPicPr>
          <a:picLocks noChangeAspect="1"/>
        </xdr:cNvPicPr>
      </xdr:nvPicPr>
      <xdr:blipFill>
        <a:blip xmlns:r="http://schemas.openxmlformats.org/officeDocument/2006/relationships" r:embed="rId1"/>
        <a:stretch>
          <a:fillRect/>
        </a:stretch>
      </xdr:blipFill>
      <xdr:spPr>
        <a:xfrm>
          <a:off x="29312727" y="1748914"/>
          <a:ext cx="230443" cy="565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917913</xdr:colOff>
      <xdr:row>7</xdr:row>
      <xdr:rowOff>167094</xdr:rowOff>
    </xdr:from>
    <xdr:to>
      <xdr:col>17</xdr:col>
      <xdr:colOff>360484</xdr:colOff>
      <xdr:row>34</xdr:row>
      <xdr:rowOff>37867</xdr:rowOff>
    </xdr:to>
    <xdr:pic>
      <xdr:nvPicPr>
        <xdr:cNvPr id="8" name="Image 7">
          <a:extLst>
            <a:ext uri="{FF2B5EF4-FFF2-40B4-BE49-F238E27FC236}">
              <a16:creationId xmlns:a16="http://schemas.microsoft.com/office/drawing/2014/main" id="{E3DF14B2-635A-4256-AB40-7D69471D03DC}"/>
            </a:ext>
          </a:extLst>
        </xdr:cNvPr>
        <xdr:cNvPicPr>
          <a:picLocks noChangeAspect="1"/>
        </xdr:cNvPicPr>
      </xdr:nvPicPr>
      <xdr:blipFill rotWithShape="1">
        <a:blip xmlns:r="http://schemas.openxmlformats.org/officeDocument/2006/relationships" r:embed="rId1"/>
        <a:srcRect l="35898" t="9770" b="12727"/>
        <a:stretch/>
      </xdr:blipFill>
      <xdr:spPr>
        <a:xfrm>
          <a:off x="13513325" y="1679888"/>
          <a:ext cx="7667688" cy="4711714"/>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ACD8B-44F1-499D-902D-F706231630E6}">
  <dimension ref="A2:P129"/>
  <sheetViews>
    <sheetView tabSelected="1" zoomScale="80" zoomScaleNormal="80" workbookViewId="0">
      <selection activeCell="A132" sqref="A132"/>
    </sheetView>
  </sheetViews>
  <sheetFormatPr baseColWidth="10" defaultRowHeight="14.4" x14ac:dyDescent="0.3"/>
  <cols>
    <col min="1" max="1" width="82.88671875" style="5" customWidth="1"/>
    <col min="3" max="3" width="11.88671875" bestFit="1" customWidth="1"/>
    <col min="4" max="4" width="27.33203125" bestFit="1" customWidth="1"/>
    <col min="5" max="5" width="21.33203125" bestFit="1" customWidth="1"/>
    <col min="6" max="6" width="20.6640625" customWidth="1"/>
    <col min="8" max="8" width="21.33203125" bestFit="1" customWidth="1"/>
    <col min="11" max="11" width="21.33203125" bestFit="1" customWidth="1"/>
    <col min="13" max="13" width="1.33203125" customWidth="1"/>
    <col min="15" max="15" width="1.5546875" customWidth="1"/>
  </cols>
  <sheetData>
    <row r="2" spans="1:16" x14ac:dyDescent="0.3">
      <c r="B2" s="1" t="s">
        <v>46</v>
      </c>
      <c r="C2" s="1" t="s">
        <v>19</v>
      </c>
      <c r="D2" s="1" t="s">
        <v>48</v>
      </c>
      <c r="E2" s="1" t="s">
        <v>47</v>
      </c>
    </row>
    <row r="3" spans="1:16" ht="15" customHeight="1" x14ac:dyDescent="0.3">
      <c r="B3" s="1">
        <v>20</v>
      </c>
      <c r="C3" s="1">
        <v>3</v>
      </c>
      <c r="D3" s="1">
        <v>10</v>
      </c>
      <c r="E3" s="1">
        <f t="shared" ref="E3:E22" si="0">C3*D3</f>
        <v>30</v>
      </c>
    </row>
    <row r="4" spans="1:16" x14ac:dyDescent="0.3">
      <c r="A4" s="13" t="s">
        <v>1</v>
      </c>
      <c r="B4" s="1">
        <v>11</v>
      </c>
      <c r="C4" s="1">
        <v>11</v>
      </c>
      <c r="D4" s="1">
        <v>66</v>
      </c>
      <c r="E4" s="1">
        <f t="shared" si="0"/>
        <v>726</v>
      </c>
    </row>
    <row r="5" spans="1:16" x14ac:dyDescent="0.3">
      <c r="A5" s="5" t="s">
        <v>0</v>
      </c>
      <c r="B5" s="1">
        <v>14</v>
      </c>
      <c r="C5" s="1">
        <v>11</v>
      </c>
      <c r="D5" s="1">
        <v>29</v>
      </c>
      <c r="E5" s="1">
        <f t="shared" si="0"/>
        <v>319</v>
      </c>
    </row>
    <row r="6" spans="1:16" x14ac:dyDescent="0.3">
      <c r="A6" s="5" t="s">
        <v>2</v>
      </c>
      <c r="B6" s="1">
        <v>2</v>
      </c>
      <c r="C6" s="1">
        <v>12</v>
      </c>
      <c r="D6" s="1">
        <v>1750</v>
      </c>
      <c r="E6" s="1">
        <f t="shared" si="0"/>
        <v>21000</v>
      </c>
    </row>
    <row r="7" spans="1:16" x14ac:dyDescent="0.3">
      <c r="A7" s="5" t="s">
        <v>49</v>
      </c>
      <c r="B7" s="1">
        <v>7</v>
      </c>
      <c r="C7" s="1">
        <v>12</v>
      </c>
      <c r="D7" s="1">
        <v>258</v>
      </c>
      <c r="E7" s="1">
        <f t="shared" si="0"/>
        <v>3096</v>
      </c>
    </row>
    <row r="8" spans="1:16" x14ac:dyDescent="0.3">
      <c r="A8" s="5" t="s">
        <v>50</v>
      </c>
      <c r="B8" s="1">
        <v>19</v>
      </c>
      <c r="C8" s="1">
        <v>12</v>
      </c>
      <c r="D8" s="1">
        <v>12</v>
      </c>
      <c r="E8" s="1">
        <f t="shared" si="0"/>
        <v>144</v>
      </c>
    </row>
    <row r="9" spans="1:16" x14ac:dyDescent="0.3">
      <c r="A9" s="5" t="s">
        <v>3</v>
      </c>
      <c r="B9" s="1">
        <v>4</v>
      </c>
      <c r="C9" s="1">
        <v>13</v>
      </c>
      <c r="D9" s="1">
        <v>938</v>
      </c>
      <c r="E9" s="1">
        <f t="shared" si="0"/>
        <v>12194</v>
      </c>
    </row>
    <row r="10" spans="1:16" ht="43.2" x14ac:dyDescent="0.3">
      <c r="A10" s="5" t="s">
        <v>60</v>
      </c>
      <c r="B10" s="1">
        <v>13</v>
      </c>
      <c r="C10" s="1">
        <v>13</v>
      </c>
      <c r="D10" s="1">
        <v>45</v>
      </c>
      <c r="E10" s="1">
        <f t="shared" si="0"/>
        <v>585</v>
      </c>
      <c r="H10" s="60" t="s">
        <v>73</v>
      </c>
      <c r="I10" s="59" t="s">
        <v>74</v>
      </c>
      <c r="J10" s="61" t="s">
        <v>68</v>
      </c>
    </row>
    <row r="11" spans="1:16" ht="15" thickBot="1" x14ac:dyDescent="0.35">
      <c r="B11" s="1">
        <v>10</v>
      </c>
      <c r="C11" s="1">
        <v>15</v>
      </c>
      <c r="D11" s="1">
        <v>66</v>
      </c>
      <c r="E11" s="1">
        <f t="shared" si="0"/>
        <v>990</v>
      </c>
    </row>
    <row r="12" spans="1:16" x14ac:dyDescent="0.3">
      <c r="B12" s="1">
        <v>16</v>
      </c>
      <c r="C12" s="1">
        <v>15</v>
      </c>
      <c r="D12" s="1">
        <v>15</v>
      </c>
      <c r="E12" s="1">
        <f t="shared" si="0"/>
        <v>225</v>
      </c>
      <c r="H12" s="74">
        <v>17</v>
      </c>
      <c r="I12" s="74">
        <v>14</v>
      </c>
      <c r="J12" s="74">
        <v>11</v>
      </c>
      <c r="K12" s="77">
        <v>5</v>
      </c>
      <c r="L12" s="68">
        <v>2</v>
      </c>
      <c r="N12" s="71" t="s">
        <v>51</v>
      </c>
      <c r="O12" s="10"/>
      <c r="P12" s="71" t="s">
        <v>52</v>
      </c>
    </row>
    <row r="13" spans="1:16" x14ac:dyDescent="0.3">
      <c r="B13" s="1">
        <v>17</v>
      </c>
      <c r="C13" s="1">
        <v>16</v>
      </c>
      <c r="D13" s="1">
        <v>13</v>
      </c>
      <c r="E13" s="1">
        <f t="shared" si="0"/>
        <v>208</v>
      </c>
      <c r="H13" s="75"/>
      <c r="I13" s="75"/>
      <c r="J13" s="75"/>
      <c r="K13" s="78"/>
      <c r="L13" s="69"/>
      <c r="N13" s="72"/>
      <c r="O13" s="10"/>
      <c r="P13" s="72"/>
    </row>
    <row r="14" spans="1:16" x14ac:dyDescent="0.3">
      <c r="B14" s="1">
        <v>5</v>
      </c>
      <c r="C14" s="1">
        <v>18</v>
      </c>
      <c r="D14" s="1">
        <v>361</v>
      </c>
      <c r="E14" s="1">
        <f t="shared" si="0"/>
        <v>6498</v>
      </c>
      <c r="H14" s="75"/>
      <c r="I14" s="75"/>
      <c r="J14" s="75"/>
      <c r="K14" s="78"/>
      <c r="L14" s="69"/>
      <c r="N14" s="72"/>
      <c r="O14" s="10"/>
      <c r="P14" s="72"/>
    </row>
    <row r="15" spans="1:16" ht="15" thickBot="1" x14ac:dyDescent="0.35">
      <c r="B15" s="1">
        <v>15</v>
      </c>
      <c r="C15" s="1">
        <v>20</v>
      </c>
      <c r="D15" s="1">
        <v>15</v>
      </c>
      <c r="E15" s="1">
        <f t="shared" si="0"/>
        <v>300</v>
      </c>
      <c r="H15" s="76"/>
      <c r="I15" s="76"/>
      <c r="J15" s="76"/>
      <c r="K15" s="79"/>
      <c r="L15" s="70"/>
      <c r="N15" s="72"/>
      <c r="O15" s="10"/>
      <c r="P15" s="72"/>
    </row>
    <row r="16" spans="1:16" x14ac:dyDescent="0.3">
      <c r="B16" s="1">
        <v>8</v>
      </c>
      <c r="C16" s="1">
        <v>23</v>
      </c>
      <c r="D16" s="1">
        <v>117</v>
      </c>
      <c r="E16" s="1">
        <f t="shared" si="0"/>
        <v>2691</v>
      </c>
      <c r="H16" s="74">
        <v>19</v>
      </c>
      <c r="I16" s="74">
        <v>12</v>
      </c>
      <c r="J16" s="74">
        <v>10</v>
      </c>
      <c r="K16" s="77">
        <v>7</v>
      </c>
      <c r="L16" s="68">
        <v>1</v>
      </c>
      <c r="N16" s="72"/>
      <c r="O16" s="10"/>
      <c r="P16" s="72"/>
    </row>
    <row r="17" spans="1:16" x14ac:dyDescent="0.3">
      <c r="B17" s="1">
        <v>1</v>
      </c>
      <c r="C17" s="1">
        <v>25</v>
      </c>
      <c r="D17" s="1">
        <v>1380</v>
      </c>
      <c r="E17" s="1">
        <f t="shared" si="0"/>
        <v>34500</v>
      </c>
      <c r="H17" s="75"/>
      <c r="I17" s="75"/>
      <c r="J17" s="75"/>
      <c r="K17" s="78"/>
      <c r="L17" s="69"/>
      <c r="N17" s="72"/>
      <c r="O17" s="10"/>
      <c r="P17" s="72"/>
    </row>
    <row r="18" spans="1:16" x14ac:dyDescent="0.3">
      <c r="B18" s="1">
        <v>12</v>
      </c>
      <c r="C18" s="1">
        <v>25</v>
      </c>
      <c r="D18" s="1">
        <v>28</v>
      </c>
      <c r="E18" s="1">
        <f t="shared" si="0"/>
        <v>700</v>
      </c>
      <c r="H18" s="75"/>
      <c r="I18" s="75"/>
      <c r="J18" s="75"/>
      <c r="K18" s="78"/>
      <c r="L18" s="69"/>
      <c r="N18" s="72"/>
      <c r="O18" s="10"/>
      <c r="P18" s="72"/>
    </row>
    <row r="19" spans="1:16" ht="15" thickBot="1" x14ac:dyDescent="0.35">
      <c r="B19" s="1">
        <v>18</v>
      </c>
      <c r="C19" s="1">
        <v>25</v>
      </c>
      <c r="D19" s="1">
        <v>7</v>
      </c>
      <c r="E19" s="1">
        <f t="shared" si="0"/>
        <v>175</v>
      </c>
      <c r="H19" s="76"/>
      <c r="I19" s="76"/>
      <c r="J19" s="76"/>
      <c r="K19" s="79"/>
      <c r="L19" s="70"/>
      <c r="N19" s="72"/>
      <c r="O19" s="10"/>
      <c r="P19" s="72"/>
    </row>
    <row r="20" spans="1:16" x14ac:dyDescent="0.3">
      <c r="B20" s="1">
        <v>3</v>
      </c>
      <c r="C20" s="1">
        <v>29</v>
      </c>
      <c r="D20" s="1">
        <v>534</v>
      </c>
      <c r="E20" s="1">
        <f t="shared" si="0"/>
        <v>15486</v>
      </c>
      <c r="H20" s="74">
        <v>20</v>
      </c>
      <c r="I20" s="74">
        <v>16</v>
      </c>
      <c r="J20" s="74">
        <v>9</v>
      </c>
      <c r="K20" s="77">
        <v>8</v>
      </c>
      <c r="L20" s="68">
        <v>4</v>
      </c>
      <c r="N20" s="72"/>
      <c r="O20" s="10"/>
      <c r="P20" s="72"/>
    </row>
    <row r="21" spans="1:16" x14ac:dyDescent="0.3">
      <c r="B21" s="1">
        <v>9</v>
      </c>
      <c r="C21" s="1">
        <v>32</v>
      </c>
      <c r="D21" s="1">
        <v>51</v>
      </c>
      <c r="E21" s="1">
        <f t="shared" si="0"/>
        <v>1632</v>
      </c>
      <c r="H21" s="75"/>
      <c r="I21" s="75"/>
      <c r="J21" s="75"/>
      <c r="K21" s="78"/>
      <c r="L21" s="69"/>
      <c r="N21" s="72"/>
      <c r="O21" s="10"/>
      <c r="P21" s="72"/>
    </row>
    <row r="22" spans="1:16" x14ac:dyDescent="0.3">
      <c r="B22" s="1">
        <v>6</v>
      </c>
      <c r="C22" s="1">
        <v>52</v>
      </c>
      <c r="D22" s="1">
        <v>81</v>
      </c>
      <c r="E22" s="1">
        <f t="shared" si="0"/>
        <v>4212</v>
      </c>
      <c r="H22" s="75"/>
      <c r="I22" s="75"/>
      <c r="J22" s="75"/>
      <c r="K22" s="78"/>
      <c r="L22" s="69"/>
      <c r="N22" s="72"/>
      <c r="O22" s="10"/>
      <c r="P22" s="72"/>
    </row>
    <row r="23" spans="1:16" ht="15" thickBot="1" x14ac:dyDescent="0.35">
      <c r="B23" t="s">
        <v>13</v>
      </c>
      <c r="H23" s="76"/>
      <c r="I23" s="76"/>
      <c r="J23" s="76"/>
      <c r="K23" s="79"/>
      <c r="L23" s="70"/>
      <c r="N23" s="72"/>
      <c r="O23" s="10"/>
      <c r="P23" s="72"/>
    </row>
    <row r="24" spans="1:16" x14ac:dyDescent="0.3">
      <c r="H24" s="74">
        <v>18</v>
      </c>
      <c r="I24" s="74">
        <v>15</v>
      </c>
      <c r="J24" s="77">
        <v>13</v>
      </c>
      <c r="K24" s="77">
        <v>6</v>
      </c>
      <c r="L24" s="77">
        <v>3</v>
      </c>
      <c r="N24" s="72"/>
      <c r="O24" s="10"/>
      <c r="P24" s="72"/>
    </row>
    <row r="25" spans="1:16" x14ac:dyDescent="0.3">
      <c r="H25" s="75"/>
      <c r="I25" s="75"/>
      <c r="J25" s="78"/>
      <c r="K25" s="78"/>
      <c r="L25" s="78"/>
      <c r="N25" s="72"/>
      <c r="O25" s="10"/>
      <c r="P25" s="72"/>
    </row>
    <row r="26" spans="1:16" x14ac:dyDescent="0.3">
      <c r="H26" s="75"/>
      <c r="I26" s="75"/>
      <c r="J26" s="78"/>
      <c r="K26" s="78"/>
      <c r="L26" s="78"/>
      <c r="N26" s="72"/>
      <c r="O26" s="10"/>
      <c r="P26" s="72"/>
    </row>
    <row r="27" spans="1:16" ht="15" thickBot="1" x14ac:dyDescent="0.35">
      <c r="H27" s="76"/>
      <c r="I27" s="76"/>
      <c r="J27" s="79"/>
      <c r="K27" s="79"/>
      <c r="L27" s="79"/>
      <c r="N27" s="73"/>
      <c r="O27" s="10"/>
      <c r="P27" s="73"/>
    </row>
    <row r="28" spans="1:16" x14ac:dyDescent="0.3">
      <c r="A28" s="5" t="s">
        <v>61</v>
      </c>
    </row>
    <row r="31" spans="1:16" x14ac:dyDescent="0.3">
      <c r="B31" s="1" t="s">
        <v>46</v>
      </c>
      <c r="C31" s="1" t="s">
        <v>19</v>
      </c>
      <c r="D31" t="s">
        <v>62</v>
      </c>
      <c r="E31" t="s">
        <v>63</v>
      </c>
      <c r="F31" t="s">
        <v>64</v>
      </c>
    </row>
    <row r="32" spans="1:16" x14ac:dyDescent="0.3">
      <c r="B32" s="1">
        <v>6</v>
      </c>
      <c r="C32" s="1">
        <v>52</v>
      </c>
      <c r="D32" s="18">
        <f>100*C32/$C$52</f>
        <v>13.612565445026178</v>
      </c>
      <c r="E32" s="19">
        <f>D32</f>
        <v>13.612565445026178</v>
      </c>
      <c r="F32" t="str">
        <f t="shared" ref="F32:F43" si="1">IF(E32&lt;=81,"A",IF(E32&lt;=94,"B","C"))</f>
        <v>A</v>
      </c>
    </row>
    <row r="33" spans="2:6" x14ac:dyDescent="0.3">
      <c r="B33" s="1">
        <v>9</v>
      </c>
      <c r="C33" s="1">
        <v>32</v>
      </c>
      <c r="D33" s="18">
        <f t="shared" ref="D33:D51" si="2">100*C33/$C$52</f>
        <v>8.3769633507853403</v>
      </c>
      <c r="E33" s="19">
        <f>E32+D33</f>
        <v>21.989528795811516</v>
      </c>
      <c r="F33" t="str">
        <f t="shared" si="1"/>
        <v>A</v>
      </c>
    </row>
    <row r="34" spans="2:6" x14ac:dyDescent="0.3">
      <c r="B34" s="1">
        <v>3</v>
      </c>
      <c r="C34" s="1">
        <v>29</v>
      </c>
      <c r="D34" s="18">
        <f t="shared" si="2"/>
        <v>7.5916230366492146</v>
      </c>
      <c r="E34" s="19">
        <f t="shared" ref="E34:E51" si="3">E33+D34</f>
        <v>29.58115183246073</v>
      </c>
      <c r="F34" t="str">
        <f t="shared" si="1"/>
        <v>A</v>
      </c>
    </row>
    <row r="35" spans="2:6" x14ac:dyDescent="0.3">
      <c r="B35" s="1">
        <v>1</v>
      </c>
      <c r="C35" s="1">
        <v>25</v>
      </c>
      <c r="D35" s="18">
        <f t="shared" si="2"/>
        <v>6.5445026178010473</v>
      </c>
      <c r="E35" s="19">
        <f t="shared" si="3"/>
        <v>36.125654450261777</v>
      </c>
      <c r="F35" t="str">
        <f t="shared" si="1"/>
        <v>A</v>
      </c>
    </row>
    <row r="36" spans="2:6" x14ac:dyDescent="0.3">
      <c r="B36" s="1">
        <v>12</v>
      </c>
      <c r="C36" s="1">
        <v>25</v>
      </c>
      <c r="D36" s="18">
        <f t="shared" si="2"/>
        <v>6.5445026178010473</v>
      </c>
      <c r="E36" s="19">
        <f t="shared" si="3"/>
        <v>42.670157068062821</v>
      </c>
      <c r="F36" t="str">
        <f t="shared" si="1"/>
        <v>A</v>
      </c>
    </row>
    <row r="37" spans="2:6" x14ac:dyDescent="0.3">
      <c r="B37" s="1">
        <v>18</v>
      </c>
      <c r="C37" s="1">
        <v>25</v>
      </c>
      <c r="D37" s="18">
        <f t="shared" si="2"/>
        <v>6.5445026178010473</v>
      </c>
      <c r="E37" s="19">
        <f t="shared" si="3"/>
        <v>49.214659685863865</v>
      </c>
      <c r="F37" t="str">
        <f t="shared" si="1"/>
        <v>A</v>
      </c>
    </row>
    <row r="38" spans="2:6" x14ac:dyDescent="0.3">
      <c r="B38" s="1">
        <v>8</v>
      </c>
      <c r="C38" s="1">
        <v>23</v>
      </c>
      <c r="D38" s="18">
        <f t="shared" si="2"/>
        <v>6.0209424083769632</v>
      </c>
      <c r="E38" s="19">
        <f t="shared" si="3"/>
        <v>55.235602094240825</v>
      </c>
      <c r="F38" t="str">
        <f t="shared" si="1"/>
        <v>A</v>
      </c>
    </row>
    <row r="39" spans="2:6" x14ac:dyDescent="0.3">
      <c r="B39" s="1">
        <v>15</v>
      </c>
      <c r="C39" s="1">
        <v>20</v>
      </c>
      <c r="D39" s="18">
        <f t="shared" si="2"/>
        <v>5.2356020942408374</v>
      </c>
      <c r="E39" s="19">
        <f t="shared" si="3"/>
        <v>60.471204188481664</v>
      </c>
      <c r="F39" t="str">
        <f t="shared" si="1"/>
        <v>A</v>
      </c>
    </row>
    <row r="40" spans="2:6" x14ac:dyDescent="0.3">
      <c r="B40" s="1">
        <v>5</v>
      </c>
      <c r="C40" s="1">
        <v>18</v>
      </c>
      <c r="D40" s="18">
        <f t="shared" si="2"/>
        <v>4.7120418848167542</v>
      </c>
      <c r="E40" s="19">
        <f t="shared" si="3"/>
        <v>65.18324607329842</v>
      </c>
      <c r="F40" t="str">
        <f t="shared" si="1"/>
        <v>A</v>
      </c>
    </row>
    <row r="41" spans="2:6" x14ac:dyDescent="0.3">
      <c r="B41" s="1">
        <v>17</v>
      </c>
      <c r="C41" s="1">
        <v>16</v>
      </c>
      <c r="D41" s="18">
        <f t="shared" si="2"/>
        <v>4.1884816753926701</v>
      </c>
      <c r="E41" s="19">
        <f t="shared" si="3"/>
        <v>69.371727748691086</v>
      </c>
      <c r="F41" t="str">
        <f t="shared" si="1"/>
        <v>A</v>
      </c>
    </row>
    <row r="42" spans="2:6" x14ac:dyDescent="0.3">
      <c r="B42" s="1">
        <v>10</v>
      </c>
      <c r="C42" s="1">
        <v>15</v>
      </c>
      <c r="D42" s="18">
        <f t="shared" si="2"/>
        <v>3.9267015706806281</v>
      </c>
      <c r="E42" s="19">
        <f t="shared" si="3"/>
        <v>73.298429319371721</v>
      </c>
      <c r="F42" t="str">
        <f t="shared" si="1"/>
        <v>A</v>
      </c>
    </row>
    <row r="43" spans="2:6" x14ac:dyDescent="0.3">
      <c r="B43" s="1">
        <v>16</v>
      </c>
      <c r="C43" s="1">
        <v>15</v>
      </c>
      <c r="D43" s="18">
        <f t="shared" si="2"/>
        <v>3.9267015706806281</v>
      </c>
      <c r="E43" s="19">
        <f t="shared" si="3"/>
        <v>77.225130890052355</v>
      </c>
      <c r="F43" t="str">
        <f t="shared" si="1"/>
        <v>A</v>
      </c>
    </row>
    <row r="44" spans="2:6" x14ac:dyDescent="0.3">
      <c r="B44" s="15">
        <v>4</v>
      </c>
      <c r="C44" s="15">
        <v>13</v>
      </c>
      <c r="D44" s="18">
        <f t="shared" si="2"/>
        <v>3.4031413612565444</v>
      </c>
      <c r="E44" s="20">
        <f t="shared" si="3"/>
        <v>80.6282722513089</v>
      </c>
      <c r="F44" t="str">
        <f>IF(E44&lt;=81,"A",IF(E44&lt;=94,"B","C"))</f>
        <v>A</v>
      </c>
    </row>
    <row r="45" spans="2:6" x14ac:dyDescent="0.3">
      <c r="B45" s="15">
        <v>13</v>
      </c>
      <c r="C45" s="15">
        <v>13</v>
      </c>
      <c r="D45" s="18">
        <f t="shared" si="2"/>
        <v>3.4031413612565444</v>
      </c>
      <c r="E45" s="20">
        <f t="shared" si="3"/>
        <v>84.031413612565444</v>
      </c>
      <c r="F45" t="str">
        <f t="shared" ref="F45:F51" si="4">IF(E45&lt;=81,"A",IF(E45&lt;=94,"B","C"))</f>
        <v>B</v>
      </c>
    </row>
    <row r="46" spans="2:6" x14ac:dyDescent="0.3">
      <c r="B46" s="15">
        <v>2</v>
      </c>
      <c r="C46" s="15">
        <v>12</v>
      </c>
      <c r="D46" s="18">
        <f t="shared" si="2"/>
        <v>3.1413612565445028</v>
      </c>
      <c r="E46" s="20">
        <f t="shared" si="3"/>
        <v>87.172774869109944</v>
      </c>
      <c r="F46" t="str">
        <f t="shared" si="4"/>
        <v>B</v>
      </c>
    </row>
    <row r="47" spans="2:6" x14ac:dyDescent="0.3">
      <c r="B47" s="15">
        <v>7</v>
      </c>
      <c r="C47" s="15">
        <v>12</v>
      </c>
      <c r="D47" s="18">
        <f t="shared" si="2"/>
        <v>3.1413612565445028</v>
      </c>
      <c r="E47" s="20">
        <f t="shared" si="3"/>
        <v>90.314136125654443</v>
      </c>
      <c r="F47" t="str">
        <f t="shared" si="4"/>
        <v>B</v>
      </c>
    </row>
    <row r="48" spans="2:6" x14ac:dyDescent="0.3">
      <c r="B48" s="15">
        <v>19</v>
      </c>
      <c r="C48" s="15">
        <v>12</v>
      </c>
      <c r="D48" s="18">
        <f t="shared" si="2"/>
        <v>3.1413612565445028</v>
      </c>
      <c r="E48" s="20">
        <f t="shared" si="3"/>
        <v>93.455497382198942</v>
      </c>
      <c r="F48" t="str">
        <f t="shared" si="4"/>
        <v>B</v>
      </c>
    </row>
    <row r="49" spans="1:6" x14ac:dyDescent="0.3">
      <c r="B49" s="14">
        <v>11</v>
      </c>
      <c r="C49" s="14">
        <v>11</v>
      </c>
      <c r="D49" s="18">
        <f t="shared" si="2"/>
        <v>2.8795811518324608</v>
      </c>
      <c r="E49" s="21">
        <f t="shared" si="3"/>
        <v>96.335078534031396</v>
      </c>
      <c r="F49" t="str">
        <f t="shared" si="4"/>
        <v>C</v>
      </c>
    </row>
    <row r="50" spans="1:6" x14ac:dyDescent="0.3">
      <c r="B50" s="14">
        <v>14</v>
      </c>
      <c r="C50" s="14">
        <v>11</v>
      </c>
      <c r="D50" s="18">
        <f t="shared" si="2"/>
        <v>2.8795811518324608</v>
      </c>
      <c r="E50" s="21">
        <f t="shared" si="3"/>
        <v>99.21465968586385</v>
      </c>
      <c r="F50" t="str">
        <f t="shared" si="4"/>
        <v>C</v>
      </c>
    </row>
    <row r="51" spans="1:6" x14ac:dyDescent="0.3">
      <c r="B51" s="14">
        <v>20</v>
      </c>
      <c r="C51" s="14">
        <v>3</v>
      </c>
      <c r="D51" s="18">
        <f t="shared" si="2"/>
        <v>0.78534031413612571</v>
      </c>
      <c r="E51" s="21">
        <f t="shared" si="3"/>
        <v>99.999999999999972</v>
      </c>
      <c r="F51" t="str">
        <f t="shared" si="4"/>
        <v>C</v>
      </c>
    </row>
    <row r="52" spans="1:6" x14ac:dyDescent="0.3">
      <c r="B52" t="s">
        <v>13</v>
      </c>
      <c r="C52">
        <f>SUM(C32:C51)</f>
        <v>382</v>
      </c>
    </row>
    <row r="56" spans="1:6" x14ac:dyDescent="0.3">
      <c r="A56" s="5" t="s">
        <v>49</v>
      </c>
    </row>
    <row r="59" spans="1:6" x14ac:dyDescent="0.3">
      <c r="B59" s="1" t="s">
        <v>46</v>
      </c>
      <c r="C59" s="1" t="s">
        <v>48</v>
      </c>
      <c r="D59" t="s">
        <v>65</v>
      </c>
      <c r="E59" t="s">
        <v>67</v>
      </c>
      <c r="F59" t="s">
        <v>64</v>
      </c>
    </row>
    <row r="60" spans="1:6" x14ac:dyDescent="0.3">
      <c r="B60" s="1">
        <v>2</v>
      </c>
      <c r="C60" s="1">
        <v>1750</v>
      </c>
      <c r="D60">
        <f>100*C60/$C$80</f>
        <v>30.297783933518005</v>
      </c>
      <c r="E60">
        <f>D60</f>
        <v>30.297783933518005</v>
      </c>
      <c r="F60" s="17" t="str">
        <f>IF(E60&lt;=80,"A",IF(E60&lt;=94,"B","C"))</f>
        <v>A</v>
      </c>
    </row>
    <row r="61" spans="1:6" x14ac:dyDescent="0.3">
      <c r="B61" s="1">
        <v>1</v>
      </c>
      <c r="C61" s="1">
        <v>1380</v>
      </c>
      <c r="D61">
        <f t="shared" ref="D61:D79" si="5">100*C61/$C$80</f>
        <v>23.89196675900277</v>
      </c>
      <c r="E61">
        <f>E60+D61</f>
        <v>54.189750692520775</v>
      </c>
      <c r="F61" s="17" t="str">
        <f t="shared" ref="F61:F79" si="6">IF(E61&lt;=80,"A",IF(E61&lt;=94,"B","C"))</f>
        <v>A</v>
      </c>
    </row>
    <row r="62" spans="1:6" x14ac:dyDescent="0.3">
      <c r="B62" s="1">
        <v>4</v>
      </c>
      <c r="C62" s="1">
        <v>938</v>
      </c>
      <c r="D62">
        <f t="shared" si="5"/>
        <v>16.239612188365651</v>
      </c>
      <c r="E62">
        <f t="shared" ref="E62:E79" si="7">E61+D62</f>
        <v>70.42936288088643</v>
      </c>
      <c r="F62" s="17" t="str">
        <f t="shared" si="6"/>
        <v>A</v>
      </c>
    </row>
    <row r="63" spans="1:6" x14ac:dyDescent="0.3">
      <c r="B63" s="1">
        <v>3</v>
      </c>
      <c r="C63" s="1">
        <v>534</v>
      </c>
      <c r="D63">
        <f t="shared" si="5"/>
        <v>9.2451523545706369</v>
      </c>
      <c r="E63">
        <f t="shared" si="7"/>
        <v>79.674515235457065</v>
      </c>
      <c r="F63" s="17" t="str">
        <f t="shared" si="6"/>
        <v>A</v>
      </c>
    </row>
    <row r="64" spans="1:6" x14ac:dyDescent="0.3">
      <c r="B64" s="1">
        <v>5</v>
      </c>
      <c r="C64" s="1">
        <v>361</v>
      </c>
      <c r="D64">
        <f t="shared" si="5"/>
        <v>6.25</v>
      </c>
      <c r="E64">
        <f t="shared" si="7"/>
        <v>85.924515235457065</v>
      </c>
      <c r="F64" s="17" t="str">
        <f t="shared" si="6"/>
        <v>B</v>
      </c>
    </row>
    <row r="65" spans="1:6" x14ac:dyDescent="0.3">
      <c r="B65" s="1">
        <v>7</v>
      </c>
      <c r="C65" s="1">
        <v>258</v>
      </c>
      <c r="D65">
        <f t="shared" si="5"/>
        <v>4.4667590027700834</v>
      </c>
      <c r="E65">
        <f t="shared" si="7"/>
        <v>90.391274238227155</v>
      </c>
      <c r="F65" s="17" t="str">
        <f t="shared" si="6"/>
        <v>B</v>
      </c>
    </row>
    <row r="66" spans="1:6" x14ac:dyDescent="0.3">
      <c r="B66" s="1">
        <v>8</v>
      </c>
      <c r="C66" s="1">
        <v>117</v>
      </c>
      <c r="D66">
        <f t="shared" si="5"/>
        <v>2.0256232686980611</v>
      </c>
      <c r="E66">
        <f t="shared" si="7"/>
        <v>92.41689750692521</v>
      </c>
      <c r="F66" s="17" t="str">
        <f t="shared" si="6"/>
        <v>B</v>
      </c>
    </row>
    <row r="67" spans="1:6" x14ac:dyDescent="0.3">
      <c r="B67" s="1">
        <v>6</v>
      </c>
      <c r="C67" s="1">
        <v>81</v>
      </c>
      <c r="D67">
        <f t="shared" si="5"/>
        <v>1.4023545706371192</v>
      </c>
      <c r="E67">
        <f t="shared" si="7"/>
        <v>93.819252077562325</v>
      </c>
      <c r="F67" s="17" t="str">
        <f t="shared" si="6"/>
        <v>B</v>
      </c>
    </row>
    <row r="68" spans="1:6" x14ac:dyDescent="0.3">
      <c r="B68" s="1">
        <v>10</v>
      </c>
      <c r="C68" s="1">
        <v>66</v>
      </c>
      <c r="D68">
        <f t="shared" si="5"/>
        <v>1.1426592797783934</v>
      </c>
      <c r="E68">
        <f t="shared" si="7"/>
        <v>94.961911357340725</v>
      </c>
      <c r="F68" s="17" t="str">
        <f t="shared" si="6"/>
        <v>C</v>
      </c>
    </row>
    <row r="69" spans="1:6" x14ac:dyDescent="0.3">
      <c r="B69" s="1">
        <v>11</v>
      </c>
      <c r="C69" s="1">
        <v>66</v>
      </c>
      <c r="D69">
        <f t="shared" si="5"/>
        <v>1.1426592797783934</v>
      </c>
      <c r="E69">
        <f t="shared" si="7"/>
        <v>96.104570637119124</v>
      </c>
      <c r="F69" s="17" t="str">
        <f t="shared" si="6"/>
        <v>C</v>
      </c>
    </row>
    <row r="70" spans="1:6" x14ac:dyDescent="0.3">
      <c r="B70" s="1">
        <v>9</v>
      </c>
      <c r="C70" s="1">
        <v>51</v>
      </c>
      <c r="D70">
        <f t="shared" si="5"/>
        <v>0.88296398891966754</v>
      </c>
      <c r="E70">
        <f t="shared" si="7"/>
        <v>96.987534626038794</v>
      </c>
      <c r="F70" s="17" t="str">
        <f t="shared" si="6"/>
        <v>C</v>
      </c>
    </row>
    <row r="71" spans="1:6" x14ac:dyDescent="0.3">
      <c r="B71" s="1">
        <v>13</v>
      </c>
      <c r="C71" s="1">
        <v>45</v>
      </c>
      <c r="D71">
        <f t="shared" si="5"/>
        <v>0.77908587257617734</v>
      </c>
      <c r="E71">
        <f t="shared" si="7"/>
        <v>97.766620498614969</v>
      </c>
      <c r="F71" s="17" t="str">
        <f t="shared" si="6"/>
        <v>C</v>
      </c>
    </row>
    <row r="72" spans="1:6" x14ac:dyDescent="0.3">
      <c r="B72" s="1">
        <v>14</v>
      </c>
      <c r="C72" s="1">
        <v>29</v>
      </c>
      <c r="D72">
        <f t="shared" si="5"/>
        <v>0.50207756232686984</v>
      </c>
      <c r="E72">
        <f t="shared" si="7"/>
        <v>98.268698060941844</v>
      </c>
      <c r="F72" s="17" t="str">
        <f t="shared" si="6"/>
        <v>C</v>
      </c>
    </row>
    <row r="73" spans="1:6" x14ac:dyDescent="0.3">
      <c r="B73" s="1">
        <v>12</v>
      </c>
      <c r="C73" s="1">
        <v>28</v>
      </c>
      <c r="D73">
        <f t="shared" si="5"/>
        <v>0.48476454293628807</v>
      </c>
      <c r="E73">
        <f t="shared" si="7"/>
        <v>98.753462603878134</v>
      </c>
      <c r="F73" s="17" t="str">
        <f t="shared" si="6"/>
        <v>C</v>
      </c>
    </row>
    <row r="74" spans="1:6" x14ac:dyDescent="0.3">
      <c r="B74" s="1">
        <v>15</v>
      </c>
      <c r="C74" s="1">
        <v>15</v>
      </c>
      <c r="D74">
        <f t="shared" si="5"/>
        <v>0.25969529085872578</v>
      </c>
      <c r="E74">
        <f t="shared" si="7"/>
        <v>99.013157894736864</v>
      </c>
      <c r="F74" s="17" t="str">
        <f t="shared" si="6"/>
        <v>C</v>
      </c>
    </row>
    <row r="75" spans="1:6" x14ac:dyDescent="0.3">
      <c r="B75" s="1">
        <v>16</v>
      </c>
      <c r="C75" s="1">
        <v>15</v>
      </c>
      <c r="D75">
        <f t="shared" si="5"/>
        <v>0.25969529085872578</v>
      </c>
      <c r="E75">
        <f t="shared" si="7"/>
        <v>99.272853185595594</v>
      </c>
      <c r="F75" s="17" t="str">
        <f t="shared" si="6"/>
        <v>C</v>
      </c>
    </row>
    <row r="76" spans="1:6" x14ac:dyDescent="0.3">
      <c r="B76" s="1">
        <v>17</v>
      </c>
      <c r="C76" s="1">
        <v>13</v>
      </c>
      <c r="D76">
        <f t="shared" si="5"/>
        <v>0.22506925207756232</v>
      </c>
      <c r="E76">
        <f t="shared" si="7"/>
        <v>99.497922437673154</v>
      </c>
      <c r="F76" s="17" t="str">
        <f t="shared" si="6"/>
        <v>C</v>
      </c>
    </row>
    <row r="77" spans="1:6" x14ac:dyDescent="0.3">
      <c r="B77" s="1">
        <v>19</v>
      </c>
      <c r="C77" s="1">
        <v>12</v>
      </c>
      <c r="D77">
        <f t="shared" si="5"/>
        <v>0.2077562326869806</v>
      </c>
      <c r="E77">
        <f t="shared" si="7"/>
        <v>99.705678670360129</v>
      </c>
      <c r="F77" s="17" t="str">
        <f t="shared" si="6"/>
        <v>C</v>
      </c>
    </row>
    <row r="78" spans="1:6" x14ac:dyDescent="0.3">
      <c r="B78" s="1">
        <v>20</v>
      </c>
      <c r="C78" s="1">
        <v>10</v>
      </c>
      <c r="D78">
        <f t="shared" si="5"/>
        <v>0.17313019390581719</v>
      </c>
      <c r="E78">
        <f t="shared" si="7"/>
        <v>99.878808864265949</v>
      </c>
      <c r="F78" s="17" t="str">
        <f t="shared" si="6"/>
        <v>C</v>
      </c>
    </row>
    <row r="79" spans="1:6" x14ac:dyDescent="0.3">
      <c r="B79" s="1">
        <v>18</v>
      </c>
      <c r="C79" s="1">
        <v>7</v>
      </c>
      <c r="D79">
        <f t="shared" si="5"/>
        <v>0.12119113573407202</v>
      </c>
      <c r="E79">
        <f t="shared" si="7"/>
        <v>100.00000000000001</v>
      </c>
      <c r="F79" s="17" t="str">
        <f t="shared" si="6"/>
        <v>C</v>
      </c>
    </row>
    <row r="80" spans="1:6" x14ac:dyDescent="0.3">
      <c r="A80" s="16" t="s">
        <v>66</v>
      </c>
      <c r="B80">
        <f>SUM(B60:B79)</f>
        <v>210</v>
      </c>
      <c r="C80">
        <f>SUM(C60:C79)</f>
        <v>5776</v>
      </c>
    </row>
    <row r="83" spans="1:6" x14ac:dyDescent="0.3">
      <c r="A83" s="5" t="s">
        <v>50</v>
      </c>
    </row>
    <row r="84" spans="1:6" x14ac:dyDescent="0.3">
      <c r="B84" s="1" t="s">
        <v>46</v>
      </c>
      <c r="C84" s="1" t="s">
        <v>47</v>
      </c>
      <c r="D84" t="s">
        <v>65</v>
      </c>
      <c r="E84" t="s">
        <v>67</v>
      </c>
      <c r="F84" t="s">
        <v>64</v>
      </c>
    </row>
    <row r="85" spans="1:6" x14ac:dyDescent="0.3">
      <c r="B85" s="1">
        <v>1</v>
      </c>
      <c r="C85" s="1">
        <v>34500</v>
      </c>
      <c r="D85" s="19">
        <f>100*C85/$C$105</f>
        <v>32.636149501943976</v>
      </c>
      <c r="E85" s="19">
        <f>D85</f>
        <v>32.636149501943976</v>
      </c>
      <c r="F85" t="str">
        <f>IF(E60&lt;=80,"A",IF(E60&lt;=95,"B","C"))</f>
        <v>A</v>
      </c>
    </row>
    <row r="86" spans="1:6" x14ac:dyDescent="0.3">
      <c r="B86" s="1">
        <v>2</v>
      </c>
      <c r="C86" s="1">
        <v>21000</v>
      </c>
      <c r="D86" s="19">
        <f t="shared" ref="D86:D104" si="8">100*C86/$C$105</f>
        <v>19.865482305531117</v>
      </c>
      <c r="E86" s="19">
        <f>E85+D86</f>
        <v>52.501631807475093</v>
      </c>
      <c r="F86" t="str">
        <f t="shared" ref="F86:F104" si="9">IF(E61&lt;=80,"A",IF(E61&lt;=95,"B","C"))</f>
        <v>A</v>
      </c>
    </row>
    <row r="87" spans="1:6" x14ac:dyDescent="0.3">
      <c r="B87" s="1">
        <v>3</v>
      </c>
      <c r="C87" s="1">
        <v>15486</v>
      </c>
      <c r="D87" s="19">
        <f t="shared" si="8"/>
        <v>14.649374237307375</v>
      </c>
      <c r="E87" s="19">
        <f t="shared" ref="E87:E104" si="10">E86+D87</f>
        <v>67.151006044782463</v>
      </c>
      <c r="F87" t="str">
        <f t="shared" si="9"/>
        <v>A</v>
      </c>
    </row>
    <row r="88" spans="1:6" x14ac:dyDescent="0.3">
      <c r="B88" s="1">
        <v>4</v>
      </c>
      <c r="C88" s="1">
        <v>12194</v>
      </c>
      <c r="D88" s="19">
        <f t="shared" si="8"/>
        <v>11.535223392078402</v>
      </c>
      <c r="E88" s="19">
        <f t="shared" si="10"/>
        <v>78.68622943686087</v>
      </c>
      <c r="F88" t="str">
        <f t="shared" si="9"/>
        <v>A</v>
      </c>
    </row>
    <row r="89" spans="1:6" x14ac:dyDescent="0.3">
      <c r="B89" s="1">
        <v>5</v>
      </c>
      <c r="C89" s="1">
        <v>6498</v>
      </c>
      <c r="D89" s="19">
        <f t="shared" si="8"/>
        <v>6.1469478105400572</v>
      </c>
      <c r="E89" s="19">
        <f t="shared" si="10"/>
        <v>84.833177247400926</v>
      </c>
      <c r="F89" t="str">
        <f t="shared" si="9"/>
        <v>B</v>
      </c>
    </row>
    <row r="90" spans="1:6" x14ac:dyDescent="0.3">
      <c r="B90" s="1">
        <v>6</v>
      </c>
      <c r="C90" s="1">
        <v>4212</v>
      </c>
      <c r="D90" s="19">
        <f t="shared" si="8"/>
        <v>3.9844481652808126</v>
      </c>
      <c r="E90" s="19">
        <f t="shared" si="10"/>
        <v>88.817625412681735</v>
      </c>
      <c r="F90" t="str">
        <f t="shared" si="9"/>
        <v>B</v>
      </c>
    </row>
    <row r="91" spans="1:6" x14ac:dyDescent="0.3">
      <c r="B91" s="1">
        <v>7</v>
      </c>
      <c r="C91" s="1">
        <v>3096</v>
      </c>
      <c r="D91" s="19">
        <f t="shared" si="8"/>
        <v>2.9287396770440162</v>
      </c>
      <c r="E91" s="19">
        <f t="shared" si="10"/>
        <v>91.746365089725757</v>
      </c>
      <c r="F91" t="str">
        <f t="shared" si="9"/>
        <v>B</v>
      </c>
    </row>
    <row r="92" spans="1:6" x14ac:dyDescent="0.3">
      <c r="B92" s="1">
        <v>8</v>
      </c>
      <c r="C92" s="1">
        <v>2691</v>
      </c>
      <c r="D92" s="19">
        <f t="shared" si="8"/>
        <v>2.5456196611516302</v>
      </c>
      <c r="E92" s="19">
        <f t="shared" si="10"/>
        <v>94.29198475087739</v>
      </c>
      <c r="F92" t="str">
        <f t="shared" si="9"/>
        <v>B</v>
      </c>
    </row>
    <row r="93" spans="1:6" x14ac:dyDescent="0.3">
      <c r="B93" s="1">
        <v>9</v>
      </c>
      <c r="C93" s="1">
        <v>1632</v>
      </c>
      <c r="D93" s="19">
        <f t="shared" si="8"/>
        <v>1.5438317677441327</v>
      </c>
      <c r="E93" s="19">
        <f t="shared" si="10"/>
        <v>95.835816518621527</v>
      </c>
      <c r="F93" t="str">
        <f t="shared" si="9"/>
        <v>B</v>
      </c>
    </row>
    <row r="94" spans="1:6" x14ac:dyDescent="0.3">
      <c r="B94" s="1">
        <v>10</v>
      </c>
      <c r="C94" s="1">
        <v>990</v>
      </c>
      <c r="D94" s="19">
        <f t="shared" si="8"/>
        <v>0.93651559440360987</v>
      </c>
      <c r="E94" s="19">
        <f t="shared" si="10"/>
        <v>96.772332113025143</v>
      </c>
      <c r="F94" t="str">
        <f t="shared" si="9"/>
        <v>C</v>
      </c>
    </row>
    <row r="95" spans="1:6" x14ac:dyDescent="0.3">
      <c r="B95" s="1">
        <v>11</v>
      </c>
      <c r="C95" s="1">
        <v>726</v>
      </c>
      <c r="D95" s="19">
        <f t="shared" si="8"/>
        <v>0.68677810256264726</v>
      </c>
      <c r="E95" s="19">
        <f t="shared" si="10"/>
        <v>97.459110215587785</v>
      </c>
      <c r="F95" t="str">
        <f t="shared" si="9"/>
        <v>C</v>
      </c>
    </row>
    <row r="96" spans="1:6" x14ac:dyDescent="0.3">
      <c r="B96" s="1">
        <v>12</v>
      </c>
      <c r="C96" s="1">
        <v>700</v>
      </c>
      <c r="D96" s="19">
        <f t="shared" si="8"/>
        <v>0.6621827435177039</v>
      </c>
      <c r="E96" s="19">
        <f t="shared" si="10"/>
        <v>98.121292959105489</v>
      </c>
      <c r="F96" t="str">
        <f t="shared" si="9"/>
        <v>C</v>
      </c>
    </row>
    <row r="97" spans="1:11" x14ac:dyDescent="0.3">
      <c r="B97" s="1">
        <v>13</v>
      </c>
      <c r="C97" s="1">
        <v>585</v>
      </c>
      <c r="D97" s="19">
        <f t="shared" si="8"/>
        <v>0.55339557851122401</v>
      </c>
      <c r="E97" s="19">
        <f t="shared" si="10"/>
        <v>98.674688537616717</v>
      </c>
      <c r="F97" t="str">
        <f t="shared" si="9"/>
        <v>C</v>
      </c>
    </row>
    <row r="98" spans="1:11" x14ac:dyDescent="0.3">
      <c r="B98" s="1">
        <v>14</v>
      </c>
      <c r="C98" s="1">
        <v>319</v>
      </c>
      <c r="D98" s="19">
        <f t="shared" si="8"/>
        <v>0.30176613597449653</v>
      </c>
      <c r="E98" s="19">
        <f t="shared" si="10"/>
        <v>98.976454673591221</v>
      </c>
      <c r="F98" t="str">
        <f t="shared" si="9"/>
        <v>C</v>
      </c>
    </row>
    <row r="99" spans="1:11" x14ac:dyDescent="0.3">
      <c r="B99" s="1">
        <v>15</v>
      </c>
      <c r="C99" s="1">
        <v>300</v>
      </c>
      <c r="D99" s="19">
        <f t="shared" si="8"/>
        <v>0.28379260436473025</v>
      </c>
      <c r="E99" s="19">
        <f t="shared" si="10"/>
        <v>99.260247277955955</v>
      </c>
      <c r="F99" t="str">
        <f t="shared" si="9"/>
        <v>C</v>
      </c>
    </row>
    <row r="100" spans="1:11" x14ac:dyDescent="0.3">
      <c r="B100" s="1">
        <v>16</v>
      </c>
      <c r="C100" s="1">
        <v>225</v>
      </c>
      <c r="D100" s="19">
        <f t="shared" si="8"/>
        <v>0.2128444532735477</v>
      </c>
      <c r="E100" s="19">
        <f t="shared" si="10"/>
        <v>99.473091731229502</v>
      </c>
      <c r="F100" t="str">
        <f t="shared" si="9"/>
        <v>C</v>
      </c>
    </row>
    <row r="101" spans="1:11" x14ac:dyDescent="0.3">
      <c r="B101" s="1">
        <v>17</v>
      </c>
      <c r="C101" s="1">
        <v>208</v>
      </c>
      <c r="D101" s="19">
        <f t="shared" si="8"/>
        <v>0.19676287235954631</v>
      </c>
      <c r="E101" s="19">
        <f t="shared" si="10"/>
        <v>99.669854603589044</v>
      </c>
      <c r="F101" t="str">
        <f t="shared" si="9"/>
        <v>C</v>
      </c>
    </row>
    <row r="102" spans="1:11" x14ac:dyDescent="0.3">
      <c r="B102" s="1">
        <v>18</v>
      </c>
      <c r="C102" s="1">
        <v>175</v>
      </c>
      <c r="D102" s="19">
        <f t="shared" si="8"/>
        <v>0.16554568587942597</v>
      </c>
      <c r="E102" s="19">
        <f t="shared" si="10"/>
        <v>99.835400289468467</v>
      </c>
      <c r="F102" t="str">
        <f t="shared" si="9"/>
        <v>C</v>
      </c>
    </row>
    <row r="103" spans="1:11" x14ac:dyDescent="0.3">
      <c r="B103" s="1">
        <v>19</v>
      </c>
      <c r="C103" s="1">
        <v>144</v>
      </c>
      <c r="D103" s="19">
        <f t="shared" si="8"/>
        <v>0.13622045009507053</v>
      </c>
      <c r="E103" s="19">
        <f t="shared" si="10"/>
        <v>99.971620739563534</v>
      </c>
      <c r="F103" t="str">
        <f t="shared" si="9"/>
        <v>C</v>
      </c>
    </row>
    <row r="104" spans="1:11" x14ac:dyDescent="0.3">
      <c r="B104" s="1">
        <v>20</v>
      </c>
      <c r="C104" s="1">
        <v>30</v>
      </c>
      <c r="D104" s="19">
        <f t="shared" si="8"/>
        <v>2.8379260436473024E-2</v>
      </c>
      <c r="E104" s="19">
        <f t="shared" si="10"/>
        <v>100</v>
      </c>
      <c r="F104" t="str">
        <f t="shared" si="9"/>
        <v>C</v>
      </c>
    </row>
    <row r="105" spans="1:11" x14ac:dyDescent="0.3">
      <c r="A105" s="5" t="s">
        <v>66</v>
      </c>
      <c r="C105">
        <f>SUM(C85:C104)</f>
        <v>105711</v>
      </c>
    </row>
    <row r="108" spans="1:11" x14ac:dyDescent="0.3">
      <c r="A108" s="13" t="s">
        <v>3</v>
      </c>
    </row>
    <row r="109" spans="1:11" x14ac:dyDescent="0.3">
      <c r="B109" s="64" t="s">
        <v>72</v>
      </c>
      <c r="C109" s="65"/>
      <c r="D109" s="65"/>
      <c r="E109" s="66"/>
      <c r="F109" s="64" t="s">
        <v>79</v>
      </c>
      <c r="G109" s="65"/>
      <c r="H109" s="66"/>
      <c r="I109" s="64" t="s">
        <v>79</v>
      </c>
      <c r="J109" s="65"/>
      <c r="K109" s="66"/>
    </row>
    <row r="110" spans="1:11" x14ac:dyDescent="0.3">
      <c r="A110" s="67" t="s">
        <v>80</v>
      </c>
      <c r="B110" s="22" t="s">
        <v>69</v>
      </c>
      <c r="D110" t="s">
        <v>70</v>
      </c>
      <c r="E110" s="23" t="s">
        <v>71</v>
      </c>
      <c r="F110" s="22" t="s">
        <v>69</v>
      </c>
      <c r="G110" t="s">
        <v>70</v>
      </c>
      <c r="H110" s="23" t="s">
        <v>71</v>
      </c>
      <c r="I110" s="22" t="s">
        <v>69</v>
      </c>
      <c r="J110" t="s">
        <v>70</v>
      </c>
      <c r="K110" s="23" t="s">
        <v>71</v>
      </c>
    </row>
    <row r="111" spans="1:11" x14ac:dyDescent="0.3">
      <c r="A111" s="67"/>
      <c r="B111" s="1" t="s">
        <v>46</v>
      </c>
      <c r="C111" s="1"/>
      <c r="D111" s="1" t="s">
        <v>46</v>
      </c>
      <c r="E111" s="1" t="s">
        <v>46</v>
      </c>
      <c r="F111" s="15">
        <v>13</v>
      </c>
      <c r="G111" s="1">
        <v>5</v>
      </c>
      <c r="H111" s="1">
        <v>5</v>
      </c>
      <c r="I111" s="14">
        <v>11</v>
      </c>
      <c r="J111" s="1">
        <v>10</v>
      </c>
      <c r="K111" s="1">
        <v>10</v>
      </c>
    </row>
    <row r="112" spans="1:11" x14ac:dyDescent="0.3">
      <c r="A112" s="67"/>
      <c r="B112" s="1">
        <v>6</v>
      </c>
      <c r="C112" s="1"/>
      <c r="D112" s="1">
        <v>2</v>
      </c>
      <c r="E112" s="1">
        <v>1</v>
      </c>
      <c r="F112" s="15">
        <v>2</v>
      </c>
      <c r="G112" s="1">
        <v>7</v>
      </c>
      <c r="H112" s="1">
        <v>6</v>
      </c>
      <c r="I112" s="14">
        <v>14</v>
      </c>
      <c r="J112" s="1">
        <v>11</v>
      </c>
      <c r="K112" s="1">
        <v>11</v>
      </c>
    </row>
    <row r="113" spans="1:11" x14ac:dyDescent="0.3">
      <c r="A113" s="67"/>
      <c r="B113" s="1">
        <v>9</v>
      </c>
      <c r="C113" s="1"/>
      <c r="D113" s="1">
        <v>1</v>
      </c>
      <c r="E113" s="1">
        <v>2</v>
      </c>
      <c r="F113" s="15">
        <v>7</v>
      </c>
      <c r="G113" s="1">
        <v>8</v>
      </c>
      <c r="H113" s="1">
        <v>7</v>
      </c>
      <c r="I113" s="14">
        <v>20</v>
      </c>
      <c r="J113" s="1">
        <v>9</v>
      </c>
      <c r="K113" s="1">
        <v>12</v>
      </c>
    </row>
    <row r="114" spans="1:11" x14ac:dyDescent="0.3">
      <c r="A114" s="67"/>
      <c r="B114" s="1">
        <v>3</v>
      </c>
      <c r="C114" s="1"/>
      <c r="D114" s="1">
        <v>4</v>
      </c>
      <c r="E114" s="1">
        <v>3</v>
      </c>
      <c r="F114" s="15">
        <v>19</v>
      </c>
      <c r="G114" s="1">
        <v>6</v>
      </c>
      <c r="H114" s="1">
        <v>8</v>
      </c>
      <c r="I114" s="1"/>
      <c r="J114" s="1">
        <v>13</v>
      </c>
      <c r="K114" s="1">
        <v>13</v>
      </c>
    </row>
    <row r="115" spans="1:11" x14ac:dyDescent="0.3">
      <c r="A115" s="67"/>
      <c r="B115" s="1">
        <v>1</v>
      </c>
      <c r="C115" s="1"/>
      <c r="D115" s="1">
        <v>3</v>
      </c>
      <c r="E115" s="1">
        <v>4</v>
      </c>
      <c r="F115" s="22"/>
      <c r="G115" s="1"/>
      <c r="H115" s="1">
        <v>9</v>
      </c>
      <c r="I115" s="1"/>
      <c r="J115" s="1">
        <v>14</v>
      </c>
      <c r="K115" s="1">
        <v>14</v>
      </c>
    </row>
    <row r="116" spans="1:11" x14ac:dyDescent="0.3">
      <c r="A116" s="67"/>
      <c r="B116" s="1">
        <v>12</v>
      </c>
      <c r="C116" s="1"/>
      <c r="E116" s="23"/>
      <c r="F116" s="22"/>
      <c r="H116" s="23"/>
      <c r="I116" s="1"/>
      <c r="J116" s="1">
        <v>12</v>
      </c>
      <c r="K116" s="1">
        <v>15</v>
      </c>
    </row>
    <row r="117" spans="1:11" x14ac:dyDescent="0.3">
      <c r="A117" s="67"/>
      <c r="B117" s="1">
        <v>18</v>
      </c>
      <c r="C117" s="1"/>
      <c r="E117" s="23"/>
      <c r="F117" s="22"/>
      <c r="H117" s="23"/>
      <c r="I117" s="1"/>
      <c r="J117" s="1">
        <v>15</v>
      </c>
      <c r="K117" s="1">
        <v>16</v>
      </c>
    </row>
    <row r="118" spans="1:11" x14ac:dyDescent="0.3">
      <c r="A118" s="67"/>
      <c r="B118" s="1">
        <v>8</v>
      </c>
      <c r="C118" s="1"/>
      <c r="E118" s="23"/>
      <c r="F118" s="22"/>
      <c r="H118" s="23"/>
      <c r="I118" s="1"/>
      <c r="J118" s="1">
        <v>16</v>
      </c>
      <c r="K118" s="1">
        <v>17</v>
      </c>
    </row>
    <row r="119" spans="1:11" x14ac:dyDescent="0.3">
      <c r="B119" s="1">
        <v>15</v>
      </c>
      <c r="C119" s="1"/>
      <c r="E119" s="23"/>
      <c r="F119" s="22"/>
      <c r="H119" s="23"/>
      <c r="I119" s="1"/>
      <c r="J119" s="1">
        <v>17</v>
      </c>
      <c r="K119" s="1">
        <v>18</v>
      </c>
    </row>
    <row r="120" spans="1:11" x14ac:dyDescent="0.3">
      <c r="B120" s="1">
        <v>5</v>
      </c>
      <c r="C120" s="1"/>
      <c r="E120" s="23"/>
      <c r="F120" s="22"/>
      <c r="H120" s="23"/>
      <c r="I120" s="1"/>
      <c r="J120" s="1">
        <v>19</v>
      </c>
      <c r="K120" s="1">
        <v>19</v>
      </c>
    </row>
    <row r="121" spans="1:11" x14ac:dyDescent="0.3">
      <c r="B121" s="1">
        <v>17</v>
      </c>
      <c r="C121" s="1"/>
      <c r="E121" s="23"/>
      <c r="F121" s="22"/>
      <c r="H121" s="23"/>
      <c r="I121" s="1"/>
      <c r="J121" s="1">
        <v>20</v>
      </c>
      <c r="K121" s="1">
        <v>20</v>
      </c>
    </row>
    <row r="122" spans="1:11" x14ac:dyDescent="0.3">
      <c r="B122" s="1">
        <v>10</v>
      </c>
      <c r="C122" s="1"/>
      <c r="E122" s="23"/>
      <c r="F122" s="22"/>
      <c r="H122" s="23"/>
      <c r="I122" s="1"/>
      <c r="J122" s="1">
        <v>18</v>
      </c>
      <c r="K122" s="23"/>
    </row>
    <row r="123" spans="1:11" x14ac:dyDescent="0.3">
      <c r="B123" s="1">
        <v>16</v>
      </c>
      <c r="C123" s="1"/>
      <c r="D123" s="24"/>
      <c r="E123" s="25"/>
      <c r="F123" s="62"/>
      <c r="G123" s="24"/>
      <c r="H123" s="25"/>
      <c r="I123" s="62"/>
      <c r="J123" s="24"/>
      <c r="K123" s="25"/>
    </row>
    <row r="127" spans="1:11" ht="43.2" x14ac:dyDescent="0.3">
      <c r="A127" s="5" t="s">
        <v>60</v>
      </c>
    </row>
    <row r="129" spans="1:1" x14ac:dyDescent="0.3">
      <c r="A129" s="63" t="s">
        <v>81</v>
      </c>
    </row>
  </sheetData>
  <sortState xmlns:xlrd2="http://schemas.microsoft.com/office/spreadsheetml/2017/richdata2" ref="B3:E23">
    <sortCondition ref="C3:C23"/>
  </sortState>
  <mergeCells count="26">
    <mergeCell ref="P12:P27"/>
    <mergeCell ref="H16:H19"/>
    <mergeCell ref="I16:I19"/>
    <mergeCell ref="J16:J19"/>
    <mergeCell ref="K16:K19"/>
    <mergeCell ref="L16:L19"/>
    <mergeCell ref="H20:H23"/>
    <mergeCell ref="I20:I23"/>
    <mergeCell ref="J20:J23"/>
    <mergeCell ref="K20:K23"/>
    <mergeCell ref="H12:H15"/>
    <mergeCell ref="I12:I15"/>
    <mergeCell ref="J12:J15"/>
    <mergeCell ref="K12:K15"/>
    <mergeCell ref="N12:N27"/>
    <mergeCell ref="L20:L23"/>
    <mergeCell ref="H24:H27"/>
    <mergeCell ref="I24:I27"/>
    <mergeCell ref="J24:J27"/>
    <mergeCell ref="K24:K27"/>
    <mergeCell ref="L24:L27"/>
    <mergeCell ref="B109:E109"/>
    <mergeCell ref="A110:A118"/>
    <mergeCell ref="F109:H109"/>
    <mergeCell ref="I109:K109"/>
    <mergeCell ref="L12:L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0015-340A-4BD6-8FE6-D198B970BBDD}">
  <dimension ref="A3:R35"/>
  <sheetViews>
    <sheetView topLeftCell="A8" zoomScale="68" zoomScaleNormal="68" workbookViewId="0">
      <selection activeCell="A39" sqref="A39"/>
    </sheetView>
  </sheetViews>
  <sheetFormatPr baseColWidth="10" defaultRowHeight="14.4" x14ac:dyDescent="0.3"/>
  <cols>
    <col min="1" max="1" width="61.33203125" style="5" customWidth="1"/>
    <col min="3" max="3" width="58.33203125" bestFit="1" customWidth="1"/>
    <col min="6" max="6" width="12.33203125" bestFit="1" customWidth="1"/>
    <col min="7" max="7" width="17" style="5" customWidth="1"/>
    <col min="8" max="8" width="15.5546875" bestFit="1" customWidth="1"/>
  </cols>
  <sheetData>
    <row r="3" spans="1:18" ht="28.8" x14ac:dyDescent="0.3">
      <c r="A3" s="5" t="s">
        <v>58</v>
      </c>
      <c r="C3" s="1" t="s">
        <v>22</v>
      </c>
      <c r="D3" s="1" t="s">
        <v>7</v>
      </c>
      <c r="E3" s="1" t="s">
        <v>21</v>
      </c>
      <c r="F3" s="1" t="s">
        <v>34</v>
      </c>
      <c r="G3" s="11" t="s">
        <v>36</v>
      </c>
      <c r="H3" s="1" t="s">
        <v>35</v>
      </c>
    </row>
    <row r="4" spans="1:18" x14ac:dyDescent="0.3">
      <c r="A4" s="5" t="s">
        <v>53</v>
      </c>
      <c r="C4" s="1" t="s">
        <v>23</v>
      </c>
      <c r="D4" s="1">
        <v>65000</v>
      </c>
      <c r="E4" s="1">
        <v>40000</v>
      </c>
      <c r="F4" s="2">
        <f>(D4+E4)/2</f>
        <v>52500</v>
      </c>
      <c r="G4" s="12">
        <f>(F4/D28)*30</f>
        <v>8.6538461538461533</v>
      </c>
      <c r="H4" s="8">
        <f>365/G4</f>
        <v>42.177777777777777</v>
      </c>
    </row>
    <row r="5" spans="1:18" x14ac:dyDescent="0.3">
      <c r="A5" s="5" t="s">
        <v>54</v>
      </c>
      <c r="C5" s="1" t="s">
        <v>24</v>
      </c>
      <c r="D5" s="1">
        <v>110000</v>
      </c>
      <c r="E5" s="1">
        <v>130000</v>
      </c>
      <c r="F5" s="2">
        <f t="shared" ref="F5:F6" si="0">(D5+E5)/2</f>
        <v>120000</v>
      </c>
      <c r="G5" s="12">
        <f>(F5/D35)*30</f>
        <v>12.040133779264215</v>
      </c>
      <c r="H5" s="8">
        <f t="shared" ref="H5:H6" si="1">365/G5</f>
        <v>30.315277777777776</v>
      </c>
    </row>
    <row r="6" spans="1:18" ht="15" thickBot="1" x14ac:dyDescent="0.35">
      <c r="A6" s="5" t="s">
        <v>55</v>
      </c>
      <c r="C6" s="1" t="s">
        <v>25</v>
      </c>
      <c r="D6" s="1">
        <v>35000</v>
      </c>
      <c r="E6" s="1">
        <v>42000</v>
      </c>
      <c r="F6" s="2">
        <f t="shared" si="0"/>
        <v>38500</v>
      </c>
      <c r="G6" s="12">
        <f>(F6/D21)*30</f>
        <v>2.9093198992443323</v>
      </c>
      <c r="H6" s="8">
        <f t="shared" si="1"/>
        <v>125.45887445887446</v>
      </c>
    </row>
    <row r="7" spans="1:18" ht="18.600000000000001" thickBot="1" x14ac:dyDescent="0.4">
      <c r="A7" s="5" t="s">
        <v>56</v>
      </c>
      <c r="L7" s="80" t="s">
        <v>57</v>
      </c>
      <c r="M7" s="81"/>
      <c r="N7" s="81"/>
      <c r="O7" s="81"/>
      <c r="P7" s="81"/>
      <c r="Q7" s="81"/>
      <c r="R7" s="82"/>
    </row>
    <row r="8" spans="1:18" x14ac:dyDescent="0.3">
      <c r="C8" s="9" t="s">
        <v>26</v>
      </c>
      <c r="D8" s="9" t="s">
        <v>31</v>
      </c>
    </row>
    <row r="9" spans="1:18" x14ac:dyDescent="0.3">
      <c r="C9" s="1" t="s">
        <v>32</v>
      </c>
      <c r="D9" s="1">
        <v>180000</v>
      </c>
    </row>
    <row r="10" spans="1:18" x14ac:dyDescent="0.3">
      <c r="C10" s="1" t="s">
        <v>33</v>
      </c>
      <c r="D10" s="1">
        <v>365000</v>
      </c>
    </row>
    <row r="11" spans="1:18" x14ac:dyDescent="0.3">
      <c r="C11" s="1" t="s">
        <v>27</v>
      </c>
      <c r="D11" s="1">
        <v>25000</v>
      </c>
    </row>
    <row r="12" spans="1:18" x14ac:dyDescent="0.3">
      <c r="C12" s="1" t="s">
        <v>41</v>
      </c>
      <c r="D12" s="1">
        <v>15000</v>
      </c>
    </row>
    <row r="13" spans="1:18" x14ac:dyDescent="0.3">
      <c r="C13" s="1" t="s">
        <v>29</v>
      </c>
      <c r="D13" s="1">
        <v>32000</v>
      </c>
    </row>
    <row r="14" spans="1:18" x14ac:dyDescent="0.3">
      <c r="C14" s="1" t="s">
        <v>42</v>
      </c>
      <c r="D14" s="1">
        <v>12000</v>
      </c>
    </row>
    <row r="15" spans="1:18" x14ac:dyDescent="0.3">
      <c r="C15" s="1" t="s">
        <v>43</v>
      </c>
      <c r="D15" s="1">
        <v>65000</v>
      </c>
    </row>
    <row r="18" spans="3:4" x14ac:dyDescent="0.3">
      <c r="C18" s="1" t="s">
        <v>33</v>
      </c>
      <c r="D18" s="1">
        <f>D10</f>
        <v>365000</v>
      </c>
    </row>
    <row r="19" spans="3:4" x14ac:dyDescent="0.3">
      <c r="C19" s="1" t="s">
        <v>27</v>
      </c>
      <c r="D19" s="1">
        <f>D11</f>
        <v>25000</v>
      </c>
    </row>
    <row r="20" spans="3:4" x14ac:dyDescent="0.3">
      <c r="C20" s="1" t="s">
        <v>38</v>
      </c>
      <c r="D20" s="1">
        <f>-D6+E6</f>
        <v>7000</v>
      </c>
    </row>
    <row r="21" spans="3:4" x14ac:dyDescent="0.3">
      <c r="C21" s="2" t="s">
        <v>37</v>
      </c>
      <c r="D21" s="2">
        <f>D18+D19+D20</f>
        <v>397000</v>
      </c>
    </row>
    <row r="24" spans="3:4" x14ac:dyDescent="0.3">
      <c r="C24" s="1" t="s">
        <v>32</v>
      </c>
      <c r="D24" s="1">
        <f>D9</f>
        <v>180000</v>
      </c>
    </row>
    <row r="25" spans="3:4" x14ac:dyDescent="0.3">
      <c r="C25" s="1" t="s">
        <v>28</v>
      </c>
      <c r="D25" s="1">
        <f>D12</f>
        <v>15000</v>
      </c>
    </row>
    <row r="26" spans="3:4" x14ac:dyDescent="0.3">
      <c r="C26" s="1" t="s">
        <v>30</v>
      </c>
      <c r="D26" s="1">
        <f>D14</f>
        <v>12000</v>
      </c>
    </row>
    <row r="27" spans="3:4" x14ac:dyDescent="0.3">
      <c r="C27" s="1" t="s">
        <v>39</v>
      </c>
      <c r="D27" s="1">
        <f>E4-D4</f>
        <v>-25000</v>
      </c>
    </row>
    <row r="28" spans="3:4" x14ac:dyDescent="0.3">
      <c r="C28" s="2" t="s">
        <v>40</v>
      </c>
      <c r="D28" s="2">
        <f>D27+D26+D25+D24</f>
        <v>182000</v>
      </c>
    </row>
    <row r="31" spans="3:4" x14ac:dyDescent="0.3">
      <c r="C31" s="1" t="s">
        <v>40</v>
      </c>
      <c r="D31" s="1">
        <f>D28</f>
        <v>182000</v>
      </c>
    </row>
    <row r="32" spans="3:4" x14ac:dyDescent="0.3">
      <c r="C32" s="1" t="s">
        <v>29</v>
      </c>
      <c r="D32" s="1">
        <f>D13</f>
        <v>32000</v>
      </c>
    </row>
    <row r="33" spans="3:4" x14ac:dyDescent="0.3">
      <c r="C33" s="1" t="s">
        <v>43</v>
      </c>
      <c r="D33" s="1">
        <f>D15</f>
        <v>65000</v>
      </c>
    </row>
    <row r="34" spans="3:4" x14ac:dyDescent="0.3">
      <c r="C34" s="1" t="s">
        <v>44</v>
      </c>
      <c r="D34" s="1">
        <f>E5-D5</f>
        <v>20000</v>
      </c>
    </row>
    <row r="35" spans="3:4" x14ac:dyDescent="0.3">
      <c r="C35" s="2" t="s">
        <v>45</v>
      </c>
      <c r="D35" s="2">
        <f>D34+D33+D32+D31</f>
        <v>299000</v>
      </c>
    </row>
  </sheetData>
  <mergeCells count="1">
    <mergeCell ref="L7:R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70D9-DECF-463F-89C6-6CA12DCFE33A}">
  <dimension ref="A2:P48"/>
  <sheetViews>
    <sheetView workbookViewId="0">
      <selection activeCell="E45" sqref="E45"/>
    </sheetView>
  </sheetViews>
  <sheetFormatPr baseColWidth="10" defaultRowHeight="14.4" x14ac:dyDescent="0.3"/>
  <cols>
    <col min="1" max="1" width="30.44140625" style="5" customWidth="1"/>
    <col min="2" max="2" width="13.77734375" bestFit="1" customWidth="1"/>
    <col min="6" max="6" width="4.5546875" customWidth="1"/>
    <col min="7" max="7" width="13.77734375" bestFit="1" customWidth="1"/>
  </cols>
  <sheetData>
    <row r="2" spans="1:16" ht="43.2" x14ac:dyDescent="0.3">
      <c r="A2" s="5" t="s">
        <v>18</v>
      </c>
    </row>
    <row r="4" spans="1:16" ht="15" thickBot="1" x14ac:dyDescent="0.35"/>
    <row r="5" spans="1:16" ht="43.8" thickBot="1" x14ac:dyDescent="0.35">
      <c r="A5" s="5" t="s">
        <v>59</v>
      </c>
      <c r="B5" s="1" t="s">
        <v>4</v>
      </c>
      <c r="C5" s="1" t="s">
        <v>20</v>
      </c>
      <c r="D5" s="1" t="s">
        <v>5</v>
      </c>
      <c r="E5" s="1" t="s">
        <v>19</v>
      </c>
      <c r="G5" s="88" t="s">
        <v>14</v>
      </c>
      <c r="H5" s="89"/>
      <c r="I5" s="89"/>
      <c r="J5" s="89"/>
      <c r="K5" s="89"/>
      <c r="L5" s="89"/>
      <c r="M5" s="89"/>
      <c r="N5" s="89"/>
      <c r="O5" s="89"/>
      <c r="P5" s="90"/>
    </row>
    <row r="6" spans="1:16" x14ac:dyDescent="0.3">
      <c r="B6" s="4">
        <v>44986</v>
      </c>
      <c r="C6" s="1" t="s">
        <v>7</v>
      </c>
      <c r="D6" s="1">
        <v>2000</v>
      </c>
      <c r="E6" s="1">
        <v>5</v>
      </c>
      <c r="G6" s="84" t="s">
        <v>4</v>
      </c>
      <c r="H6" s="84" t="s">
        <v>8</v>
      </c>
      <c r="I6" s="84"/>
      <c r="J6" s="84"/>
      <c r="K6" s="84" t="s">
        <v>11</v>
      </c>
      <c r="L6" s="84"/>
      <c r="M6" s="84"/>
      <c r="N6" s="84" t="s">
        <v>12</v>
      </c>
      <c r="O6" s="84"/>
      <c r="P6" s="84"/>
    </row>
    <row r="7" spans="1:16" x14ac:dyDescent="0.3">
      <c r="B7" s="4">
        <v>44990</v>
      </c>
      <c r="C7" s="1" t="s">
        <v>8</v>
      </c>
      <c r="D7" s="1">
        <v>700</v>
      </c>
      <c r="E7" s="1">
        <v>7</v>
      </c>
      <c r="G7" s="91"/>
      <c r="H7" s="1" t="s">
        <v>9</v>
      </c>
      <c r="I7" s="1" t="s">
        <v>10</v>
      </c>
      <c r="J7" s="1" t="s">
        <v>6</v>
      </c>
      <c r="K7" s="1" t="s">
        <v>9</v>
      </c>
      <c r="L7" s="1" t="s">
        <v>10</v>
      </c>
      <c r="M7" s="1" t="s">
        <v>6</v>
      </c>
      <c r="N7" s="1" t="s">
        <v>9</v>
      </c>
      <c r="O7" s="1" t="s">
        <v>10</v>
      </c>
      <c r="P7" s="1" t="s">
        <v>6</v>
      </c>
    </row>
    <row r="8" spans="1:16" x14ac:dyDescent="0.3">
      <c r="B8" s="4">
        <v>44995</v>
      </c>
      <c r="C8" s="1" t="s">
        <v>11</v>
      </c>
      <c r="D8" s="1">
        <v>800</v>
      </c>
      <c r="E8" s="26"/>
      <c r="F8" s="1" t="s">
        <v>75</v>
      </c>
      <c r="G8" s="4">
        <v>44986</v>
      </c>
      <c r="H8" s="1"/>
      <c r="I8" s="1"/>
      <c r="J8" s="1"/>
      <c r="K8" s="1"/>
      <c r="L8" s="1"/>
      <c r="M8" s="1"/>
      <c r="N8" s="1">
        <v>2000</v>
      </c>
      <c r="O8" s="1">
        <v>5</v>
      </c>
      <c r="P8" s="1">
        <f>O8*N8</f>
        <v>10000</v>
      </c>
    </row>
    <row r="9" spans="1:16" x14ac:dyDescent="0.3">
      <c r="B9" s="4">
        <v>45000</v>
      </c>
      <c r="C9" s="1" t="s">
        <v>11</v>
      </c>
      <c r="D9" s="1">
        <v>700</v>
      </c>
      <c r="E9" s="26"/>
      <c r="F9" s="1" t="s">
        <v>76</v>
      </c>
      <c r="G9" s="4">
        <v>44990</v>
      </c>
      <c r="H9" s="1">
        <v>700</v>
      </c>
      <c r="I9" s="1">
        <v>7</v>
      </c>
      <c r="J9" s="1">
        <f>H9*I9</f>
        <v>4900</v>
      </c>
      <c r="K9" s="1"/>
      <c r="L9" s="1"/>
      <c r="M9" s="1"/>
      <c r="N9" s="1">
        <f>N8+H9-K9</f>
        <v>2700</v>
      </c>
      <c r="O9" s="1">
        <f>P9/N9</f>
        <v>5.5185185185185182</v>
      </c>
      <c r="P9" s="1">
        <f>P8+J9-M9</f>
        <v>14900</v>
      </c>
    </row>
    <row r="10" spans="1:16" x14ac:dyDescent="0.3">
      <c r="B10" s="4">
        <v>45010</v>
      </c>
      <c r="C10" s="1" t="s">
        <v>8</v>
      </c>
      <c r="D10" s="1">
        <v>1000</v>
      </c>
      <c r="E10" s="26">
        <v>8</v>
      </c>
      <c r="F10" s="1" t="s">
        <v>77</v>
      </c>
      <c r="G10" s="4">
        <v>44995</v>
      </c>
      <c r="H10" s="1"/>
      <c r="I10" s="1"/>
      <c r="J10" s="1"/>
      <c r="K10" s="1">
        <v>800</v>
      </c>
      <c r="L10" s="1">
        <f>O9</f>
        <v>5.5185185185185182</v>
      </c>
      <c r="M10" s="1">
        <f>K10*L10</f>
        <v>4414.8148148148148</v>
      </c>
      <c r="N10" s="1">
        <f t="shared" ref="N10:N12" si="0">N9+H10-K10</f>
        <v>1900</v>
      </c>
      <c r="O10" s="1">
        <f>P10/N10</f>
        <v>5.518518518518519</v>
      </c>
      <c r="P10" s="1">
        <f t="shared" ref="P10:P12" si="1">P9+J10-M10</f>
        <v>10485.185185185186</v>
      </c>
    </row>
    <row r="11" spans="1:16" x14ac:dyDescent="0.3">
      <c r="B11" s="4">
        <v>45016</v>
      </c>
      <c r="C11" s="1" t="s">
        <v>21</v>
      </c>
      <c r="D11" s="1"/>
      <c r="E11" s="26"/>
      <c r="F11" s="1" t="s">
        <v>77</v>
      </c>
      <c r="G11" s="4">
        <v>45000</v>
      </c>
      <c r="H11" s="1"/>
      <c r="I11" s="1"/>
      <c r="J11" s="1"/>
      <c r="K11" s="1">
        <v>700</v>
      </c>
      <c r="L11" s="1">
        <f>O9</f>
        <v>5.5185185185185182</v>
      </c>
      <c r="M11" s="1">
        <f>L11*K11</f>
        <v>3862.9629629629626</v>
      </c>
      <c r="N11" s="1">
        <f t="shared" si="0"/>
        <v>1200</v>
      </c>
      <c r="O11" s="1">
        <f>P11/N11</f>
        <v>5.5185185185185199</v>
      </c>
      <c r="P11" s="1">
        <f t="shared" si="1"/>
        <v>6622.2222222222235</v>
      </c>
    </row>
    <row r="12" spans="1:16" x14ac:dyDescent="0.3">
      <c r="F12" s="1" t="s">
        <v>76</v>
      </c>
      <c r="G12" s="4">
        <v>45010</v>
      </c>
      <c r="H12" s="1">
        <v>1000</v>
      </c>
      <c r="I12" s="1">
        <v>8</v>
      </c>
      <c r="J12" s="1">
        <f>I12*H12</f>
        <v>8000</v>
      </c>
      <c r="K12" s="1"/>
      <c r="L12" s="1"/>
      <c r="M12" s="1"/>
      <c r="N12" s="1">
        <f t="shared" si="0"/>
        <v>2200</v>
      </c>
      <c r="O12" s="1">
        <f>P12/N12</f>
        <v>6.6464646464646471</v>
      </c>
      <c r="P12" s="1">
        <f t="shared" si="1"/>
        <v>14622.222222222223</v>
      </c>
    </row>
    <row r="13" spans="1:16" x14ac:dyDescent="0.3">
      <c r="F13" s="1" t="s">
        <v>78</v>
      </c>
      <c r="G13" s="6">
        <v>45016</v>
      </c>
      <c r="H13" s="2"/>
      <c r="I13" s="2"/>
      <c r="J13" s="2"/>
      <c r="K13" s="2"/>
      <c r="L13" s="2"/>
      <c r="M13" s="2"/>
      <c r="N13" s="2"/>
      <c r="O13" s="2"/>
      <c r="P13" s="2"/>
    </row>
    <row r="14" spans="1:16" x14ac:dyDescent="0.3">
      <c r="G14" s="1" t="s">
        <v>13</v>
      </c>
      <c r="H14" s="1"/>
      <c r="I14" s="1"/>
      <c r="J14" s="1">
        <f>SUM(J9:J12)</f>
        <v>12900</v>
      </c>
      <c r="K14" s="1"/>
      <c r="L14" s="1"/>
      <c r="M14" s="2">
        <f>SUM(M8:M12)</f>
        <v>8277.7777777777774</v>
      </c>
      <c r="N14" s="1"/>
      <c r="O14" s="1"/>
      <c r="P14" s="7">
        <f>P12</f>
        <v>14622.222222222223</v>
      </c>
    </row>
    <row r="15" spans="1:16" ht="15" thickBot="1" x14ac:dyDescent="0.35"/>
    <row r="16" spans="1:16" ht="15" thickBot="1" x14ac:dyDescent="0.35">
      <c r="A16" s="3" t="s">
        <v>17</v>
      </c>
      <c r="G16" s="88" t="s">
        <v>15</v>
      </c>
      <c r="H16" s="89"/>
      <c r="I16" s="89"/>
      <c r="J16" s="89"/>
      <c r="K16" s="89"/>
      <c r="L16" s="89"/>
      <c r="M16" s="89"/>
      <c r="N16" s="89"/>
      <c r="O16" s="89"/>
      <c r="P16" s="90"/>
    </row>
    <row r="17" spans="7:16" x14ac:dyDescent="0.3">
      <c r="G17" s="83" t="s">
        <v>4</v>
      </c>
      <c r="H17" s="85" t="s">
        <v>8</v>
      </c>
      <c r="I17" s="86"/>
      <c r="J17" s="87"/>
      <c r="K17" s="85" t="s">
        <v>11</v>
      </c>
      <c r="L17" s="86"/>
      <c r="M17" s="87"/>
      <c r="N17" s="85" t="s">
        <v>12</v>
      </c>
      <c r="O17" s="86"/>
      <c r="P17" s="87"/>
    </row>
    <row r="18" spans="7:16" x14ac:dyDescent="0.3">
      <c r="G18" s="84"/>
      <c r="H18" s="1" t="s">
        <v>9</v>
      </c>
      <c r="I18" s="1" t="s">
        <v>10</v>
      </c>
      <c r="J18" s="1" t="s">
        <v>6</v>
      </c>
      <c r="K18" s="1" t="s">
        <v>9</v>
      </c>
      <c r="L18" s="1" t="s">
        <v>10</v>
      </c>
      <c r="M18" s="1" t="s">
        <v>6</v>
      </c>
      <c r="N18" s="1" t="s">
        <v>9</v>
      </c>
      <c r="O18" s="1" t="s">
        <v>10</v>
      </c>
      <c r="P18" s="1" t="s">
        <v>6</v>
      </c>
    </row>
    <row r="19" spans="7:16" ht="15" thickBot="1" x14ac:dyDescent="0.35">
      <c r="G19" s="29">
        <v>44986</v>
      </c>
      <c r="H19" s="30"/>
      <c r="I19" s="30"/>
      <c r="J19" s="30"/>
      <c r="K19" s="30"/>
      <c r="L19" s="30"/>
      <c r="M19" s="30"/>
      <c r="N19" s="30">
        <v>2000</v>
      </c>
      <c r="O19" s="31">
        <v>5</v>
      </c>
      <c r="P19" s="32">
        <f t="shared" ref="P19:P31" si="2">N19*O19</f>
        <v>10000</v>
      </c>
    </row>
    <row r="20" spans="7:16" x14ac:dyDescent="0.3">
      <c r="G20" s="33">
        <v>44990</v>
      </c>
      <c r="H20" s="34"/>
      <c r="I20" s="34"/>
      <c r="J20" s="34"/>
      <c r="K20" s="34"/>
      <c r="L20" s="34"/>
      <c r="M20" s="34"/>
      <c r="N20" s="34">
        <v>2000</v>
      </c>
      <c r="O20" s="34">
        <v>5</v>
      </c>
      <c r="P20" s="35">
        <f t="shared" si="2"/>
        <v>10000</v>
      </c>
    </row>
    <row r="21" spans="7:16" ht="15" thickBot="1" x14ac:dyDescent="0.35">
      <c r="G21" s="36">
        <v>44990</v>
      </c>
      <c r="H21" s="37">
        <v>700</v>
      </c>
      <c r="I21" s="37">
        <v>7</v>
      </c>
      <c r="J21" s="37">
        <f>H21*I21</f>
        <v>4900</v>
      </c>
      <c r="K21" s="37"/>
      <c r="L21" s="37"/>
      <c r="M21" s="37"/>
      <c r="N21" s="37">
        <v>700</v>
      </c>
      <c r="O21" s="37">
        <v>7</v>
      </c>
      <c r="P21" s="37">
        <f t="shared" si="2"/>
        <v>4900</v>
      </c>
    </row>
    <row r="22" spans="7:16" x14ac:dyDescent="0.3">
      <c r="G22" s="33">
        <v>44995</v>
      </c>
      <c r="H22" s="34"/>
      <c r="I22" s="34"/>
      <c r="J22" s="34"/>
      <c r="K22" s="34">
        <v>800</v>
      </c>
      <c r="L22" s="34">
        <v>5</v>
      </c>
      <c r="M22" s="34">
        <f>K22*L22</f>
        <v>4000</v>
      </c>
      <c r="N22" s="34">
        <v>1200</v>
      </c>
      <c r="O22" s="38">
        <v>5</v>
      </c>
      <c r="P22" s="35">
        <f t="shared" si="2"/>
        <v>6000</v>
      </c>
    </row>
    <row r="23" spans="7:16" ht="15" thickBot="1" x14ac:dyDescent="0.35">
      <c r="G23" s="36">
        <v>44995</v>
      </c>
      <c r="H23" s="37"/>
      <c r="I23" s="37"/>
      <c r="J23" s="37"/>
      <c r="K23" s="37"/>
      <c r="L23" s="37"/>
      <c r="M23" s="37"/>
      <c r="N23" s="37">
        <v>700</v>
      </c>
      <c r="O23" s="39">
        <v>7</v>
      </c>
      <c r="P23" s="40">
        <f t="shared" si="2"/>
        <v>4900</v>
      </c>
    </row>
    <row r="24" spans="7:16" x14ac:dyDescent="0.3">
      <c r="G24" s="33">
        <v>45000</v>
      </c>
      <c r="H24" s="34"/>
      <c r="I24" s="34"/>
      <c r="J24" s="34"/>
      <c r="K24" s="34">
        <v>700</v>
      </c>
      <c r="L24" s="34">
        <v>5</v>
      </c>
      <c r="M24" s="34">
        <f>K24*L24</f>
        <v>3500</v>
      </c>
      <c r="N24" s="34">
        <v>500</v>
      </c>
      <c r="O24" s="38">
        <v>5</v>
      </c>
      <c r="P24" s="35">
        <f t="shared" si="2"/>
        <v>2500</v>
      </c>
    </row>
    <row r="25" spans="7:16" ht="15" thickBot="1" x14ac:dyDescent="0.35">
      <c r="G25" s="36">
        <v>45000</v>
      </c>
      <c r="H25" s="37"/>
      <c r="I25" s="37"/>
      <c r="J25" s="37"/>
      <c r="K25" s="37"/>
      <c r="L25" s="37"/>
      <c r="M25" s="37"/>
      <c r="N25" s="37">
        <v>700</v>
      </c>
      <c r="O25" s="39">
        <v>7</v>
      </c>
      <c r="P25" s="40">
        <f t="shared" si="2"/>
        <v>4900</v>
      </c>
    </row>
    <row r="26" spans="7:16" x14ac:dyDescent="0.3">
      <c r="G26" s="33">
        <v>45010</v>
      </c>
      <c r="H26" s="41"/>
      <c r="I26" s="41"/>
      <c r="J26" s="41"/>
      <c r="K26" s="34"/>
      <c r="L26" s="34"/>
      <c r="M26" s="34"/>
      <c r="N26" s="34">
        <v>500</v>
      </c>
      <c r="O26" s="38">
        <v>5</v>
      </c>
      <c r="P26" s="35">
        <f t="shared" si="2"/>
        <v>2500</v>
      </c>
    </row>
    <row r="27" spans="7:16" x14ac:dyDescent="0.3">
      <c r="G27" s="42">
        <v>45010</v>
      </c>
      <c r="H27" s="1"/>
      <c r="I27" s="1"/>
      <c r="J27" s="1"/>
      <c r="K27" s="1"/>
      <c r="L27" s="1"/>
      <c r="M27" s="1"/>
      <c r="N27" s="1">
        <v>700</v>
      </c>
      <c r="O27" s="27">
        <v>7</v>
      </c>
      <c r="P27" s="43">
        <f t="shared" si="2"/>
        <v>4900</v>
      </c>
    </row>
    <row r="28" spans="7:16" ht="15" thickBot="1" x14ac:dyDescent="0.35">
      <c r="G28" s="36">
        <v>45010</v>
      </c>
      <c r="H28" s="37">
        <v>1000</v>
      </c>
      <c r="I28" s="37">
        <v>8</v>
      </c>
      <c r="J28" s="37">
        <f>H28*I28</f>
        <v>8000</v>
      </c>
      <c r="K28" s="44"/>
      <c r="L28" s="44"/>
      <c r="M28" s="44"/>
      <c r="N28" s="44">
        <v>1000</v>
      </c>
      <c r="O28" s="45">
        <v>8</v>
      </c>
      <c r="P28" s="46">
        <f t="shared" si="2"/>
        <v>8000</v>
      </c>
    </row>
    <row r="29" spans="7:16" x14ac:dyDescent="0.3">
      <c r="G29" s="47">
        <v>45016</v>
      </c>
      <c r="H29" s="48"/>
      <c r="I29" s="48"/>
      <c r="J29" s="48"/>
      <c r="K29" s="48"/>
      <c r="L29" s="48"/>
      <c r="M29" s="48"/>
      <c r="N29" s="49">
        <v>500</v>
      </c>
      <c r="O29" s="50">
        <v>5</v>
      </c>
      <c r="P29" s="51">
        <f t="shared" si="2"/>
        <v>2500</v>
      </c>
    </row>
    <row r="30" spans="7:16" x14ac:dyDescent="0.3">
      <c r="G30" s="6">
        <v>45016</v>
      </c>
      <c r="H30" s="2"/>
      <c r="I30" s="2"/>
      <c r="J30" s="2"/>
      <c r="K30" s="2"/>
      <c r="L30" s="2"/>
      <c r="M30" s="2"/>
      <c r="N30" s="2">
        <v>700</v>
      </c>
      <c r="O30" s="28">
        <v>7</v>
      </c>
      <c r="P30" s="52">
        <f t="shared" si="2"/>
        <v>4900</v>
      </c>
    </row>
    <row r="31" spans="7:16" ht="15" thickBot="1" x14ac:dyDescent="0.35">
      <c r="G31" s="6">
        <v>45016</v>
      </c>
      <c r="H31" s="2"/>
      <c r="I31" s="2"/>
      <c r="J31" s="2"/>
      <c r="K31" s="2"/>
      <c r="L31" s="2"/>
      <c r="M31" s="2"/>
      <c r="N31" s="53">
        <v>1000</v>
      </c>
      <c r="O31" s="54">
        <v>8</v>
      </c>
      <c r="P31" s="55">
        <f t="shared" si="2"/>
        <v>8000</v>
      </c>
    </row>
    <row r="32" spans="7:16" x14ac:dyDescent="0.3">
      <c r="G32" s="1" t="s">
        <v>13</v>
      </c>
      <c r="H32" s="1"/>
      <c r="I32" s="1"/>
      <c r="J32" s="1"/>
      <c r="K32" s="1">
        <f>SUM(K20:K28)</f>
        <v>1500</v>
      </c>
      <c r="L32" s="1"/>
      <c r="M32" s="2">
        <f>SUM(M20:M28)</f>
        <v>7500</v>
      </c>
      <c r="N32" s="1"/>
      <c r="O32" s="1"/>
      <c r="P32" s="7">
        <f>SUM(P29:P31)</f>
        <v>15400</v>
      </c>
    </row>
    <row r="34" spans="2:16" ht="15" thickBot="1" x14ac:dyDescent="0.35"/>
    <row r="35" spans="2:16" ht="15" thickBot="1" x14ac:dyDescent="0.35">
      <c r="B35" s="1" t="s">
        <v>4</v>
      </c>
      <c r="C35" s="1" t="s">
        <v>20</v>
      </c>
      <c r="D35" s="1" t="s">
        <v>5</v>
      </c>
      <c r="E35" s="1" t="s">
        <v>19</v>
      </c>
      <c r="G35" s="88" t="s">
        <v>16</v>
      </c>
      <c r="H35" s="89"/>
      <c r="I35" s="89"/>
      <c r="J35" s="89"/>
      <c r="K35" s="89"/>
      <c r="L35" s="89"/>
      <c r="M35" s="89"/>
      <c r="N35" s="89"/>
      <c r="O35" s="89"/>
      <c r="P35" s="90"/>
    </row>
    <row r="36" spans="2:16" x14ac:dyDescent="0.3">
      <c r="B36" s="4">
        <v>44986</v>
      </c>
      <c r="C36" s="1" t="s">
        <v>7</v>
      </c>
      <c r="D36" s="1">
        <v>2000</v>
      </c>
      <c r="E36" s="1">
        <v>5</v>
      </c>
      <c r="G36" s="84" t="s">
        <v>4</v>
      </c>
      <c r="H36" s="84" t="s">
        <v>8</v>
      </c>
      <c r="I36" s="84"/>
      <c r="J36" s="84"/>
      <c r="K36" s="84" t="s">
        <v>11</v>
      </c>
      <c r="L36" s="84"/>
      <c r="M36" s="84"/>
      <c r="N36" s="84" t="s">
        <v>12</v>
      </c>
      <c r="O36" s="84"/>
      <c r="P36" s="84"/>
    </row>
    <row r="37" spans="2:16" x14ac:dyDescent="0.3">
      <c r="B37" s="4">
        <v>44990</v>
      </c>
      <c r="C37" s="1" t="s">
        <v>8</v>
      </c>
      <c r="D37" s="1">
        <v>700</v>
      </c>
      <c r="E37" s="1">
        <v>7</v>
      </c>
      <c r="G37" s="91"/>
      <c r="H37" s="1" t="s">
        <v>9</v>
      </c>
      <c r="I37" s="1" t="s">
        <v>10</v>
      </c>
      <c r="J37" s="1" t="s">
        <v>6</v>
      </c>
      <c r="K37" s="1" t="s">
        <v>9</v>
      </c>
      <c r="L37" s="1" t="s">
        <v>10</v>
      </c>
      <c r="M37" s="1" t="s">
        <v>6</v>
      </c>
      <c r="N37" s="1" t="s">
        <v>9</v>
      </c>
      <c r="O37" s="1" t="s">
        <v>10</v>
      </c>
      <c r="P37" s="1" t="s">
        <v>6</v>
      </c>
    </row>
    <row r="38" spans="2:16" ht="15" thickBot="1" x14ac:dyDescent="0.35">
      <c r="B38" s="4">
        <v>44995</v>
      </c>
      <c r="C38" s="1" t="s">
        <v>11</v>
      </c>
      <c r="D38" s="1">
        <v>800</v>
      </c>
      <c r="E38" s="26"/>
      <c r="G38" s="29">
        <v>44986</v>
      </c>
      <c r="H38" s="30"/>
      <c r="I38" s="30"/>
      <c r="J38" s="30"/>
      <c r="K38" s="30"/>
      <c r="L38" s="30"/>
      <c r="M38" s="30"/>
      <c r="N38" s="30">
        <v>2000</v>
      </c>
      <c r="O38" s="30">
        <v>5</v>
      </c>
      <c r="P38" s="30">
        <f>N38*O38</f>
        <v>10000</v>
      </c>
    </row>
    <row r="39" spans="2:16" x14ac:dyDescent="0.3">
      <c r="B39" s="4">
        <v>45000</v>
      </c>
      <c r="C39" s="1" t="s">
        <v>11</v>
      </c>
      <c r="D39" s="1">
        <v>700</v>
      </c>
      <c r="E39" s="26"/>
      <c r="G39" s="33">
        <v>44990</v>
      </c>
      <c r="H39" s="41">
        <v>700</v>
      </c>
      <c r="I39" s="41">
        <v>7</v>
      </c>
      <c r="J39" s="41">
        <f>H39*I39</f>
        <v>4900</v>
      </c>
      <c r="K39" s="34"/>
      <c r="L39" s="34"/>
      <c r="M39" s="34"/>
      <c r="N39" s="34">
        <v>2000</v>
      </c>
      <c r="O39" s="34">
        <v>5</v>
      </c>
      <c r="P39" s="35">
        <f>N39*O39</f>
        <v>10000</v>
      </c>
    </row>
    <row r="40" spans="2:16" ht="15" thickBot="1" x14ac:dyDescent="0.35">
      <c r="B40" s="4">
        <v>45010</v>
      </c>
      <c r="C40" s="1" t="s">
        <v>8</v>
      </c>
      <c r="D40" s="1">
        <v>1000</v>
      </c>
      <c r="E40" s="26">
        <v>8</v>
      </c>
      <c r="G40" s="36">
        <v>44990</v>
      </c>
      <c r="H40" s="37"/>
      <c r="I40" s="37"/>
      <c r="J40" s="37"/>
      <c r="K40" s="37"/>
      <c r="L40" s="37"/>
      <c r="M40" s="37"/>
      <c r="N40" s="37">
        <v>700</v>
      </c>
      <c r="O40" s="37">
        <v>7</v>
      </c>
      <c r="P40" s="37">
        <f>N40*O40</f>
        <v>4900</v>
      </c>
    </row>
    <row r="41" spans="2:16" x14ac:dyDescent="0.3">
      <c r="B41" s="4">
        <v>45016</v>
      </c>
      <c r="C41" s="1" t="s">
        <v>21</v>
      </c>
      <c r="D41" s="1"/>
      <c r="E41" s="26"/>
      <c r="G41" s="33">
        <v>44995</v>
      </c>
      <c r="H41" s="34"/>
      <c r="I41" s="34"/>
      <c r="J41" s="34"/>
      <c r="K41" s="34">
        <v>700</v>
      </c>
      <c r="L41" s="34">
        <v>7</v>
      </c>
      <c r="M41" s="34">
        <f>K41*L41</f>
        <v>4900</v>
      </c>
      <c r="N41" s="34">
        <v>1900</v>
      </c>
      <c r="O41" s="34">
        <v>5</v>
      </c>
      <c r="P41" s="35">
        <f>N41*O41</f>
        <v>9500</v>
      </c>
    </row>
    <row r="42" spans="2:16" ht="15" thickBot="1" x14ac:dyDescent="0.35">
      <c r="G42" s="36">
        <v>44995</v>
      </c>
      <c r="H42" s="37"/>
      <c r="I42" s="37"/>
      <c r="J42" s="37"/>
      <c r="K42" s="37">
        <v>100</v>
      </c>
      <c r="L42" s="37">
        <v>5</v>
      </c>
      <c r="M42" s="37">
        <f>K42*L42</f>
        <v>500</v>
      </c>
      <c r="N42" s="37"/>
      <c r="O42" s="37"/>
      <c r="P42" s="40"/>
    </row>
    <row r="43" spans="2:16" ht="15" thickBot="1" x14ac:dyDescent="0.35">
      <c r="G43" s="56">
        <v>45000</v>
      </c>
      <c r="H43" s="57"/>
      <c r="I43" s="57"/>
      <c r="J43" s="57"/>
      <c r="K43" s="57">
        <v>700</v>
      </c>
      <c r="L43" s="57">
        <v>5</v>
      </c>
      <c r="M43" s="57">
        <f>K43*L43</f>
        <v>3500</v>
      </c>
      <c r="N43" s="57">
        <v>1200</v>
      </c>
      <c r="O43" s="57">
        <v>5</v>
      </c>
      <c r="P43" s="58">
        <f>N43*O43</f>
        <v>6000</v>
      </c>
    </row>
    <row r="44" spans="2:16" x14ac:dyDescent="0.3">
      <c r="G44" s="33">
        <v>45010</v>
      </c>
      <c r="H44" s="34">
        <v>1000</v>
      </c>
      <c r="I44" s="34">
        <v>8</v>
      </c>
      <c r="J44" s="34">
        <f>H44*I44</f>
        <v>8000</v>
      </c>
      <c r="K44" s="34"/>
      <c r="L44" s="34"/>
      <c r="M44" s="34"/>
      <c r="N44" s="34">
        <v>1200</v>
      </c>
      <c r="O44" s="34">
        <v>5</v>
      </c>
      <c r="P44" s="35">
        <f>N44*O44</f>
        <v>6000</v>
      </c>
    </row>
    <row r="45" spans="2:16" ht="15" thickBot="1" x14ac:dyDescent="0.35">
      <c r="G45" s="36">
        <v>45010</v>
      </c>
      <c r="H45" s="37"/>
      <c r="I45" s="37"/>
      <c r="J45" s="37"/>
      <c r="K45" s="37"/>
      <c r="L45" s="37"/>
      <c r="M45" s="37"/>
      <c r="N45" s="37">
        <v>1000</v>
      </c>
      <c r="O45" s="37">
        <v>8</v>
      </c>
      <c r="P45" s="40">
        <f>N45*O45</f>
        <v>8000</v>
      </c>
    </row>
    <row r="46" spans="2:16" x14ac:dyDescent="0.3">
      <c r="G46" s="47">
        <v>45016</v>
      </c>
      <c r="H46" s="48"/>
      <c r="I46" s="48"/>
      <c r="J46" s="48"/>
      <c r="K46" s="48"/>
      <c r="L46" s="48"/>
      <c r="M46" s="48"/>
      <c r="N46" s="48">
        <v>1200</v>
      </c>
      <c r="O46" s="48">
        <v>5</v>
      </c>
      <c r="P46" s="48">
        <f>N46*O46</f>
        <v>6000</v>
      </c>
    </row>
    <row r="47" spans="2:16" x14ac:dyDescent="0.3">
      <c r="G47" s="6">
        <v>45016</v>
      </c>
      <c r="H47" s="2"/>
      <c r="I47" s="2"/>
      <c r="J47" s="2"/>
      <c r="K47" s="2"/>
      <c r="L47" s="2"/>
      <c r="M47" s="2"/>
      <c r="N47" s="2">
        <v>1000</v>
      </c>
      <c r="O47" s="2">
        <v>8</v>
      </c>
      <c r="P47" s="2">
        <f>N47*O47</f>
        <v>8000</v>
      </c>
    </row>
    <row r="48" spans="2:16" x14ac:dyDescent="0.3">
      <c r="G48" s="1" t="s">
        <v>13</v>
      </c>
      <c r="H48" s="1"/>
      <c r="I48" s="1"/>
      <c r="J48" s="1"/>
      <c r="K48" s="1"/>
      <c r="L48" s="1"/>
      <c r="M48" s="2">
        <f>SUM(M41:M47)</f>
        <v>8900</v>
      </c>
      <c r="N48" s="1"/>
      <c r="O48" s="1"/>
      <c r="P48" s="7">
        <f>SUM(P46:P47)</f>
        <v>14000</v>
      </c>
    </row>
  </sheetData>
  <mergeCells count="15">
    <mergeCell ref="G36:G37"/>
    <mergeCell ref="H36:J36"/>
    <mergeCell ref="K36:M36"/>
    <mergeCell ref="N36:P36"/>
    <mergeCell ref="G5:P5"/>
    <mergeCell ref="G6:G7"/>
    <mergeCell ref="H6:J6"/>
    <mergeCell ref="K6:M6"/>
    <mergeCell ref="N6:P6"/>
    <mergeCell ref="G16:P16"/>
    <mergeCell ref="G17:G18"/>
    <mergeCell ref="H17:J17"/>
    <mergeCell ref="K17:M17"/>
    <mergeCell ref="N17:P17"/>
    <mergeCell ref="G35:P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Enoncé Ex 1 ABC</vt:lpstr>
      <vt:lpstr>Enoncé Ex2 Rotation</vt:lpstr>
      <vt:lpstr>Enoncé-Ex3 FIFO-LIFO-CUMP___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Kais.Ameur</cp:lastModifiedBy>
  <dcterms:created xsi:type="dcterms:W3CDTF">2022-10-30T09:17:20Z</dcterms:created>
  <dcterms:modified xsi:type="dcterms:W3CDTF">2024-01-15T09:41:56Z</dcterms:modified>
</cp:coreProperties>
</file>