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  <sheet name="偏弹性张量及体积模量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2" l="1"/>
  <c r="K24" i="2"/>
  <c r="K22" i="2"/>
  <c r="U22" i="2" s="1"/>
  <c r="U16" i="2" s="1"/>
  <c r="U2" i="2" s="1"/>
  <c r="T11" i="2"/>
  <c r="T16" i="2" l="1"/>
  <c r="K2" i="2"/>
  <c r="V12" i="2"/>
  <c r="T2" i="2"/>
  <c r="S2" i="2"/>
  <c r="L2" i="2"/>
  <c r="R2" i="2"/>
  <c r="Q2" i="2" l="1"/>
  <c r="M2" i="2"/>
  <c r="U4" i="2" s="1"/>
  <c r="N2" i="2"/>
  <c r="O2" i="2"/>
  <c r="P2" i="2"/>
  <c r="O18" i="2" l="1"/>
  <c r="T2" i="3"/>
  <c r="T4" i="3" s="1"/>
  <c r="J2" i="3"/>
  <c r="U2" i="3" s="1"/>
  <c r="U4" i="3" s="1"/>
  <c r="G6" i="3"/>
  <c r="F5" i="3"/>
  <c r="E4" i="3"/>
  <c r="C3" i="3"/>
  <c r="B3" i="3"/>
  <c r="B2" i="3"/>
  <c r="D2" i="3"/>
  <c r="D1" i="3"/>
  <c r="M7" i="3" s="1"/>
  <c r="C1" i="3"/>
  <c r="L7" i="3" s="1"/>
  <c r="D3" i="3"/>
  <c r="C2" i="3"/>
  <c r="B1" i="3"/>
  <c r="O18" i="3" l="1"/>
  <c r="L2" i="3"/>
  <c r="L4" i="3" s="1"/>
  <c r="K7" i="3"/>
  <c r="N7" i="3" s="1"/>
  <c r="S2" i="3" l="1"/>
  <c r="S4" i="3" s="1"/>
  <c r="P2" i="3"/>
  <c r="P4" i="3" s="1"/>
  <c r="K2" i="3"/>
  <c r="K4" i="3" s="1"/>
  <c r="Q2" i="3"/>
  <c r="Q4" i="3" s="1"/>
  <c r="M2" i="3"/>
  <c r="M4" i="3" s="1"/>
  <c r="R2" i="3"/>
  <c r="R4" i="3" s="1"/>
  <c r="O2" i="3"/>
  <c r="O4" i="3" s="1"/>
  <c r="N2" i="3"/>
  <c r="N4" i="3" s="1"/>
  <c r="M7" i="2" l="1"/>
  <c r="L7" i="2"/>
  <c r="K7" i="2"/>
  <c r="C8" i="2"/>
  <c r="D8" i="2"/>
  <c r="B8" i="2"/>
  <c r="T4" i="2"/>
  <c r="S4" i="2"/>
  <c r="R4" i="2"/>
  <c r="Q4" i="2"/>
  <c r="O4" i="2"/>
  <c r="P4" i="2"/>
  <c r="N4" i="2"/>
  <c r="M4" i="2"/>
  <c r="L4" i="2"/>
  <c r="K4" i="2"/>
  <c r="N7" i="2" l="1"/>
  <c r="C27" i="1"/>
  <c r="G27" i="1" s="1"/>
  <c r="C26" i="1"/>
  <c r="G26" i="1" s="1"/>
  <c r="C25" i="1"/>
  <c r="G25" i="1" s="1"/>
  <c r="G24" i="1"/>
  <c r="G22" i="1"/>
  <c r="G23" i="1"/>
  <c r="E23" i="1"/>
  <c r="E22" i="1"/>
  <c r="C24" i="1"/>
  <c r="C23" i="1"/>
  <c r="C22" i="1"/>
</calcChain>
</file>

<file path=xl/sharedStrings.xml><?xml version="1.0" encoding="utf-8"?>
<sst xmlns="http://schemas.openxmlformats.org/spreadsheetml/2006/main" count="128" uniqueCount="75">
  <si>
    <t>D1111</t>
    <phoneticPr fontId="1" type="noConversion"/>
  </si>
  <si>
    <t>D2222</t>
    <phoneticPr fontId="1" type="noConversion"/>
  </si>
  <si>
    <t>D3333</t>
    <phoneticPr fontId="1" type="noConversion"/>
  </si>
  <si>
    <t>DBA</t>
    <phoneticPr fontId="1" type="noConversion"/>
  </si>
  <si>
    <t>DBA1111</t>
    <phoneticPr fontId="1" type="noConversion"/>
  </si>
  <si>
    <t>DBA1</t>
    <phoneticPr fontId="1" type="noConversion"/>
  </si>
  <si>
    <t>DBA11111</t>
    <phoneticPr fontId="1" type="noConversion"/>
  </si>
  <si>
    <t>D1122</t>
    <phoneticPr fontId="1" type="noConversion"/>
  </si>
  <si>
    <t>D1133</t>
    <phoneticPr fontId="1" type="noConversion"/>
  </si>
  <si>
    <t>D2233</t>
    <phoneticPr fontId="1" type="noConversion"/>
  </si>
  <si>
    <t>D1111</t>
    <phoneticPr fontId="1" type="noConversion"/>
  </si>
  <si>
    <t>D1122</t>
    <phoneticPr fontId="1" type="noConversion"/>
  </si>
  <si>
    <t>D2222</t>
    <phoneticPr fontId="1" type="noConversion"/>
  </si>
  <si>
    <t>D1133</t>
    <phoneticPr fontId="1" type="noConversion"/>
  </si>
  <si>
    <t>D1212</t>
    <phoneticPr fontId="1" type="noConversion"/>
  </si>
  <si>
    <t>D1313</t>
    <phoneticPr fontId="1" type="noConversion"/>
  </si>
  <si>
    <t>D2323</t>
    <phoneticPr fontId="1" type="noConversion"/>
  </si>
  <si>
    <t>c</t>
    <phoneticPr fontId="1" type="noConversion"/>
  </si>
  <si>
    <t>d</t>
    <phoneticPr fontId="1" type="noConversion"/>
  </si>
  <si>
    <t>b1111</t>
    <phoneticPr fontId="1" type="noConversion"/>
  </si>
  <si>
    <t>b1122</t>
    <phoneticPr fontId="1" type="noConversion"/>
  </si>
  <si>
    <t>b2222</t>
    <phoneticPr fontId="1" type="noConversion"/>
  </si>
  <si>
    <t>b1133</t>
    <phoneticPr fontId="1" type="noConversion"/>
  </si>
  <si>
    <t>b3333</t>
    <phoneticPr fontId="1" type="noConversion"/>
  </si>
  <si>
    <t>b1212</t>
    <phoneticPr fontId="1" type="noConversion"/>
  </si>
  <si>
    <t>b1313</t>
    <phoneticPr fontId="1" type="noConversion"/>
  </si>
  <si>
    <t>b2323</t>
    <phoneticPr fontId="1" type="noConversion"/>
  </si>
  <si>
    <t>D2233</t>
    <phoneticPr fontId="1" type="noConversion"/>
  </si>
  <si>
    <t>b2233</t>
    <phoneticPr fontId="1" type="noConversion"/>
  </si>
  <si>
    <t>V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</si>
  <si>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</si>
  <si>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</si>
  <si>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</si>
  <si>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AVE</t>
    <phoneticPr fontId="1" type="noConversion"/>
  </si>
  <si>
    <t>c</t>
    <phoneticPr fontId="1" type="noConversion"/>
  </si>
  <si>
    <t>g1</t>
    <phoneticPr fontId="1" type="noConversion"/>
  </si>
  <si>
    <t>g2</t>
    <phoneticPr fontId="1" type="noConversion"/>
  </si>
  <si>
    <t>tuo1</t>
    <phoneticPr fontId="1" type="noConversion"/>
  </si>
  <si>
    <t>tuo2</t>
    <phoneticPr fontId="1" type="noConversion"/>
  </si>
  <si>
    <t xml:space="preserve"> </t>
    <phoneticPr fontId="1" type="noConversion"/>
  </si>
  <si>
    <t>*Homogenized Modulus and Poisson's Ratio</t>
  </si>
  <si>
    <t>E11</t>
  </si>
  <si>
    <t>E22</t>
  </si>
  <si>
    <t>E33</t>
  </si>
  <si>
    <t>G23</t>
  </si>
  <si>
    <t>G13</t>
  </si>
  <si>
    <t>G12</t>
  </si>
  <si>
    <t>v12</t>
  </si>
  <si>
    <t>v13</t>
  </si>
  <si>
    <t>v21</t>
  </si>
  <si>
    <t>v23</t>
  </si>
  <si>
    <t>v31</t>
  </si>
  <si>
    <t>v32</t>
  </si>
  <si>
    <t>*Homogenized Material Matrix</t>
  </si>
  <si>
    <t xml:space="preserve"> </t>
    <phoneticPr fontId="1" type="noConversion"/>
  </si>
  <si>
    <t>c</t>
    <phoneticPr fontId="1" type="noConversion"/>
  </si>
  <si>
    <t>拟合结果</t>
    <phoneticPr fontId="1" type="noConversion"/>
  </si>
  <si>
    <t>多尺度结果</t>
    <phoneticPr fontId="1" type="noConversion"/>
  </si>
  <si>
    <t xml:space="preserve"> </t>
    <phoneticPr fontId="1" type="noConversion"/>
  </si>
  <si>
    <t>体积模量（小应变）</t>
    <phoneticPr fontId="1" type="noConversion"/>
  </si>
  <si>
    <t>体积模量（大应变）</t>
    <phoneticPr fontId="1" type="noConversion"/>
  </si>
  <si>
    <t>体积模量</t>
    <phoneticPr fontId="1" type="noConversion"/>
  </si>
  <si>
    <t xml:space="preserve"> </t>
    <phoneticPr fontId="1" type="noConversion"/>
  </si>
  <si>
    <t>c</t>
    <phoneticPr fontId="1" type="noConversion"/>
  </si>
  <si>
    <t>B</t>
    <phoneticPr fontId="1" type="noConversion"/>
  </si>
  <si>
    <t>hyper</t>
    <phoneticPr fontId="1" type="noConversion"/>
  </si>
  <si>
    <t>hyper-visco</t>
    <phoneticPr fontId="1" type="noConversion"/>
  </si>
  <si>
    <t>D1111</t>
    <phoneticPr fontId="1" type="noConversion"/>
  </si>
  <si>
    <t>D</t>
    <phoneticPr fontId="1" type="noConversion"/>
  </si>
  <si>
    <t>c</t>
    <phoneticPr fontId="1" type="noConversion"/>
  </si>
  <si>
    <t>g</t>
    <phoneticPr fontId="1" type="noConversion"/>
  </si>
  <si>
    <t>tuo</t>
    <phoneticPr fontId="1" type="noConversion"/>
  </si>
  <si>
    <t>D</t>
    <phoneticPr fontId="1" type="noConversion"/>
  </si>
  <si>
    <t xml:space="preserve"> 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</si>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</sst>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0_);[Red]\(0.0000\)"/>
    <numFmt numFmtId="178" formatCode="0.0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76" fontId="0" fillId="2" borderId="0" xfId="0" applyNumberFormat="1" applyFill="1"/>
    <xf numFmtId="177" fontId="0" fillId="0" borderId="0" xfId="0" applyNumberFormat="1"/>
    <xf numFmtId="0" fontId="2" fillId="2" borderId="0" xfId="0" applyFont="1" applyFill="1"/>
    <xf numFmtId="0" fontId="0" fillId="0" borderId="0" xfId="0" applyAlignment="1"/>
    <xf numFmtId="0" fontId="0" fillId="0" borderId="0" xfId="0" applyAlignment="1">
      <alignment vertical="center"/>
    </xf>
    <xf numFmtId="178" fontId="2" fillId="2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O27"/>
  <sheetViews>
    <sheetView zoomScale="115" zoomScaleNormal="115" workbookViewId="0">
      <selection activeCell="F20" sqref="F20"/>
    </sheetView>
  </sheetViews>
  <sheetFormatPr defaultRowHeight="13.8" x14ac:dyDescent="0.25"/>
  <cols>
    <col min="1" max="1" width="9.88671875" bestFit="1" customWidth="1"/>
    <col min="2" max="2" width="9.88671875" customWidth="1"/>
    <col min="3" max="5" width="9" bestFit="1" customWidth="1"/>
    <col min="6" max="6" width="14.6640625" customWidth="1"/>
    <col min="7" max="7" width="12.33203125" customWidth="1"/>
    <col min="9" max="9" width="21.6640625" customWidth="1"/>
    <col min="10" max="10" width="9.5546875" bestFit="1" customWidth="1"/>
    <col min="11" max="14" width="9" bestFit="1" customWidth="1"/>
  </cols>
  <sheetData>
    <row r="13" spans="2:15" x14ac:dyDescent="0.25">
      <c r="B13" s="2">
        <v>5272.86078</v>
      </c>
      <c r="C13" s="1">
        <v>679.570696</v>
      </c>
      <c r="D13" s="1">
        <v>914.53877299999999</v>
      </c>
      <c r="E13" s="1">
        <v>0.122075535</v>
      </c>
      <c r="F13" s="1">
        <v>2.5587130699999999E-2</v>
      </c>
      <c r="G13" s="1">
        <v>0.77949779200000002</v>
      </c>
    </row>
    <row r="14" spans="2:15" x14ac:dyDescent="0.25">
      <c r="B14" s="1">
        <v>679.570696</v>
      </c>
      <c r="C14" s="2">
        <v>5352.9075499999999</v>
      </c>
      <c r="D14" s="1">
        <v>917.77646800000002</v>
      </c>
      <c r="E14" s="1">
        <v>5.9027256100000002E-2</v>
      </c>
      <c r="F14" s="1">
        <v>-5.01104402E-3</v>
      </c>
      <c r="G14" s="1">
        <v>1.60806238</v>
      </c>
      <c r="J14" s="1">
        <v>4901.3653299999996</v>
      </c>
      <c r="K14" s="1">
        <v>4978.5878899999998</v>
      </c>
      <c r="L14" s="1">
        <v>2110.0158000000001</v>
      </c>
      <c r="M14" s="1">
        <v>645.76544799999999</v>
      </c>
      <c r="N14" s="1">
        <v>644.01079700000003</v>
      </c>
      <c r="O14" s="1">
        <v>849.14936499999999</v>
      </c>
    </row>
    <row r="15" spans="2:15" x14ac:dyDescent="0.25">
      <c r="B15" s="1">
        <v>914.53877299999999</v>
      </c>
      <c r="C15" s="1">
        <v>917.77646800000002</v>
      </c>
      <c r="D15" s="2">
        <v>2390.1586499999999</v>
      </c>
      <c r="E15" s="1">
        <v>1.18899873E-2</v>
      </c>
      <c r="F15" s="1">
        <v>7.9650340799999997E-2</v>
      </c>
      <c r="G15" s="1">
        <v>-7.4120521199999997E-2</v>
      </c>
      <c r="J15" s="1">
        <v>6.5674144200000006E-2</v>
      </c>
      <c r="K15" s="1">
        <v>0.35740918199999999</v>
      </c>
      <c r="L15" s="1">
        <v>6.6708861100000003E-2</v>
      </c>
      <c r="M15" s="1">
        <v>0.35845686199999999</v>
      </c>
      <c r="N15" s="1">
        <v>0.153863051</v>
      </c>
      <c r="O15" s="1">
        <v>0.15192051600000001</v>
      </c>
    </row>
    <row r="16" spans="2:15" x14ac:dyDescent="0.25">
      <c r="B16" s="1">
        <v>0.122075535</v>
      </c>
      <c r="C16" s="1">
        <v>5.9027256100000002E-2</v>
      </c>
      <c r="D16" s="1">
        <v>1.18899873E-2</v>
      </c>
      <c r="E16" s="2">
        <v>645.76574900000003</v>
      </c>
      <c r="F16" s="1">
        <v>0.43705625599999998</v>
      </c>
      <c r="G16" s="1">
        <v>2.2265101999999998E-2</v>
      </c>
    </row>
    <row r="17" spans="2:7" x14ac:dyDescent="0.25">
      <c r="B17" s="1">
        <v>2.5587130699999999E-2</v>
      </c>
      <c r="C17" s="1">
        <v>-5.01104402E-3</v>
      </c>
      <c r="D17" s="1">
        <v>7.9650340799999997E-2</v>
      </c>
      <c r="E17" s="1">
        <v>0.43705625599999998</v>
      </c>
      <c r="F17" s="2">
        <v>644.01109699999995</v>
      </c>
      <c r="G17" s="1">
        <v>3.23874247E-2</v>
      </c>
    </row>
    <row r="18" spans="2:7" x14ac:dyDescent="0.25">
      <c r="B18" s="1">
        <v>0.77949779200000002</v>
      </c>
      <c r="C18" s="1">
        <v>1.60806238</v>
      </c>
      <c r="D18" s="1">
        <v>-7.4120521199999997E-2</v>
      </c>
      <c r="E18" s="1">
        <v>2.2265101999999998E-2</v>
      </c>
      <c r="F18" s="1">
        <v>3.23874247E-2</v>
      </c>
      <c r="G18" s="2">
        <v>849.15000599999996</v>
      </c>
    </row>
    <row r="22" spans="2:7" x14ac:dyDescent="0.25">
      <c r="B22" t="s">
        <v>0</v>
      </c>
      <c r="C22" s="1">
        <f>B13</f>
        <v>5272.86078</v>
      </c>
      <c r="D22" t="s">
        <v>3</v>
      </c>
      <c r="E22" s="1">
        <f>AVERAGE(C22:C27)</f>
        <v>2587.9688194999999</v>
      </c>
      <c r="F22" t="s">
        <v>4</v>
      </c>
      <c r="G22" s="1">
        <f>C22-$E$23</f>
        <v>934.21845333333385</v>
      </c>
    </row>
    <row r="23" spans="2:7" x14ac:dyDescent="0.25">
      <c r="B23" t="s">
        <v>1</v>
      </c>
      <c r="C23" s="1">
        <f>C14</f>
        <v>5352.9075499999999</v>
      </c>
      <c r="D23" t="s">
        <v>5</v>
      </c>
      <c r="E23" s="1">
        <f>AVERAGE(C22:C24)</f>
        <v>4338.6423266666661</v>
      </c>
      <c r="F23" t="s">
        <v>6</v>
      </c>
      <c r="G23" s="1">
        <f>C23-$E$23</f>
        <v>1014.2652233333338</v>
      </c>
    </row>
    <row r="24" spans="2:7" x14ac:dyDescent="0.25">
      <c r="B24" t="s">
        <v>2</v>
      </c>
      <c r="C24" s="1">
        <f>D15</f>
        <v>2390.1586499999999</v>
      </c>
      <c r="G24" s="1">
        <f>C24-$E$23</f>
        <v>-1948.4836766666663</v>
      </c>
    </row>
    <row r="25" spans="2:7" x14ac:dyDescent="0.25">
      <c r="B25" t="s">
        <v>7</v>
      </c>
      <c r="C25" s="1">
        <f>C13</f>
        <v>679.570696</v>
      </c>
      <c r="G25" s="1">
        <f>C25</f>
        <v>679.570696</v>
      </c>
    </row>
    <row r="26" spans="2:7" x14ac:dyDescent="0.25">
      <c r="B26" t="s">
        <v>8</v>
      </c>
      <c r="C26" s="1">
        <f>D13</f>
        <v>914.53877299999999</v>
      </c>
      <c r="G26" s="1">
        <f t="shared" ref="G26:G27" si="0">C26</f>
        <v>914.53877299999999</v>
      </c>
    </row>
    <row r="27" spans="2:7" x14ac:dyDescent="0.25">
      <c r="B27" t="s">
        <v>9</v>
      </c>
      <c r="C27" s="1">
        <f>D14</f>
        <v>917.77646800000002</v>
      </c>
      <c r="G27" s="1">
        <f t="shared" si="0"/>
        <v>917.77646800000002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tabSelected="1" topLeftCell="B1" zoomScale="85" zoomScaleNormal="85" workbookViewId="0">
      <selection activeCell="T21" sqref="T21"/>
    </sheetView>
  </sheetViews>
  <sheetFormatPr defaultRowHeight="13.8" x14ac:dyDescent="0.25"/>
  <cols>
    <col min="2" max="2" width="12.77734375" customWidth="1"/>
    <col min="3" max="3" width="9.5546875" bestFit="1" customWidth="1"/>
    <col min="4" max="7" width="9" bestFit="1" customWidth="1"/>
    <col min="10" max="10" width="21.44140625" customWidth="1"/>
    <col min="11" max="11" width="13.6640625" bestFit="1" customWidth="1"/>
    <col min="12" max="12" width="12.109375" customWidth="1"/>
    <col min="13" max="13" width="9.5546875" bestFit="1" customWidth="1"/>
    <col min="14" max="14" width="12" customWidth="1"/>
    <col min="16" max="16" width="11.5546875" customWidth="1"/>
    <col min="20" max="20" width="10.109375" customWidth="1"/>
    <col min="21" max="21" width="10.6640625" customWidth="1"/>
    <col min="22" max="23" width="13.6640625" bestFit="1" customWidth="1"/>
  </cols>
  <sheetData>
    <row r="1" spans="2:23" x14ac:dyDescent="0.25">
      <c r="B1" s="1">
        <v>5595.5132999999996</v>
      </c>
      <c r="C1" s="1">
        <v>878.12950699999999</v>
      </c>
      <c r="D1" s="1">
        <v>1122.4621099999999</v>
      </c>
      <c r="E1" s="1">
        <v>0.143389922</v>
      </c>
      <c r="F1" s="1">
        <v>-3.03606601E-3</v>
      </c>
      <c r="G1" s="1">
        <v>0.70704761199999999</v>
      </c>
      <c r="J1" t="s">
        <v>29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2:23" x14ac:dyDescent="0.25">
      <c r="B2" s="1">
        <v>878.12950699999999</v>
      </c>
      <c r="C2" s="1">
        <v>5677.0358100000003</v>
      </c>
      <c r="D2" s="1">
        <v>1126.18643</v>
      </c>
      <c r="E2" s="1">
        <v>6.7936782599999995E-2</v>
      </c>
      <c r="F2" s="1">
        <v>-1.4698971200000001E-2</v>
      </c>
      <c r="G2" s="1">
        <v>1.7047564900000001</v>
      </c>
      <c r="J2" s="1">
        <v>0.08</v>
      </c>
      <c r="K2" s="1">
        <f>B1*$U$16</f>
        <v>35838.65327330224</v>
      </c>
      <c r="L2" s="1">
        <f>C1*U16</f>
        <v>5624.3238543332272</v>
      </c>
      <c r="M2" s="1">
        <f>C2*U16</f>
        <v>36360.796071150537</v>
      </c>
      <c r="N2" s="1">
        <f>D1*U16</f>
        <v>7189.2475660292394</v>
      </c>
      <c r="O2" s="1">
        <f>D2*U16</f>
        <v>7213.1014300096585</v>
      </c>
      <c r="P2" s="1">
        <f>D3*U16</f>
        <v>16787.220953228527</v>
      </c>
      <c r="Q2" s="1">
        <f>E4*U16</f>
        <v>4074.6319856195423</v>
      </c>
      <c r="R2" s="1">
        <f>F5*U16</f>
        <v>4063.2762994606655</v>
      </c>
      <c r="S2" s="1">
        <f>G6*U16</f>
        <v>5395.5215328592203</v>
      </c>
      <c r="T2" s="3">
        <f>T11</f>
        <v>4.8279699999999997</v>
      </c>
      <c r="U2">
        <f>2/(AVERAGE(B25:D25)*U16/(3*(1-2*J2)))</f>
        <v>1.8915780634440365E-4</v>
      </c>
      <c r="V2">
        <f>2/K24</f>
        <v>9.7327740526024898E-5</v>
      </c>
      <c r="W2" t="s">
        <v>73</v>
      </c>
    </row>
    <row r="3" spans="2:23" x14ac:dyDescent="0.25">
      <c r="B3" s="1">
        <v>1122.4621099999999</v>
      </c>
      <c r="C3" s="1">
        <v>1126.18643</v>
      </c>
      <c r="D3" s="1">
        <v>2621.0002199999999</v>
      </c>
      <c r="E3" s="1">
        <v>8.5970553700000004E-3</v>
      </c>
      <c r="F3" s="1">
        <v>8.8380659099999995E-2</v>
      </c>
      <c r="G3" s="1">
        <v>-6.8859920500000005E-2</v>
      </c>
      <c r="K3" t="s">
        <v>19</v>
      </c>
      <c r="L3" t="s">
        <v>20</v>
      </c>
      <c r="M3" t="s">
        <v>21</v>
      </c>
      <c r="N3" t="s">
        <v>22</v>
      </c>
      <c r="O3" t="s">
        <v>28</v>
      </c>
      <c r="P3" t="s">
        <v>23</v>
      </c>
      <c r="Q3" t="s">
        <v>24</v>
      </c>
      <c r="R3" t="s">
        <v>25</v>
      </c>
      <c r="S3" t="s">
        <v>26</v>
      </c>
      <c r="T3" t="s">
        <v>17</v>
      </c>
      <c r="U3" t="s">
        <v>18</v>
      </c>
    </row>
    <row r="4" spans="2:23" x14ac:dyDescent="0.25">
      <c r="B4" s="1">
        <v>0.143389922</v>
      </c>
      <c r="C4" s="1">
        <v>6.7936782599999995E-2</v>
      </c>
      <c r="D4" s="1">
        <v>8.5970553700000004E-3</v>
      </c>
      <c r="E4" s="1">
        <v>636.17506200000003</v>
      </c>
      <c r="F4" s="1">
        <v>0.437124815</v>
      </c>
      <c r="G4" s="1">
        <v>2.0899149999999998E-2</v>
      </c>
      <c r="K4">
        <f>K2/$T2</f>
        <v>7423.1308962777821</v>
      </c>
      <c r="L4">
        <f t="shared" ref="L4:S4" si="0">L2/$T2</f>
        <v>1164.9458994843023</v>
      </c>
      <c r="M4">
        <f t="shared" si="0"/>
        <v>7531.2804493711728</v>
      </c>
      <c r="N4">
        <f t="shared" si="0"/>
        <v>1489.0828994441224</v>
      </c>
      <c r="O4">
        <f t="shared" si="0"/>
        <v>1494.023664192126</v>
      </c>
      <c r="P4">
        <f t="shared" si="0"/>
        <v>3477.0764841597043</v>
      </c>
      <c r="Q4">
        <f t="shared" si="0"/>
        <v>843.9638161835187</v>
      </c>
      <c r="R4">
        <f t="shared" si="0"/>
        <v>841.61175389670314</v>
      </c>
      <c r="S4">
        <f t="shared" si="0"/>
        <v>1117.5549004776792</v>
      </c>
      <c r="T4">
        <f>T2</f>
        <v>4.8279699999999997</v>
      </c>
      <c r="U4">
        <f>V2</f>
        <v>9.7327740526024898E-5</v>
      </c>
    </row>
    <row r="5" spans="2:23" x14ac:dyDescent="0.25">
      <c r="B5" s="1">
        <v>-3.03606601E-3</v>
      </c>
      <c r="C5" s="1">
        <v>-1.4698971200000001E-2</v>
      </c>
      <c r="D5" s="1">
        <v>8.8380659099999995E-2</v>
      </c>
      <c r="E5" s="1">
        <v>0.437124815</v>
      </c>
      <c r="F5" s="1">
        <v>634.40209100000004</v>
      </c>
      <c r="G5" s="1">
        <v>2.9506359499999999E-2</v>
      </c>
    </row>
    <row r="6" spans="2:23" x14ac:dyDescent="0.25">
      <c r="B6" s="1">
        <v>0.70704761199999999</v>
      </c>
      <c r="C6" s="1">
        <v>1.7047564900000001</v>
      </c>
      <c r="D6" s="1">
        <v>-6.8859920500000005E-2</v>
      </c>
      <c r="E6" s="1">
        <v>2.0899149999999998E-2</v>
      </c>
      <c r="F6" s="1">
        <v>2.9506359499999999E-2</v>
      </c>
      <c r="G6" s="1">
        <v>842.40644499999996</v>
      </c>
      <c r="K6" t="s">
        <v>30</v>
      </c>
      <c r="L6" t="s">
        <v>31</v>
      </c>
      <c r="M6" t="s">
        <v>32</v>
      </c>
      <c r="N6" t="s">
        <v>33</v>
      </c>
    </row>
    <row r="7" spans="2:23" x14ac:dyDescent="0.25">
      <c r="K7" s="1">
        <f>SUM(B1:B3)</f>
        <v>7596.1049169999987</v>
      </c>
      <c r="L7" s="1">
        <f>SUM(C1:C3)</f>
        <v>7681.3517469999997</v>
      </c>
      <c r="M7" s="1">
        <f>SUM(D1:D3)</f>
        <v>4869.64876</v>
      </c>
      <c r="N7" s="1">
        <f>AVERAGE(K7:M7)</f>
        <v>6715.7018079999989</v>
      </c>
    </row>
    <row r="8" spans="2:23" x14ac:dyDescent="0.25">
      <c r="B8" s="1">
        <f>B1+B2+B3</f>
        <v>7596.1049169999987</v>
      </c>
      <c r="C8" s="1">
        <f t="shared" ref="C8:D8" si="1">C1+C2+C3</f>
        <v>7681.3517469999997</v>
      </c>
      <c r="D8" s="1">
        <f t="shared" si="1"/>
        <v>4869.64876</v>
      </c>
    </row>
    <row r="11" spans="2:23" x14ac:dyDescent="0.25">
      <c r="B11" s="1">
        <v>15014.5435</v>
      </c>
      <c r="C11" s="1">
        <v>2950.1376300000002</v>
      </c>
      <c r="D11" s="1">
        <v>3027.3597399999999</v>
      </c>
      <c r="E11" s="1">
        <v>1.04813424E-2</v>
      </c>
      <c r="F11" s="1">
        <v>-3.8182791700000003E-2</v>
      </c>
      <c r="G11" s="1">
        <v>6.0029789799999997E-2</v>
      </c>
      <c r="L11" s="9" t="s">
        <v>66</v>
      </c>
      <c r="M11" t="s">
        <v>34</v>
      </c>
      <c r="N11" s="3">
        <v>21178.882519999999</v>
      </c>
      <c r="P11">
        <v>301.87344000000002</v>
      </c>
      <c r="R11" s="9" t="s">
        <v>66</v>
      </c>
      <c r="S11" t="s">
        <v>17</v>
      </c>
      <c r="T11">
        <f>T19</f>
        <v>4.8279699999999997</v>
      </c>
    </row>
    <row r="12" spans="2:23" x14ac:dyDescent="0.25">
      <c r="B12" s="1">
        <v>2950.1376300000002</v>
      </c>
      <c r="C12" s="1">
        <v>15102.742399999999</v>
      </c>
      <c r="D12" s="1">
        <v>3039.2879899999998</v>
      </c>
      <c r="E12" s="1">
        <v>1.3926116299999999E-2</v>
      </c>
      <c r="F12" s="1">
        <v>-2.1351726900000001E-3</v>
      </c>
      <c r="G12" s="1">
        <v>9.7165465699999995E-2</v>
      </c>
      <c r="L12" s="9"/>
      <c r="M12" t="s">
        <v>35</v>
      </c>
      <c r="N12" s="3">
        <v>0.97274000000000005</v>
      </c>
      <c r="P12">
        <v>5.9020000000000003E-2</v>
      </c>
      <c r="R12" s="9"/>
      <c r="S12" t="s">
        <v>35</v>
      </c>
      <c r="T12">
        <v>0.77871000000000001</v>
      </c>
      <c r="V12">
        <f>SUM(T12:T13)</f>
        <v>0.96709000000000001</v>
      </c>
    </row>
    <row r="13" spans="2:23" x14ac:dyDescent="0.25">
      <c r="B13" s="1">
        <v>3027.3597399999999</v>
      </c>
      <c r="C13" s="1">
        <v>3039.2879899999998</v>
      </c>
      <c r="D13" s="1">
        <v>6122.1498700000002</v>
      </c>
      <c r="E13" s="1">
        <v>1.5008426E-3</v>
      </c>
      <c r="F13" s="1">
        <v>1.3766091199999999E-3</v>
      </c>
      <c r="G13" s="1">
        <v>7.3204284700000002E-3</v>
      </c>
      <c r="L13" s="9"/>
      <c r="M13" t="s">
        <v>36</v>
      </c>
      <c r="N13" s="3">
        <v>1.553E-2</v>
      </c>
      <c r="P13">
        <v>0.89415</v>
      </c>
      <c r="R13" s="9"/>
      <c r="S13" t="s">
        <v>36</v>
      </c>
      <c r="T13">
        <v>0.18837999999999999</v>
      </c>
    </row>
    <row r="14" spans="2:23" x14ac:dyDescent="0.25">
      <c r="B14" s="1">
        <v>1.04813424E-2</v>
      </c>
      <c r="C14" s="1">
        <v>1.3926116299999999E-2</v>
      </c>
      <c r="D14" s="1">
        <v>1.5008426E-3</v>
      </c>
      <c r="E14" s="1">
        <v>1374.8332499999999</v>
      </c>
      <c r="F14" s="1">
        <v>0.16735814099999999</v>
      </c>
      <c r="G14" s="1">
        <v>-5.4506774600000003E-5</v>
      </c>
      <c r="L14" s="9"/>
      <c r="M14" t="s">
        <v>37</v>
      </c>
      <c r="N14" s="3">
        <v>0.01</v>
      </c>
      <c r="P14">
        <v>26.971889999999998</v>
      </c>
      <c r="R14" s="9"/>
      <c r="S14" t="s">
        <v>37</v>
      </c>
      <c r="T14">
        <v>0.01</v>
      </c>
    </row>
    <row r="15" spans="2:23" x14ac:dyDescent="0.25">
      <c r="B15" s="1">
        <v>-3.8182791700000003E-2</v>
      </c>
      <c r="C15" s="1">
        <v>-2.1351726900000001E-3</v>
      </c>
      <c r="D15" s="1">
        <v>1.3766091199999999E-3</v>
      </c>
      <c r="E15" s="1">
        <v>0.16735814099999999</v>
      </c>
      <c r="F15" s="1">
        <v>1373.96576</v>
      </c>
      <c r="G15" s="1">
        <v>-1.28585241E-3</v>
      </c>
      <c r="L15" s="9"/>
      <c r="M15" t="s">
        <v>38</v>
      </c>
      <c r="N15" s="3">
        <v>35.039119999999997</v>
      </c>
      <c r="P15">
        <v>0.01</v>
      </c>
      <c r="R15" s="9"/>
      <c r="S15" t="s">
        <v>38</v>
      </c>
      <c r="T15">
        <v>71.371170000000006</v>
      </c>
    </row>
    <row r="16" spans="2:23" x14ac:dyDescent="0.25">
      <c r="B16" s="1">
        <v>6.0029789799999997E-2</v>
      </c>
      <c r="C16" s="1">
        <v>9.7165465699999995E-2</v>
      </c>
      <c r="D16" s="1">
        <v>7.3204284700000002E-3</v>
      </c>
      <c r="E16" s="1">
        <v>-5.4506774600000003E-5</v>
      </c>
      <c r="F16" s="1">
        <v>-1.28585241E-3</v>
      </c>
      <c r="G16" s="1">
        <v>1417.16507</v>
      </c>
      <c r="J16" t="s">
        <v>74</v>
      </c>
      <c r="L16" s="6"/>
      <c r="R16" s="9"/>
      <c r="S16" t="s">
        <v>67</v>
      </c>
      <c r="T16">
        <f>K22</f>
        <v>5084.6396945229981</v>
      </c>
      <c r="U16">
        <f>U22</f>
        <v>6.4048910889555462</v>
      </c>
    </row>
    <row r="17" spans="2:21" x14ac:dyDescent="0.25">
      <c r="L17" s="9" t="s">
        <v>65</v>
      </c>
      <c r="M17" t="s">
        <v>63</v>
      </c>
      <c r="N17">
        <v>12.37682</v>
      </c>
    </row>
    <row r="18" spans="2:21" x14ac:dyDescent="0.25">
      <c r="L18" s="9"/>
      <c r="M18" t="s">
        <v>64</v>
      </c>
      <c r="N18">
        <v>19320.081300000002</v>
      </c>
      <c r="O18">
        <f>N18/B1</f>
        <v>3.452780873561681</v>
      </c>
    </row>
    <row r="19" spans="2:21" x14ac:dyDescent="0.25">
      <c r="B19" t="s">
        <v>39</v>
      </c>
      <c r="S19" t="s">
        <v>69</v>
      </c>
      <c r="T19">
        <v>4.8279699999999997</v>
      </c>
    </row>
    <row r="20" spans="2:21" x14ac:dyDescent="0.25">
      <c r="S20" t="s">
        <v>70</v>
      </c>
      <c r="T20">
        <v>0.55472999999999995</v>
      </c>
    </row>
    <row r="21" spans="2:21" x14ac:dyDescent="0.25">
      <c r="S21" t="s">
        <v>71</v>
      </c>
      <c r="T21">
        <v>28.283190000000001</v>
      </c>
    </row>
    <row r="22" spans="2:21" x14ac:dyDescent="0.25">
      <c r="B22" s="8" t="s">
        <v>40</v>
      </c>
      <c r="C22" s="8"/>
      <c r="D22" s="8"/>
      <c r="E22" s="8"/>
      <c r="F22" s="8"/>
      <c r="G22" s="8"/>
      <c r="J22" s="4" t="s">
        <v>68</v>
      </c>
      <c r="K22" s="7">
        <f>B29+B26^2*C30+C26^2*D31-2*B26*C29-2*C26*D29+2*B26*C26*D30</f>
        <v>5084.6396945229981</v>
      </c>
      <c r="S22" t="s">
        <v>72</v>
      </c>
      <c r="T22">
        <v>32566.563470000001</v>
      </c>
      <c r="U22">
        <f>T22/K22</f>
        <v>6.4048910889555462</v>
      </c>
    </row>
    <row r="23" spans="2:21" x14ac:dyDescent="0.25">
      <c r="B23" t="s">
        <v>41</v>
      </c>
      <c r="C23" t="s">
        <v>42</v>
      </c>
      <c r="D23" t="s">
        <v>43</v>
      </c>
      <c r="E23" t="s">
        <v>44</v>
      </c>
      <c r="F23" t="s">
        <v>45</v>
      </c>
      <c r="G23" t="s">
        <v>46</v>
      </c>
    </row>
    <row r="24" spans="2:21" x14ac:dyDescent="0.25">
      <c r="B24" t="s">
        <v>47</v>
      </c>
      <c r="C24" t="s">
        <v>48</v>
      </c>
      <c r="D24" t="s">
        <v>49</v>
      </c>
      <c r="E24" t="s">
        <v>50</v>
      </c>
      <c r="F24" t="s">
        <v>51</v>
      </c>
      <c r="G24" t="s">
        <v>52</v>
      </c>
      <c r="J24" t="s">
        <v>59</v>
      </c>
      <c r="K24">
        <f>(K2-B26*M2-C26*P2+L2*(1-B26)+N2*(1-C26)-O2*(B26+C26))/(3*(1-B26-C26))</f>
        <v>20549.125965430288</v>
      </c>
      <c r="L24" t="s">
        <v>73</v>
      </c>
    </row>
    <row r="25" spans="2:21" x14ac:dyDescent="0.25">
      <c r="B25" s="1">
        <v>5084.6392299999998</v>
      </c>
      <c r="C25" s="1">
        <v>5162.5015999999996</v>
      </c>
      <c r="D25" s="1">
        <v>2232.8933000000002</v>
      </c>
      <c r="E25" s="1">
        <v>636.174756</v>
      </c>
      <c r="F25" s="1">
        <v>634.40178500000002</v>
      </c>
      <c r="G25" s="1">
        <v>842.40579000000002</v>
      </c>
      <c r="J25" t="s">
        <v>60</v>
      </c>
      <c r="K25" t="s">
        <v>62</v>
      </c>
    </row>
    <row r="26" spans="2:21" x14ac:dyDescent="0.25">
      <c r="B26" s="1">
        <v>7.6221897699999999E-2</v>
      </c>
      <c r="C26" s="1">
        <v>0.39550629799999998</v>
      </c>
      <c r="D26" s="1">
        <v>7.7389102900000006E-2</v>
      </c>
      <c r="E26" s="1">
        <v>0.39653572999999998</v>
      </c>
      <c r="F26" s="1">
        <v>0.17368456700000001</v>
      </c>
      <c r="G26" s="1">
        <v>0.171510257</v>
      </c>
    </row>
    <row r="28" spans="2:21" x14ac:dyDescent="0.25">
      <c r="B28" s="8" t="s">
        <v>53</v>
      </c>
      <c r="C28" s="8"/>
      <c r="D28" s="8"/>
      <c r="E28" s="8"/>
      <c r="F28" s="8"/>
      <c r="G28" s="8"/>
    </row>
    <row r="29" spans="2:21" x14ac:dyDescent="0.25">
      <c r="B29" s="1">
        <v>5595.5132999999996</v>
      </c>
      <c r="C29" s="1">
        <v>878.12950699999999</v>
      </c>
      <c r="D29" s="1">
        <v>1122.4621099999999</v>
      </c>
      <c r="E29" s="1">
        <v>0.143389922</v>
      </c>
      <c r="F29" s="1">
        <v>-3.03606601E-3</v>
      </c>
      <c r="G29" s="1">
        <v>0.70704761199999999</v>
      </c>
    </row>
    <row r="30" spans="2:21" x14ac:dyDescent="0.25">
      <c r="B30" s="1">
        <v>878.12950699999999</v>
      </c>
      <c r="C30" s="1">
        <v>5677.0358100000003</v>
      </c>
      <c r="D30" s="1">
        <v>1126.18643</v>
      </c>
      <c r="E30" s="1">
        <v>6.7936782599999995E-2</v>
      </c>
      <c r="F30" s="1">
        <v>-1.4698971200000001E-2</v>
      </c>
      <c r="G30" s="1">
        <v>1.7047564900000001</v>
      </c>
    </row>
    <row r="31" spans="2:21" x14ac:dyDescent="0.25">
      <c r="B31" s="1">
        <v>1122.4621099999999</v>
      </c>
      <c r="C31" s="1">
        <v>1126.18643</v>
      </c>
      <c r="D31" s="1">
        <v>2621.0002199999999</v>
      </c>
      <c r="E31" s="1">
        <v>8.5970553700000004E-3</v>
      </c>
      <c r="F31" s="1">
        <v>8.8380659099999995E-2</v>
      </c>
      <c r="G31" s="1">
        <v>-6.8859920500000005E-2</v>
      </c>
    </row>
    <row r="32" spans="2:21" x14ac:dyDescent="0.25">
      <c r="B32" s="1">
        <v>0.143389922</v>
      </c>
      <c r="C32" s="1">
        <v>6.7936782599999995E-2</v>
      </c>
      <c r="D32" s="1">
        <v>8.5970553700000004E-3</v>
      </c>
      <c r="E32" s="1">
        <v>636.17506200000003</v>
      </c>
      <c r="F32" s="1">
        <v>0.437124815</v>
      </c>
      <c r="G32" s="1">
        <v>2.0899149999999998E-2</v>
      </c>
    </row>
    <row r="33" spans="2:7" x14ac:dyDescent="0.25">
      <c r="B33" s="1">
        <v>-3.03606601E-3</v>
      </c>
      <c r="C33" s="1">
        <v>-1.4698971200000001E-2</v>
      </c>
      <c r="D33" s="1">
        <v>8.8380659099999995E-2</v>
      </c>
      <c r="E33" s="1">
        <v>0.437124815</v>
      </c>
      <c r="F33" s="1">
        <v>634.40209100000004</v>
      </c>
      <c r="G33" s="1">
        <v>2.9506359499999999E-2</v>
      </c>
    </row>
    <row r="34" spans="2:7" x14ac:dyDescent="0.25">
      <c r="B34" s="1">
        <v>0.70704761199999999</v>
      </c>
      <c r="C34" s="1">
        <v>1.7047564900000001</v>
      </c>
      <c r="D34" s="1">
        <v>-6.8859920500000005E-2</v>
      </c>
      <c r="E34" s="1">
        <v>2.0899149999999998E-2</v>
      </c>
      <c r="F34" s="1">
        <v>2.9506359499999999E-2</v>
      </c>
      <c r="G34" s="1">
        <v>842.40644499999996</v>
      </c>
    </row>
  </sheetData>
  <mergeCells count="5">
    <mergeCell ref="B22:G22"/>
    <mergeCell ref="B28:G28"/>
    <mergeCell ref="L17:L18"/>
    <mergeCell ref="L11:L15"/>
    <mergeCell ref="R11:R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workbookViewId="0">
      <selection activeCell="N21" sqref="N21"/>
    </sheetView>
  </sheetViews>
  <sheetFormatPr defaultRowHeight="13.8" x14ac:dyDescent="0.25"/>
  <cols>
    <col min="15" max="15" width="11.88671875" customWidth="1"/>
  </cols>
  <sheetData>
    <row r="1" spans="2:21" x14ac:dyDescent="0.25">
      <c r="B1">
        <f>Sheet2!B1-AVERAGE(Sheet2!B1,Sheet2!C2,Sheet2!D3)</f>
        <v>964.33018999999967</v>
      </c>
      <c r="C1">
        <f>Sheet2!C1</f>
        <v>878.12950699999999</v>
      </c>
      <c r="D1">
        <f>Sheet2!D1</f>
        <v>1122.4621099999999</v>
      </c>
      <c r="J1" t="s">
        <v>29</v>
      </c>
      <c r="K1" t="s">
        <v>0</v>
      </c>
      <c r="L1" t="s">
        <v>7</v>
      </c>
      <c r="M1" t="s">
        <v>1</v>
      </c>
      <c r="N1" t="s">
        <v>8</v>
      </c>
      <c r="O1" t="s">
        <v>9</v>
      </c>
      <c r="P1" t="s">
        <v>2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2:21" x14ac:dyDescent="0.25">
      <c r="B2">
        <f>Sheet2!B2</f>
        <v>878.12950699999999</v>
      </c>
      <c r="C2">
        <f>Sheet2!C2-AVERAGE(Sheet2!B1,Sheet2!C2,Sheet2!D3)</f>
        <v>1045.8527000000004</v>
      </c>
      <c r="D2">
        <f>Sheet2!D2</f>
        <v>1126.18643</v>
      </c>
      <c r="J2" s="1">
        <f>AVERAGE(B24:C24)</f>
        <v>1124.3242700000001</v>
      </c>
      <c r="K2" s="1" t="e">
        <f>#REF!*$O$18</f>
        <v>#REF!</v>
      </c>
      <c r="L2" s="1" t="e">
        <f>#REF!*$O$18</f>
        <v>#REF!</v>
      </c>
      <c r="M2" s="1" t="e">
        <f>#REF!*$O$18</f>
        <v>#REF!</v>
      </c>
      <c r="N2" s="1" t="e">
        <f>#REF!*$O$18</f>
        <v>#REF!</v>
      </c>
      <c r="O2" s="1" t="e">
        <f>#REF!*$O$18</f>
        <v>#REF!</v>
      </c>
      <c r="P2" s="1">
        <f>D1*$O$18</f>
        <v>-334362.88703001203</v>
      </c>
      <c r="Q2" s="1">
        <f>E2*$O$18</f>
        <v>0</v>
      </c>
      <c r="R2" s="1">
        <f>F3*$O$18</f>
        <v>0</v>
      </c>
      <c r="S2" s="1">
        <f>G4*$O$18</f>
        <v>0</v>
      </c>
      <c r="T2">
        <f>N17</f>
        <v>14.79261</v>
      </c>
      <c r="U2">
        <f>2/(AVERAGE(B23:D23)/(3*(1-2*J2)))</f>
        <v>-5.2669992278118238</v>
      </c>
    </row>
    <row r="3" spans="2:21" x14ac:dyDescent="0.25">
      <c r="B3">
        <f>Sheet2!B3</f>
        <v>1122.4621099999999</v>
      </c>
      <c r="C3">
        <f>Sheet2!C3</f>
        <v>1126.18643</v>
      </c>
      <c r="D3">
        <f>Sheet2!D3-AVERAGE(Sheet2!B1,Sheet2!C2,Sheet2!D3)</f>
        <v>-2010.18289</v>
      </c>
      <c r="K3" t="s">
        <v>19</v>
      </c>
      <c r="L3" t="s">
        <v>20</v>
      </c>
      <c r="M3" t="s">
        <v>21</v>
      </c>
      <c r="N3" t="s">
        <v>22</v>
      </c>
      <c r="O3" t="s">
        <v>28</v>
      </c>
      <c r="P3" t="s">
        <v>23</v>
      </c>
      <c r="Q3" t="s">
        <v>24</v>
      </c>
      <c r="R3" t="s">
        <v>25</v>
      </c>
      <c r="S3" t="s">
        <v>26</v>
      </c>
      <c r="T3" t="s">
        <v>17</v>
      </c>
      <c r="U3" t="s">
        <v>18</v>
      </c>
    </row>
    <row r="4" spans="2:21" x14ac:dyDescent="0.25">
      <c r="E4">
        <f>Sheet2!E4</f>
        <v>636.17506200000003</v>
      </c>
      <c r="K4" t="e">
        <f>K2/$T2</f>
        <v>#REF!</v>
      </c>
      <c r="L4" t="e">
        <f t="shared" ref="L4:S4" si="0">L2/$T2</f>
        <v>#REF!</v>
      </c>
      <c r="M4" t="e">
        <f t="shared" si="0"/>
        <v>#REF!</v>
      </c>
      <c r="N4" t="e">
        <f t="shared" si="0"/>
        <v>#REF!</v>
      </c>
      <c r="O4" t="e">
        <f t="shared" si="0"/>
        <v>#REF!</v>
      </c>
      <c r="P4">
        <f t="shared" si="0"/>
        <v>-22603.373375625535</v>
      </c>
      <c r="Q4">
        <f t="shared" si="0"/>
        <v>0</v>
      </c>
      <c r="R4">
        <f t="shared" si="0"/>
        <v>0</v>
      </c>
      <c r="S4">
        <f t="shared" si="0"/>
        <v>0</v>
      </c>
      <c r="T4">
        <f>T2</f>
        <v>14.79261</v>
      </c>
      <c r="U4">
        <f>U2</f>
        <v>-5.2669992278118238</v>
      </c>
    </row>
    <row r="5" spans="2:21" x14ac:dyDescent="0.25">
      <c r="F5">
        <f>Sheet2!F5</f>
        <v>634.40209100000004</v>
      </c>
    </row>
    <row r="6" spans="2:21" x14ac:dyDescent="0.25">
      <c r="G6">
        <f>Sheet2!G6</f>
        <v>842.40644499999996</v>
      </c>
      <c r="K6" t="s">
        <v>30</v>
      </c>
      <c r="L6" t="s">
        <v>31</v>
      </c>
      <c r="M6" t="s">
        <v>32</v>
      </c>
      <c r="N6" t="s">
        <v>33</v>
      </c>
    </row>
    <row r="7" spans="2:21" x14ac:dyDescent="0.25">
      <c r="K7" s="1">
        <f>SUM(B1:B1)</f>
        <v>964.33018999999967</v>
      </c>
      <c r="L7" s="1">
        <f>SUM(C1:C1)</f>
        <v>878.12950699999999</v>
      </c>
      <c r="M7" s="1">
        <f>SUM(D1:D1)</f>
        <v>1122.4621099999999</v>
      </c>
      <c r="N7" s="1">
        <f>AVERAGE(K7:M7)</f>
        <v>988.30726899999991</v>
      </c>
    </row>
    <row r="15" spans="2:21" x14ac:dyDescent="0.25">
      <c r="B15" s="8" t="s">
        <v>40</v>
      </c>
      <c r="C15" s="8"/>
      <c r="D15" s="8"/>
      <c r="E15" s="8"/>
      <c r="F15" s="8"/>
      <c r="G15" s="8"/>
    </row>
    <row r="16" spans="2:21" x14ac:dyDescent="0.25">
      <c r="B16" t="s">
        <v>41</v>
      </c>
      <c r="C16" t="s">
        <v>42</v>
      </c>
      <c r="D16" t="s">
        <v>43</v>
      </c>
      <c r="E16" t="s">
        <v>44</v>
      </c>
      <c r="F16" t="s">
        <v>45</v>
      </c>
      <c r="G16" t="s">
        <v>46</v>
      </c>
      <c r="N16" s="5" t="s">
        <v>56</v>
      </c>
      <c r="O16" s="5" t="s">
        <v>57</v>
      </c>
      <c r="P16" s="5"/>
    </row>
    <row r="17" spans="2:15" x14ac:dyDescent="0.25">
      <c r="B17" t="s">
        <v>47</v>
      </c>
      <c r="C17" t="s">
        <v>48</v>
      </c>
      <c r="D17" t="s">
        <v>49</v>
      </c>
      <c r="E17" t="s">
        <v>50</v>
      </c>
      <c r="F17" t="s">
        <v>51</v>
      </c>
      <c r="G17" t="s">
        <v>52</v>
      </c>
      <c r="M17" t="s">
        <v>55</v>
      </c>
      <c r="N17">
        <v>14.79261</v>
      </c>
    </row>
    <row r="18" spans="2:15" x14ac:dyDescent="0.25">
      <c r="B18" s="1">
        <v>5084.6392299999998</v>
      </c>
      <c r="C18" s="1">
        <v>5162.5015999999996</v>
      </c>
      <c r="D18" s="1">
        <v>2232.8933000000002</v>
      </c>
      <c r="E18" s="1">
        <v>636.174756</v>
      </c>
      <c r="F18" s="1">
        <v>634.40178500000002</v>
      </c>
      <c r="G18" s="1">
        <v>842.40579000000002</v>
      </c>
      <c r="M18" t="s">
        <v>31</v>
      </c>
      <c r="N18">
        <v>19868.143309999999</v>
      </c>
      <c r="O18">
        <f>B1+B19^2*C2+C19^2*D3-2*B19*C1-2*C19*D1+2*B19*C19*D2</f>
        <v>-297.8834510770364</v>
      </c>
    </row>
    <row r="19" spans="2:15" x14ac:dyDescent="0.25">
      <c r="B19" s="1">
        <v>7.6221897699999999E-2</v>
      </c>
      <c r="C19" s="1">
        <v>0.39550629799999998</v>
      </c>
      <c r="D19" s="1">
        <v>7.7389102900000006E-2</v>
      </c>
      <c r="E19" s="1">
        <v>0.39653572999999998</v>
      </c>
      <c r="F19" s="1">
        <v>0.17368456700000001</v>
      </c>
      <c r="G19" s="1">
        <v>0.171510257</v>
      </c>
      <c r="N19" t="s">
        <v>54</v>
      </c>
    </row>
    <row r="20" spans="2:15" x14ac:dyDescent="0.25">
      <c r="M20" t="s">
        <v>61</v>
      </c>
      <c r="N20" t="s">
        <v>39</v>
      </c>
      <c r="O20" t="s">
        <v>58</v>
      </c>
    </row>
    <row r="21" spans="2:15" x14ac:dyDescent="0.25">
      <c r="B21" s="8" t="s">
        <v>53</v>
      </c>
      <c r="C21" s="8"/>
      <c r="D21" s="8"/>
      <c r="E21" s="8"/>
      <c r="F21" s="8"/>
      <c r="G21" s="8"/>
    </row>
    <row r="22" spans="2:15" x14ac:dyDescent="0.25">
      <c r="B22" s="1">
        <v>5595.5132999999996</v>
      </c>
      <c r="C22" s="1">
        <v>878.12950699999999</v>
      </c>
      <c r="D22" s="1">
        <v>1122.4621099999999</v>
      </c>
      <c r="E22" s="1">
        <v>0.143389922</v>
      </c>
      <c r="F22" s="1">
        <v>-3.03606601E-3</v>
      </c>
      <c r="G22" s="1">
        <v>0.70704761199999999</v>
      </c>
    </row>
    <row r="23" spans="2:15" x14ac:dyDescent="0.25">
      <c r="B23" s="1">
        <v>878.12950699999999</v>
      </c>
      <c r="C23" s="1">
        <v>5677.0358100000003</v>
      </c>
      <c r="D23" s="1">
        <v>1126.18643</v>
      </c>
      <c r="E23" s="1">
        <v>6.7936782599999995E-2</v>
      </c>
      <c r="F23" s="1">
        <v>-1.4698971200000001E-2</v>
      </c>
      <c r="G23" s="1">
        <v>1.7047564900000001</v>
      </c>
    </row>
    <row r="24" spans="2:15" x14ac:dyDescent="0.25">
      <c r="B24" s="1">
        <v>1122.4621099999999</v>
      </c>
      <c r="C24" s="1">
        <v>1126.18643</v>
      </c>
      <c r="D24" s="1">
        <v>2621.0002199999999</v>
      </c>
      <c r="E24" s="1">
        <v>8.5970553700000004E-3</v>
      </c>
      <c r="F24" s="1">
        <v>8.8380659099999995E-2</v>
      </c>
      <c r="G24" s="1">
        <v>-6.8859920500000005E-2</v>
      </c>
    </row>
    <row r="25" spans="2:15" x14ac:dyDescent="0.25">
      <c r="B25" s="1">
        <v>0.143389922</v>
      </c>
      <c r="C25" s="1">
        <v>6.7936782599999995E-2</v>
      </c>
      <c r="D25" s="1">
        <v>8.5970553700000004E-3</v>
      </c>
      <c r="E25" s="1">
        <v>636.17506200000003</v>
      </c>
      <c r="F25" s="1">
        <v>0.437124815</v>
      </c>
      <c r="G25" s="1">
        <v>2.0899149999999998E-2</v>
      </c>
    </row>
    <row r="26" spans="2:15" x14ac:dyDescent="0.25">
      <c r="B26" s="1">
        <v>-3.03606601E-3</v>
      </c>
      <c r="C26" s="1">
        <v>-1.4698971200000001E-2</v>
      </c>
      <c r="D26" s="1">
        <v>8.8380659099999995E-2</v>
      </c>
      <c r="E26" s="1">
        <v>0.437124815</v>
      </c>
      <c r="F26" s="1">
        <v>634.40209100000004</v>
      </c>
      <c r="G26" s="1">
        <v>2.9506359499999999E-2</v>
      </c>
    </row>
    <row r="27" spans="2:15" x14ac:dyDescent="0.25">
      <c r="B27" s="1">
        <v>0.70704761199999999</v>
      </c>
      <c r="C27" s="1">
        <v>1.7047564900000001</v>
      </c>
      <c r="D27" s="1">
        <v>-6.8859920500000005E-2</v>
      </c>
      <c r="E27" s="1">
        <v>2.0899149999999998E-2</v>
      </c>
      <c r="F27" s="1">
        <v>2.9506359499999999E-2</v>
      </c>
      <c r="G27" s="1">
        <v>842.40644499999996</v>
      </c>
    </row>
  </sheetData>
  <mergeCells count="2">
    <mergeCell ref="B15:G15"/>
    <mergeCell ref="B21:G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偏弹性张量及体积模量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2017-11-14T01:51:13Z</dcterms:modified>
</cp:coreProperties>
</file>