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aoniang\文档\张云柯\"/>
    </mc:Choice>
  </mc:AlternateContent>
  <bookViews>
    <workbookView xWindow="0" yWindow="0" windowWidth="28800" windowHeight="10260"/>
  </bookViews>
  <sheets>
    <sheet name="战斗流程" sheetId="12" r:id="rId1"/>
    <sheet name="战斗编队" sheetId="14" r:id="rId2"/>
    <sheet name="角色属性" sheetId="1" r:id="rId3"/>
    <sheet name="属性区间" sheetId="2" r:id="rId4"/>
    <sheet name="普通攻击验算" sheetId="3" r:id="rId5"/>
    <sheet name="重击技能验算" sheetId="9" r:id="rId6"/>
    <sheet name="大招技能验算" sheetId="16" r:id="rId7"/>
    <sheet name="超萌攻击" sheetId="11" r:id="rId8"/>
    <sheet name="敌方属性表" sheetId="4" r:id="rId9"/>
    <sheet name="战斗流程 (2)" sheetId="13" r:id="rId10"/>
  </sheets>
  <definedNames>
    <definedName name="_xlnm._FilterDatabase" localSheetId="0" hidden="1">战斗流程!$A$27:$A$42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" i="1"/>
  <c r="W2" i="1"/>
  <c r="Z2" i="1"/>
  <c r="W3" i="1"/>
  <c r="Z3" i="1" s="1"/>
  <c r="W4" i="1"/>
  <c r="Z4" i="1" s="1"/>
  <c r="W5" i="1"/>
  <c r="Z5" i="1" s="1"/>
  <c r="W6" i="1"/>
  <c r="Z6" i="1" s="1"/>
  <c r="W7" i="1"/>
  <c r="Z7" i="1" s="1"/>
  <c r="W8" i="1"/>
  <c r="Z8" i="1" s="1"/>
  <c r="W9" i="1"/>
  <c r="Z9" i="1" s="1"/>
  <c r="W10" i="1"/>
  <c r="Z10" i="1" s="1"/>
  <c r="W11" i="1"/>
  <c r="Z11" i="1" s="1"/>
  <c r="W12" i="1"/>
  <c r="Z12" i="1" s="1"/>
  <c r="W13" i="1"/>
  <c r="Z13" i="1" s="1"/>
  <c r="W14" i="1"/>
  <c r="Z14" i="1" s="1"/>
  <c r="W15" i="1"/>
  <c r="Z15" i="1" s="1"/>
  <c r="W16" i="1"/>
  <c r="Z16" i="1" s="1"/>
  <c r="W17" i="1"/>
  <c r="W18" i="1"/>
  <c r="Z18" i="1" s="1"/>
  <c r="W19" i="1"/>
  <c r="Z19" i="1" s="1"/>
  <c r="AB68" i="1"/>
  <c r="AB69" i="1"/>
  <c r="AB70" i="1"/>
  <c r="AB71" i="1"/>
  <c r="Y3" i="1"/>
  <c r="Y4" i="1"/>
  <c r="Y5" i="1"/>
  <c r="Y6" i="1"/>
  <c r="AC8" i="9" s="1"/>
  <c r="Y7" i="1"/>
  <c r="Y8" i="1"/>
  <c r="Y9" i="1"/>
  <c r="Y10" i="1"/>
  <c r="AC12" i="9" s="1"/>
  <c r="Y11" i="1"/>
  <c r="Y14" i="1"/>
  <c r="AC16" i="9" s="1"/>
  <c r="Y16" i="1"/>
  <c r="Y17" i="1"/>
  <c r="Y18" i="1"/>
  <c r="AC20" i="9" s="1"/>
  <c r="Y19" i="1"/>
  <c r="Y2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22" i="1"/>
  <c r="AB23" i="1"/>
  <c r="AB21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AA37" i="1"/>
  <c r="Y66" i="1"/>
  <c r="Y67" i="1"/>
  <c r="Y68" i="1"/>
  <c r="Y69" i="1"/>
  <c r="Y70" i="1"/>
  <c r="Y7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21" i="1"/>
  <c r="S2" i="1"/>
  <c r="AC4" i="9" s="1"/>
  <c r="AC7" i="9"/>
  <c r="AC6" i="9"/>
  <c r="AC10" i="9"/>
  <c r="AC18" i="9"/>
  <c r="G37" i="14"/>
  <c r="AC5" i="9"/>
  <c r="AC9" i="9"/>
  <c r="AC11" i="9"/>
  <c r="AC13" i="9"/>
  <c r="AC19" i="9"/>
  <c r="AC21" i="9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4" i="3"/>
  <c r="I4" i="9"/>
  <c r="Z17" i="1" l="1"/>
  <c r="D4" i="3"/>
  <c r="H4" i="16"/>
  <c r="A29" i="14"/>
  <c r="A28" i="14"/>
  <c r="A41" i="12" s="1"/>
  <c r="A27" i="14"/>
  <c r="A40" i="12" s="1"/>
  <c r="A26" i="14"/>
  <c r="A25" i="14"/>
  <c r="A38" i="12" s="1"/>
  <c r="A24" i="14"/>
  <c r="A37" i="12" s="1"/>
  <c r="A23" i="14"/>
  <c r="A36" i="12" s="1"/>
  <c r="A22" i="14"/>
  <c r="A35" i="12" s="1"/>
  <c r="A21" i="14"/>
  <c r="A34" i="12" s="1"/>
  <c r="A20" i="14"/>
  <c r="A33" i="12" s="1"/>
  <c r="A19" i="14"/>
  <c r="A32" i="12" s="1"/>
  <c r="A18" i="14"/>
  <c r="A31" i="12" s="1"/>
  <c r="A17" i="14"/>
  <c r="A16" i="14"/>
  <c r="A29" i="12" s="1"/>
  <c r="A15" i="14"/>
  <c r="A28" i="12" s="1"/>
  <c r="A14" i="14"/>
  <c r="A27" i="12" s="1"/>
  <c r="B42" i="12"/>
  <c r="B41" i="12"/>
  <c r="B29" i="12"/>
  <c r="B32" i="12"/>
  <c r="B35" i="12"/>
  <c r="B38" i="12"/>
  <c r="A30" i="12"/>
  <c r="A39" i="12"/>
  <c r="A42" i="12"/>
  <c r="AB17" i="9"/>
  <c r="AD2" i="1"/>
  <c r="AA18" i="9" l="1"/>
  <c r="AB18" i="9"/>
  <c r="AA14" i="9"/>
  <c r="AB14" i="9"/>
  <c r="AA10" i="9"/>
  <c r="AB10" i="9"/>
  <c r="AA21" i="9"/>
  <c r="AB21" i="9"/>
  <c r="AA13" i="9"/>
  <c r="AB13" i="9"/>
  <c r="AA9" i="9"/>
  <c r="AB9" i="9"/>
  <c r="AA5" i="9"/>
  <c r="AB5" i="9"/>
  <c r="AA20" i="9"/>
  <c r="AB20" i="9"/>
  <c r="AA16" i="9"/>
  <c r="B27" i="14"/>
  <c r="B40" i="12" s="1"/>
  <c r="AA12" i="9"/>
  <c r="AB12" i="9"/>
  <c r="AA8" i="9"/>
  <c r="AB8" i="9"/>
  <c r="AA19" i="9"/>
  <c r="AB19" i="9"/>
  <c r="AA15" i="9"/>
  <c r="AB15" i="9"/>
  <c r="AA11" i="9"/>
  <c r="AB11" i="9"/>
  <c r="AA7" i="9"/>
  <c r="AB7" i="9"/>
  <c r="AA6" i="9"/>
  <c r="AA17" i="9"/>
  <c r="B14" i="14"/>
  <c r="B27" i="12" s="1"/>
  <c r="AB4" i="9"/>
  <c r="AA4" i="9"/>
  <c r="B17" i="14"/>
  <c r="B30" i="12" s="1"/>
  <c r="AB6" i="9"/>
  <c r="B21" i="14"/>
  <c r="B34" i="12" s="1"/>
  <c r="B26" i="14"/>
  <c r="B39" i="12" s="1"/>
  <c r="B23" i="14"/>
  <c r="B36" i="12" s="1"/>
  <c r="B20" i="14"/>
  <c r="B33" i="12" s="1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4" i="16"/>
  <c r="H21" i="16"/>
  <c r="F21" i="16"/>
  <c r="E21" i="16"/>
  <c r="C21" i="16"/>
  <c r="H20" i="16"/>
  <c r="F20" i="16"/>
  <c r="E20" i="16"/>
  <c r="C20" i="16"/>
  <c r="H19" i="16"/>
  <c r="F19" i="16"/>
  <c r="E19" i="16"/>
  <c r="C19" i="16"/>
  <c r="H18" i="16"/>
  <c r="F18" i="16"/>
  <c r="E18" i="16"/>
  <c r="C18" i="16"/>
  <c r="H17" i="16"/>
  <c r="H16" i="16"/>
  <c r="F16" i="16"/>
  <c r="E16" i="16"/>
  <c r="C16" i="16"/>
  <c r="H15" i="16"/>
  <c r="H13" i="16"/>
  <c r="F13" i="16"/>
  <c r="E13" i="16"/>
  <c r="C13" i="16"/>
  <c r="H12" i="16"/>
  <c r="F12" i="16"/>
  <c r="E12" i="16"/>
  <c r="C12" i="16"/>
  <c r="H11" i="16"/>
  <c r="F11" i="16"/>
  <c r="E11" i="16"/>
  <c r="C11" i="16"/>
  <c r="H10" i="16"/>
  <c r="F10" i="16"/>
  <c r="C10" i="16"/>
  <c r="H9" i="16"/>
  <c r="F9" i="16"/>
  <c r="E9" i="16"/>
  <c r="C9" i="16"/>
  <c r="H8" i="16"/>
  <c r="F8" i="16"/>
  <c r="E8" i="16"/>
  <c r="C8" i="16"/>
  <c r="H7" i="16"/>
  <c r="F7" i="16"/>
  <c r="E7" i="16"/>
  <c r="C7" i="16"/>
  <c r="H6" i="16"/>
  <c r="F6" i="16"/>
  <c r="E6" i="16"/>
  <c r="C6" i="16"/>
  <c r="H5" i="16"/>
  <c r="F5" i="16"/>
  <c r="E5" i="16"/>
  <c r="C5" i="16"/>
  <c r="F4" i="16"/>
  <c r="E4" i="16"/>
  <c r="C4" i="16"/>
  <c r="AD11" i="9" l="1"/>
  <c r="AD12" i="9"/>
  <c r="AD20" i="9"/>
  <c r="B15" i="14"/>
  <c r="B28" i="12" s="1"/>
  <c r="AB16" i="9"/>
  <c r="AD16" i="9" s="1"/>
  <c r="AD10" i="9"/>
  <c r="AD18" i="9"/>
  <c r="AD21" i="9"/>
  <c r="AD9" i="9"/>
  <c r="AD19" i="9"/>
  <c r="AD7" i="9"/>
  <c r="AD8" i="9"/>
  <c r="AD5" i="9"/>
  <c r="AD13" i="9"/>
  <c r="B18" i="14"/>
  <c r="B31" i="12" s="1"/>
  <c r="B24" i="14"/>
  <c r="B37" i="12" s="1"/>
  <c r="AD4" i="9"/>
  <c r="AD6" i="9"/>
  <c r="F4" i="9"/>
  <c r="T4" i="9" s="1"/>
  <c r="F21" i="9"/>
  <c r="T21" i="9" s="1"/>
  <c r="X4" i="9" l="1"/>
  <c r="R21" i="9"/>
  <c r="S21" i="9" s="1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4" i="3"/>
  <c r="Z21" i="9" l="1"/>
  <c r="X21" i="9"/>
  <c r="G5" i="3" l="1"/>
  <c r="G6" i="3"/>
  <c r="G7" i="3"/>
  <c r="G8" i="3"/>
  <c r="G9" i="3"/>
  <c r="G11" i="3"/>
  <c r="G12" i="3"/>
  <c r="G13" i="3"/>
  <c r="G14" i="3"/>
  <c r="G15" i="3"/>
  <c r="G16" i="3"/>
  <c r="G17" i="3"/>
  <c r="G18" i="3"/>
  <c r="G19" i="3"/>
  <c r="G20" i="3"/>
  <c r="G21" i="3"/>
  <c r="C4" i="3"/>
  <c r="R13" i="1" l="1"/>
  <c r="E15" i="16" s="1"/>
  <c r="E5" i="9"/>
  <c r="U5" i="9" s="1"/>
  <c r="E6" i="9"/>
  <c r="U6" i="9" s="1"/>
  <c r="E7" i="9"/>
  <c r="U7" i="9" s="1"/>
  <c r="E8" i="9"/>
  <c r="U8" i="9" s="1"/>
  <c r="E9" i="9"/>
  <c r="U9" i="9" s="1"/>
  <c r="E11" i="9"/>
  <c r="U11" i="9" s="1"/>
  <c r="E13" i="9"/>
  <c r="U13" i="9" s="1"/>
  <c r="E15" i="9"/>
  <c r="U15" i="9" s="1"/>
  <c r="E19" i="9"/>
  <c r="U19" i="9" s="1"/>
  <c r="E20" i="9"/>
  <c r="U20" i="9" s="1"/>
  <c r="E21" i="9"/>
  <c r="U21" i="9" s="1"/>
  <c r="E4" i="9"/>
  <c r="U4" i="9" s="1"/>
  <c r="I4" i="11"/>
  <c r="I27" i="12" l="1"/>
  <c r="B23" i="12"/>
  <c r="B22" i="12"/>
  <c r="B21" i="12"/>
  <c r="B20" i="12"/>
  <c r="B19" i="12"/>
  <c r="B15" i="12"/>
  <c r="B16" i="12" s="1"/>
  <c r="B12" i="12"/>
  <c r="B9" i="12"/>
  <c r="B10" i="12" s="1"/>
  <c r="B6" i="12"/>
  <c r="B7" i="12" s="1"/>
  <c r="B3" i="12"/>
  <c r="Q53" i="13"/>
  <c r="R51" i="13"/>
  <c r="Q51" i="13"/>
  <c r="P51" i="13"/>
  <c r="O51" i="13"/>
  <c r="N51" i="13"/>
  <c r="J51" i="13"/>
  <c r="I51" i="13"/>
  <c r="H51" i="13"/>
  <c r="G51" i="13"/>
  <c r="F51" i="13"/>
  <c r="J27" i="13"/>
  <c r="CX21" i="13"/>
  <c r="CW21" i="13"/>
  <c r="CV21" i="13"/>
  <c r="CU21" i="13"/>
  <c r="CT21" i="13"/>
  <c r="CS21" i="13"/>
  <c r="CR21" i="13"/>
  <c r="CQ21" i="13"/>
  <c r="CP21" i="13"/>
  <c r="CO21" i="13"/>
  <c r="CN21" i="13"/>
  <c r="CM21" i="13"/>
  <c r="CL21" i="13"/>
  <c r="CK21" i="13"/>
  <c r="CJ21" i="13"/>
  <c r="CI21" i="13"/>
  <c r="CH21" i="13"/>
  <c r="CG21" i="13"/>
  <c r="CF21" i="13"/>
  <c r="CE21" i="13"/>
  <c r="CD21" i="13"/>
  <c r="CC21" i="13"/>
  <c r="CB21" i="13"/>
  <c r="CA21" i="13"/>
  <c r="BZ21" i="13"/>
  <c r="BY21" i="13"/>
  <c r="BX21" i="13"/>
  <c r="BW21" i="13"/>
  <c r="BV21" i="13"/>
  <c r="BU21" i="13"/>
  <c r="BT21" i="13"/>
  <c r="BS21" i="13"/>
  <c r="BR21" i="13"/>
  <c r="BQ21" i="13"/>
  <c r="BP21" i="13"/>
  <c r="BO21" i="13"/>
  <c r="BN21" i="13"/>
  <c r="BM21" i="13"/>
  <c r="BL21" i="13"/>
  <c r="BK21" i="13"/>
  <c r="BJ21" i="13"/>
  <c r="BI21" i="13"/>
  <c r="BH21" i="13"/>
  <c r="BG21" i="13"/>
  <c r="BF21" i="13"/>
  <c r="BE21" i="13"/>
  <c r="BD21" i="13"/>
  <c r="BC21" i="13"/>
  <c r="BB21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CX20" i="13"/>
  <c r="CW20" i="13"/>
  <c r="CV20" i="13"/>
  <c r="CU20" i="13"/>
  <c r="CT20" i="13"/>
  <c r="CS20" i="13"/>
  <c r="CR20" i="13"/>
  <c r="CQ20" i="13"/>
  <c r="CP20" i="13"/>
  <c r="CO20" i="13"/>
  <c r="CN20" i="13"/>
  <c r="CM20" i="13"/>
  <c r="CL20" i="13"/>
  <c r="CK20" i="13"/>
  <c r="CJ20" i="13"/>
  <c r="CI20" i="13"/>
  <c r="CH20" i="13"/>
  <c r="CG20" i="13"/>
  <c r="CF20" i="13"/>
  <c r="CE20" i="13"/>
  <c r="CD20" i="13"/>
  <c r="CC20" i="13"/>
  <c r="CB20" i="13"/>
  <c r="CA20" i="13"/>
  <c r="BZ20" i="13"/>
  <c r="BY20" i="13"/>
  <c r="BX20" i="13"/>
  <c r="BW20" i="13"/>
  <c r="BV20" i="13"/>
  <c r="BU20" i="13"/>
  <c r="BT20" i="13"/>
  <c r="BS20" i="13"/>
  <c r="BR20" i="13"/>
  <c r="BQ20" i="13"/>
  <c r="BP20" i="13"/>
  <c r="BO20" i="13"/>
  <c r="BN20" i="13"/>
  <c r="BM20" i="13"/>
  <c r="BL20" i="13"/>
  <c r="BK20" i="13"/>
  <c r="BJ20" i="13"/>
  <c r="BI20" i="13"/>
  <c r="BH20" i="13"/>
  <c r="BG20" i="13"/>
  <c r="BF20" i="13"/>
  <c r="BE20" i="13"/>
  <c r="BD20" i="13"/>
  <c r="BC20" i="13"/>
  <c r="BB20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CX19" i="13"/>
  <c r="CW19" i="13"/>
  <c r="CV19" i="13"/>
  <c r="CU19" i="13"/>
  <c r="CT19" i="13"/>
  <c r="CS19" i="13"/>
  <c r="CR19" i="13"/>
  <c r="CQ19" i="13"/>
  <c r="CP19" i="13"/>
  <c r="CO19" i="13"/>
  <c r="CN19" i="13"/>
  <c r="CM19" i="13"/>
  <c r="CL19" i="13"/>
  <c r="CK19" i="13"/>
  <c r="CJ19" i="13"/>
  <c r="CI19" i="13"/>
  <c r="CH19" i="13"/>
  <c r="CG19" i="13"/>
  <c r="CF19" i="13"/>
  <c r="CE19" i="13"/>
  <c r="CD19" i="13"/>
  <c r="CC19" i="13"/>
  <c r="CB19" i="13"/>
  <c r="CA19" i="13"/>
  <c r="BZ19" i="13"/>
  <c r="BY19" i="13"/>
  <c r="BX19" i="13"/>
  <c r="BW19" i="13"/>
  <c r="BV19" i="13"/>
  <c r="BU19" i="13"/>
  <c r="BT19" i="13"/>
  <c r="BS19" i="13"/>
  <c r="BR19" i="13"/>
  <c r="BQ19" i="13"/>
  <c r="BP19" i="13"/>
  <c r="BO19" i="13"/>
  <c r="BN19" i="13"/>
  <c r="BM19" i="13"/>
  <c r="BL19" i="13"/>
  <c r="BK19" i="13"/>
  <c r="BJ19" i="13"/>
  <c r="BI19" i="13"/>
  <c r="BH19" i="13"/>
  <c r="BG19" i="13"/>
  <c r="BF19" i="13"/>
  <c r="BE19" i="13"/>
  <c r="BD19" i="13"/>
  <c r="BC19" i="13"/>
  <c r="BB19" i="13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CX18" i="13"/>
  <c r="CW18" i="13"/>
  <c r="CV18" i="13"/>
  <c r="CU18" i="13"/>
  <c r="CT18" i="13"/>
  <c r="CS18" i="13"/>
  <c r="CR18" i="13"/>
  <c r="CQ18" i="13"/>
  <c r="CP18" i="13"/>
  <c r="CO18" i="13"/>
  <c r="CN18" i="13"/>
  <c r="CM18" i="13"/>
  <c r="CL18" i="13"/>
  <c r="CK18" i="13"/>
  <c r="CJ18" i="13"/>
  <c r="CI18" i="13"/>
  <c r="CH18" i="13"/>
  <c r="CG18" i="13"/>
  <c r="CF18" i="13"/>
  <c r="CE18" i="13"/>
  <c r="CD18" i="13"/>
  <c r="CC18" i="13"/>
  <c r="CB18" i="13"/>
  <c r="CA18" i="13"/>
  <c r="BZ18" i="13"/>
  <c r="BY18" i="13"/>
  <c r="BX18" i="13"/>
  <c r="BW18" i="13"/>
  <c r="BV18" i="13"/>
  <c r="BU18" i="13"/>
  <c r="BT18" i="13"/>
  <c r="BS18" i="13"/>
  <c r="BR18" i="13"/>
  <c r="BQ18" i="13"/>
  <c r="BP18" i="13"/>
  <c r="BO18" i="13"/>
  <c r="BN18" i="13"/>
  <c r="BM18" i="13"/>
  <c r="BL18" i="13"/>
  <c r="BK18" i="13"/>
  <c r="BJ18" i="13"/>
  <c r="BI18" i="13"/>
  <c r="BH18" i="13"/>
  <c r="BG18" i="13"/>
  <c r="BF18" i="13"/>
  <c r="BE18" i="13"/>
  <c r="BD18" i="13"/>
  <c r="BC18" i="13"/>
  <c r="BB18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CX15" i="13"/>
  <c r="CW15" i="13"/>
  <c r="CV15" i="13"/>
  <c r="CU15" i="13"/>
  <c r="CT15" i="13"/>
  <c r="CS15" i="13"/>
  <c r="CR15" i="13"/>
  <c r="CQ15" i="13"/>
  <c r="CP15" i="13"/>
  <c r="CO15" i="13"/>
  <c r="CN15" i="13"/>
  <c r="CM15" i="13"/>
  <c r="CL15" i="13"/>
  <c r="CK15" i="13"/>
  <c r="CJ15" i="13"/>
  <c r="CI15" i="13"/>
  <c r="CH15" i="13"/>
  <c r="CG15" i="13"/>
  <c r="CF15" i="13"/>
  <c r="CE15" i="13"/>
  <c r="CD15" i="13"/>
  <c r="CC15" i="13"/>
  <c r="CB15" i="13"/>
  <c r="CA15" i="13"/>
  <c r="BZ15" i="13"/>
  <c r="BY15" i="13"/>
  <c r="BX15" i="13"/>
  <c r="BW15" i="13"/>
  <c r="BV15" i="13"/>
  <c r="BU15" i="13"/>
  <c r="BT15" i="13"/>
  <c r="BS15" i="13"/>
  <c r="BR15" i="13"/>
  <c r="BQ15" i="13"/>
  <c r="BP15" i="13"/>
  <c r="BO15" i="13"/>
  <c r="BN15" i="13"/>
  <c r="BM15" i="13"/>
  <c r="BL15" i="13"/>
  <c r="BK15" i="13"/>
  <c r="BJ15" i="13"/>
  <c r="BI15" i="13"/>
  <c r="BH15" i="13"/>
  <c r="BG15" i="13"/>
  <c r="BF15" i="13"/>
  <c r="BE15" i="13"/>
  <c r="BD15" i="13"/>
  <c r="BC15" i="13"/>
  <c r="BB15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CX12" i="13"/>
  <c r="CW12" i="13"/>
  <c r="CV12" i="13"/>
  <c r="CU12" i="13"/>
  <c r="CT12" i="13"/>
  <c r="CS12" i="13"/>
  <c r="CR12" i="13"/>
  <c r="CQ12" i="13"/>
  <c r="CP12" i="13"/>
  <c r="CO12" i="13"/>
  <c r="CN12" i="13"/>
  <c r="CM12" i="13"/>
  <c r="CL12" i="13"/>
  <c r="CK12" i="13"/>
  <c r="CJ12" i="13"/>
  <c r="CI12" i="13"/>
  <c r="CH12" i="13"/>
  <c r="CG12" i="13"/>
  <c r="CF12" i="13"/>
  <c r="CE12" i="13"/>
  <c r="CD12" i="13"/>
  <c r="CC12" i="13"/>
  <c r="CB12" i="13"/>
  <c r="CA12" i="13"/>
  <c r="BZ12" i="13"/>
  <c r="BY12" i="13"/>
  <c r="BX12" i="13"/>
  <c r="BW12" i="13"/>
  <c r="BV12" i="13"/>
  <c r="BU12" i="13"/>
  <c r="BT12" i="13"/>
  <c r="BS12" i="13"/>
  <c r="BR12" i="13"/>
  <c r="BQ12" i="13"/>
  <c r="BP12" i="13"/>
  <c r="BO12" i="13"/>
  <c r="BN12" i="13"/>
  <c r="BM12" i="13"/>
  <c r="BL12" i="13"/>
  <c r="BK12" i="13"/>
  <c r="BJ12" i="13"/>
  <c r="BI12" i="13"/>
  <c r="BH12" i="13"/>
  <c r="BG12" i="13"/>
  <c r="BF12" i="13"/>
  <c r="BE12" i="13"/>
  <c r="BD12" i="13"/>
  <c r="BC12" i="13"/>
  <c r="BB12" i="13"/>
  <c r="BA12" i="13"/>
  <c r="AZ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CX9" i="13"/>
  <c r="CW9" i="13"/>
  <c r="CV9" i="13"/>
  <c r="CU9" i="13"/>
  <c r="CT9" i="13"/>
  <c r="CS9" i="13"/>
  <c r="CR9" i="13"/>
  <c r="CQ9" i="13"/>
  <c r="CP9" i="13"/>
  <c r="CO9" i="13"/>
  <c r="CN9" i="13"/>
  <c r="CM9" i="13"/>
  <c r="CL9" i="13"/>
  <c r="CK9" i="13"/>
  <c r="CJ9" i="13"/>
  <c r="CI9" i="13"/>
  <c r="CH9" i="13"/>
  <c r="CG9" i="13"/>
  <c r="CF9" i="13"/>
  <c r="CE9" i="13"/>
  <c r="CD9" i="13"/>
  <c r="CC9" i="13"/>
  <c r="CB9" i="13"/>
  <c r="CA9" i="13"/>
  <c r="BZ9" i="13"/>
  <c r="BY9" i="13"/>
  <c r="BX9" i="13"/>
  <c r="BW9" i="13"/>
  <c r="BV9" i="13"/>
  <c r="BU9" i="13"/>
  <c r="BT9" i="13"/>
  <c r="BS9" i="13"/>
  <c r="BR9" i="13"/>
  <c r="BQ9" i="13"/>
  <c r="BP9" i="13"/>
  <c r="BO9" i="13"/>
  <c r="BN9" i="13"/>
  <c r="BM9" i="13"/>
  <c r="BL9" i="13"/>
  <c r="BK9" i="13"/>
  <c r="BJ9" i="13"/>
  <c r="BI9" i="13"/>
  <c r="BH9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CX6" i="13"/>
  <c r="CW6" i="13"/>
  <c r="CV6" i="13"/>
  <c r="CU6" i="13"/>
  <c r="CT6" i="13"/>
  <c r="CS6" i="13"/>
  <c r="CR6" i="13"/>
  <c r="CQ6" i="13"/>
  <c r="CP6" i="13"/>
  <c r="CO6" i="13"/>
  <c r="CN6" i="13"/>
  <c r="CM6" i="13"/>
  <c r="CL6" i="13"/>
  <c r="CK6" i="13"/>
  <c r="CJ6" i="13"/>
  <c r="CI6" i="13"/>
  <c r="CH6" i="13"/>
  <c r="CG6" i="13"/>
  <c r="CF6" i="13"/>
  <c r="CE6" i="13"/>
  <c r="CD6" i="13"/>
  <c r="CC6" i="13"/>
  <c r="CB6" i="13"/>
  <c r="CA6" i="13"/>
  <c r="BZ6" i="13"/>
  <c r="BY6" i="13"/>
  <c r="BX6" i="13"/>
  <c r="BW6" i="13"/>
  <c r="BV6" i="13"/>
  <c r="BU6" i="13"/>
  <c r="BT6" i="13"/>
  <c r="BS6" i="13"/>
  <c r="BR6" i="13"/>
  <c r="BQ6" i="13"/>
  <c r="BP6" i="13"/>
  <c r="BO6" i="13"/>
  <c r="BN6" i="13"/>
  <c r="BM6" i="13"/>
  <c r="BL6" i="13"/>
  <c r="BK6" i="13"/>
  <c r="BJ6" i="13"/>
  <c r="BI6" i="13"/>
  <c r="BH6" i="13"/>
  <c r="BG6" i="13"/>
  <c r="BF6" i="13"/>
  <c r="BE6" i="13"/>
  <c r="BD6" i="13"/>
  <c r="BC6" i="13"/>
  <c r="BB6" i="13"/>
  <c r="BA6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CX3" i="13"/>
  <c r="CW3" i="13"/>
  <c r="CV3" i="13"/>
  <c r="CU3" i="13"/>
  <c r="CT3" i="13"/>
  <c r="CS3" i="13"/>
  <c r="CR3" i="13"/>
  <c r="CQ3" i="13"/>
  <c r="CP3" i="13"/>
  <c r="CO3" i="13"/>
  <c r="CN3" i="13"/>
  <c r="CM3" i="13"/>
  <c r="CL3" i="13"/>
  <c r="CK3" i="13"/>
  <c r="CJ3" i="13"/>
  <c r="CI3" i="13"/>
  <c r="CH3" i="13"/>
  <c r="CG3" i="13"/>
  <c r="CF3" i="13"/>
  <c r="CE3" i="13"/>
  <c r="CD3" i="13"/>
  <c r="CC3" i="13"/>
  <c r="CB3" i="13"/>
  <c r="CA3" i="13"/>
  <c r="BZ3" i="13"/>
  <c r="BY3" i="13"/>
  <c r="BX3" i="13"/>
  <c r="BW3" i="13"/>
  <c r="BV3" i="13"/>
  <c r="BU3" i="13"/>
  <c r="BT3" i="13"/>
  <c r="BS3" i="13"/>
  <c r="BR3" i="13"/>
  <c r="BQ3" i="13"/>
  <c r="BP3" i="13"/>
  <c r="BO3" i="13"/>
  <c r="BN3" i="13"/>
  <c r="BM3" i="13"/>
  <c r="BL3" i="13"/>
  <c r="BK3" i="13"/>
  <c r="BJ3" i="13"/>
  <c r="BI3" i="13"/>
  <c r="BH3" i="13"/>
  <c r="BG3" i="13"/>
  <c r="BF3" i="13"/>
  <c r="BE3" i="13"/>
  <c r="BD3" i="13"/>
  <c r="BC3" i="13"/>
  <c r="BB3" i="13"/>
  <c r="BA3" i="13"/>
  <c r="AZ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J27" i="12"/>
  <c r="BD21" i="12" s="1"/>
  <c r="R51" i="12"/>
  <c r="Q51" i="12"/>
  <c r="P51" i="12"/>
  <c r="O51" i="12"/>
  <c r="N51" i="12"/>
  <c r="J51" i="12"/>
  <c r="I51" i="12"/>
  <c r="H51" i="12"/>
  <c r="G51" i="12"/>
  <c r="F51" i="12"/>
  <c r="CX18" i="12"/>
  <c r="CW18" i="12"/>
  <c r="CV18" i="12"/>
  <c r="CU18" i="12"/>
  <c r="CT18" i="12"/>
  <c r="CS18" i="12"/>
  <c r="CR18" i="12"/>
  <c r="CQ18" i="12"/>
  <c r="CP18" i="12"/>
  <c r="CO18" i="12"/>
  <c r="CN18" i="12"/>
  <c r="CM18" i="12"/>
  <c r="CL18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BW18" i="12"/>
  <c r="BV18" i="12"/>
  <c r="BU18" i="12"/>
  <c r="BT18" i="12"/>
  <c r="BS18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4" i="1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B43" i="12" l="1"/>
  <c r="CP23" i="12"/>
  <c r="AD23" i="12"/>
  <c r="BN22" i="12"/>
  <c r="BZ23" i="12"/>
  <c r="N23" i="12"/>
  <c r="AX22" i="12"/>
  <c r="AJ3" i="12"/>
  <c r="BJ23" i="12"/>
  <c r="CT22" i="12"/>
  <c r="AH22" i="12"/>
  <c r="AT23" i="12"/>
  <c r="CD22" i="12"/>
  <c r="R22" i="12"/>
  <c r="I9" i="12"/>
  <c r="CL23" i="12"/>
  <c r="BV23" i="12"/>
  <c r="BF23" i="12"/>
  <c r="AP23" i="12"/>
  <c r="Z23" i="12"/>
  <c r="J23" i="12"/>
  <c r="CP22" i="12"/>
  <c r="BZ22" i="12"/>
  <c r="BJ22" i="12"/>
  <c r="AT22" i="12"/>
  <c r="AD22" i="12"/>
  <c r="N22" i="12"/>
  <c r="CV3" i="12"/>
  <c r="CO6" i="12"/>
  <c r="CO7" i="12" s="1"/>
  <c r="CO8" i="12" s="1"/>
  <c r="CX23" i="12"/>
  <c r="CH23" i="12"/>
  <c r="BR23" i="12"/>
  <c r="BB23" i="12"/>
  <c r="AL23" i="12"/>
  <c r="V23" i="12"/>
  <c r="F23" i="12"/>
  <c r="CL22" i="12"/>
  <c r="BV22" i="12"/>
  <c r="BF22" i="12"/>
  <c r="AP22" i="12"/>
  <c r="Z22" i="12"/>
  <c r="J22" i="12"/>
  <c r="AZ3" i="12"/>
  <c r="Z6" i="12"/>
  <c r="Z7" i="12" s="1"/>
  <c r="Z8" i="12" s="1"/>
  <c r="P12" i="12"/>
  <c r="CT23" i="12"/>
  <c r="CD23" i="12"/>
  <c r="BN23" i="12"/>
  <c r="AX23" i="12"/>
  <c r="AH23" i="12"/>
  <c r="R23" i="12"/>
  <c r="CX22" i="12"/>
  <c r="CH22" i="12"/>
  <c r="BR22" i="12"/>
  <c r="BB22" i="12"/>
  <c r="AL22" i="12"/>
  <c r="V22" i="12"/>
  <c r="F22" i="12"/>
  <c r="CF3" i="12"/>
  <c r="T3" i="12"/>
  <c r="BY6" i="12"/>
  <c r="BY7" i="12" s="1"/>
  <c r="BY8" i="12" s="1"/>
  <c r="CW23" i="12"/>
  <c r="CS23" i="12"/>
  <c r="CO23" i="12"/>
  <c r="CK23" i="12"/>
  <c r="CG23" i="12"/>
  <c r="CC23" i="12"/>
  <c r="BY23" i="12"/>
  <c r="BU23" i="12"/>
  <c r="BQ23" i="12"/>
  <c r="BM23" i="12"/>
  <c r="BI23" i="12"/>
  <c r="BE23" i="12"/>
  <c r="BA23" i="12"/>
  <c r="AW23" i="12"/>
  <c r="AS23" i="12"/>
  <c r="AO23" i="12"/>
  <c r="AK23" i="12"/>
  <c r="AG23" i="12"/>
  <c r="AC23" i="12"/>
  <c r="Y23" i="12"/>
  <c r="U23" i="12"/>
  <c r="Q23" i="12"/>
  <c r="M23" i="12"/>
  <c r="I23" i="12"/>
  <c r="E23" i="12"/>
  <c r="CW22" i="12"/>
  <c r="CS22" i="12"/>
  <c r="CO22" i="12"/>
  <c r="CK22" i="12"/>
  <c r="CG22" i="12"/>
  <c r="CC22" i="12"/>
  <c r="BY22" i="12"/>
  <c r="BU22" i="12"/>
  <c r="BQ22" i="12"/>
  <c r="BM22" i="12"/>
  <c r="BI22" i="12"/>
  <c r="BE22" i="12"/>
  <c r="BA22" i="12"/>
  <c r="AW22" i="12"/>
  <c r="AS22" i="12"/>
  <c r="AO22" i="12"/>
  <c r="AK22" i="12"/>
  <c r="AG22" i="12"/>
  <c r="AC22" i="12"/>
  <c r="Y22" i="12"/>
  <c r="U22" i="12"/>
  <c r="Q22" i="12"/>
  <c r="M22" i="12"/>
  <c r="I22" i="12"/>
  <c r="E22" i="12"/>
  <c r="BP3" i="12"/>
  <c r="D3" i="12"/>
  <c r="BI6" i="12"/>
  <c r="BI7" i="12" s="1"/>
  <c r="BI8" i="12" s="1"/>
  <c r="BU9" i="12"/>
  <c r="BU10" i="12" s="1"/>
  <c r="BU11" i="12" s="1"/>
  <c r="CB12" i="12"/>
  <c r="CO15" i="12"/>
  <c r="CO16" i="12" s="1"/>
  <c r="CO17" i="12" s="1"/>
  <c r="CV23" i="12"/>
  <c r="CR23" i="12"/>
  <c r="CN23" i="12"/>
  <c r="CJ23" i="12"/>
  <c r="CF23" i="12"/>
  <c r="CB23" i="12"/>
  <c r="BX23" i="12"/>
  <c r="BT23" i="12"/>
  <c r="BP23" i="12"/>
  <c r="BL23" i="12"/>
  <c r="BH23" i="12"/>
  <c r="BD23" i="12"/>
  <c r="AZ23" i="12"/>
  <c r="AV23" i="12"/>
  <c r="AR23" i="12"/>
  <c r="AN23" i="12"/>
  <c r="AJ23" i="12"/>
  <c r="AF23" i="12"/>
  <c r="AB23" i="12"/>
  <c r="X23" i="12"/>
  <c r="T23" i="12"/>
  <c r="P23" i="12"/>
  <c r="L23" i="12"/>
  <c r="H23" i="12"/>
  <c r="D23" i="12"/>
  <c r="CV22" i="12"/>
  <c r="CR22" i="12"/>
  <c r="CN22" i="12"/>
  <c r="CJ22" i="12"/>
  <c r="CF22" i="12"/>
  <c r="CB22" i="12"/>
  <c r="BX22" i="12"/>
  <c r="BT22" i="12"/>
  <c r="BP22" i="12"/>
  <c r="BL22" i="12"/>
  <c r="BH22" i="12"/>
  <c r="BD22" i="12"/>
  <c r="AZ22" i="12"/>
  <c r="AV22" i="12"/>
  <c r="AR22" i="12"/>
  <c r="AN22" i="12"/>
  <c r="AJ22" i="12"/>
  <c r="AF22" i="12"/>
  <c r="AB22" i="12"/>
  <c r="X22" i="12"/>
  <c r="T22" i="12"/>
  <c r="P22" i="12"/>
  <c r="L22" i="12"/>
  <c r="H22" i="12"/>
  <c r="D22" i="12"/>
  <c r="AS6" i="12"/>
  <c r="AS7" i="12" s="1"/>
  <c r="AS8" i="12" s="1"/>
  <c r="AO9" i="12"/>
  <c r="AO10" i="12" s="1"/>
  <c r="AO11" i="12" s="1"/>
  <c r="AV12" i="12"/>
  <c r="CU23" i="12"/>
  <c r="CQ23" i="12"/>
  <c r="CM23" i="12"/>
  <c r="CI23" i="12"/>
  <c r="CE23" i="12"/>
  <c r="CA23" i="12"/>
  <c r="BW23" i="12"/>
  <c r="BS23" i="12"/>
  <c r="BO23" i="12"/>
  <c r="BK23" i="12"/>
  <c r="BG23" i="12"/>
  <c r="BC23" i="12"/>
  <c r="AY23" i="12"/>
  <c r="AU23" i="12"/>
  <c r="AQ23" i="12"/>
  <c r="AM23" i="12"/>
  <c r="AI23" i="12"/>
  <c r="AE23" i="12"/>
  <c r="AA23" i="12"/>
  <c r="W23" i="12"/>
  <c r="S23" i="12"/>
  <c r="O23" i="12"/>
  <c r="K23" i="12"/>
  <c r="G23" i="12"/>
  <c r="C23" i="12"/>
  <c r="CU22" i="12"/>
  <c r="CQ22" i="12"/>
  <c r="CM22" i="12"/>
  <c r="CI22" i="12"/>
  <c r="CE22" i="12"/>
  <c r="CA22" i="12"/>
  <c r="BW22" i="12"/>
  <c r="BS22" i="12"/>
  <c r="BO22" i="12"/>
  <c r="BK22" i="12"/>
  <c r="BG22" i="12"/>
  <c r="BC22" i="12"/>
  <c r="AY22" i="12"/>
  <c r="AU22" i="12"/>
  <c r="AQ22" i="12"/>
  <c r="AM22" i="12"/>
  <c r="AI22" i="12"/>
  <c r="AE22" i="12"/>
  <c r="AA22" i="12"/>
  <c r="W22" i="12"/>
  <c r="S22" i="12"/>
  <c r="O22" i="12"/>
  <c r="K22" i="12"/>
  <c r="G22" i="12"/>
  <c r="C22" i="12"/>
  <c r="CR3" i="12"/>
  <c r="CB3" i="12"/>
  <c r="BL3" i="12"/>
  <c r="AV3" i="12"/>
  <c r="AF3" i="12"/>
  <c r="P3" i="12"/>
  <c r="CK6" i="12"/>
  <c r="CK7" i="12" s="1"/>
  <c r="CK8" i="12" s="1"/>
  <c r="BU6" i="12"/>
  <c r="BU7" i="12" s="1"/>
  <c r="BU8" i="12" s="1"/>
  <c r="BE6" i="12"/>
  <c r="BE7" i="12" s="1"/>
  <c r="BE8" i="12" s="1"/>
  <c r="AO6" i="12"/>
  <c r="AO7" i="12" s="1"/>
  <c r="AO8" i="12" s="1"/>
  <c r="T6" i="12"/>
  <c r="CS9" i="12"/>
  <c r="CS10" i="12" s="1"/>
  <c r="CS11" i="12" s="1"/>
  <c r="BM9" i="12"/>
  <c r="BM10" i="12" s="1"/>
  <c r="BM11" i="12" s="1"/>
  <c r="AG9" i="12"/>
  <c r="AG10" i="12" s="1"/>
  <c r="AG11" i="12" s="1"/>
  <c r="BT12" i="12"/>
  <c r="AN12" i="12"/>
  <c r="H12" i="12"/>
  <c r="CG15" i="12"/>
  <c r="CG16" i="12" s="1"/>
  <c r="CG17" i="12" s="1"/>
  <c r="BS19" i="12"/>
  <c r="CB20" i="12"/>
  <c r="CN3" i="12"/>
  <c r="BX3" i="12"/>
  <c r="BH3" i="12"/>
  <c r="AR3" i="12"/>
  <c r="AB3" i="12"/>
  <c r="L3" i="12"/>
  <c r="CW6" i="12"/>
  <c r="CG6" i="12"/>
  <c r="CG7" i="12" s="1"/>
  <c r="CG8" i="12" s="1"/>
  <c r="BQ6" i="12"/>
  <c r="BQ7" i="12" s="1"/>
  <c r="BQ8" i="12" s="1"/>
  <c r="BA6" i="12"/>
  <c r="BA7" i="12" s="1"/>
  <c r="BA8" i="12" s="1"/>
  <c r="AK6" i="12"/>
  <c r="AK7" i="12" s="1"/>
  <c r="AK8" i="12" s="1"/>
  <c r="L6" i="12"/>
  <c r="L7" i="12" s="1"/>
  <c r="L8" i="12" s="1"/>
  <c r="CK9" i="12"/>
  <c r="CK10" i="12" s="1"/>
  <c r="CK11" i="12" s="1"/>
  <c r="BE9" i="12"/>
  <c r="BE10" i="12" s="1"/>
  <c r="BE11" i="12" s="1"/>
  <c r="Y9" i="12"/>
  <c r="Y10" i="12" s="1"/>
  <c r="Y11" i="12" s="1"/>
  <c r="CR12" i="12"/>
  <c r="BL12" i="12"/>
  <c r="AF12" i="12"/>
  <c r="BN15" i="12"/>
  <c r="AM19" i="12"/>
  <c r="AV20" i="12"/>
  <c r="CJ3" i="12"/>
  <c r="BT3" i="12"/>
  <c r="BD3" i="12"/>
  <c r="AN3" i="12"/>
  <c r="X3" i="12"/>
  <c r="H3" i="12"/>
  <c r="CS6" i="12"/>
  <c r="CS7" i="12" s="1"/>
  <c r="CS8" i="12" s="1"/>
  <c r="CC6" i="12"/>
  <c r="CC7" i="12" s="1"/>
  <c r="CC8" i="12" s="1"/>
  <c r="BM6" i="12"/>
  <c r="BM7" i="12" s="1"/>
  <c r="BM8" i="12" s="1"/>
  <c r="AW6" i="12"/>
  <c r="AW7" i="12" s="1"/>
  <c r="AW8" i="12" s="1"/>
  <c r="AF6" i="12"/>
  <c r="AF7" i="12" s="1"/>
  <c r="AF8" i="12" s="1"/>
  <c r="D6" i="12"/>
  <c r="CC9" i="12"/>
  <c r="CC10" i="12" s="1"/>
  <c r="CC11" i="12" s="1"/>
  <c r="AW9" i="12"/>
  <c r="AW10" i="12" s="1"/>
  <c r="AW11" i="12" s="1"/>
  <c r="Q9" i="12"/>
  <c r="Q10" i="12" s="1"/>
  <c r="Q11" i="12" s="1"/>
  <c r="CJ12" i="12"/>
  <c r="BD12" i="12"/>
  <c r="X12" i="12"/>
  <c r="CW15" i="12"/>
  <c r="CW16" i="12" s="1"/>
  <c r="CW17" i="12" s="1"/>
  <c r="AH15" i="12"/>
  <c r="AH16" i="12" s="1"/>
  <c r="AH17" i="12" s="1"/>
  <c r="G19" i="12"/>
  <c r="CU3" i="12"/>
  <c r="CQ3" i="12"/>
  <c r="CM3" i="12"/>
  <c r="CI3" i="12"/>
  <c r="CE3" i="12"/>
  <c r="CA3" i="12"/>
  <c r="BW3" i="12"/>
  <c r="BS3" i="12"/>
  <c r="BO3" i="12"/>
  <c r="BK3" i="12"/>
  <c r="BG3" i="12"/>
  <c r="BC3" i="12"/>
  <c r="AY3" i="12"/>
  <c r="AU3" i="12"/>
  <c r="AQ3" i="12"/>
  <c r="AM3" i="12"/>
  <c r="AI3" i="12"/>
  <c r="AE3" i="12"/>
  <c r="AA3" i="12"/>
  <c r="W3" i="12"/>
  <c r="S3" i="12"/>
  <c r="O3" i="12"/>
  <c r="K3" i="12"/>
  <c r="G3" i="12"/>
  <c r="C3" i="12"/>
  <c r="CV6" i="12"/>
  <c r="CV7" i="12" s="1"/>
  <c r="CV8" i="12" s="1"/>
  <c r="CR6" i="12"/>
  <c r="CR7" i="12" s="1"/>
  <c r="CR8" i="12" s="1"/>
  <c r="CN6" i="12"/>
  <c r="CN7" i="12" s="1"/>
  <c r="CN8" i="12" s="1"/>
  <c r="CJ6" i="12"/>
  <c r="CJ7" i="12" s="1"/>
  <c r="CJ8" i="12" s="1"/>
  <c r="CF6" i="12"/>
  <c r="CF7" i="12" s="1"/>
  <c r="CF8" i="12" s="1"/>
  <c r="CB6" i="12"/>
  <c r="CB7" i="12" s="1"/>
  <c r="CB8" i="12" s="1"/>
  <c r="BX6" i="12"/>
  <c r="BX7" i="12" s="1"/>
  <c r="BX8" i="12" s="1"/>
  <c r="BT6" i="12"/>
  <c r="BT7" i="12" s="1"/>
  <c r="BT8" i="12" s="1"/>
  <c r="BP6" i="12"/>
  <c r="BP7" i="12" s="1"/>
  <c r="BP8" i="12" s="1"/>
  <c r="BL6" i="12"/>
  <c r="BL7" i="12" s="1"/>
  <c r="BL8" i="12" s="1"/>
  <c r="BH6" i="12"/>
  <c r="BH7" i="12" s="1"/>
  <c r="BH8" i="12" s="1"/>
  <c r="BD6" i="12"/>
  <c r="BD7" i="12" s="1"/>
  <c r="BD8" i="12" s="1"/>
  <c r="AZ6" i="12"/>
  <c r="AZ7" i="12" s="1"/>
  <c r="AZ8" i="12" s="1"/>
  <c r="AV6" i="12"/>
  <c r="AV7" i="12" s="1"/>
  <c r="AV8" i="12" s="1"/>
  <c r="AR6" i="12"/>
  <c r="AR7" i="12" s="1"/>
  <c r="AR8" i="12" s="1"/>
  <c r="AN6" i="12"/>
  <c r="AN7" i="12" s="1"/>
  <c r="AN8" i="12" s="1"/>
  <c r="AJ6" i="12"/>
  <c r="AJ7" i="12" s="1"/>
  <c r="AJ8" i="12" s="1"/>
  <c r="AD6" i="12"/>
  <c r="AD7" i="12" s="1"/>
  <c r="AD8" i="12" s="1"/>
  <c r="Y6" i="12"/>
  <c r="Y7" i="12" s="1"/>
  <c r="Y8" i="12" s="1"/>
  <c r="R6" i="12"/>
  <c r="R7" i="12" s="1"/>
  <c r="R8" i="12" s="1"/>
  <c r="J6" i="12"/>
  <c r="J7" i="12" s="1"/>
  <c r="J8" i="12" s="1"/>
  <c r="CQ9" i="12"/>
  <c r="CQ10" i="12" s="1"/>
  <c r="CQ11" i="12" s="1"/>
  <c r="CI9" i="12"/>
  <c r="CI10" i="12" s="1"/>
  <c r="CI11" i="12" s="1"/>
  <c r="CA9" i="12"/>
  <c r="CA10" i="12" s="1"/>
  <c r="CA11" i="12" s="1"/>
  <c r="BS9" i="12"/>
  <c r="BS10" i="12" s="1"/>
  <c r="BS11" i="12" s="1"/>
  <c r="BK9" i="12"/>
  <c r="BK10" i="12" s="1"/>
  <c r="BK11" i="12" s="1"/>
  <c r="BC9" i="12"/>
  <c r="BC10" i="12" s="1"/>
  <c r="BC11" i="12" s="1"/>
  <c r="AU9" i="12"/>
  <c r="AU10" i="12" s="1"/>
  <c r="AU11" i="12" s="1"/>
  <c r="AM9" i="12"/>
  <c r="AM10" i="12" s="1"/>
  <c r="AM11" i="12" s="1"/>
  <c r="AE9" i="12"/>
  <c r="AE10" i="12" s="1"/>
  <c r="AE11" i="12" s="1"/>
  <c r="W9" i="12"/>
  <c r="O9" i="12"/>
  <c r="G9" i="12"/>
  <c r="G10" i="12" s="1"/>
  <c r="G11" i="12" s="1"/>
  <c r="CX12" i="12"/>
  <c r="CP12" i="12"/>
  <c r="CH12" i="12"/>
  <c r="BZ12" i="12"/>
  <c r="BR12" i="12"/>
  <c r="BJ12" i="12"/>
  <c r="BB12" i="12"/>
  <c r="AT12" i="12"/>
  <c r="AL12" i="12"/>
  <c r="AD12" i="12"/>
  <c r="V12" i="12"/>
  <c r="N12" i="12"/>
  <c r="F12" i="12"/>
  <c r="CU15" i="12"/>
  <c r="CU16" i="12" s="1"/>
  <c r="CU17" i="12" s="1"/>
  <c r="CM15" i="12"/>
  <c r="CM16" i="12" s="1"/>
  <c r="CM17" i="12" s="1"/>
  <c r="CE15" i="12"/>
  <c r="CE16" i="12" s="1"/>
  <c r="CE17" i="12" s="1"/>
  <c r="BF15" i="12"/>
  <c r="BF16" i="12" s="1"/>
  <c r="BF17" i="12" s="1"/>
  <c r="Z15" i="12"/>
  <c r="Z16" i="12" s="1"/>
  <c r="Z17" i="12" s="1"/>
  <c r="CQ19" i="12"/>
  <c r="BK19" i="12"/>
  <c r="AE19" i="12"/>
  <c r="BT20" i="12"/>
  <c r="AN20" i="12"/>
  <c r="CJ21" i="12"/>
  <c r="CX3" i="12"/>
  <c r="CT3" i="12"/>
  <c r="CP3" i="12"/>
  <c r="CL3" i="12"/>
  <c r="CH3" i="12"/>
  <c r="CD3" i="12"/>
  <c r="BZ3" i="12"/>
  <c r="BV3" i="12"/>
  <c r="BR3" i="12"/>
  <c r="BN3" i="12"/>
  <c r="BJ3" i="12"/>
  <c r="BF3" i="12"/>
  <c r="BB3" i="12"/>
  <c r="AX3" i="12"/>
  <c r="AT3" i="12"/>
  <c r="AP3" i="12"/>
  <c r="AL3" i="12"/>
  <c r="AH3" i="12"/>
  <c r="AD3" i="12"/>
  <c r="Z3" i="12"/>
  <c r="V3" i="12"/>
  <c r="R3" i="12"/>
  <c r="N3" i="12"/>
  <c r="J3" i="12"/>
  <c r="F3" i="12"/>
  <c r="CU6" i="12"/>
  <c r="CU7" i="12" s="1"/>
  <c r="CU8" i="12" s="1"/>
  <c r="CQ6" i="12"/>
  <c r="CQ7" i="12" s="1"/>
  <c r="CQ8" i="12" s="1"/>
  <c r="CM6" i="12"/>
  <c r="CM7" i="12" s="1"/>
  <c r="CM8" i="12" s="1"/>
  <c r="CI6" i="12"/>
  <c r="CI7" i="12" s="1"/>
  <c r="CI8" i="12" s="1"/>
  <c r="CE6" i="12"/>
  <c r="CE7" i="12" s="1"/>
  <c r="CE8" i="12" s="1"/>
  <c r="CA6" i="12"/>
  <c r="CA7" i="12" s="1"/>
  <c r="CA8" i="12" s="1"/>
  <c r="BW6" i="12"/>
  <c r="BW7" i="12" s="1"/>
  <c r="BW8" i="12" s="1"/>
  <c r="BS6" i="12"/>
  <c r="BS7" i="12" s="1"/>
  <c r="BS8" i="12" s="1"/>
  <c r="BO6" i="12"/>
  <c r="BO7" i="12" s="1"/>
  <c r="BO8" i="12" s="1"/>
  <c r="BK6" i="12"/>
  <c r="BK7" i="12" s="1"/>
  <c r="BK8" i="12" s="1"/>
  <c r="BG6" i="12"/>
  <c r="BG7" i="12" s="1"/>
  <c r="BG8" i="12" s="1"/>
  <c r="BC6" i="12"/>
  <c r="BC7" i="12" s="1"/>
  <c r="BC8" i="12" s="1"/>
  <c r="AY6" i="12"/>
  <c r="AY7" i="12" s="1"/>
  <c r="AY8" i="12" s="1"/>
  <c r="AU6" i="12"/>
  <c r="AU7" i="12" s="1"/>
  <c r="AU8" i="12" s="1"/>
  <c r="AQ6" i="12"/>
  <c r="AQ7" i="12" s="1"/>
  <c r="AQ8" i="12" s="1"/>
  <c r="AM6" i="12"/>
  <c r="AM7" i="12" s="1"/>
  <c r="AM8" i="12" s="1"/>
  <c r="AH6" i="12"/>
  <c r="AH7" i="12" s="1"/>
  <c r="AH8" i="12" s="1"/>
  <c r="AC6" i="12"/>
  <c r="AC7" i="12" s="1"/>
  <c r="AC8" i="12" s="1"/>
  <c r="X6" i="12"/>
  <c r="X7" i="12" s="1"/>
  <c r="X8" i="12" s="1"/>
  <c r="P6" i="12"/>
  <c r="P7" i="12" s="1"/>
  <c r="P8" i="12" s="1"/>
  <c r="H6" i="12"/>
  <c r="H7" i="12" s="1"/>
  <c r="H8" i="12" s="1"/>
  <c r="CW9" i="12"/>
  <c r="CW10" i="12" s="1"/>
  <c r="CW11" i="12" s="1"/>
  <c r="CO9" i="12"/>
  <c r="CO10" i="12" s="1"/>
  <c r="CO11" i="12" s="1"/>
  <c r="CG9" i="12"/>
  <c r="CG10" i="12" s="1"/>
  <c r="CG11" i="12" s="1"/>
  <c r="BY9" i="12"/>
  <c r="BY10" i="12" s="1"/>
  <c r="BY11" i="12" s="1"/>
  <c r="BQ9" i="12"/>
  <c r="BQ10" i="12" s="1"/>
  <c r="BQ11" i="12" s="1"/>
  <c r="BI9" i="12"/>
  <c r="BI10" i="12" s="1"/>
  <c r="BI11" i="12" s="1"/>
  <c r="BA9" i="12"/>
  <c r="BA10" i="12" s="1"/>
  <c r="BA11" i="12" s="1"/>
  <c r="AS9" i="12"/>
  <c r="AS10" i="12" s="1"/>
  <c r="AS11" i="12" s="1"/>
  <c r="AK9" i="12"/>
  <c r="AK10" i="12" s="1"/>
  <c r="AK11" i="12" s="1"/>
  <c r="AC9" i="12"/>
  <c r="AC10" i="12" s="1"/>
  <c r="AC11" i="12" s="1"/>
  <c r="U9" i="12"/>
  <c r="U10" i="12" s="1"/>
  <c r="U11" i="12" s="1"/>
  <c r="M9" i="12"/>
  <c r="M10" i="12" s="1"/>
  <c r="M11" i="12" s="1"/>
  <c r="E9" i="12"/>
  <c r="E10" i="12" s="1"/>
  <c r="E11" i="12" s="1"/>
  <c r="CV12" i="12"/>
  <c r="CN12" i="12"/>
  <c r="CF12" i="12"/>
  <c r="BX12" i="12"/>
  <c r="BP12" i="12"/>
  <c r="BH12" i="12"/>
  <c r="AZ12" i="12"/>
  <c r="AR12" i="12"/>
  <c r="AJ12" i="12"/>
  <c r="AB12" i="12"/>
  <c r="T12" i="12"/>
  <c r="L12" i="12"/>
  <c r="D12" i="12"/>
  <c r="CS15" i="12"/>
  <c r="CS16" i="12" s="1"/>
  <c r="CS17" i="12" s="1"/>
  <c r="CK15" i="12"/>
  <c r="CK16" i="12" s="1"/>
  <c r="CK17" i="12" s="1"/>
  <c r="CC15" i="12"/>
  <c r="CC16" i="12" s="1"/>
  <c r="CC17" i="12" s="1"/>
  <c r="AX15" i="12"/>
  <c r="AX16" i="12" s="1"/>
  <c r="AX17" i="12" s="1"/>
  <c r="R15" i="12"/>
  <c r="R16" i="12" s="1"/>
  <c r="R17" i="12" s="1"/>
  <c r="CI19" i="12"/>
  <c r="BC19" i="12"/>
  <c r="W19" i="12"/>
  <c r="CR20" i="12"/>
  <c r="BL20" i="12"/>
  <c r="Z20" i="12"/>
  <c r="E21" i="12"/>
  <c r="I21" i="12"/>
  <c r="M21" i="12"/>
  <c r="Q21" i="12"/>
  <c r="U21" i="12"/>
  <c r="Y21" i="12"/>
  <c r="AC21" i="12"/>
  <c r="AG21" i="12"/>
  <c r="AK21" i="12"/>
  <c r="AO21" i="12"/>
  <c r="AS21" i="12"/>
  <c r="AW21" i="12"/>
  <c r="BA21" i="12"/>
  <c r="BE21" i="12"/>
  <c r="BI21" i="12"/>
  <c r="BM21" i="12"/>
  <c r="BQ21" i="12"/>
  <c r="BU21" i="12"/>
  <c r="BY21" i="12"/>
  <c r="CC21" i="12"/>
  <c r="CG21" i="12"/>
  <c r="CK21" i="12"/>
  <c r="CO21" i="12"/>
  <c r="CS21" i="12"/>
  <c r="CW21" i="12"/>
  <c r="D20" i="12"/>
  <c r="H20" i="12"/>
  <c r="L20" i="12"/>
  <c r="P20" i="12"/>
  <c r="T20" i="12"/>
  <c r="X20" i="12"/>
  <c r="AB20" i="12"/>
  <c r="AF20" i="12"/>
  <c r="AJ20" i="12"/>
  <c r="F21" i="12"/>
  <c r="J21" i="12"/>
  <c r="N21" i="12"/>
  <c r="R21" i="12"/>
  <c r="V21" i="12"/>
  <c r="Z21" i="12"/>
  <c r="AD21" i="12"/>
  <c r="AH21" i="12"/>
  <c r="AL21" i="12"/>
  <c r="AP21" i="12"/>
  <c r="AT21" i="12"/>
  <c r="AX21" i="12"/>
  <c r="BB21" i="12"/>
  <c r="BF21" i="12"/>
  <c r="BJ21" i="12"/>
  <c r="BN21" i="12"/>
  <c r="BR21" i="12"/>
  <c r="BV21" i="12"/>
  <c r="BZ21" i="12"/>
  <c r="CD21" i="12"/>
  <c r="CH21" i="12"/>
  <c r="CL21" i="12"/>
  <c r="CP21" i="12"/>
  <c r="CT21" i="12"/>
  <c r="CX21" i="12"/>
  <c r="E20" i="12"/>
  <c r="I20" i="12"/>
  <c r="M20" i="12"/>
  <c r="Q20" i="12"/>
  <c r="U20" i="12"/>
  <c r="Y20" i="12"/>
  <c r="AC20" i="12"/>
  <c r="AG20" i="12"/>
  <c r="AK20" i="12"/>
  <c r="C21" i="12"/>
  <c r="G21" i="12"/>
  <c r="K21" i="12"/>
  <c r="O21" i="12"/>
  <c r="S21" i="12"/>
  <c r="W21" i="12"/>
  <c r="AA21" i="12"/>
  <c r="AE21" i="12"/>
  <c r="AI21" i="12"/>
  <c r="AM21" i="12"/>
  <c r="AQ21" i="12"/>
  <c r="AU21" i="12"/>
  <c r="AY21" i="12"/>
  <c r="BC21" i="12"/>
  <c r="BG21" i="12"/>
  <c r="BK21" i="12"/>
  <c r="BO21" i="12"/>
  <c r="BS21" i="12"/>
  <c r="BW21" i="12"/>
  <c r="CA21" i="12"/>
  <c r="CE21" i="12"/>
  <c r="CI21" i="12"/>
  <c r="CM21" i="12"/>
  <c r="CQ21" i="12"/>
  <c r="CU21" i="12"/>
  <c r="L21" i="12"/>
  <c r="AB21" i="12"/>
  <c r="AR21" i="12"/>
  <c r="BH21" i="12"/>
  <c r="BX21" i="12"/>
  <c r="CN21" i="12"/>
  <c r="C20" i="12"/>
  <c r="K20" i="12"/>
  <c r="S20" i="12"/>
  <c r="AA20" i="12"/>
  <c r="AI20" i="12"/>
  <c r="AO20" i="12"/>
  <c r="AS20" i="12"/>
  <c r="AW20" i="12"/>
  <c r="BA20" i="12"/>
  <c r="BE20" i="12"/>
  <c r="BI20" i="12"/>
  <c r="BM20" i="12"/>
  <c r="BQ20" i="12"/>
  <c r="BU20" i="12"/>
  <c r="BY20" i="12"/>
  <c r="CC20" i="12"/>
  <c r="CG20" i="12"/>
  <c r="CK20" i="12"/>
  <c r="CO20" i="12"/>
  <c r="CS20" i="12"/>
  <c r="CW20" i="12"/>
  <c r="D19" i="12"/>
  <c r="H19" i="12"/>
  <c r="L19" i="12"/>
  <c r="P19" i="12"/>
  <c r="T19" i="12"/>
  <c r="X19" i="12"/>
  <c r="AB19" i="12"/>
  <c r="AF19" i="12"/>
  <c r="AJ19" i="12"/>
  <c r="AN19" i="12"/>
  <c r="AR19" i="12"/>
  <c r="AV19" i="12"/>
  <c r="AZ19" i="12"/>
  <c r="BD19" i="12"/>
  <c r="BH19" i="12"/>
  <c r="BL19" i="12"/>
  <c r="BP19" i="12"/>
  <c r="BT19" i="12"/>
  <c r="BX19" i="12"/>
  <c r="CB19" i="12"/>
  <c r="CF19" i="12"/>
  <c r="CJ19" i="12"/>
  <c r="CN19" i="12"/>
  <c r="CR19" i="12"/>
  <c r="CV19" i="12"/>
  <c r="C15" i="12"/>
  <c r="G15" i="12"/>
  <c r="K15" i="12"/>
  <c r="K16" i="12" s="1"/>
  <c r="K17" i="12" s="1"/>
  <c r="O15" i="12"/>
  <c r="O16" i="12" s="1"/>
  <c r="O17" i="12" s="1"/>
  <c r="S15" i="12"/>
  <c r="S16" i="12" s="1"/>
  <c r="S17" i="12" s="1"/>
  <c r="W15" i="12"/>
  <c r="W16" i="12" s="1"/>
  <c r="W17" i="12" s="1"/>
  <c r="AA15" i="12"/>
  <c r="AA16" i="12" s="1"/>
  <c r="AA17" i="12" s="1"/>
  <c r="AE15" i="12"/>
  <c r="AE16" i="12" s="1"/>
  <c r="AE17" i="12" s="1"/>
  <c r="AI15" i="12"/>
  <c r="AI16" i="12" s="1"/>
  <c r="AI17" i="12" s="1"/>
  <c r="AM15" i="12"/>
  <c r="AM16" i="12" s="1"/>
  <c r="AM17" i="12" s="1"/>
  <c r="AQ15" i="12"/>
  <c r="AQ16" i="12" s="1"/>
  <c r="AQ17" i="12" s="1"/>
  <c r="AU15" i="12"/>
  <c r="AU16" i="12" s="1"/>
  <c r="AU17" i="12" s="1"/>
  <c r="AY15" i="12"/>
  <c r="AY16" i="12" s="1"/>
  <c r="AY17" i="12" s="1"/>
  <c r="BC15" i="12"/>
  <c r="BC16" i="12" s="1"/>
  <c r="BC17" i="12" s="1"/>
  <c r="BG15" i="12"/>
  <c r="BG16" i="12" s="1"/>
  <c r="BG17" i="12" s="1"/>
  <c r="BK15" i="12"/>
  <c r="BK16" i="12" s="1"/>
  <c r="BK17" i="12" s="1"/>
  <c r="BO15" i="12"/>
  <c r="BO16" i="12" s="1"/>
  <c r="BO17" i="12" s="1"/>
  <c r="BS15" i="12"/>
  <c r="BS16" i="12" s="1"/>
  <c r="BS17" i="12" s="1"/>
  <c r="BW15" i="12"/>
  <c r="BW16" i="12" s="1"/>
  <c r="BW17" i="12" s="1"/>
  <c r="CA15" i="12"/>
  <c r="CA16" i="12" s="1"/>
  <c r="CA17" i="12" s="1"/>
  <c r="P21" i="12"/>
  <c r="AF21" i="12"/>
  <c r="AV21" i="12"/>
  <c r="BL21" i="12"/>
  <c r="CB21" i="12"/>
  <c r="CR21" i="12"/>
  <c r="F20" i="12"/>
  <c r="N20" i="12"/>
  <c r="V20" i="12"/>
  <c r="AD20" i="12"/>
  <c r="AL20" i="12"/>
  <c r="AP20" i="12"/>
  <c r="AT20" i="12"/>
  <c r="AX20" i="12"/>
  <c r="BB20" i="12"/>
  <c r="BF20" i="12"/>
  <c r="BJ20" i="12"/>
  <c r="BN20" i="12"/>
  <c r="BR20" i="12"/>
  <c r="BV20" i="12"/>
  <c r="BZ20" i="12"/>
  <c r="CD20" i="12"/>
  <c r="CH20" i="12"/>
  <c r="CL20" i="12"/>
  <c r="CP20" i="12"/>
  <c r="CT20" i="12"/>
  <c r="CX20" i="12"/>
  <c r="E19" i="12"/>
  <c r="I19" i="12"/>
  <c r="M19" i="12"/>
  <c r="Q19" i="12"/>
  <c r="U19" i="12"/>
  <c r="Y19" i="12"/>
  <c r="AC19" i="12"/>
  <c r="AG19" i="12"/>
  <c r="AK19" i="12"/>
  <c r="AO19" i="12"/>
  <c r="AS19" i="12"/>
  <c r="AW19" i="12"/>
  <c r="BA19" i="12"/>
  <c r="BE19" i="12"/>
  <c r="BI19" i="12"/>
  <c r="BM19" i="12"/>
  <c r="BQ19" i="12"/>
  <c r="BU19" i="12"/>
  <c r="BY19" i="12"/>
  <c r="CC19" i="12"/>
  <c r="CG19" i="12"/>
  <c r="CK19" i="12"/>
  <c r="CO19" i="12"/>
  <c r="CS19" i="12"/>
  <c r="CW19" i="12"/>
  <c r="D15" i="12"/>
  <c r="D16" i="12" s="1"/>
  <c r="D17" i="12" s="1"/>
  <c r="H15" i="12"/>
  <c r="H16" i="12" s="1"/>
  <c r="H17" i="12" s="1"/>
  <c r="L15" i="12"/>
  <c r="L16" i="12" s="1"/>
  <c r="L17" i="12" s="1"/>
  <c r="P15" i="12"/>
  <c r="P16" i="12" s="1"/>
  <c r="P17" i="12" s="1"/>
  <c r="T15" i="12"/>
  <c r="T16" i="12" s="1"/>
  <c r="T17" i="12" s="1"/>
  <c r="X15" i="12"/>
  <c r="X16" i="12" s="1"/>
  <c r="X17" i="12" s="1"/>
  <c r="AB15" i="12"/>
  <c r="AB16" i="12" s="1"/>
  <c r="AB17" i="12" s="1"/>
  <c r="AF15" i="12"/>
  <c r="AF16" i="12" s="1"/>
  <c r="AF17" i="12" s="1"/>
  <c r="AJ15" i="12"/>
  <c r="AJ16" i="12" s="1"/>
  <c r="AJ17" i="12" s="1"/>
  <c r="AN15" i="12"/>
  <c r="AN16" i="12" s="1"/>
  <c r="AN17" i="12" s="1"/>
  <c r="AR15" i="12"/>
  <c r="AR16" i="12" s="1"/>
  <c r="AR17" i="12" s="1"/>
  <c r="AV15" i="12"/>
  <c r="AV16" i="12" s="1"/>
  <c r="AV17" i="12" s="1"/>
  <c r="AZ15" i="12"/>
  <c r="AZ16" i="12" s="1"/>
  <c r="AZ17" i="12" s="1"/>
  <c r="BD15" i="12"/>
  <c r="BD16" i="12" s="1"/>
  <c r="BD17" i="12" s="1"/>
  <c r="BH15" i="12"/>
  <c r="BH16" i="12" s="1"/>
  <c r="BH17" i="12" s="1"/>
  <c r="BL15" i="12"/>
  <c r="BL16" i="12" s="1"/>
  <c r="BL17" i="12" s="1"/>
  <c r="BP15" i="12"/>
  <c r="BP16" i="12" s="1"/>
  <c r="BP17" i="12" s="1"/>
  <c r="BT15" i="12"/>
  <c r="BT16" i="12" s="1"/>
  <c r="BT17" i="12" s="1"/>
  <c r="BX15" i="12"/>
  <c r="BX16" i="12" s="1"/>
  <c r="BX17" i="12" s="1"/>
  <c r="CB15" i="12"/>
  <c r="CB16" i="12" s="1"/>
  <c r="CB17" i="12" s="1"/>
  <c r="D21" i="12"/>
  <c r="T21" i="12"/>
  <c r="AJ21" i="12"/>
  <c r="AZ21" i="12"/>
  <c r="BP21" i="12"/>
  <c r="CF21" i="12"/>
  <c r="CV21" i="12"/>
  <c r="G20" i="12"/>
  <c r="O20" i="12"/>
  <c r="W20" i="12"/>
  <c r="AE20" i="12"/>
  <c r="AM20" i="12"/>
  <c r="AQ20" i="12"/>
  <c r="AU20" i="12"/>
  <c r="AY20" i="12"/>
  <c r="BC20" i="12"/>
  <c r="BG20" i="12"/>
  <c r="BK20" i="12"/>
  <c r="BO20" i="12"/>
  <c r="BS20" i="12"/>
  <c r="BW20" i="12"/>
  <c r="CA20" i="12"/>
  <c r="CE20" i="12"/>
  <c r="CI20" i="12"/>
  <c r="CM20" i="12"/>
  <c r="CQ20" i="12"/>
  <c r="CU20" i="12"/>
  <c r="F19" i="12"/>
  <c r="J19" i="12"/>
  <c r="N19" i="12"/>
  <c r="R19" i="12"/>
  <c r="V19" i="12"/>
  <c r="Z19" i="12"/>
  <c r="AD19" i="12"/>
  <c r="AH19" i="12"/>
  <c r="AL19" i="12"/>
  <c r="AP19" i="12"/>
  <c r="AT19" i="12"/>
  <c r="AX19" i="12"/>
  <c r="BB19" i="12"/>
  <c r="BF19" i="12"/>
  <c r="BJ19" i="12"/>
  <c r="BN19" i="12"/>
  <c r="BR19" i="12"/>
  <c r="BV19" i="12"/>
  <c r="BZ19" i="12"/>
  <c r="CD19" i="12"/>
  <c r="CH19" i="12"/>
  <c r="CL19" i="12"/>
  <c r="CP19" i="12"/>
  <c r="CT19" i="12"/>
  <c r="CX19" i="12"/>
  <c r="E15" i="12"/>
  <c r="E16" i="12" s="1"/>
  <c r="E17" i="12" s="1"/>
  <c r="I15" i="12"/>
  <c r="I16" i="12" s="1"/>
  <c r="I17" i="12" s="1"/>
  <c r="M15" i="12"/>
  <c r="M16" i="12" s="1"/>
  <c r="M17" i="12" s="1"/>
  <c r="Q15" i="12"/>
  <c r="Q16" i="12" s="1"/>
  <c r="Q17" i="12" s="1"/>
  <c r="U15" i="12"/>
  <c r="U16" i="12" s="1"/>
  <c r="U17" i="12" s="1"/>
  <c r="Y15" i="12"/>
  <c r="Y16" i="12" s="1"/>
  <c r="Y17" i="12" s="1"/>
  <c r="AC15" i="12"/>
  <c r="AC16" i="12" s="1"/>
  <c r="AC17" i="12" s="1"/>
  <c r="AG15" i="12"/>
  <c r="AG16" i="12" s="1"/>
  <c r="AG17" i="12" s="1"/>
  <c r="AK15" i="12"/>
  <c r="AK16" i="12" s="1"/>
  <c r="AK17" i="12" s="1"/>
  <c r="AO15" i="12"/>
  <c r="AO16" i="12" s="1"/>
  <c r="AO17" i="12" s="1"/>
  <c r="AS15" i="12"/>
  <c r="AS16" i="12" s="1"/>
  <c r="AS17" i="12" s="1"/>
  <c r="AW15" i="12"/>
  <c r="AW16" i="12" s="1"/>
  <c r="AW17" i="12" s="1"/>
  <c r="BA15" i="12"/>
  <c r="BA16" i="12" s="1"/>
  <c r="BA17" i="12" s="1"/>
  <c r="BE15" i="12"/>
  <c r="BE16" i="12" s="1"/>
  <c r="BE17" i="12" s="1"/>
  <c r="BI15" i="12"/>
  <c r="BI16" i="12" s="1"/>
  <c r="BI17" i="12" s="1"/>
  <c r="BM15" i="12"/>
  <c r="BM16" i="12" s="1"/>
  <c r="BM17" i="12" s="1"/>
  <c r="BQ15" i="12"/>
  <c r="BQ16" i="12" s="1"/>
  <c r="BQ17" i="12" s="1"/>
  <c r="BU15" i="12"/>
  <c r="BU16" i="12" s="1"/>
  <c r="BU17" i="12" s="1"/>
  <c r="BY15" i="12"/>
  <c r="BY16" i="12" s="1"/>
  <c r="BY17" i="12" s="1"/>
  <c r="H21" i="12"/>
  <c r="BT21" i="12"/>
  <c r="R20" i="12"/>
  <c r="AR20" i="12"/>
  <c r="BH20" i="12"/>
  <c r="BX20" i="12"/>
  <c r="CN20" i="12"/>
  <c r="C19" i="12"/>
  <c r="S19" i="12"/>
  <c r="AI19" i="12"/>
  <c r="AY19" i="12"/>
  <c r="BO19" i="12"/>
  <c r="CE19" i="12"/>
  <c r="CU19" i="12"/>
  <c r="N15" i="12"/>
  <c r="N16" i="12" s="1"/>
  <c r="N17" i="12" s="1"/>
  <c r="AD15" i="12"/>
  <c r="AD16" i="12" s="1"/>
  <c r="AD17" i="12" s="1"/>
  <c r="AT15" i="12"/>
  <c r="AT16" i="12" s="1"/>
  <c r="AT17" i="12" s="1"/>
  <c r="BJ15" i="12"/>
  <c r="BJ16" i="12" s="1"/>
  <c r="BJ17" i="12" s="1"/>
  <c r="BZ15" i="12"/>
  <c r="BZ16" i="12" s="1"/>
  <c r="BZ17" i="12" s="1"/>
  <c r="CF15" i="12"/>
  <c r="CF16" i="12" s="1"/>
  <c r="CF17" i="12" s="1"/>
  <c r="CJ15" i="12"/>
  <c r="CJ16" i="12" s="1"/>
  <c r="CJ17" i="12" s="1"/>
  <c r="CN15" i="12"/>
  <c r="CN16" i="12" s="1"/>
  <c r="CN17" i="12" s="1"/>
  <c r="CR15" i="12"/>
  <c r="CR16" i="12" s="1"/>
  <c r="CR17" i="12" s="1"/>
  <c r="CV15" i="12"/>
  <c r="CV16" i="12" s="1"/>
  <c r="CV17" i="12" s="1"/>
  <c r="C12" i="12"/>
  <c r="G12" i="12"/>
  <c r="K12" i="12"/>
  <c r="O12" i="12"/>
  <c r="S12" i="12"/>
  <c r="W12" i="12"/>
  <c r="AA12" i="12"/>
  <c r="AE12" i="12"/>
  <c r="AI12" i="12"/>
  <c r="AM12" i="12"/>
  <c r="AQ12" i="12"/>
  <c r="AU12" i="12"/>
  <c r="AY12" i="12"/>
  <c r="BC12" i="12"/>
  <c r="BG12" i="12"/>
  <c r="BK12" i="12"/>
  <c r="BO12" i="12"/>
  <c r="BS12" i="12"/>
  <c r="BW12" i="12"/>
  <c r="CA12" i="12"/>
  <c r="CE12" i="12"/>
  <c r="CI12" i="12"/>
  <c r="CM12" i="12"/>
  <c r="CQ12" i="12"/>
  <c r="CU12" i="12"/>
  <c r="F9" i="12"/>
  <c r="J9" i="12"/>
  <c r="N9" i="12"/>
  <c r="N10" i="12" s="1"/>
  <c r="N11" i="12" s="1"/>
  <c r="R9" i="12"/>
  <c r="R10" i="12" s="1"/>
  <c r="R11" i="12" s="1"/>
  <c r="V9" i="12"/>
  <c r="V10" i="12" s="1"/>
  <c r="V11" i="12" s="1"/>
  <c r="Z9" i="12"/>
  <c r="Z10" i="12" s="1"/>
  <c r="Z11" i="12" s="1"/>
  <c r="AD9" i="12"/>
  <c r="AD10" i="12" s="1"/>
  <c r="AD11" i="12" s="1"/>
  <c r="AH9" i="12"/>
  <c r="AH10" i="12" s="1"/>
  <c r="AH11" i="12" s="1"/>
  <c r="AL9" i="12"/>
  <c r="AL10" i="12" s="1"/>
  <c r="AL11" i="12" s="1"/>
  <c r="AP9" i="12"/>
  <c r="AP10" i="12" s="1"/>
  <c r="AP11" i="12" s="1"/>
  <c r="AT9" i="12"/>
  <c r="AT10" i="12" s="1"/>
  <c r="AT11" i="12" s="1"/>
  <c r="AX9" i="12"/>
  <c r="AX10" i="12" s="1"/>
  <c r="AX11" i="12" s="1"/>
  <c r="BB9" i="12"/>
  <c r="BB10" i="12" s="1"/>
  <c r="BB11" i="12" s="1"/>
  <c r="BF9" i="12"/>
  <c r="BF10" i="12" s="1"/>
  <c r="BF11" i="12" s="1"/>
  <c r="BJ9" i="12"/>
  <c r="BJ10" i="12" s="1"/>
  <c r="BJ11" i="12" s="1"/>
  <c r="BN9" i="12"/>
  <c r="BN10" i="12" s="1"/>
  <c r="BN11" i="12" s="1"/>
  <c r="BR9" i="12"/>
  <c r="BR10" i="12" s="1"/>
  <c r="BR11" i="12" s="1"/>
  <c r="BV9" i="12"/>
  <c r="BV10" i="12" s="1"/>
  <c r="BV11" i="12" s="1"/>
  <c r="BZ9" i="12"/>
  <c r="BZ10" i="12" s="1"/>
  <c r="BZ11" i="12" s="1"/>
  <c r="CD9" i="12"/>
  <c r="CD10" i="12" s="1"/>
  <c r="CD11" i="12" s="1"/>
  <c r="CH9" i="12"/>
  <c r="CH10" i="12" s="1"/>
  <c r="CH11" i="12" s="1"/>
  <c r="CL9" i="12"/>
  <c r="CL10" i="12" s="1"/>
  <c r="CL11" i="12" s="1"/>
  <c r="CP9" i="12"/>
  <c r="CP10" i="12" s="1"/>
  <c r="CP11" i="12" s="1"/>
  <c r="CT9" i="12"/>
  <c r="CT10" i="12" s="1"/>
  <c r="CT11" i="12" s="1"/>
  <c r="CX9" i="12"/>
  <c r="CX10" i="12" s="1"/>
  <c r="CX11" i="12" s="1"/>
  <c r="E6" i="12"/>
  <c r="E7" i="12" s="1"/>
  <c r="E8" i="12" s="1"/>
  <c r="I6" i="12"/>
  <c r="I7" i="12" s="1"/>
  <c r="I8" i="12" s="1"/>
  <c r="M6" i="12"/>
  <c r="M7" i="12" s="1"/>
  <c r="M8" i="12" s="1"/>
  <c r="Q6" i="12"/>
  <c r="Q7" i="12" s="1"/>
  <c r="Q8" i="12" s="1"/>
  <c r="U6" i="12"/>
  <c r="U7" i="12" s="1"/>
  <c r="U8" i="12" s="1"/>
  <c r="AN21" i="12"/>
  <c r="AH20" i="12"/>
  <c r="AZ20" i="12"/>
  <c r="BP20" i="12"/>
  <c r="CF20" i="12"/>
  <c r="CV20" i="12"/>
  <c r="K19" i="12"/>
  <c r="AA19" i="12"/>
  <c r="AQ19" i="12"/>
  <c r="BG19" i="12"/>
  <c r="BW19" i="12"/>
  <c r="CM19" i="12"/>
  <c r="F15" i="12"/>
  <c r="F16" i="12" s="1"/>
  <c r="F17" i="12" s="1"/>
  <c r="V15" i="12"/>
  <c r="V16" i="12" s="1"/>
  <c r="V17" i="12" s="1"/>
  <c r="AL15" i="12"/>
  <c r="AL16" i="12" s="1"/>
  <c r="AL17" i="12" s="1"/>
  <c r="BB15" i="12"/>
  <c r="BB16" i="12" s="1"/>
  <c r="BB17" i="12" s="1"/>
  <c r="BR15" i="12"/>
  <c r="BR16" i="12" s="1"/>
  <c r="BR17" i="12" s="1"/>
  <c r="CD15" i="12"/>
  <c r="CD16" i="12" s="1"/>
  <c r="CD17" i="12" s="1"/>
  <c r="CH15" i="12"/>
  <c r="CH16" i="12" s="1"/>
  <c r="CH17" i="12" s="1"/>
  <c r="CL15" i="12"/>
  <c r="CL16" i="12" s="1"/>
  <c r="CL17" i="12" s="1"/>
  <c r="CP15" i="12"/>
  <c r="CP16" i="12" s="1"/>
  <c r="CP17" i="12" s="1"/>
  <c r="CT15" i="12"/>
  <c r="CT16" i="12" s="1"/>
  <c r="CT17" i="12" s="1"/>
  <c r="CX15" i="12"/>
  <c r="E12" i="12"/>
  <c r="I12" i="12"/>
  <c r="M12" i="12"/>
  <c r="Q12" i="12"/>
  <c r="U12" i="12"/>
  <c r="Y12" i="12"/>
  <c r="AC12" i="12"/>
  <c r="AG12" i="12"/>
  <c r="AK12" i="12"/>
  <c r="AO12" i="12"/>
  <c r="AS12" i="12"/>
  <c r="AW12" i="12"/>
  <c r="BA12" i="12"/>
  <c r="BE12" i="12"/>
  <c r="BI12" i="12"/>
  <c r="BM12" i="12"/>
  <c r="BQ12" i="12"/>
  <c r="BU12" i="12"/>
  <c r="BY12" i="12"/>
  <c r="CC12" i="12"/>
  <c r="CG12" i="12"/>
  <c r="CK12" i="12"/>
  <c r="CO12" i="12"/>
  <c r="CS12" i="12"/>
  <c r="CW12" i="12"/>
  <c r="D9" i="12"/>
  <c r="D10" i="12" s="1"/>
  <c r="D11" i="12" s="1"/>
  <c r="H9" i="12"/>
  <c r="H10" i="12" s="1"/>
  <c r="H11" i="12" s="1"/>
  <c r="L9" i="12"/>
  <c r="L10" i="12" s="1"/>
  <c r="L11" i="12" s="1"/>
  <c r="P9" i="12"/>
  <c r="P10" i="12" s="1"/>
  <c r="P11" i="12" s="1"/>
  <c r="T9" i="12"/>
  <c r="T10" i="12" s="1"/>
  <c r="T11" i="12" s="1"/>
  <c r="X9" i="12"/>
  <c r="X10" i="12" s="1"/>
  <c r="X11" i="12" s="1"/>
  <c r="AB9" i="12"/>
  <c r="AB10" i="12" s="1"/>
  <c r="AB11" i="12" s="1"/>
  <c r="AF9" i="12"/>
  <c r="AF10" i="12" s="1"/>
  <c r="AF11" i="12" s="1"/>
  <c r="AJ9" i="12"/>
  <c r="AJ10" i="12" s="1"/>
  <c r="AJ11" i="12" s="1"/>
  <c r="AN9" i="12"/>
  <c r="AN10" i="12" s="1"/>
  <c r="AN11" i="12" s="1"/>
  <c r="AR9" i="12"/>
  <c r="AR10" i="12" s="1"/>
  <c r="AR11" i="12" s="1"/>
  <c r="AV9" i="12"/>
  <c r="AV10" i="12" s="1"/>
  <c r="AV11" i="12" s="1"/>
  <c r="AZ9" i="12"/>
  <c r="AZ10" i="12" s="1"/>
  <c r="AZ11" i="12" s="1"/>
  <c r="BD9" i="12"/>
  <c r="BD10" i="12" s="1"/>
  <c r="BD11" i="12" s="1"/>
  <c r="BH9" i="12"/>
  <c r="BH10" i="12" s="1"/>
  <c r="BH11" i="12" s="1"/>
  <c r="BL9" i="12"/>
  <c r="BL10" i="12" s="1"/>
  <c r="BL11" i="12" s="1"/>
  <c r="BP9" i="12"/>
  <c r="BP10" i="12" s="1"/>
  <c r="BP11" i="12" s="1"/>
  <c r="BT9" i="12"/>
  <c r="BT10" i="12" s="1"/>
  <c r="BT11" i="12" s="1"/>
  <c r="BX9" i="12"/>
  <c r="BX10" i="12" s="1"/>
  <c r="BX11" i="12" s="1"/>
  <c r="CB9" i="12"/>
  <c r="CB10" i="12" s="1"/>
  <c r="CB11" i="12" s="1"/>
  <c r="CF9" i="12"/>
  <c r="CF10" i="12" s="1"/>
  <c r="CF11" i="12" s="1"/>
  <c r="CJ9" i="12"/>
  <c r="CJ10" i="12" s="1"/>
  <c r="CJ11" i="12" s="1"/>
  <c r="CN9" i="12"/>
  <c r="CN10" i="12" s="1"/>
  <c r="CN11" i="12" s="1"/>
  <c r="CR9" i="12"/>
  <c r="CR10" i="12" s="1"/>
  <c r="CR11" i="12" s="1"/>
  <c r="CV9" i="12"/>
  <c r="CV10" i="12" s="1"/>
  <c r="CV11" i="12" s="1"/>
  <c r="C6" i="12"/>
  <c r="C7" i="12" s="1"/>
  <c r="C8" i="12" s="1"/>
  <c r="G6" i="12"/>
  <c r="G7" i="12" s="1"/>
  <c r="G8" i="12" s="1"/>
  <c r="K6" i="12"/>
  <c r="K7" i="12" s="1"/>
  <c r="K8" i="12" s="1"/>
  <c r="O6" i="12"/>
  <c r="O7" i="12" s="1"/>
  <c r="O8" i="12" s="1"/>
  <c r="S6" i="12"/>
  <c r="S7" i="12" s="1"/>
  <c r="S8" i="12" s="1"/>
  <c r="W6" i="12"/>
  <c r="W7" i="12" s="1"/>
  <c r="W8" i="12" s="1"/>
  <c r="AA6" i="12"/>
  <c r="AA7" i="12" s="1"/>
  <c r="AA8" i="12" s="1"/>
  <c r="AE6" i="12"/>
  <c r="AE7" i="12" s="1"/>
  <c r="AE8" i="12" s="1"/>
  <c r="AI6" i="12"/>
  <c r="AI7" i="12" s="1"/>
  <c r="AI8" i="12" s="1"/>
  <c r="CW3" i="12"/>
  <c r="CS3" i="12"/>
  <c r="CO3" i="12"/>
  <c r="CK3" i="12"/>
  <c r="CG3" i="12"/>
  <c r="CC3" i="12"/>
  <c r="BY3" i="12"/>
  <c r="BU3" i="12"/>
  <c r="BQ3" i="12"/>
  <c r="BM3" i="12"/>
  <c r="BI3" i="12"/>
  <c r="BE3" i="12"/>
  <c r="BA3" i="12"/>
  <c r="AW3" i="12"/>
  <c r="AS3" i="12"/>
  <c r="AO3" i="12"/>
  <c r="AK3" i="12"/>
  <c r="AG3" i="12"/>
  <c r="AC3" i="12"/>
  <c r="Y3" i="12"/>
  <c r="U3" i="12"/>
  <c r="Q3" i="12"/>
  <c r="M3" i="12"/>
  <c r="I3" i="12"/>
  <c r="E3" i="12"/>
  <c r="CX6" i="12"/>
  <c r="CX7" i="12" s="1"/>
  <c r="CX8" i="12" s="1"/>
  <c r="CT6" i="12"/>
  <c r="CT7" i="12" s="1"/>
  <c r="CT8" i="12" s="1"/>
  <c r="CP6" i="12"/>
  <c r="CP7" i="12" s="1"/>
  <c r="CP8" i="12" s="1"/>
  <c r="CL6" i="12"/>
  <c r="CL7" i="12" s="1"/>
  <c r="CL8" i="12" s="1"/>
  <c r="CH6" i="12"/>
  <c r="CH7" i="12" s="1"/>
  <c r="CH8" i="12" s="1"/>
  <c r="CD6" i="12"/>
  <c r="CD7" i="12" s="1"/>
  <c r="CD8" i="12" s="1"/>
  <c r="BZ6" i="12"/>
  <c r="BZ7" i="12" s="1"/>
  <c r="BZ8" i="12" s="1"/>
  <c r="BV6" i="12"/>
  <c r="BV7" i="12" s="1"/>
  <c r="BV8" i="12" s="1"/>
  <c r="BR6" i="12"/>
  <c r="BR7" i="12" s="1"/>
  <c r="BR8" i="12" s="1"/>
  <c r="BN6" i="12"/>
  <c r="BN7" i="12" s="1"/>
  <c r="BN8" i="12" s="1"/>
  <c r="BJ6" i="12"/>
  <c r="BJ7" i="12" s="1"/>
  <c r="BJ8" i="12" s="1"/>
  <c r="BF6" i="12"/>
  <c r="BF7" i="12" s="1"/>
  <c r="BF8" i="12" s="1"/>
  <c r="BB6" i="12"/>
  <c r="BB7" i="12" s="1"/>
  <c r="BB8" i="12" s="1"/>
  <c r="AX6" i="12"/>
  <c r="AX7" i="12" s="1"/>
  <c r="AX8" i="12" s="1"/>
  <c r="AT6" i="12"/>
  <c r="AT7" i="12" s="1"/>
  <c r="AT8" i="12" s="1"/>
  <c r="AP6" i="12"/>
  <c r="AP7" i="12" s="1"/>
  <c r="AP8" i="12" s="1"/>
  <c r="AL6" i="12"/>
  <c r="AL7" i="12" s="1"/>
  <c r="AL8" i="12" s="1"/>
  <c r="AG6" i="12"/>
  <c r="AG7" i="12" s="1"/>
  <c r="AG8" i="12" s="1"/>
  <c r="AB6" i="12"/>
  <c r="AB7" i="12" s="1"/>
  <c r="AB8" i="12" s="1"/>
  <c r="V6" i="12"/>
  <c r="V7" i="12" s="1"/>
  <c r="V8" i="12" s="1"/>
  <c r="N6" i="12"/>
  <c r="N7" i="12" s="1"/>
  <c r="N8" i="12" s="1"/>
  <c r="F6" i="12"/>
  <c r="F7" i="12" s="1"/>
  <c r="F8" i="12" s="1"/>
  <c r="CU9" i="12"/>
  <c r="CU10" i="12" s="1"/>
  <c r="CU11" i="12" s="1"/>
  <c r="CM9" i="12"/>
  <c r="CM10" i="12" s="1"/>
  <c r="CM11" i="12" s="1"/>
  <c r="CE9" i="12"/>
  <c r="CE10" i="12" s="1"/>
  <c r="CE11" i="12" s="1"/>
  <c r="BW9" i="12"/>
  <c r="BW10" i="12" s="1"/>
  <c r="BW11" i="12" s="1"/>
  <c r="BO9" i="12"/>
  <c r="BO10" i="12" s="1"/>
  <c r="BO11" i="12" s="1"/>
  <c r="BG9" i="12"/>
  <c r="BG10" i="12" s="1"/>
  <c r="BG11" i="12" s="1"/>
  <c r="AY9" i="12"/>
  <c r="AY10" i="12" s="1"/>
  <c r="AY11" i="12" s="1"/>
  <c r="AQ9" i="12"/>
  <c r="AQ10" i="12" s="1"/>
  <c r="AQ11" i="12" s="1"/>
  <c r="AI9" i="12"/>
  <c r="AI10" i="12" s="1"/>
  <c r="AI11" i="12" s="1"/>
  <c r="AA9" i="12"/>
  <c r="AA10" i="12" s="1"/>
  <c r="AA11" i="12" s="1"/>
  <c r="S9" i="12"/>
  <c r="S10" i="12" s="1"/>
  <c r="S11" i="12" s="1"/>
  <c r="K9" i="12"/>
  <c r="K10" i="12" s="1"/>
  <c r="K11" i="12" s="1"/>
  <c r="C9" i="12"/>
  <c r="C10" i="12" s="1"/>
  <c r="C11" i="12" s="1"/>
  <c r="CT12" i="12"/>
  <c r="CL12" i="12"/>
  <c r="CD12" i="12"/>
  <c r="BV12" i="12"/>
  <c r="BN12" i="12"/>
  <c r="BF12" i="12"/>
  <c r="AX12" i="12"/>
  <c r="AP12" i="12"/>
  <c r="AH12" i="12"/>
  <c r="Z12" i="12"/>
  <c r="R12" i="12"/>
  <c r="J12" i="12"/>
  <c r="CQ15" i="12"/>
  <c r="CQ16" i="12" s="1"/>
  <c r="CQ17" i="12" s="1"/>
  <c r="CI15" i="12"/>
  <c r="CI16" i="12" s="1"/>
  <c r="CI17" i="12" s="1"/>
  <c r="BV15" i="12"/>
  <c r="BV16" i="12" s="1"/>
  <c r="BV17" i="12" s="1"/>
  <c r="AP15" i="12"/>
  <c r="AP16" i="12" s="1"/>
  <c r="AP17" i="12" s="1"/>
  <c r="J15" i="12"/>
  <c r="J16" i="12" s="1"/>
  <c r="J17" i="12" s="1"/>
  <c r="CA19" i="12"/>
  <c r="AU19" i="12"/>
  <c r="O19" i="12"/>
  <c r="CJ20" i="12"/>
  <c r="BD20" i="12"/>
  <c r="J20" i="12"/>
  <c r="X21" i="12"/>
  <c r="CX16" i="12"/>
  <c r="CX17" i="12" s="1"/>
  <c r="B17" i="12"/>
  <c r="N55" i="13"/>
  <c r="N52" i="13"/>
  <c r="N53" i="13"/>
  <c r="B4" i="13"/>
  <c r="N54" i="13"/>
  <c r="J4" i="13"/>
  <c r="R4" i="13"/>
  <c r="Z4" i="13"/>
  <c r="AH4" i="13"/>
  <c r="AP4" i="13"/>
  <c r="AX4" i="13"/>
  <c r="BF4" i="13"/>
  <c r="BN4" i="13"/>
  <c r="BV4" i="13"/>
  <c r="CD4" i="13"/>
  <c r="CL4" i="13"/>
  <c r="CT4" i="13"/>
  <c r="AC4" i="13"/>
  <c r="BY4" i="13"/>
  <c r="CK4" i="13"/>
  <c r="F4" i="13"/>
  <c r="N4" i="13"/>
  <c r="V4" i="13"/>
  <c r="AD4" i="13"/>
  <c r="AL4" i="13"/>
  <c r="AT4" i="13"/>
  <c r="BB4" i="13"/>
  <c r="BJ4" i="13"/>
  <c r="BR4" i="13"/>
  <c r="BZ4" i="13"/>
  <c r="CH4" i="13"/>
  <c r="CP4" i="13"/>
  <c r="CX4" i="13"/>
  <c r="O52" i="13"/>
  <c r="O53" i="13"/>
  <c r="O54" i="13"/>
  <c r="O55" i="13"/>
  <c r="B7" i="13"/>
  <c r="BN7" i="13"/>
  <c r="BN8" i="13" s="1"/>
  <c r="P53" i="13"/>
  <c r="P54" i="13"/>
  <c r="P55" i="13"/>
  <c r="P52" i="13"/>
  <c r="B10" i="13"/>
  <c r="AL10" i="13" s="1"/>
  <c r="AL11" i="13" s="1"/>
  <c r="N10" i="13"/>
  <c r="N11" i="13" s="1"/>
  <c r="AX10" i="13"/>
  <c r="AX11" i="13" s="1"/>
  <c r="BJ10" i="13"/>
  <c r="BJ11" i="13" s="1"/>
  <c r="BZ10" i="13"/>
  <c r="BZ11" i="13" s="1"/>
  <c r="D4" i="13"/>
  <c r="T4" i="13"/>
  <c r="AJ4" i="13"/>
  <c r="AZ4" i="13"/>
  <c r="BP4" i="13"/>
  <c r="CF4" i="13"/>
  <c r="CV4" i="13"/>
  <c r="CF10" i="13"/>
  <c r="CF11" i="13" s="1"/>
  <c r="CN10" i="13"/>
  <c r="CN11" i="13" s="1"/>
  <c r="R55" i="13"/>
  <c r="R52" i="13"/>
  <c r="R53" i="13"/>
  <c r="R54" i="13"/>
  <c r="B16" i="13"/>
  <c r="R16" i="13"/>
  <c r="R17" i="13" s="1"/>
  <c r="AL16" i="13"/>
  <c r="AL17" i="13" s="1"/>
  <c r="BF16" i="13"/>
  <c r="BF17" i="13" s="1"/>
  <c r="BV16" i="13"/>
  <c r="BV17" i="13" s="1"/>
  <c r="CP16" i="13"/>
  <c r="CP17" i="13" s="1"/>
  <c r="S16" i="13"/>
  <c r="S17" i="13" s="1"/>
  <c r="CE16" i="13"/>
  <c r="CE17" i="13" s="1"/>
  <c r="G7" i="13"/>
  <c r="G8" i="13" s="1"/>
  <c r="K7" i="13"/>
  <c r="K8" i="13" s="1"/>
  <c r="S7" i="13"/>
  <c r="S8" i="13" s="1"/>
  <c r="AA7" i="13"/>
  <c r="AA8" i="13" s="1"/>
  <c r="AI7" i="13"/>
  <c r="AI8" i="13" s="1"/>
  <c r="AQ7" i="13"/>
  <c r="AQ8" i="13" s="1"/>
  <c r="BC7" i="13"/>
  <c r="BC8" i="13" s="1"/>
  <c r="BG7" i="13"/>
  <c r="BG8" i="13" s="1"/>
  <c r="BO7" i="13"/>
  <c r="BO8" i="13" s="1"/>
  <c r="CA7" i="13"/>
  <c r="CA8" i="13" s="1"/>
  <c r="CE7" i="13"/>
  <c r="CE8" i="13" s="1"/>
  <c r="CU7" i="13"/>
  <c r="CU8" i="13" s="1"/>
  <c r="CM10" i="13"/>
  <c r="CM11" i="13" s="1"/>
  <c r="Q54" i="13"/>
  <c r="Q55" i="13"/>
  <c r="Q52" i="13"/>
  <c r="D16" i="13"/>
  <c r="D17" i="13" s="1"/>
  <c r="P16" i="13"/>
  <c r="P17" i="13" s="1"/>
  <c r="T16" i="13"/>
  <c r="T17" i="13" s="1"/>
  <c r="X16" i="13"/>
  <c r="X17" i="13" s="1"/>
  <c r="O16" i="13"/>
  <c r="O17" i="13" s="1"/>
  <c r="AE16" i="13"/>
  <c r="AE17" i="13" s="1"/>
  <c r="AY16" i="13"/>
  <c r="AY17" i="13" s="1"/>
  <c r="BO16" i="13"/>
  <c r="BO17" i="13" s="1"/>
  <c r="CA16" i="13"/>
  <c r="CA17" i="13" s="1"/>
  <c r="CQ16" i="13"/>
  <c r="CQ17" i="13" s="1"/>
  <c r="C7" i="13"/>
  <c r="C8" i="13" s="1"/>
  <c r="O7" i="13"/>
  <c r="O8" i="13" s="1"/>
  <c r="W7" i="13"/>
  <c r="W8" i="13" s="1"/>
  <c r="AE7" i="13"/>
  <c r="AE8" i="13" s="1"/>
  <c r="AM7" i="13"/>
  <c r="AM8" i="13" s="1"/>
  <c r="AU7" i="13"/>
  <c r="AU8" i="13" s="1"/>
  <c r="AY7" i="13"/>
  <c r="AY8" i="13" s="1"/>
  <c r="BK7" i="13"/>
  <c r="BK8" i="13" s="1"/>
  <c r="BS7" i="13"/>
  <c r="BS8" i="13" s="1"/>
  <c r="BW7" i="13"/>
  <c r="BW8" i="13" s="1"/>
  <c r="CI7" i="13"/>
  <c r="CI8" i="13" s="1"/>
  <c r="CM7" i="13"/>
  <c r="CM8" i="13" s="1"/>
  <c r="CQ7" i="13"/>
  <c r="CQ8" i="13" s="1"/>
  <c r="D10" i="13"/>
  <c r="D11" i="13" s="1"/>
  <c r="H10" i="13"/>
  <c r="H11" i="13" s="1"/>
  <c r="L10" i="13"/>
  <c r="L11" i="13" s="1"/>
  <c r="P10" i="13"/>
  <c r="P11" i="13" s="1"/>
  <c r="T10" i="13"/>
  <c r="T11" i="13" s="1"/>
  <c r="X10" i="13"/>
  <c r="X11" i="13" s="1"/>
  <c r="AB10" i="13"/>
  <c r="AB11" i="13" s="1"/>
  <c r="AF10" i="13"/>
  <c r="AF11" i="13" s="1"/>
  <c r="AJ10" i="13"/>
  <c r="AJ11" i="13" s="1"/>
  <c r="AN10" i="13"/>
  <c r="AN11" i="13" s="1"/>
  <c r="AR10" i="13"/>
  <c r="AR11" i="13" s="1"/>
  <c r="AV10" i="13"/>
  <c r="AV11" i="13" s="1"/>
  <c r="AZ10" i="13"/>
  <c r="AZ11" i="13" s="1"/>
  <c r="BD10" i="13"/>
  <c r="BD11" i="13" s="1"/>
  <c r="BH10" i="13"/>
  <c r="BH11" i="13" s="1"/>
  <c r="BL10" i="13"/>
  <c r="BL11" i="13" s="1"/>
  <c r="BP10" i="13"/>
  <c r="BP11" i="13" s="1"/>
  <c r="BT10" i="13"/>
  <c r="BT11" i="13" s="1"/>
  <c r="BX10" i="13"/>
  <c r="BX11" i="13" s="1"/>
  <c r="CB10" i="13"/>
  <c r="CB11" i="13" s="1"/>
  <c r="CR10" i="13"/>
  <c r="CR11" i="13" s="1"/>
  <c r="B13" i="13"/>
  <c r="AB16" i="13"/>
  <c r="AB17" i="13" s="1"/>
  <c r="AF16" i="13"/>
  <c r="AF17" i="13" s="1"/>
  <c r="AJ16" i="13"/>
  <c r="AJ17" i="13" s="1"/>
  <c r="AN16" i="13"/>
  <c r="AN17" i="13" s="1"/>
  <c r="AR16" i="13"/>
  <c r="AR17" i="13" s="1"/>
  <c r="AV16" i="13"/>
  <c r="AV17" i="13" s="1"/>
  <c r="AZ16" i="13"/>
  <c r="AZ17" i="13" s="1"/>
  <c r="BD16" i="13"/>
  <c r="BD17" i="13" s="1"/>
  <c r="BH16" i="13"/>
  <c r="BH17" i="13" s="1"/>
  <c r="BL16" i="13"/>
  <c r="BL17" i="13" s="1"/>
  <c r="BP16" i="13"/>
  <c r="BP17" i="13" s="1"/>
  <c r="BT16" i="13"/>
  <c r="BT17" i="13" s="1"/>
  <c r="BX16" i="13"/>
  <c r="BX17" i="13" s="1"/>
  <c r="CB16" i="13"/>
  <c r="CB17" i="13" s="1"/>
  <c r="CF16" i="13"/>
  <c r="CF17" i="13" s="1"/>
  <c r="CJ16" i="13"/>
  <c r="CJ17" i="13" s="1"/>
  <c r="CN16" i="13"/>
  <c r="CN17" i="13" s="1"/>
  <c r="CR16" i="13"/>
  <c r="CR17" i="13" s="1"/>
  <c r="CV16" i="13"/>
  <c r="CV17" i="13" s="1"/>
  <c r="B43" i="13"/>
  <c r="B11" i="12"/>
  <c r="B4" i="12"/>
  <c r="CW7" i="12"/>
  <c r="CW8" i="12" s="1"/>
  <c r="O10" i="12"/>
  <c r="O11" i="12" s="1"/>
  <c r="W10" i="12"/>
  <c r="W11" i="12" s="1"/>
  <c r="B8" i="12"/>
  <c r="T7" i="12"/>
  <c r="T8" i="12" s="1"/>
  <c r="I10" i="12"/>
  <c r="I11" i="12" s="1"/>
  <c r="B13" i="12"/>
  <c r="BN16" i="12"/>
  <c r="BN17" i="12" s="1"/>
  <c r="C16" i="12" l="1"/>
  <c r="C17" i="12" s="1"/>
  <c r="I34" i="14"/>
  <c r="E35" i="14"/>
  <c r="G34" i="14"/>
  <c r="I36" i="14"/>
  <c r="G35" i="14"/>
  <c r="K35" i="14"/>
  <c r="D37" i="14"/>
  <c r="H36" i="14"/>
  <c r="E36" i="14"/>
  <c r="C35" i="14"/>
  <c r="K34" i="14"/>
  <c r="J36" i="14"/>
  <c r="D35" i="14"/>
  <c r="F10" i="12"/>
  <c r="F11" i="12" s="1"/>
  <c r="D34" i="14"/>
  <c r="C36" i="14"/>
  <c r="C34" i="14"/>
  <c r="H37" i="14"/>
  <c r="D7" i="12"/>
  <c r="D8" i="12" s="1"/>
  <c r="G52" i="12" s="1"/>
  <c r="F4" i="12"/>
  <c r="F5" i="12" s="1"/>
  <c r="H34" i="14"/>
  <c r="B35" i="14"/>
  <c r="D36" i="14"/>
  <c r="K37" i="14"/>
  <c r="B37" i="14"/>
  <c r="F37" i="14"/>
  <c r="F35" i="14"/>
  <c r="B36" i="14"/>
  <c r="B34" i="14"/>
  <c r="J34" i="14"/>
  <c r="K36" i="14"/>
  <c r="I35" i="14"/>
  <c r="F36" i="14"/>
  <c r="F13" i="12"/>
  <c r="F14" i="12" s="1"/>
  <c r="G36" i="14"/>
  <c r="F34" i="14"/>
  <c r="J37" i="14"/>
  <c r="J35" i="14"/>
  <c r="E34" i="14"/>
  <c r="H35" i="14"/>
  <c r="E37" i="14"/>
  <c r="C37" i="14"/>
  <c r="I37" i="14"/>
  <c r="BR4" i="12"/>
  <c r="BR5" i="12" s="1"/>
  <c r="CP4" i="12"/>
  <c r="CP5" i="12" s="1"/>
  <c r="P52" i="12"/>
  <c r="AH4" i="12"/>
  <c r="AH5" i="12" s="1"/>
  <c r="CL4" i="12"/>
  <c r="CL5" i="12" s="1"/>
  <c r="BF4" i="12"/>
  <c r="BF5" i="12" s="1"/>
  <c r="Z4" i="12"/>
  <c r="Z5" i="12" s="1"/>
  <c r="CH4" i="12"/>
  <c r="CH5" i="12" s="1"/>
  <c r="BB4" i="12"/>
  <c r="BB5" i="12" s="1"/>
  <c r="V4" i="12"/>
  <c r="V5" i="12" s="1"/>
  <c r="CX4" i="12"/>
  <c r="CX5" i="12" s="1"/>
  <c r="BV4" i="12"/>
  <c r="BV5" i="12" s="1"/>
  <c r="AP4" i="12"/>
  <c r="AP5" i="12" s="1"/>
  <c r="O52" i="12"/>
  <c r="Q54" i="12"/>
  <c r="BJ4" i="12"/>
  <c r="BJ5" i="12" s="1"/>
  <c r="BZ4" i="12"/>
  <c r="BZ5" i="12" s="1"/>
  <c r="CH13" i="12"/>
  <c r="CH14" i="12" s="1"/>
  <c r="N52" i="12"/>
  <c r="BL13" i="12"/>
  <c r="BL14" i="12" s="1"/>
  <c r="Q55" i="12"/>
  <c r="P53" i="12"/>
  <c r="BW13" i="12"/>
  <c r="BW14" i="12" s="1"/>
  <c r="K13" i="12"/>
  <c r="K14" i="12" s="1"/>
  <c r="R55" i="12"/>
  <c r="R4" i="12"/>
  <c r="R5" i="12" s="1"/>
  <c r="AX4" i="12"/>
  <c r="BN4" i="12"/>
  <c r="BN5" i="12" s="1"/>
  <c r="CD4" i="12"/>
  <c r="CD5" i="12" s="1"/>
  <c r="CT4" i="12"/>
  <c r="CT5" i="12" s="1"/>
  <c r="N53" i="12"/>
  <c r="R54" i="12"/>
  <c r="BC13" i="12"/>
  <c r="BC14" i="12" s="1"/>
  <c r="AE13" i="12"/>
  <c r="AE14" i="12" s="1"/>
  <c r="AR13" i="12"/>
  <c r="AR14" i="12" s="1"/>
  <c r="BN13" i="12"/>
  <c r="BN14" i="12" s="1"/>
  <c r="Q53" i="12"/>
  <c r="P55" i="12"/>
  <c r="O55" i="12"/>
  <c r="N55" i="12"/>
  <c r="R52" i="12"/>
  <c r="CQ13" i="12"/>
  <c r="CQ14" i="12" s="1"/>
  <c r="X13" i="12"/>
  <c r="X14" i="12" s="1"/>
  <c r="AP13" i="12"/>
  <c r="AP14" i="12" s="1"/>
  <c r="Q52" i="12"/>
  <c r="J10" i="12"/>
  <c r="J11" i="12" s="1"/>
  <c r="P54" i="12"/>
  <c r="O54" i="12"/>
  <c r="N54" i="12"/>
  <c r="G16" i="12"/>
  <c r="G17" i="12" s="1"/>
  <c r="R53" i="12"/>
  <c r="CJ13" i="12"/>
  <c r="CJ14" i="12" s="1"/>
  <c r="V13" i="12"/>
  <c r="V14" i="12" s="1"/>
  <c r="O53" i="12"/>
  <c r="AL4" i="12"/>
  <c r="AL5" i="12" s="1"/>
  <c r="CM13" i="12"/>
  <c r="CM14" i="12" s="1"/>
  <c r="AU13" i="12"/>
  <c r="AU14" i="12" s="1"/>
  <c r="G13" i="12"/>
  <c r="G14" i="12" s="1"/>
  <c r="BH13" i="12"/>
  <c r="BH14" i="12" s="1"/>
  <c r="P13" i="12"/>
  <c r="P14" i="12" s="1"/>
  <c r="CX13" i="12"/>
  <c r="CX14" i="12" s="1"/>
  <c r="AL13" i="12"/>
  <c r="AL14" i="12" s="1"/>
  <c r="CV13" i="12"/>
  <c r="CV14" i="12" s="1"/>
  <c r="CI13" i="12"/>
  <c r="CI14" i="12" s="1"/>
  <c r="BK13" i="12"/>
  <c r="BK14" i="12" s="1"/>
  <c r="AQ13" i="12"/>
  <c r="AQ14" i="12" s="1"/>
  <c r="W13" i="12"/>
  <c r="W14" i="12" s="1"/>
  <c r="CR13" i="12"/>
  <c r="CR14" i="12" s="1"/>
  <c r="BX13" i="12"/>
  <c r="BX14" i="12" s="1"/>
  <c r="BD13" i="12"/>
  <c r="BD14" i="12" s="1"/>
  <c r="AF13" i="12"/>
  <c r="AF14" i="12" s="1"/>
  <c r="L13" i="12"/>
  <c r="L14" i="12" s="1"/>
  <c r="CT13" i="12"/>
  <c r="CT14" i="12" s="1"/>
  <c r="BV13" i="12"/>
  <c r="BV14" i="12" s="1"/>
  <c r="BB13" i="12"/>
  <c r="BB14" i="12" s="1"/>
  <c r="AH13" i="12"/>
  <c r="AH14" i="12" s="1"/>
  <c r="J13" i="12"/>
  <c r="J14" i="12" s="1"/>
  <c r="BS13" i="12"/>
  <c r="BS14" i="12" s="1"/>
  <c r="AA13" i="12"/>
  <c r="AA14" i="12" s="1"/>
  <c r="CB13" i="12"/>
  <c r="CB14" i="12" s="1"/>
  <c r="AN13" i="12"/>
  <c r="AN14" i="12" s="1"/>
  <c r="CD13" i="12"/>
  <c r="CD14" i="12" s="1"/>
  <c r="BF13" i="12"/>
  <c r="BF14" i="12" s="1"/>
  <c r="R13" i="12"/>
  <c r="R14" i="12" s="1"/>
  <c r="CW13" i="12"/>
  <c r="CW14" i="12" s="1"/>
  <c r="CA13" i="12"/>
  <c r="CA14" i="12" s="1"/>
  <c r="BG13" i="12"/>
  <c r="BG14" i="12" s="1"/>
  <c r="AM13" i="12"/>
  <c r="AM14" i="12" s="1"/>
  <c r="O13" i="12"/>
  <c r="O14" i="12" s="1"/>
  <c r="CN13" i="12"/>
  <c r="CN14" i="12" s="1"/>
  <c r="BT13" i="12"/>
  <c r="BT14" i="12" s="1"/>
  <c r="AV13" i="12"/>
  <c r="AV14" i="12" s="1"/>
  <c r="AB13" i="12"/>
  <c r="AB14" i="12" s="1"/>
  <c r="H13" i="12"/>
  <c r="H14" i="12" s="1"/>
  <c r="CL13" i="12"/>
  <c r="CL14" i="12" s="1"/>
  <c r="BR13" i="12"/>
  <c r="BR14" i="12" s="1"/>
  <c r="AX13" i="12"/>
  <c r="AX14" i="12" s="1"/>
  <c r="Z13" i="12"/>
  <c r="Z14" i="12" s="1"/>
  <c r="B14" i="13"/>
  <c r="CR13" i="13"/>
  <c r="CR14" i="13" s="1"/>
  <c r="CB13" i="13"/>
  <c r="CB14" i="13" s="1"/>
  <c r="BL13" i="13"/>
  <c r="BL14" i="13" s="1"/>
  <c r="AV13" i="13"/>
  <c r="AV14" i="13" s="1"/>
  <c r="AF13" i="13"/>
  <c r="AF14" i="13" s="1"/>
  <c r="P13" i="13"/>
  <c r="P14" i="13" s="1"/>
  <c r="CJ13" i="13"/>
  <c r="CJ14" i="13" s="1"/>
  <c r="CC13" i="13"/>
  <c r="CC14" i="13" s="1"/>
  <c r="BU13" i="13"/>
  <c r="BU14" i="13" s="1"/>
  <c r="BH13" i="13"/>
  <c r="BH14" i="13" s="1"/>
  <c r="AZ13" i="13"/>
  <c r="AZ14" i="13" s="1"/>
  <c r="AS13" i="13"/>
  <c r="AS14" i="13" s="1"/>
  <c r="X13" i="13"/>
  <c r="X14" i="13" s="1"/>
  <c r="Q13" i="13"/>
  <c r="Q14" i="13" s="1"/>
  <c r="I13" i="13"/>
  <c r="I14" i="13" s="1"/>
  <c r="CT13" i="13"/>
  <c r="CT14" i="13" s="1"/>
  <c r="BY13" i="13"/>
  <c r="BY14" i="13" s="1"/>
  <c r="BJ13" i="13"/>
  <c r="BJ14" i="13" s="1"/>
  <c r="BD13" i="13"/>
  <c r="BD14" i="13" s="1"/>
  <c r="AB13" i="13"/>
  <c r="AB14" i="13" s="1"/>
  <c r="M13" i="13"/>
  <c r="M14" i="13" s="1"/>
  <c r="F13" i="13"/>
  <c r="F14" i="13" s="1"/>
  <c r="CV13" i="13"/>
  <c r="CV14" i="13" s="1"/>
  <c r="CO13" i="13"/>
  <c r="CO14" i="13" s="1"/>
  <c r="BT13" i="13"/>
  <c r="BT14" i="13" s="1"/>
  <c r="BM13" i="13"/>
  <c r="BM14" i="13" s="1"/>
  <c r="BE13" i="13"/>
  <c r="BE14" i="13" s="1"/>
  <c r="AR13" i="13"/>
  <c r="AR14" i="13" s="1"/>
  <c r="AJ13" i="13"/>
  <c r="AJ14" i="13" s="1"/>
  <c r="AC13" i="13"/>
  <c r="AC14" i="13" s="1"/>
  <c r="H13" i="13"/>
  <c r="H14" i="13" s="1"/>
  <c r="CN13" i="13"/>
  <c r="CN14" i="13" s="1"/>
  <c r="CF13" i="13"/>
  <c r="CF14" i="13" s="1"/>
  <c r="BR13" i="13"/>
  <c r="BR14" i="13" s="1"/>
  <c r="AW13" i="13"/>
  <c r="AW14" i="13" s="1"/>
  <c r="AO13" i="13"/>
  <c r="AO14" i="13" s="1"/>
  <c r="AH13" i="13"/>
  <c r="AH14" i="13" s="1"/>
  <c r="T13" i="13"/>
  <c r="T14" i="13" s="1"/>
  <c r="CK13" i="13"/>
  <c r="CK14" i="13" s="1"/>
  <c r="BI13" i="13"/>
  <c r="BI14" i="13" s="1"/>
  <c r="AG13" i="13"/>
  <c r="AG14" i="13" s="1"/>
  <c r="D13" i="13"/>
  <c r="D14" i="13" s="1"/>
  <c r="AN13" i="13"/>
  <c r="AN14" i="13" s="1"/>
  <c r="CD13" i="13"/>
  <c r="CD14" i="13" s="1"/>
  <c r="BB13" i="13"/>
  <c r="BB14" i="13" s="1"/>
  <c r="Y13" i="13"/>
  <c r="Y14" i="13" s="1"/>
  <c r="BX13" i="13"/>
  <c r="BX14" i="13" s="1"/>
  <c r="AT13" i="13"/>
  <c r="AT14" i="13" s="1"/>
  <c r="R13" i="13"/>
  <c r="R14" i="13" s="1"/>
  <c r="BP13" i="13"/>
  <c r="BP14" i="13" s="1"/>
  <c r="L13" i="13"/>
  <c r="L14" i="13" s="1"/>
  <c r="CS13" i="13"/>
  <c r="CS14" i="13" s="1"/>
  <c r="CI13" i="13"/>
  <c r="CI14" i="13" s="1"/>
  <c r="BS13" i="13"/>
  <c r="BS14" i="13" s="1"/>
  <c r="BC13" i="13"/>
  <c r="BC14" i="13" s="1"/>
  <c r="AM13" i="13"/>
  <c r="AM14" i="13" s="1"/>
  <c r="W13" i="13"/>
  <c r="W14" i="13" s="1"/>
  <c r="G13" i="13"/>
  <c r="G14" i="13" s="1"/>
  <c r="AP13" i="13"/>
  <c r="AP14" i="13" s="1"/>
  <c r="BA13" i="13"/>
  <c r="BA14" i="13" s="1"/>
  <c r="CW16" i="13"/>
  <c r="CW17" i="13" s="1"/>
  <c r="CG16" i="13"/>
  <c r="CG17" i="13" s="1"/>
  <c r="BQ16" i="13"/>
  <c r="BQ17" i="13" s="1"/>
  <c r="BA16" i="13"/>
  <c r="BA17" i="13" s="1"/>
  <c r="AK16" i="13"/>
  <c r="AK17" i="13" s="1"/>
  <c r="U16" i="13"/>
  <c r="U17" i="13" s="1"/>
  <c r="E16" i="13"/>
  <c r="E17" i="13" s="1"/>
  <c r="CK16" i="13"/>
  <c r="CK17" i="13" s="1"/>
  <c r="BU16" i="13"/>
  <c r="BU17" i="13" s="1"/>
  <c r="BE16" i="13"/>
  <c r="BE17" i="13" s="1"/>
  <c r="AO16" i="13"/>
  <c r="AO17" i="13" s="1"/>
  <c r="Y16" i="13"/>
  <c r="Y17" i="13" s="1"/>
  <c r="I16" i="13"/>
  <c r="I17" i="13" s="1"/>
  <c r="B17" i="13"/>
  <c r="CO16" i="13"/>
  <c r="CO17" i="13" s="1"/>
  <c r="BI16" i="13"/>
  <c r="BI17" i="13" s="1"/>
  <c r="AC16" i="13"/>
  <c r="AC17" i="13" s="1"/>
  <c r="AS16" i="13"/>
  <c r="AS17" i="13" s="1"/>
  <c r="M16" i="13"/>
  <c r="M17" i="13" s="1"/>
  <c r="CC16" i="13"/>
  <c r="CC17" i="13" s="1"/>
  <c r="AW16" i="13"/>
  <c r="AW17" i="13" s="1"/>
  <c r="Q16" i="13"/>
  <c r="Q17" i="13" s="1"/>
  <c r="BY16" i="13"/>
  <c r="BY17" i="13" s="1"/>
  <c r="AQ16" i="13"/>
  <c r="AQ17" i="13" s="1"/>
  <c r="CS16" i="13"/>
  <c r="CS17" i="13" s="1"/>
  <c r="BW16" i="13"/>
  <c r="BW17" i="13" s="1"/>
  <c r="AG16" i="13"/>
  <c r="AG17" i="13" s="1"/>
  <c r="BM16" i="13"/>
  <c r="BM17" i="13" s="1"/>
  <c r="V16" i="13"/>
  <c r="V17" i="13" s="1"/>
  <c r="BB16" i="13"/>
  <c r="BB17" i="13" s="1"/>
  <c r="K16" i="13"/>
  <c r="K17" i="13" s="1"/>
  <c r="CF23" i="13"/>
  <c r="CF5" i="13"/>
  <c r="CF22" i="13"/>
  <c r="T5" i="13"/>
  <c r="T23" i="13"/>
  <c r="T22" i="13"/>
  <c r="B8" i="13"/>
  <c r="CV7" i="13"/>
  <c r="CV8" i="13" s="1"/>
  <c r="CF7" i="13"/>
  <c r="CF8" i="13" s="1"/>
  <c r="BP7" i="13"/>
  <c r="BP8" i="13" s="1"/>
  <c r="AZ7" i="13"/>
  <c r="AZ8" i="13" s="1"/>
  <c r="AJ7" i="13"/>
  <c r="AJ8" i="13" s="1"/>
  <c r="T7" i="13"/>
  <c r="T8" i="13" s="1"/>
  <c r="D7" i="13"/>
  <c r="D8" i="13" s="1"/>
  <c r="BT7" i="13"/>
  <c r="BT8" i="13" s="1"/>
  <c r="BD7" i="13"/>
  <c r="BD8" i="13" s="1"/>
  <c r="AN7" i="13"/>
  <c r="AN8" i="13" s="1"/>
  <c r="X7" i="13"/>
  <c r="X8" i="13" s="1"/>
  <c r="H7" i="13"/>
  <c r="H8" i="13" s="1"/>
  <c r="CJ7" i="13"/>
  <c r="CJ8" i="13" s="1"/>
  <c r="CN7" i="13"/>
  <c r="CN8" i="13" s="1"/>
  <c r="BH7" i="13"/>
  <c r="BH8" i="13" s="1"/>
  <c r="AB7" i="13"/>
  <c r="AB8" i="13" s="1"/>
  <c r="AR7" i="13"/>
  <c r="AR8" i="13" s="1"/>
  <c r="BV7" i="13"/>
  <c r="BV8" i="13" s="1"/>
  <c r="CB7" i="13"/>
  <c r="CB8" i="13" s="1"/>
  <c r="AV7" i="13"/>
  <c r="AV8" i="13" s="1"/>
  <c r="P7" i="13"/>
  <c r="P8" i="13" s="1"/>
  <c r="BX7" i="13"/>
  <c r="BX8" i="13" s="1"/>
  <c r="L7" i="13"/>
  <c r="L8" i="13" s="1"/>
  <c r="BL7" i="13"/>
  <c r="BL8" i="13" s="1"/>
  <c r="AF7" i="13"/>
  <c r="AF8" i="13" s="1"/>
  <c r="CR7" i="13"/>
  <c r="CR8" i="13" s="1"/>
  <c r="AP7" i="13"/>
  <c r="AP8" i="13" s="1"/>
  <c r="J7" i="13"/>
  <c r="J8" i="13" s="1"/>
  <c r="BZ23" i="13"/>
  <c r="BZ22" i="13"/>
  <c r="BZ5" i="13"/>
  <c r="AT22" i="13"/>
  <c r="AT23" i="13"/>
  <c r="AT5" i="13"/>
  <c r="N22" i="13"/>
  <c r="N23" i="13"/>
  <c r="N5" i="13"/>
  <c r="AM16" i="13"/>
  <c r="AM17" i="13" s="1"/>
  <c r="BI7" i="13"/>
  <c r="BI8" i="13" s="1"/>
  <c r="AC23" i="13"/>
  <c r="AC22" i="13"/>
  <c r="AC5" i="13"/>
  <c r="BZ13" i="13"/>
  <c r="BZ14" i="13" s="1"/>
  <c r="AD13" i="13"/>
  <c r="AD14" i="13" s="1"/>
  <c r="CE10" i="13"/>
  <c r="CE11" i="13" s="1"/>
  <c r="AY10" i="13"/>
  <c r="AY11" i="13" s="1"/>
  <c r="S10" i="13"/>
  <c r="S11" i="13" s="1"/>
  <c r="E13" i="13"/>
  <c r="E14" i="13" s="1"/>
  <c r="CH10" i="13"/>
  <c r="CH11" i="13" s="1"/>
  <c r="AD10" i="13"/>
  <c r="AD11" i="13" s="1"/>
  <c r="AT7" i="13"/>
  <c r="AT8" i="13" s="1"/>
  <c r="CL23" i="13"/>
  <c r="CL22" i="13"/>
  <c r="CL5" i="13"/>
  <c r="BF23" i="13"/>
  <c r="BF22" i="13"/>
  <c r="BF5" i="13"/>
  <c r="Z22" i="13"/>
  <c r="Z5" i="13"/>
  <c r="Z23" i="13"/>
  <c r="B22" i="13"/>
  <c r="B23" i="13"/>
  <c r="CQ4" i="13"/>
  <c r="CA4" i="13"/>
  <c r="BK4" i="13"/>
  <c r="AU4" i="13"/>
  <c r="AE4" i="13"/>
  <c r="O4" i="13"/>
  <c r="CU4" i="13"/>
  <c r="CJ4" i="13"/>
  <c r="CE4" i="13"/>
  <c r="BT4" i="13"/>
  <c r="BO4" i="13"/>
  <c r="BD4" i="13"/>
  <c r="AY4" i="13"/>
  <c r="AN4" i="13"/>
  <c r="AI4" i="13"/>
  <c r="X4" i="13"/>
  <c r="S4" i="13"/>
  <c r="H4" i="13"/>
  <c r="C4" i="13"/>
  <c r="B5" i="13"/>
  <c r="CN4" i="13"/>
  <c r="BS4" i="13"/>
  <c r="BH4" i="13"/>
  <c r="AM4" i="13"/>
  <c r="AB4" i="13"/>
  <c r="G4" i="13"/>
  <c r="CI4" i="13"/>
  <c r="BX4" i="13"/>
  <c r="BC4" i="13"/>
  <c r="W4" i="13"/>
  <c r="BL4" i="13"/>
  <c r="AF4" i="13"/>
  <c r="CM4" i="13"/>
  <c r="CB4" i="13"/>
  <c r="BG4" i="13"/>
  <c r="AV4" i="13"/>
  <c r="AA4" i="13"/>
  <c r="P4" i="13"/>
  <c r="AR4" i="13"/>
  <c r="L4" i="13"/>
  <c r="BW4" i="13"/>
  <c r="AQ4" i="13"/>
  <c r="K4" i="13"/>
  <c r="CR4" i="13"/>
  <c r="CI16" i="13"/>
  <c r="CI17" i="13" s="1"/>
  <c r="AO7" i="13"/>
  <c r="AO8" i="13" s="1"/>
  <c r="BE4" i="13"/>
  <c r="W16" i="13"/>
  <c r="W17" i="13" s="1"/>
  <c r="BE7" i="13"/>
  <c r="BE8" i="13" s="1"/>
  <c r="BI4" i="13"/>
  <c r="CH16" i="13"/>
  <c r="CH17" i="13" s="1"/>
  <c r="CC7" i="13"/>
  <c r="CC8" i="13" s="1"/>
  <c r="AW7" i="13"/>
  <c r="AW8" i="13" s="1"/>
  <c r="Q7" i="13"/>
  <c r="Q8" i="13" s="1"/>
  <c r="Z7" i="13"/>
  <c r="Z8" i="13" s="1"/>
  <c r="CG4" i="13"/>
  <c r="BA4" i="13"/>
  <c r="U4" i="13"/>
  <c r="BB7" i="13"/>
  <c r="BB8" i="13" s="1"/>
  <c r="CH7" i="13"/>
  <c r="CH8" i="13" s="1"/>
  <c r="CU13" i="13"/>
  <c r="CU14" i="13" s="1"/>
  <c r="CE13" i="13"/>
  <c r="CE14" i="13" s="1"/>
  <c r="BO13" i="13"/>
  <c r="BO14" i="13" s="1"/>
  <c r="AY13" i="13"/>
  <c r="AY14" i="13" s="1"/>
  <c r="AI13" i="13"/>
  <c r="AI14" i="13" s="1"/>
  <c r="S13" i="13"/>
  <c r="S14" i="13" s="1"/>
  <c r="C13" i="13"/>
  <c r="C14" i="13" s="1"/>
  <c r="CL13" i="13"/>
  <c r="CL14" i="13" s="1"/>
  <c r="Z13" i="13"/>
  <c r="Z14" i="13" s="1"/>
  <c r="BK16" i="13"/>
  <c r="BK17" i="13" s="1"/>
  <c r="C16" i="13"/>
  <c r="C17" i="13" s="1"/>
  <c r="AK13" i="13"/>
  <c r="AK14" i="13" s="1"/>
  <c r="CL16" i="13"/>
  <c r="CL17" i="13" s="1"/>
  <c r="BR16" i="13"/>
  <c r="BR17" i="13" s="1"/>
  <c r="AX16" i="13"/>
  <c r="AX17" i="13" s="1"/>
  <c r="AH16" i="13"/>
  <c r="AH17" i="13" s="1"/>
  <c r="N16" i="13"/>
  <c r="N17" i="13" s="1"/>
  <c r="BP23" i="13"/>
  <c r="BP22" i="13"/>
  <c r="BP5" i="13"/>
  <c r="BP24" i="13" s="1"/>
  <c r="BP25" i="13" s="1"/>
  <c r="D22" i="13"/>
  <c r="D5" i="13"/>
  <c r="D24" i="13" s="1"/>
  <c r="D25" i="13" s="1"/>
  <c r="D23" i="13"/>
  <c r="BU10" i="13"/>
  <c r="BU11" i="13" s="1"/>
  <c r="BE10" i="13"/>
  <c r="BE11" i="13" s="1"/>
  <c r="AO10" i="13"/>
  <c r="AO11" i="13" s="1"/>
  <c r="Y10" i="13"/>
  <c r="Y11" i="13" s="1"/>
  <c r="I10" i="13"/>
  <c r="I11" i="13" s="1"/>
  <c r="CS10" i="13"/>
  <c r="CS11" i="13" s="1"/>
  <c r="CK10" i="13"/>
  <c r="CK11" i="13" s="1"/>
  <c r="BY10" i="13"/>
  <c r="BY11" i="13" s="1"/>
  <c r="BI10" i="13"/>
  <c r="BI11" i="13" s="1"/>
  <c r="AS10" i="13"/>
  <c r="AS11" i="13" s="1"/>
  <c r="AC10" i="13"/>
  <c r="AC11" i="13" s="1"/>
  <c r="M10" i="13"/>
  <c r="M11" i="13" s="1"/>
  <c r="CQ10" i="13"/>
  <c r="CQ11" i="13" s="1"/>
  <c r="CC10" i="13"/>
  <c r="CC11" i="13" s="1"/>
  <c r="BG10" i="13"/>
  <c r="BG11" i="13" s="1"/>
  <c r="AW10" i="13"/>
  <c r="AW11" i="13" s="1"/>
  <c r="AA10" i="13"/>
  <c r="AA11" i="13" s="1"/>
  <c r="Q10" i="13"/>
  <c r="Q11" i="13" s="1"/>
  <c r="CV10" i="13"/>
  <c r="CV11" i="13" s="1"/>
  <c r="BK10" i="13"/>
  <c r="BK11" i="13" s="1"/>
  <c r="AE10" i="13"/>
  <c r="AE11" i="13" s="1"/>
  <c r="CO10" i="13"/>
  <c r="CO11" i="13" s="1"/>
  <c r="CA10" i="13"/>
  <c r="CA11" i="13" s="1"/>
  <c r="BQ10" i="13"/>
  <c r="BQ11" i="13" s="1"/>
  <c r="AU10" i="13"/>
  <c r="AU11" i="13" s="1"/>
  <c r="AK10" i="13"/>
  <c r="AK11" i="13" s="1"/>
  <c r="O10" i="13"/>
  <c r="O11" i="13" s="1"/>
  <c r="E10" i="13"/>
  <c r="E11" i="13" s="1"/>
  <c r="B11" i="13"/>
  <c r="CJ10" i="13"/>
  <c r="CJ11" i="13" s="1"/>
  <c r="BW10" i="13"/>
  <c r="BW11" i="13" s="1"/>
  <c r="BM10" i="13"/>
  <c r="BM11" i="13" s="1"/>
  <c r="AQ10" i="13"/>
  <c r="AQ11" i="13" s="1"/>
  <c r="AG10" i="13"/>
  <c r="AG11" i="13" s="1"/>
  <c r="K10" i="13"/>
  <c r="K11" i="13" s="1"/>
  <c r="CI10" i="13"/>
  <c r="CI11" i="13" s="1"/>
  <c r="BA10" i="13"/>
  <c r="BA11" i="13" s="1"/>
  <c r="U10" i="13"/>
  <c r="U11" i="13" s="1"/>
  <c r="BV10" i="13"/>
  <c r="BV11" i="13" s="1"/>
  <c r="AP10" i="13"/>
  <c r="AP11" i="13" s="1"/>
  <c r="J10" i="13"/>
  <c r="J11" i="13" s="1"/>
  <c r="AX7" i="13"/>
  <c r="AX8" i="13" s="1"/>
  <c r="CX23" i="13"/>
  <c r="CX22" i="13"/>
  <c r="CX5" i="13"/>
  <c r="BR23" i="13"/>
  <c r="BR22" i="13"/>
  <c r="BR5" i="13"/>
  <c r="AL22" i="13"/>
  <c r="AL23" i="13"/>
  <c r="AL5" i="13"/>
  <c r="F22" i="13"/>
  <c r="F23" i="13"/>
  <c r="F5" i="13"/>
  <c r="G16" i="13"/>
  <c r="G17" i="13" s="1"/>
  <c r="AC7" i="13"/>
  <c r="AC8" i="13" s="1"/>
  <c r="CX13" i="13"/>
  <c r="CX14" i="13" s="1"/>
  <c r="BN13" i="13"/>
  <c r="BN14" i="13" s="1"/>
  <c r="V13" i="13"/>
  <c r="V14" i="13" s="1"/>
  <c r="BS10" i="13"/>
  <c r="BS11" i="13" s="1"/>
  <c r="AM10" i="13"/>
  <c r="AM11" i="13" s="1"/>
  <c r="G10" i="13"/>
  <c r="G11" i="13" s="1"/>
  <c r="CX10" i="13"/>
  <c r="CX11" i="13" s="1"/>
  <c r="CD10" i="13"/>
  <c r="CD11" i="13" s="1"/>
  <c r="CT7" i="13"/>
  <c r="CT8" i="13" s="1"/>
  <c r="AD7" i="13"/>
  <c r="AD8" i="13" s="1"/>
  <c r="CD23" i="13"/>
  <c r="CD22" i="13"/>
  <c r="CD5" i="13"/>
  <c r="AX22" i="13"/>
  <c r="AX23" i="13"/>
  <c r="AX5" i="13"/>
  <c r="R22" i="13"/>
  <c r="R5" i="13"/>
  <c r="R23" i="13"/>
  <c r="D64" i="13"/>
  <c r="BS16" i="13"/>
  <c r="BS17" i="13" s="1"/>
  <c r="Y7" i="13"/>
  <c r="Y8" i="13" s="1"/>
  <c r="AO4" i="13"/>
  <c r="CG10" i="13"/>
  <c r="CG11" i="13" s="1"/>
  <c r="AS7" i="13"/>
  <c r="AS8" i="13" s="1"/>
  <c r="AS4" i="13"/>
  <c r="CW7" i="13"/>
  <c r="CW8" i="13" s="1"/>
  <c r="BQ7" i="13"/>
  <c r="BQ8" i="13" s="1"/>
  <c r="AK7" i="13"/>
  <c r="AK8" i="13" s="1"/>
  <c r="E7" i="13"/>
  <c r="E8" i="13" s="1"/>
  <c r="F7" i="13"/>
  <c r="F8" i="13" s="1"/>
  <c r="CC4" i="13"/>
  <c r="AW4" i="13"/>
  <c r="Q4" i="13"/>
  <c r="BR10" i="13"/>
  <c r="BR11" i="13" s="1"/>
  <c r="Z10" i="13"/>
  <c r="Z11" i="13" s="1"/>
  <c r="BR7" i="13"/>
  <c r="BR8" i="13" s="1"/>
  <c r="CQ13" i="13"/>
  <c r="CQ14" i="13" s="1"/>
  <c r="CA13" i="13"/>
  <c r="CA14" i="13" s="1"/>
  <c r="BK13" i="13"/>
  <c r="BK14" i="13" s="1"/>
  <c r="AU13" i="13"/>
  <c r="AU14" i="13" s="1"/>
  <c r="AE13" i="13"/>
  <c r="AE14" i="13" s="1"/>
  <c r="O13" i="13"/>
  <c r="O14" i="13" s="1"/>
  <c r="CG13" i="13"/>
  <c r="CG14" i="13" s="1"/>
  <c r="L16" i="13"/>
  <c r="L17" i="13" s="1"/>
  <c r="BV13" i="13"/>
  <c r="BV14" i="13" s="1"/>
  <c r="J13" i="13"/>
  <c r="J14" i="13" s="1"/>
  <c r="AU16" i="13"/>
  <c r="AU17" i="13" s="1"/>
  <c r="CW13" i="13"/>
  <c r="CW14" i="13" s="1"/>
  <c r="CX16" i="13"/>
  <c r="CX17" i="13" s="1"/>
  <c r="CD16" i="13"/>
  <c r="CD17" i="13" s="1"/>
  <c r="BN16" i="13"/>
  <c r="BN17" i="13" s="1"/>
  <c r="AT16" i="13"/>
  <c r="AT17" i="13" s="1"/>
  <c r="AD16" i="13"/>
  <c r="AD17" i="13" s="1"/>
  <c r="J16" i="13"/>
  <c r="J17" i="13" s="1"/>
  <c r="AZ23" i="13"/>
  <c r="AZ22" i="13"/>
  <c r="AZ5" i="13"/>
  <c r="AZ24" i="13" s="1"/>
  <c r="AZ25" i="13" s="1"/>
  <c r="CL10" i="13"/>
  <c r="CL11" i="13" s="1"/>
  <c r="AH10" i="13"/>
  <c r="AH11" i="13" s="1"/>
  <c r="CP7" i="13"/>
  <c r="CP8" i="13" s="1"/>
  <c r="AH7" i="13"/>
  <c r="AH8" i="13" s="1"/>
  <c r="CP23" i="13"/>
  <c r="CP22" i="13"/>
  <c r="CP5" i="13"/>
  <c r="BJ23" i="13"/>
  <c r="BJ22" i="13"/>
  <c r="BJ5" i="13"/>
  <c r="AD22" i="13"/>
  <c r="AD23" i="13"/>
  <c r="AD5" i="13"/>
  <c r="AD24" i="13" s="1"/>
  <c r="AD25" i="13" s="1"/>
  <c r="CM16" i="13"/>
  <c r="CM17" i="13" s="1"/>
  <c r="CW10" i="13"/>
  <c r="CW11" i="13" s="1"/>
  <c r="CK22" i="13"/>
  <c r="CK5" i="13"/>
  <c r="CK23" i="13"/>
  <c r="CP13" i="13"/>
  <c r="CP14" i="13" s="1"/>
  <c r="AX13" i="13"/>
  <c r="AX14" i="13" s="1"/>
  <c r="N13" i="13"/>
  <c r="N14" i="13" s="1"/>
  <c r="BO10" i="13"/>
  <c r="BO11" i="13" s="1"/>
  <c r="AI10" i="13"/>
  <c r="AI11" i="13" s="1"/>
  <c r="C10" i="13"/>
  <c r="C11" i="13" s="1"/>
  <c r="CT10" i="13"/>
  <c r="CT11" i="13" s="1"/>
  <c r="BN10" i="13"/>
  <c r="BN11" i="13" s="1"/>
  <c r="CD7" i="13"/>
  <c r="CD8" i="13" s="1"/>
  <c r="N7" i="13"/>
  <c r="N8" i="13" s="1"/>
  <c r="BV23" i="13"/>
  <c r="BV22" i="13"/>
  <c r="BV5" i="13"/>
  <c r="BV24" i="13" s="1"/>
  <c r="BV25" i="13" s="1"/>
  <c r="AP22" i="13"/>
  <c r="AP23" i="13"/>
  <c r="AP5" i="13"/>
  <c r="J22" i="13"/>
  <c r="J23" i="13"/>
  <c r="J5" i="13"/>
  <c r="J24" i="13" s="1"/>
  <c r="J25" i="13" s="1"/>
  <c r="D63" i="13"/>
  <c r="AA16" i="13"/>
  <c r="AA17" i="13" s="1"/>
  <c r="M7" i="13"/>
  <c r="M8" i="13" s="1"/>
  <c r="I4" i="13"/>
  <c r="CO7" i="13"/>
  <c r="CO8" i="13" s="1"/>
  <c r="I7" i="13"/>
  <c r="I8" i="13" s="1"/>
  <c r="Y4" i="13"/>
  <c r="CS7" i="13"/>
  <c r="CS8" i="13" s="1"/>
  <c r="BM7" i="13"/>
  <c r="BM8" i="13" s="1"/>
  <c r="AG7" i="13"/>
  <c r="AG8" i="13" s="1"/>
  <c r="CX7" i="13"/>
  <c r="CX8" i="13" s="1"/>
  <c r="CW4" i="13"/>
  <c r="BQ4" i="13"/>
  <c r="AK4" i="13"/>
  <c r="E4" i="13"/>
  <c r="BF10" i="13"/>
  <c r="BF11" i="13" s="1"/>
  <c r="V10" i="13"/>
  <c r="V11" i="13" s="1"/>
  <c r="AL7" i="13"/>
  <c r="AL8" i="13" s="1"/>
  <c r="CM13" i="13"/>
  <c r="CM14" i="13" s="1"/>
  <c r="BW13" i="13"/>
  <c r="BW14" i="13" s="1"/>
  <c r="BG13" i="13"/>
  <c r="BG14" i="13" s="1"/>
  <c r="AQ13" i="13"/>
  <c r="AQ14" i="13" s="1"/>
  <c r="AA13" i="13"/>
  <c r="AA14" i="13" s="1"/>
  <c r="K13" i="13"/>
  <c r="K14" i="13" s="1"/>
  <c r="H16" i="13"/>
  <c r="H17" i="13" s="1"/>
  <c r="BF13" i="13"/>
  <c r="BF14" i="13" s="1"/>
  <c r="CU16" i="13"/>
  <c r="CU17" i="13" s="1"/>
  <c r="AI16" i="13"/>
  <c r="AI17" i="13" s="1"/>
  <c r="BQ13" i="13"/>
  <c r="BQ14" i="13" s="1"/>
  <c r="CT16" i="13"/>
  <c r="CT17" i="13" s="1"/>
  <c r="BZ16" i="13"/>
  <c r="BZ17" i="13" s="1"/>
  <c r="BJ16" i="13"/>
  <c r="BJ17" i="13" s="1"/>
  <c r="AP16" i="13"/>
  <c r="AP17" i="13" s="1"/>
  <c r="Z16" i="13"/>
  <c r="Z17" i="13" s="1"/>
  <c r="F16" i="13"/>
  <c r="F17" i="13" s="1"/>
  <c r="CV23" i="13"/>
  <c r="CV22" i="13"/>
  <c r="CV5" i="13"/>
  <c r="CV24" i="13" s="1"/>
  <c r="CV25" i="13" s="1"/>
  <c r="AJ23" i="13"/>
  <c r="AJ5" i="13"/>
  <c r="AJ24" i="13" s="1"/>
  <c r="AJ25" i="13" s="1"/>
  <c r="AJ22" i="13"/>
  <c r="R10" i="13"/>
  <c r="R11" i="13" s="1"/>
  <c r="BZ7" i="13"/>
  <c r="BZ8" i="13" s="1"/>
  <c r="R7" i="13"/>
  <c r="R8" i="13" s="1"/>
  <c r="CH23" i="13"/>
  <c r="CH22" i="13"/>
  <c r="CH5" i="13"/>
  <c r="BB23" i="13"/>
  <c r="BB22" i="13"/>
  <c r="BB5" i="13"/>
  <c r="V22" i="13"/>
  <c r="V23" i="13"/>
  <c r="V5" i="13"/>
  <c r="BG16" i="13"/>
  <c r="BG17" i="13" s="1"/>
  <c r="CK7" i="13"/>
  <c r="CK8" i="13" s="1"/>
  <c r="BY23" i="13"/>
  <c r="BY22" i="13"/>
  <c r="BY5" i="13"/>
  <c r="CH13" i="13"/>
  <c r="CH14" i="13" s="1"/>
  <c r="AL13" i="13"/>
  <c r="AL14" i="13" s="1"/>
  <c r="CU10" i="13"/>
  <c r="CU11" i="13" s="1"/>
  <c r="BC10" i="13"/>
  <c r="BC11" i="13" s="1"/>
  <c r="W10" i="13"/>
  <c r="W11" i="13" s="1"/>
  <c r="U13" i="13"/>
  <c r="U14" i="13" s="1"/>
  <c r="CP10" i="13"/>
  <c r="CP11" i="13" s="1"/>
  <c r="AT10" i="13"/>
  <c r="AT11" i="13" s="1"/>
  <c r="BJ7" i="13"/>
  <c r="BJ8" i="13" s="1"/>
  <c r="CT23" i="13"/>
  <c r="CT22" i="13"/>
  <c r="CT5" i="13"/>
  <c r="CT24" i="13" s="1"/>
  <c r="CT25" i="13" s="1"/>
  <c r="BN23" i="13"/>
  <c r="BN22" i="13"/>
  <c r="BN5" i="13"/>
  <c r="BN24" i="13" s="1"/>
  <c r="BN25" i="13" s="1"/>
  <c r="AH22" i="13"/>
  <c r="AH23" i="13"/>
  <c r="AH5" i="13"/>
  <c r="AH24" i="13" s="1"/>
  <c r="AH25" i="13" s="1"/>
  <c r="D65" i="13"/>
  <c r="D66" i="13"/>
  <c r="BU7" i="13"/>
  <c r="BU8" i="13" s="1"/>
  <c r="CO4" i="13"/>
  <c r="BC16" i="13"/>
  <c r="BC17" i="13" s="1"/>
  <c r="BY7" i="13"/>
  <c r="BY8" i="13" s="1"/>
  <c r="BU4" i="13"/>
  <c r="M4" i="13"/>
  <c r="CG7" i="13"/>
  <c r="CG8" i="13" s="1"/>
  <c r="BA7" i="13"/>
  <c r="BA8" i="13" s="1"/>
  <c r="U7" i="13"/>
  <c r="U8" i="13" s="1"/>
  <c r="BF7" i="13"/>
  <c r="BF8" i="13" s="1"/>
  <c r="CS4" i="13"/>
  <c r="BM4" i="13"/>
  <c r="AG4" i="13"/>
  <c r="CL7" i="13"/>
  <c r="CL8" i="13" s="1"/>
  <c r="BB10" i="13"/>
  <c r="BB11" i="13" s="1"/>
  <c r="F10" i="13"/>
  <c r="F11" i="13" s="1"/>
  <c r="V7" i="13"/>
  <c r="V8" i="13" s="1"/>
  <c r="H4" i="12"/>
  <c r="J4" i="12"/>
  <c r="AT4" i="12"/>
  <c r="AD4" i="12"/>
  <c r="N4" i="12"/>
  <c r="G4" i="12"/>
  <c r="CG4" i="12"/>
  <c r="AC4" i="12"/>
  <c r="E4" i="12"/>
  <c r="L4" i="12"/>
  <c r="W4" i="12"/>
  <c r="CR4" i="12"/>
  <c r="CB4" i="12"/>
  <c r="BL4" i="12"/>
  <c r="AV4" i="12"/>
  <c r="AB4" i="12"/>
  <c r="BQ4" i="12"/>
  <c r="U4" i="12"/>
  <c r="AN4" i="12"/>
  <c r="D4" i="12"/>
  <c r="K4" i="12"/>
  <c r="CN4" i="12"/>
  <c r="BX4" i="12"/>
  <c r="BH4" i="12"/>
  <c r="AR4" i="12"/>
  <c r="T4" i="12"/>
  <c r="B14" i="12"/>
  <c r="CO13" i="12"/>
  <c r="CO14" i="12" s="1"/>
  <c r="CG13" i="12"/>
  <c r="CG14" i="12" s="1"/>
  <c r="BY13" i="12"/>
  <c r="BY14" i="12" s="1"/>
  <c r="BQ13" i="12"/>
  <c r="BQ14" i="12" s="1"/>
  <c r="BI13" i="12"/>
  <c r="BI14" i="12" s="1"/>
  <c r="CK13" i="12"/>
  <c r="CK14" i="12" s="1"/>
  <c r="BE13" i="12"/>
  <c r="BE14" i="12" s="1"/>
  <c r="AO13" i="12"/>
  <c r="AO14" i="12" s="1"/>
  <c r="Y13" i="12"/>
  <c r="Y14" i="12" s="1"/>
  <c r="I13" i="12"/>
  <c r="I14" i="12" s="1"/>
  <c r="CC13" i="12"/>
  <c r="CC14" i="12" s="1"/>
  <c r="BA13" i="12"/>
  <c r="BA14" i="12" s="1"/>
  <c r="AK13" i="12"/>
  <c r="AK14" i="12" s="1"/>
  <c r="U13" i="12"/>
  <c r="U14" i="12" s="1"/>
  <c r="E13" i="12"/>
  <c r="E14" i="12" s="1"/>
  <c r="BU13" i="12"/>
  <c r="BU14" i="12" s="1"/>
  <c r="AW13" i="12"/>
  <c r="AW14" i="12" s="1"/>
  <c r="AG13" i="12"/>
  <c r="AG14" i="12" s="1"/>
  <c r="Q13" i="12"/>
  <c r="Q14" i="12" s="1"/>
  <c r="CS13" i="12"/>
  <c r="CS14" i="12" s="1"/>
  <c r="BM13" i="12"/>
  <c r="BM14" i="12" s="1"/>
  <c r="AS13" i="12"/>
  <c r="AS14" i="12" s="1"/>
  <c r="AC13" i="12"/>
  <c r="AC14" i="12" s="1"/>
  <c r="M13" i="12"/>
  <c r="M14" i="12" s="1"/>
  <c r="BA4" i="12"/>
  <c r="Q4" i="12"/>
  <c r="X4" i="12"/>
  <c r="AI4" i="12"/>
  <c r="C4" i="12"/>
  <c r="CJ4" i="12"/>
  <c r="BT4" i="12"/>
  <c r="BD4" i="12"/>
  <c r="AJ4" i="12"/>
  <c r="CU13" i="12"/>
  <c r="CU14" i="12" s="1"/>
  <c r="CE13" i="12"/>
  <c r="CE14" i="12" s="1"/>
  <c r="BO13" i="12"/>
  <c r="BO14" i="12" s="1"/>
  <c r="AY13" i="12"/>
  <c r="AY14" i="12" s="1"/>
  <c r="AI13" i="12"/>
  <c r="AI14" i="12" s="1"/>
  <c r="S13" i="12"/>
  <c r="S14" i="12" s="1"/>
  <c r="C13" i="12"/>
  <c r="C14" i="12" s="1"/>
  <c r="CF13" i="12"/>
  <c r="CF14" i="12" s="1"/>
  <c r="BP13" i="12"/>
  <c r="BP14" i="12" s="1"/>
  <c r="AZ13" i="12"/>
  <c r="AZ14" i="12" s="1"/>
  <c r="AJ13" i="12"/>
  <c r="AJ14" i="12" s="1"/>
  <c r="T13" i="12"/>
  <c r="T14" i="12" s="1"/>
  <c r="D13" i="12"/>
  <c r="D14" i="12" s="1"/>
  <c r="CP13" i="12"/>
  <c r="CP14" i="12" s="1"/>
  <c r="BZ13" i="12"/>
  <c r="BZ14" i="12" s="1"/>
  <c r="BJ13" i="12"/>
  <c r="BJ14" i="12" s="1"/>
  <c r="AT13" i="12"/>
  <c r="AT14" i="12" s="1"/>
  <c r="AD13" i="12"/>
  <c r="AD14" i="12" s="1"/>
  <c r="N13" i="12"/>
  <c r="N14" i="12" s="1"/>
  <c r="CM4" i="12"/>
  <c r="BW4" i="12"/>
  <c r="BG4" i="12"/>
  <c r="AQ4" i="12"/>
  <c r="AO4" i="12"/>
  <c r="CQ4" i="12"/>
  <c r="BU4" i="12"/>
  <c r="Y4" i="12"/>
  <c r="CU4" i="12"/>
  <c r="CO4" i="12"/>
  <c r="CE4" i="12"/>
  <c r="BY4" i="12"/>
  <c r="BO4" i="12"/>
  <c r="BI4" i="12"/>
  <c r="AY4" i="12"/>
  <c r="AS4" i="12"/>
  <c r="BE4" i="12"/>
  <c r="I4" i="12"/>
  <c r="B5" i="12"/>
  <c r="CS4" i="12"/>
  <c r="CI4" i="12"/>
  <c r="CC4" i="12"/>
  <c r="BS4" i="12"/>
  <c r="BM4" i="12"/>
  <c r="BC4" i="12"/>
  <c r="AW4" i="12"/>
  <c r="AM4" i="12"/>
  <c r="AG4" i="12"/>
  <c r="CK4" i="12"/>
  <c r="CA4" i="12"/>
  <c r="BK4" i="12"/>
  <c r="AU4" i="12"/>
  <c r="AE4" i="12"/>
  <c r="O4" i="12"/>
  <c r="CW4" i="12"/>
  <c r="AK4" i="12"/>
  <c r="M4" i="12"/>
  <c r="P4" i="12"/>
  <c r="AA4" i="12"/>
  <c r="CV4" i="12"/>
  <c r="CF4" i="12"/>
  <c r="BP4" i="12"/>
  <c r="AZ4" i="12"/>
  <c r="AF4" i="12"/>
  <c r="S4" i="12"/>
  <c r="H55" i="12" l="1"/>
  <c r="H54" i="12"/>
  <c r="F40" i="14"/>
  <c r="J53" i="12"/>
  <c r="F41" i="14"/>
  <c r="J54" i="12"/>
  <c r="AL24" i="12"/>
  <c r="AL25" i="12" s="1"/>
  <c r="F42" i="14"/>
  <c r="F43" i="14"/>
  <c r="G55" i="12"/>
  <c r="G54" i="12"/>
  <c r="D43" i="14"/>
  <c r="D40" i="14"/>
  <c r="C41" i="14"/>
  <c r="D41" i="14"/>
  <c r="C40" i="14"/>
  <c r="E42" i="14"/>
  <c r="E43" i="14"/>
  <c r="E41" i="14"/>
  <c r="E40" i="14"/>
  <c r="D42" i="14"/>
  <c r="C43" i="14"/>
  <c r="C42" i="14"/>
  <c r="F24" i="12"/>
  <c r="F25" i="12" s="1"/>
  <c r="AH24" i="12"/>
  <c r="AH25" i="12" s="1"/>
  <c r="Z24" i="12"/>
  <c r="Z25" i="12" s="1"/>
  <c r="G53" i="12"/>
  <c r="AP24" i="12"/>
  <c r="AP25" i="12" s="1"/>
  <c r="CT24" i="12"/>
  <c r="CT25" i="12" s="1"/>
  <c r="H53" i="12"/>
  <c r="J52" i="12"/>
  <c r="D63" i="12"/>
  <c r="CP24" i="12"/>
  <c r="CP25" i="12" s="1"/>
  <c r="J55" i="12"/>
  <c r="CX24" i="12"/>
  <c r="CX25" i="12" s="1"/>
  <c r="BN24" i="12"/>
  <c r="BN25" i="12" s="1"/>
  <c r="CH24" i="12"/>
  <c r="CH25" i="12" s="1"/>
  <c r="H52" i="12"/>
  <c r="D66" i="12"/>
  <c r="D64" i="12"/>
  <c r="D65" i="12"/>
  <c r="R24" i="12"/>
  <c r="R25" i="12" s="1"/>
  <c r="BR24" i="12"/>
  <c r="BR25" i="12" s="1"/>
  <c r="BV24" i="12"/>
  <c r="BV25" i="12" s="1"/>
  <c r="V24" i="12"/>
  <c r="V25" i="12" s="1"/>
  <c r="AX5" i="12"/>
  <c r="AX24" i="12" s="1"/>
  <c r="AX25" i="12" s="1"/>
  <c r="CL24" i="12"/>
  <c r="CL25" i="12" s="1"/>
  <c r="BB24" i="12"/>
  <c r="BB25" i="12" s="1"/>
  <c r="CD24" i="12"/>
  <c r="CD25" i="12" s="1"/>
  <c r="BF24" i="12"/>
  <c r="BF25" i="12" s="1"/>
  <c r="BZ24" i="12"/>
  <c r="BZ25" i="12" s="1"/>
  <c r="BJ24" i="12"/>
  <c r="BJ25" i="12" s="1"/>
  <c r="CS23" i="13"/>
  <c r="CS5" i="13"/>
  <c r="CS24" i="13" s="1"/>
  <c r="CS25" i="13" s="1"/>
  <c r="CS22" i="13"/>
  <c r="V24" i="13"/>
  <c r="BQ5" i="13"/>
  <c r="BQ24" i="13" s="1"/>
  <c r="BQ25" i="13" s="1"/>
  <c r="BQ23" i="13"/>
  <c r="BQ22" i="13"/>
  <c r="AP24" i="13"/>
  <c r="AP25" i="13" s="1"/>
  <c r="BJ24" i="13"/>
  <c r="CC22" i="13"/>
  <c r="CC5" i="13"/>
  <c r="CC24" i="13" s="1"/>
  <c r="CC25" i="13" s="1"/>
  <c r="CC23" i="13"/>
  <c r="AX24" i="13"/>
  <c r="AX25" i="13" s="1"/>
  <c r="BR24" i="13"/>
  <c r="BR25" i="13" s="1"/>
  <c r="BE23" i="13"/>
  <c r="BE5" i="13"/>
  <c r="BE24" i="13" s="1"/>
  <c r="BE25" i="13" s="1"/>
  <c r="BE22" i="13"/>
  <c r="K22" i="13"/>
  <c r="K23" i="13"/>
  <c r="K5" i="13"/>
  <c r="K24" i="13" s="1"/>
  <c r="K25" i="13" s="1"/>
  <c r="AR23" i="13"/>
  <c r="AR22" i="13"/>
  <c r="AR5" i="13"/>
  <c r="AR24" i="13" s="1"/>
  <c r="AR25" i="13" s="1"/>
  <c r="BG23" i="13"/>
  <c r="BG22" i="13"/>
  <c r="BG5" i="13"/>
  <c r="BG24" i="13" s="1"/>
  <c r="BG25" i="13" s="1"/>
  <c r="BL23" i="13"/>
  <c r="BL22" i="13"/>
  <c r="BL5" i="13"/>
  <c r="BL24" i="13" s="1"/>
  <c r="BL25" i="13" s="1"/>
  <c r="CI23" i="13"/>
  <c r="CI22" i="13"/>
  <c r="CI5" i="13"/>
  <c r="CI24" i="13" s="1"/>
  <c r="CI25" i="13" s="1"/>
  <c r="BH23" i="13"/>
  <c r="BH22" i="13"/>
  <c r="BH5" i="13"/>
  <c r="BH24" i="13" s="1"/>
  <c r="BH25" i="13" s="1"/>
  <c r="C23" i="13"/>
  <c r="C22" i="13"/>
  <c r="C5" i="13"/>
  <c r="C24" i="13" s="1"/>
  <c r="C25" i="13" s="1"/>
  <c r="AI23" i="13"/>
  <c r="AI22" i="13"/>
  <c r="AI5" i="13"/>
  <c r="AI24" i="13" s="1"/>
  <c r="AI25" i="13" s="1"/>
  <c r="BO23" i="13"/>
  <c r="BO22" i="13"/>
  <c r="BO5" i="13"/>
  <c r="BO24" i="13" s="1"/>
  <c r="BO25" i="13" s="1"/>
  <c r="CU23" i="13"/>
  <c r="CU22" i="13"/>
  <c r="CU5" i="13"/>
  <c r="CU24" i="13" s="1"/>
  <c r="CU25" i="13" s="1"/>
  <c r="BK23" i="13"/>
  <c r="BK5" i="13"/>
  <c r="BK24" i="13" s="1"/>
  <c r="BK25" i="13" s="1"/>
  <c r="BK22" i="13"/>
  <c r="BF24" i="13"/>
  <c r="BF25" i="13" s="1"/>
  <c r="N24" i="13"/>
  <c r="N25" i="13" s="1"/>
  <c r="T24" i="13"/>
  <c r="T25" i="13" s="1"/>
  <c r="M23" i="13"/>
  <c r="M22" i="13"/>
  <c r="M5" i="13"/>
  <c r="M24" i="13" s="1"/>
  <c r="M25" i="13" s="1"/>
  <c r="CO23" i="13"/>
  <c r="CO22" i="13"/>
  <c r="CO5" i="13"/>
  <c r="CO24" i="13" s="1"/>
  <c r="CO25" i="13" s="1"/>
  <c r="CW5" i="13"/>
  <c r="CW24" i="13" s="1"/>
  <c r="CW25" i="13" s="1"/>
  <c r="CW22" i="13"/>
  <c r="CW23" i="13"/>
  <c r="I23" i="13"/>
  <c r="I5" i="13"/>
  <c r="I24" i="13" s="1"/>
  <c r="I25" i="13" s="1"/>
  <c r="I22" i="13"/>
  <c r="CK24" i="13"/>
  <c r="CK25" i="13" s="1"/>
  <c r="AO23" i="13"/>
  <c r="AO5" i="13"/>
  <c r="AO24" i="13" s="1"/>
  <c r="AO25" i="13" s="1"/>
  <c r="AO22" i="13"/>
  <c r="AL24" i="13"/>
  <c r="AL25" i="13" s="1"/>
  <c r="U23" i="13"/>
  <c r="U5" i="13"/>
  <c r="U24" i="13" s="1"/>
  <c r="U25" i="13" s="1"/>
  <c r="U22" i="13"/>
  <c r="BI23" i="13"/>
  <c r="BI22" i="13"/>
  <c r="BI5" i="13"/>
  <c r="BI24" i="13" s="1"/>
  <c r="BI25" i="13" s="1"/>
  <c r="AQ23" i="13"/>
  <c r="AQ22" i="13"/>
  <c r="AQ5" i="13"/>
  <c r="AQ24" i="13" s="1"/>
  <c r="AQ25" i="13" s="1"/>
  <c r="P23" i="13"/>
  <c r="P22" i="13"/>
  <c r="P5" i="13"/>
  <c r="P24" i="13" s="1"/>
  <c r="P25" i="13" s="1"/>
  <c r="CB23" i="13"/>
  <c r="CB22" i="13"/>
  <c r="CB5" i="13"/>
  <c r="CB24" i="13" s="1"/>
  <c r="CB25" i="13" s="1"/>
  <c r="W23" i="13"/>
  <c r="W22" i="13"/>
  <c r="W5" i="13"/>
  <c r="W24" i="13" s="1"/>
  <c r="W25" i="13" s="1"/>
  <c r="G23" i="13"/>
  <c r="G22" i="13"/>
  <c r="G5" i="13"/>
  <c r="G24" i="13" s="1"/>
  <c r="G25" i="13" s="1"/>
  <c r="BS23" i="13"/>
  <c r="BS22" i="13"/>
  <c r="BS5" i="13"/>
  <c r="BS24" i="13" s="1"/>
  <c r="BS25" i="13" s="1"/>
  <c r="H23" i="13"/>
  <c r="H22" i="13"/>
  <c r="H5" i="13"/>
  <c r="H24" i="13" s="1"/>
  <c r="H25" i="13" s="1"/>
  <c r="AN23" i="13"/>
  <c r="AN22" i="13"/>
  <c r="AN5" i="13"/>
  <c r="AN24" i="13" s="1"/>
  <c r="AN25" i="13" s="1"/>
  <c r="BT23" i="13"/>
  <c r="BT22" i="13"/>
  <c r="BT5" i="13"/>
  <c r="BT24" i="13" s="1"/>
  <c r="BT25" i="13" s="1"/>
  <c r="O23" i="13"/>
  <c r="O22" i="13"/>
  <c r="O5" i="13"/>
  <c r="O24" i="13" s="1"/>
  <c r="O25" i="13" s="1"/>
  <c r="CA23" i="13"/>
  <c r="CA5" i="13"/>
  <c r="CA24" i="13" s="1"/>
  <c r="CA25" i="13" s="1"/>
  <c r="CA22" i="13"/>
  <c r="G52" i="13"/>
  <c r="G53" i="13"/>
  <c r="G54" i="13"/>
  <c r="G55" i="13"/>
  <c r="J55" i="13"/>
  <c r="J52" i="13"/>
  <c r="J53" i="13"/>
  <c r="J54" i="13"/>
  <c r="AG23" i="13"/>
  <c r="AG5" i="13"/>
  <c r="AG24" i="13" s="1"/>
  <c r="AG25" i="13" s="1"/>
  <c r="AG22" i="13"/>
  <c r="BU23" i="13"/>
  <c r="BU5" i="13"/>
  <c r="BU24" i="13" s="1"/>
  <c r="BU25" i="13" s="1"/>
  <c r="BU22" i="13"/>
  <c r="CH24" i="13"/>
  <c r="CH25" i="13" s="1"/>
  <c r="E23" i="13"/>
  <c r="E5" i="13"/>
  <c r="E24" i="13" s="1"/>
  <c r="E25" i="13" s="1"/>
  <c r="E22" i="13"/>
  <c r="Y23" i="13"/>
  <c r="Y22" i="13"/>
  <c r="Y5" i="13"/>
  <c r="Y24" i="13" s="1"/>
  <c r="Y25" i="13" s="1"/>
  <c r="Q23" i="13"/>
  <c r="Q22" i="13"/>
  <c r="Q5" i="13"/>
  <c r="Q24" i="13" s="1"/>
  <c r="Q25" i="13" s="1"/>
  <c r="AS23" i="13"/>
  <c r="AS22" i="13"/>
  <c r="AS5" i="13"/>
  <c r="AS24" i="13" s="1"/>
  <c r="AS25" i="13" s="1"/>
  <c r="R24" i="13"/>
  <c r="R25" i="13" s="1"/>
  <c r="F24" i="13"/>
  <c r="F25" i="13" s="1"/>
  <c r="BA23" i="13"/>
  <c r="BA22" i="13"/>
  <c r="BA5" i="13"/>
  <c r="BA24" i="13" s="1"/>
  <c r="BA25" i="13" s="1"/>
  <c r="BW23" i="13"/>
  <c r="BW22" i="13"/>
  <c r="BW5" i="13"/>
  <c r="BW24" i="13" s="1"/>
  <c r="BW25" i="13" s="1"/>
  <c r="AA23" i="13"/>
  <c r="AA22" i="13"/>
  <c r="AA5" i="13"/>
  <c r="AA24" i="13" s="1"/>
  <c r="AA25" i="13" s="1"/>
  <c r="CM23" i="13"/>
  <c r="CM22" i="13"/>
  <c r="CM5" i="13"/>
  <c r="CM24" i="13" s="1"/>
  <c r="CM25" i="13" s="1"/>
  <c r="BC23" i="13"/>
  <c r="BC22" i="13"/>
  <c r="BC5" i="13"/>
  <c r="BC24" i="13" s="1"/>
  <c r="BC25" i="13" s="1"/>
  <c r="AB23" i="13"/>
  <c r="AB22" i="13"/>
  <c r="AB5" i="13"/>
  <c r="AB24" i="13" s="1"/>
  <c r="AB25" i="13" s="1"/>
  <c r="CN23" i="13"/>
  <c r="CN22" i="13"/>
  <c r="CN5" i="13"/>
  <c r="CN24" i="13" s="1"/>
  <c r="CN25" i="13" s="1"/>
  <c r="S23" i="13"/>
  <c r="S22" i="13"/>
  <c r="S5" i="13"/>
  <c r="S24" i="13" s="1"/>
  <c r="S25" i="13" s="1"/>
  <c r="AY23" i="13"/>
  <c r="AY22" i="13"/>
  <c r="AY5" i="13"/>
  <c r="AY24" i="13" s="1"/>
  <c r="AY25" i="13" s="1"/>
  <c r="CE23" i="13"/>
  <c r="CE22" i="13"/>
  <c r="CE5" i="13"/>
  <c r="CE24" i="13" s="1"/>
  <c r="CE25" i="13" s="1"/>
  <c r="AE23" i="13"/>
  <c r="AE22" i="13"/>
  <c r="AE5" i="13"/>
  <c r="AE24" i="13" s="1"/>
  <c r="AE25" i="13" s="1"/>
  <c r="CQ23" i="13"/>
  <c r="CQ22" i="13"/>
  <c r="CQ5" i="13"/>
  <c r="CQ24" i="13" s="1"/>
  <c r="CQ25" i="13" s="1"/>
  <c r="Z24" i="13"/>
  <c r="Z25" i="13" s="1"/>
  <c r="BZ24" i="13"/>
  <c r="BZ25" i="13" s="1"/>
  <c r="CF24" i="13"/>
  <c r="CF25" i="13" s="1"/>
  <c r="BM5" i="13"/>
  <c r="BM24" i="13" s="1"/>
  <c r="BM25" i="13" s="1"/>
  <c r="BM22" i="13"/>
  <c r="BM23" i="13"/>
  <c r="BY24" i="13"/>
  <c r="BY25" i="13" s="1"/>
  <c r="BB24" i="13"/>
  <c r="BB25" i="13" s="1"/>
  <c r="AK23" i="13"/>
  <c r="AK5" i="13"/>
  <c r="AK24" i="13" s="1"/>
  <c r="AK25" i="13" s="1"/>
  <c r="AK22" i="13"/>
  <c r="CP24" i="13"/>
  <c r="CP25" i="13" s="1"/>
  <c r="AW23" i="13"/>
  <c r="AW5" i="13"/>
  <c r="AW24" i="13" s="1"/>
  <c r="AW25" i="13" s="1"/>
  <c r="AW22" i="13"/>
  <c r="CD24" i="13"/>
  <c r="CD25" i="13" s="1"/>
  <c r="CX24" i="13"/>
  <c r="H53" i="13"/>
  <c r="H54" i="13"/>
  <c r="H55" i="13"/>
  <c r="H52" i="13"/>
  <c r="CG23" i="13"/>
  <c r="CG5" i="13"/>
  <c r="CG24" i="13" s="1"/>
  <c r="CG25" i="13" s="1"/>
  <c r="CG22" i="13"/>
  <c r="CR23" i="13"/>
  <c r="CR22" i="13"/>
  <c r="CR5" i="13"/>
  <c r="CR24" i="13" s="1"/>
  <c r="CR25" i="13" s="1"/>
  <c r="L23" i="13"/>
  <c r="L22" i="13"/>
  <c r="L5" i="13"/>
  <c r="L24" i="13" s="1"/>
  <c r="L25" i="13" s="1"/>
  <c r="AV23" i="13"/>
  <c r="AV22" i="13"/>
  <c r="AV5" i="13"/>
  <c r="AV24" i="13" s="1"/>
  <c r="AV25" i="13" s="1"/>
  <c r="AF22" i="13"/>
  <c r="AF5" i="13"/>
  <c r="AF24" i="13" s="1"/>
  <c r="AF23" i="13"/>
  <c r="BX23" i="13"/>
  <c r="BX5" i="13"/>
  <c r="BX24" i="13" s="1"/>
  <c r="BX25" i="13" s="1"/>
  <c r="BX22" i="13"/>
  <c r="AM22" i="13"/>
  <c r="AM23" i="13"/>
  <c r="AM5" i="13"/>
  <c r="AM24" i="13" s="1"/>
  <c r="AM25" i="13" s="1"/>
  <c r="F52" i="13"/>
  <c r="B24" i="13"/>
  <c r="B25" i="13" s="1"/>
  <c r="X23" i="13"/>
  <c r="X22" i="13"/>
  <c r="X5" i="13"/>
  <c r="X24" i="13" s="1"/>
  <c r="X25" i="13" s="1"/>
  <c r="BD23" i="13"/>
  <c r="BD22" i="13"/>
  <c r="BD5" i="13"/>
  <c r="BD24" i="13" s="1"/>
  <c r="BD25" i="13" s="1"/>
  <c r="CJ23" i="13"/>
  <c r="CJ22" i="13"/>
  <c r="CJ5" i="13"/>
  <c r="CJ24" i="13" s="1"/>
  <c r="CJ25" i="13" s="1"/>
  <c r="AU22" i="13"/>
  <c r="AU5" i="13"/>
  <c r="AU24" i="13" s="1"/>
  <c r="AU25" i="13" s="1"/>
  <c r="AU23" i="13"/>
  <c r="CL24" i="13"/>
  <c r="CL25" i="13" s="1"/>
  <c r="AC24" i="13"/>
  <c r="AC25" i="13" s="1"/>
  <c r="AT24" i="13"/>
  <c r="AT25" i="13" s="1"/>
  <c r="I54" i="13"/>
  <c r="I55" i="13"/>
  <c r="I52" i="13"/>
  <c r="I53" i="13"/>
  <c r="BP5" i="12"/>
  <c r="BP24" i="12" s="1"/>
  <c r="BP25" i="12" s="1"/>
  <c r="P5" i="12"/>
  <c r="P24" i="12" s="1"/>
  <c r="P25" i="12" s="1"/>
  <c r="BK5" i="12"/>
  <c r="BK24" i="12" s="1"/>
  <c r="BK25" i="12" s="1"/>
  <c r="AM5" i="12"/>
  <c r="AM24" i="12" s="1"/>
  <c r="AM25" i="12" s="1"/>
  <c r="BS5" i="12"/>
  <c r="BS24" i="12" s="1"/>
  <c r="BS25" i="12" s="1"/>
  <c r="AY5" i="12"/>
  <c r="AY24" i="12" s="1"/>
  <c r="AY25" i="12" s="1"/>
  <c r="CE5" i="12"/>
  <c r="CE24" i="12" s="1"/>
  <c r="CE25" i="12" s="1"/>
  <c r="BU5" i="12"/>
  <c r="BU24" i="12" s="1"/>
  <c r="BU25" i="12" s="1"/>
  <c r="BG5" i="12"/>
  <c r="BG24" i="12" s="1"/>
  <c r="BG25" i="12" s="1"/>
  <c r="CJ5" i="12"/>
  <c r="CJ24" i="12" s="1"/>
  <c r="CJ25" i="12" s="1"/>
  <c r="Q5" i="12"/>
  <c r="Q24" i="12" s="1"/>
  <c r="Q25" i="12" s="1"/>
  <c r="AR5" i="12"/>
  <c r="AR24" i="12" s="1"/>
  <c r="AR25" i="12" s="1"/>
  <c r="K5" i="12"/>
  <c r="K24" i="12" s="1"/>
  <c r="K25" i="12" s="1"/>
  <c r="BQ5" i="12"/>
  <c r="BQ24" i="12" s="1"/>
  <c r="BQ25" i="12" s="1"/>
  <c r="CB5" i="12"/>
  <c r="CB24" i="12" s="1"/>
  <c r="CB25" i="12" s="1"/>
  <c r="E5" i="12"/>
  <c r="E24" i="12" s="1"/>
  <c r="E25" i="12" s="1"/>
  <c r="H5" i="12"/>
  <c r="H24" i="12" s="1"/>
  <c r="H25" i="12" s="1"/>
  <c r="CF5" i="12"/>
  <c r="CF24" i="12" s="1"/>
  <c r="CF25" i="12" s="1"/>
  <c r="M5" i="12"/>
  <c r="M24" i="12" s="1"/>
  <c r="M25" i="12" s="1"/>
  <c r="O5" i="12"/>
  <c r="O24" i="12" s="1"/>
  <c r="O25" i="12" s="1"/>
  <c r="CA5" i="12"/>
  <c r="CA24" i="12" s="1"/>
  <c r="CA25" i="12" s="1"/>
  <c r="AW5" i="12"/>
  <c r="AW24" i="12" s="1"/>
  <c r="AW25" i="12" s="1"/>
  <c r="CC5" i="12"/>
  <c r="CC24" i="12" s="1"/>
  <c r="CC25" i="12" s="1"/>
  <c r="I5" i="12"/>
  <c r="I24" i="12" s="1"/>
  <c r="I25" i="12" s="1"/>
  <c r="BI5" i="12"/>
  <c r="BI24" i="12" s="1"/>
  <c r="BI25" i="12" s="1"/>
  <c r="CO5" i="12"/>
  <c r="CO24" i="12" s="1"/>
  <c r="CO25" i="12" s="1"/>
  <c r="CQ5" i="12"/>
  <c r="CQ24" i="12" s="1"/>
  <c r="CQ25" i="12" s="1"/>
  <c r="BW5" i="12"/>
  <c r="BW24" i="12" s="1"/>
  <c r="BW25" i="12" s="1"/>
  <c r="AJ5" i="12"/>
  <c r="AJ24" i="12" s="1"/>
  <c r="AJ25" i="12" s="1"/>
  <c r="C5" i="12"/>
  <c r="C24" i="12" s="1"/>
  <c r="C25" i="12" s="1"/>
  <c r="BA5" i="12"/>
  <c r="BA24" i="12" s="1"/>
  <c r="BA25" i="12" s="1"/>
  <c r="BH5" i="12"/>
  <c r="BH24" i="12" s="1"/>
  <c r="BH25" i="12" s="1"/>
  <c r="D5" i="12"/>
  <c r="D24" i="12" s="1"/>
  <c r="D25" i="12" s="1"/>
  <c r="AB5" i="12"/>
  <c r="AB24" i="12" s="1"/>
  <c r="AB25" i="12" s="1"/>
  <c r="CR5" i="12"/>
  <c r="CR24" i="12" s="1"/>
  <c r="CR25" i="12" s="1"/>
  <c r="AC5" i="12"/>
  <c r="AC24" i="12" s="1"/>
  <c r="AC25" i="12" s="1"/>
  <c r="N5" i="12"/>
  <c r="N24" i="12" s="1"/>
  <c r="N25" i="12" s="1"/>
  <c r="S5" i="12"/>
  <c r="S24" i="12" s="1"/>
  <c r="S25" i="12" s="1"/>
  <c r="AF5" i="12"/>
  <c r="AF24" i="12" s="1"/>
  <c r="AF25" i="12" s="1"/>
  <c r="CV5" i="12"/>
  <c r="CV24" i="12" s="1"/>
  <c r="CV25" i="12" s="1"/>
  <c r="AK5" i="12"/>
  <c r="AK24" i="12" s="1"/>
  <c r="AK25" i="12" s="1"/>
  <c r="AE5" i="12"/>
  <c r="AE24" i="12" s="1"/>
  <c r="AE25" i="12" s="1"/>
  <c r="CK5" i="12"/>
  <c r="CK24" i="12" s="1"/>
  <c r="CK25" i="12" s="1"/>
  <c r="BC5" i="12"/>
  <c r="BC24" i="12" s="1"/>
  <c r="BC25" i="12" s="1"/>
  <c r="CI5" i="12"/>
  <c r="CI24" i="12" s="1"/>
  <c r="CI25" i="12" s="1"/>
  <c r="BE5" i="12"/>
  <c r="BE24" i="12" s="1"/>
  <c r="BE25" i="12" s="1"/>
  <c r="BO5" i="12"/>
  <c r="BO24" i="12" s="1"/>
  <c r="BO25" i="12" s="1"/>
  <c r="CU5" i="12"/>
  <c r="CU24" i="12" s="1"/>
  <c r="CU25" i="12" s="1"/>
  <c r="AO5" i="12"/>
  <c r="AO24" i="12" s="1"/>
  <c r="AO25" i="12" s="1"/>
  <c r="CM5" i="12"/>
  <c r="CM24" i="12" s="1"/>
  <c r="CM25" i="12" s="1"/>
  <c r="BD5" i="12"/>
  <c r="BD24" i="12" s="1"/>
  <c r="BD25" i="12" s="1"/>
  <c r="AI5" i="12"/>
  <c r="AI24" i="12" s="1"/>
  <c r="AI25" i="12" s="1"/>
  <c r="BX5" i="12"/>
  <c r="BX24" i="12" s="1"/>
  <c r="BX25" i="12" s="1"/>
  <c r="AN5" i="12"/>
  <c r="AN24" i="12" s="1"/>
  <c r="AN25" i="12" s="1"/>
  <c r="AV5" i="12"/>
  <c r="AV24" i="12" s="1"/>
  <c r="AV25" i="12" s="1"/>
  <c r="W5" i="12"/>
  <c r="W24" i="12" s="1"/>
  <c r="W25" i="12" s="1"/>
  <c r="CG5" i="12"/>
  <c r="CG24" i="12" s="1"/>
  <c r="CG25" i="12" s="1"/>
  <c r="AD5" i="12"/>
  <c r="AD24" i="12" s="1"/>
  <c r="AD25" i="12" s="1"/>
  <c r="AZ5" i="12"/>
  <c r="AZ24" i="12" s="1"/>
  <c r="AZ25" i="12" s="1"/>
  <c r="AA5" i="12"/>
  <c r="AA24" i="12" s="1"/>
  <c r="AA25" i="12" s="1"/>
  <c r="CW5" i="12"/>
  <c r="CW24" i="12" s="1"/>
  <c r="CW25" i="12" s="1"/>
  <c r="AU5" i="12"/>
  <c r="AU24" i="12" s="1"/>
  <c r="AU25" i="12" s="1"/>
  <c r="AG5" i="12"/>
  <c r="AG24" i="12" s="1"/>
  <c r="AG25" i="12" s="1"/>
  <c r="BM5" i="12"/>
  <c r="BM24" i="12" s="1"/>
  <c r="BM25" i="12" s="1"/>
  <c r="CS5" i="12"/>
  <c r="CS24" i="12" s="1"/>
  <c r="CS25" i="12" s="1"/>
  <c r="AS5" i="12"/>
  <c r="AS24" i="12" s="1"/>
  <c r="AS25" i="12" s="1"/>
  <c r="BY5" i="12"/>
  <c r="BY24" i="12" s="1"/>
  <c r="BY25" i="12" s="1"/>
  <c r="Y5" i="12"/>
  <c r="Y24" i="12" s="1"/>
  <c r="Y25" i="12" s="1"/>
  <c r="AQ5" i="12"/>
  <c r="AQ24" i="12" s="1"/>
  <c r="AQ25" i="12" s="1"/>
  <c r="BT5" i="12"/>
  <c r="BT24" i="12" s="1"/>
  <c r="BT25" i="12" s="1"/>
  <c r="X5" i="12"/>
  <c r="X24" i="12" s="1"/>
  <c r="X25" i="12" s="1"/>
  <c r="T5" i="12"/>
  <c r="T24" i="12" s="1"/>
  <c r="T25" i="12" s="1"/>
  <c r="CN5" i="12"/>
  <c r="CN24" i="12" s="1"/>
  <c r="CN25" i="12" s="1"/>
  <c r="U5" i="12"/>
  <c r="U24" i="12" s="1"/>
  <c r="U25" i="12" s="1"/>
  <c r="BL5" i="12"/>
  <c r="BL24" i="12" s="1"/>
  <c r="BL25" i="12" s="1"/>
  <c r="L5" i="12"/>
  <c r="L24" i="12" s="1"/>
  <c r="L25" i="12" s="1"/>
  <c r="G5" i="12"/>
  <c r="G24" i="12" s="1"/>
  <c r="G25" i="12" s="1"/>
  <c r="AT5" i="12"/>
  <c r="AT24" i="12" s="1"/>
  <c r="AT25" i="12" s="1"/>
  <c r="J5" i="12"/>
  <c r="J24" i="12" s="1"/>
  <c r="J25" i="12" s="1"/>
  <c r="B24" i="12"/>
  <c r="B25" i="12" s="1"/>
  <c r="I54" i="12"/>
  <c r="I55" i="12"/>
  <c r="I52" i="12"/>
  <c r="I53" i="12"/>
  <c r="D49" i="14" l="1"/>
  <c r="B49" i="14"/>
  <c r="C49" i="14" s="1"/>
  <c r="E54" i="12"/>
  <c r="F65" i="12" s="1"/>
  <c r="B48" i="14"/>
  <c r="C48" i="14" s="1"/>
  <c r="D47" i="14"/>
  <c r="D53" i="14" s="1"/>
  <c r="B47" i="14"/>
  <c r="C47" i="14" s="1"/>
  <c r="E52" i="12"/>
  <c r="F63" i="12" s="1"/>
  <c r="B46" i="14"/>
  <c r="C46" i="14" s="1"/>
  <c r="B41" i="14"/>
  <c r="B43" i="14"/>
  <c r="B42" i="14"/>
  <c r="B40" i="14"/>
  <c r="D55" i="12"/>
  <c r="E55" i="12"/>
  <c r="F66" i="12" s="1"/>
  <c r="D46" i="14"/>
  <c r="D52" i="14" s="1"/>
  <c r="D52" i="12"/>
  <c r="D48" i="14"/>
  <c r="D53" i="12"/>
  <c r="D54" i="12"/>
  <c r="F52" i="12"/>
  <c r="E63" i="12" s="1"/>
  <c r="E53" i="12"/>
  <c r="F64" i="12" s="1"/>
  <c r="F53" i="13"/>
  <c r="CX25" i="13"/>
  <c r="E55" i="13"/>
  <c r="D55" i="13"/>
  <c r="E54" i="13"/>
  <c r="BJ25" i="13"/>
  <c r="D54" i="13"/>
  <c r="K52" i="13"/>
  <c r="L52" i="13" s="1"/>
  <c r="E63" i="13"/>
  <c r="F54" i="13"/>
  <c r="F55" i="13"/>
  <c r="D53" i="13"/>
  <c r="AF25" i="13"/>
  <c r="E53" i="13"/>
  <c r="V25" i="13"/>
  <c r="E52" i="13"/>
  <c r="D52" i="13"/>
  <c r="F53" i="12"/>
  <c r="K53" i="12" s="1"/>
  <c r="L53" i="12" s="1"/>
  <c r="F54" i="12"/>
  <c r="E65" i="12" s="1"/>
  <c r="F55" i="12"/>
  <c r="E66" i="12" s="1"/>
  <c r="M52" i="12" l="1"/>
  <c r="M55" i="12"/>
  <c r="M54" i="12"/>
  <c r="M53" i="12"/>
  <c r="K54" i="12"/>
  <c r="L54" i="12" s="1"/>
  <c r="K55" i="12"/>
  <c r="L55" i="12" s="1"/>
  <c r="E64" i="12"/>
  <c r="H64" i="12" s="1"/>
  <c r="K52" i="12"/>
  <c r="L52" i="12" s="1"/>
  <c r="F63" i="13"/>
  <c r="I63" i="13" s="1"/>
  <c r="M52" i="13"/>
  <c r="E66" i="13"/>
  <c r="K55" i="13"/>
  <c r="L55" i="13" s="1"/>
  <c r="M55" i="13"/>
  <c r="F66" i="13"/>
  <c r="I66" i="13" s="1"/>
  <c r="F64" i="13"/>
  <c r="M53" i="13"/>
  <c r="E65" i="13"/>
  <c r="K54" i="13"/>
  <c r="L54" i="13" s="1"/>
  <c r="M54" i="13"/>
  <c r="F65" i="13"/>
  <c r="I65" i="13" s="1"/>
  <c r="E64" i="13"/>
  <c r="K53" i="13"/>
  <c r="L53" i="13" s="1"/>
  <c r="I63" i="12"/>
  <c r="I65" i="12"/>
  <c r="H65" i="12"/>
  <c r="G65" i="12"/>
  <c r="I66" i="12"/>
  <c r="H63" i="12"/>
  <c r="G63" i="12"/>
  <c r="H66" i="12"/>
  <c r="G66" i="12"/>
  <c r="G64" i="12" l="1"/>
  <c r="G63" i="13"/>
  <c r="I64" i="12"/>
  <c r="H63" i="13"/>
  <c r="H64" i="13"/>
  <c r="G64" i="13"/>
  <c r="I64" i="13"/>
  <c r="H66" i="13"/>
  <c r="G66" i="13"/>
  <c r="H65" i="13"/>
  <c r="G65" i="13"/>
  <c r="L5" i="3" l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4" i="3"/>
  <c r="K5" i="3" l="1"/>
  <c r="N5" i="3" s="1"/>
  <c r="K6" i="3"/>
  <c r="N6" i="3" s="1"/>
  <c r="K7" i="3"/>
  <c r="N7" i="3" s="1"/>
  <c r="K8" i="3"/>
  <c r="N8" i="3" s="1"/>
  <c r="K9" i="3"/>
  <c r="N9" i="3" s="1"/>
  <c r="K10" i="3"/>
  <c r="N10" i="3" s="1"/>
  <c r="K11" i="3"/>
  <c r="N11" i="3" s="1"/>
  <c r="K12" i="3"/>
  <c r="N12" i="3" s="1"/>
  <c r="K13" i="3"/>
  <c r="N13" i="3" s="1"/>
  <c r="K14" i="3"/>
  <c r="N14" i="3" s="1"/>
  <c r="K15" i="3"/>
  <c r="N15" i="3" s="1"/>
  <c r="K16" i="3"/>
  <c r="N16" i="3" s="1"/>
  <c r="K17" i="3"/>
  <c r="N17" i="3" s="1"/>
  <c r="K18" i="3"/>
  <c r="N18" i="3" s="1"/>
  <c r="K19" i="3"/>
  <c r="N19" i="3" s="1"/>
  <c r="K20" i="3"/>
  <c r="N20" i="3" s="1"/>
  <c r="K21" i="3"/>
  <c r="N21" i="3" s="1"/>
  <c r="K4" i="3"/>
  <c r="N4" i="3" s="1"/>
  <c r="Z6" i="3" l="1"/>
  <c r="AA6" i="3"/>
  <c r="AK6" i="3"/>
  <c r="Z7" i="3"/>
  <c r="AA7" i="3"/>
  <c r="AK7" i="3"/>
  <c r="Z8" i="3"/>
  <c r="AA8" i="3"/>
  <c r="AK8" i="3"/>
  <c r="Z9" i="3"/>
  <c r="AA9" i="3"/>
  <c r="AK9" i="3"/>
  <c r="Z10" i="3"/>
  <c r="AA10" i="3"/>
  <c r="AK10" i="3"/>
  <c r="Z11" i="3"/>
  <c r="AA11" i="3"/>
  <c r="AK11" i="3"/>
  <c r="Z12" i="3"/>
  <c r="AA12" i="3"/>
  <c r="AK12" i="3"/>
  <c r="Z13" i="3"/>
  <c r="AA13" i="3"/>
  <c r="AK13" i="3"/>
  <c r="Z14" i="3"/>
  <c r="AA14" i="3"/>
  <c r="AK14" i="3"/>
  <c r="Z15" i="3"/>
  <c r="AA15" i="3"/>
  <c r="AK15" i="3"/>
  <c r="Z16" i="3"/>
  <c r="AA16" i="3"/>
  <c r="AK16" i="3"/>
  <c r="Z17" i="3"/>
  <c r="AA17" i="3"/>
  <c r="AK17" i="3"/>
  <c r="Z18" i="3"/>
  <c r="AA18" i="3"/>
  <c r="AK18" i="3"/>
  <c r="Z19" i="3"/>
  <c r="AA19" i="3"/>
  <c r="AK19" i="3"/>
  <c r="Z20" i="3"/>
  <c r="AA20" i="3"/>
  <c r="AK20" i="3"/>
  <c r="Z21" i="3"/>
  <c r="AA21" i="3"/>
  <c r="AK21" i="3"/>
  <c r="C3" i="4" l="1"/>
  <c r="D3" i="4"/>
  <c r="E3" i="4"/>
  <c r="F3" i="4"/>
  <c r="G3" i="4"/>
  <c r="H3" i="4"/>
  <c r="I3" i="4"/>
  <c r="C4" i="4"/>
  <c r="D4" i="4"/>
  <c r="E4" i="4"/>
  <c r="F4" i="4"/>
  <c r="G4" i="4"/>
  <c r="H4" i="4"/>
  <c r="I4" i="4"/>
  <c r="C5" i="4"/>
  <c r="D5" i="4"/>
  <c r="E5" i="4"/>
  <c r="F5" i="4"/>
  <c r="G5" i="4"/>
  <c r="H5" i="4"/>
  <c r="I5" i="4"/>
  <c r="C6" i="4"/>
  <c r="D6" i="4"/>
  <c r="E6" i="4"/>
  <c r="F6" i="4"/>
  <c r="G6" i="4"/>
  <c r="H6" i="4"/>
  <c r="I6" i="4"/>
  <c r="C7" i="4"/>
  <c r="D7" i="4"/>
  <c r="E7" i="4"/>
  <c r="F7" i="4"/>
  <c r="G7" i="4"/>
  <c r="H7" i="4"/>
  <c r="I7" i="4"/>
  <c r="B4" i="4"/>
  <c r="B5" i="4"/>
  <c r="B6" i="4"/>
  <c r="B7" i="4"/>
  <c r="B3" i="4"/>
  <c r="AK5" i="3"/>
  <c r="AA5" i="3"/>
  <c r="Z5" i="3"/>
  <c r="AK4" i="3"/>
  <c r="AA4" i="3"/>
  <c r="Z4" i="3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" i="1"/>
  <c r="U3" i="1"/>
  <c r="U4" i="1"/>
  <c r="U5" i="1"/>
  <c r="U6" i="1"/>
  <c r="U7" i="1"/>
  <c r="U8" i="1"/>
  <c r="G10" i="3" s="1"/>
  <c r="U9" i="1"/>
  <c r="U10" i="1"/>
  <c r="U11" i="1"/>
  <c r="U12" i="1"/>
  <c r="U13" i="1"/>
  <c r="U14" i="1"/>
  <c r="U15" i="1"/>
  <c r="U16" i="1"/>
  <c r="U17" i="1"/>
  <c r="U18" i="1"/>
  <c r="U19" i="1"/>
  <c r="U2" i="1"/>
  <c r="S3" i="1"/>
  <c r="S5" i="1"/>
  <c r="S6" i="1"/>
  <c r="S10" i="1"/>
  <c r="S14" i="1"/>
  <c r="S17" i="1"/>
  <c r="S19" i="1"/>
  <c r="R3" i="1"/>
  <c r="R4" i="1"/>
  <c r="R7" i="1"/>
  <c r="R10" i="1"/>
  <c r="E12" i="9" s="1"/>
  <c r="U12" i="9" s="1"/>
  <c r="R11" i="1"/>
  <c r="R14" i="1"/>
  <c r="E16" i="9" s="1"/>
  <c r="U16" i="9" s="1"/>
  <c r="R15" i="1"/>
  <c r="R16" i="1"/>
  <c r="E18" i="9" s="1"/>
  <c r="U18" i="9" s="1"/>
  <c r="R19" i="1"/>
  <c r="Q3" i="1"/>
  <c r="Q4" i="1"/>
  <c r="Q5" i="1"/>
  <c r="Q6" i="1"/>
  <c r="Q7" i="1"/>
  <c r="Q8" i="1"/>
  <c r="Q9" i="1"/>
  <c r="Q10" i="1"/>
  <c r="Q11" i="1"/>
  <c r="Q12" i="1"/>
  <c r="H14" i="16" s="1"/>
  <c r="Q13" i="1"/>
  <c r="Q14" i="1"/>
  <c r="Q15" i="1"/>
  <c r="Q16" i="1"/>
  <c r="Q17" i="1"/>
  <c r="Q18" i="1"/>
  <c r="Q19" i="1"/>
  <c r="Q2" i="1"/>
  <c r="P3" i="1"/>
  <c r="P4" i="1"/>
  <c r="P5" i="1"/>
  <c r="P6" i="1"/>
  <c r="P7" i="1"/>
  <c r="P8" i="1"/>
  <c r="C10" i="11" s="1"/>
  <c r="P9" i="1"/>
  <c r="C11" i="11" s="1"/>
  <c r="P10" i="1"/>
  <c r="P11" i="1"/>
  <c r="P12" i="1"/>
  <c r="P13" i="1"/>
  <c r="P14" i="1"/>
  <c r="P15" i="1"/>
  <c r="C17" i="16" s="1"/>
  <c r="P16" i="1"/>
  <c r="P17" i="1"/>
  <c r="P18" i="1"/>
  <c r="P19" i="1"/>
  <c r="P2" i="1"/>
  <c r="O8" i="1"/>
  <c r="O10" i="1"/>
  <c r="C3" i="2"/>
  <c r="D3" i="2"/>
  <c r="E3" i="2"/>
  <c r="F3" i="2"/>
  <c r="S15" i="1" s="1"/>
  <c r="G3" i="2"/>
  <c r="H3" i="2"/>
  <c r="I3" i="2"/>
  <c r="C4" i="2"/>
  <c r="D4" i="2"/>
  <c r="E4" i="2"/>
  <c r="R2" i="1" s="1"/>
  <c r="F4" i="2"/>
  <c r="S4" i="1" s="1"/>
  <c r="G4" i="2"/>
  <c r="T17" i="1" s="1"/>
  <c r="H4" i="2"/>
  <c r="I4" i="2"/>
  <c r="C5" i="2"/>
  <c r="D5" i="2"/>
  <c r="E5" i="2"/>
  <c r="R5" i="1" s="1"/>
  <c r="F5" i="2"/>
  <c r="S18" i="1" s="1"/>
  <c r="G5" i="2"/>
  <c r="T8" i="1" s="1"/>
  <c r="H5" i="2"/>
  <c r="I5" i="2"/>
  <c r="C6" i="2"/>
  <c r="D6" i="2"/>
  <c r="E6" i="2"/>
  <c r="R8" i="1" s="1"/>
  <c r="F6" i="2"/>
  <c r="S8" i="1" s="1"/>
  <c r="G6" i="2"/>
  <c r="T4" i="1" s="1"/>
  <c r="H6" i="2"/>
  <c r="I6" i="2"/>
  <c r="C7" i="2"/>
  <c r="D7" i="2"/>
  <c r="E7" i="2"/>
  <c r="F7" i="2"/>
  <c r="S12" i="1" s="1"/>
  <c r="G7" i="2"/>
  <c r="T6" i="1" s="1"/>
  <c r="H7" i="2"/>
  <c r="I7" i="2"/>
  <c r="C8" i="2"/>
  <c r="D8" i="2"/>
  <c r="E8" i="2"/>
  <c r="R12" i="1" s="1"/>
  <c r="F8" i="2"/>
  <c r="S7" i="1" s="1"/>
  <c r="G8" i="2"/>
  <c r="T2" i="1" s="1"/>
  <c r="H8" i="2"/>
  <c r="I8" i="2"/>
  <c r="C9" i="2"/>
  <c r="D9" i="2"/>
  <c r="E9" i="2"/>
  <c r="F9" i="2"/>
  <c r="S11" i="1" s="1"/>
  <c r="G9" i="2"/>
  <c r="T13" i="1" s="1"/>
  <c r="H9" i="2"/>
  <c r="I9" i="2"/>
  <c r="C10" i="2"/>
  <c r="D10" i="2"/>
  <c r="E10" i="2"/>
  <c r="R9" i="1" s="1"/>
  <c r="F10" i="2"/>
  <c r="S9" i="1" s="1"/>
  <c r="G10" i="2"/>
  <c r="H10" i="2"/>
  <c r="I10" i="2"/>
  <c r="B4" i="2"/>
  <c r="O6" i="1" s="1"/>
  <c r="B5" i="2"/>
  <c r="O11" i="1" s="1"/>
  <c r="B6" i="2"/>
  <c r="O14" i="1" s="1"/>
  <c r="B7" i="2"/>
  <c r="O4" i="1" s="1"/>
  <c r="B8" i="2"/>
  <c r="O5" i="1" s="1"/>
  <c r="B9" i="2"/>
  <c r="O19" i="1" s="1"/>
  <c r="B10" i="2"/>
  <c r="O18" i="1" s="1"/>
  <c r="B3" i="2"/>
  <c r="O9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C15" i="11" l="1"/>
  <c r="C15" i="16"/>
  <c r="C14" i="11"/>
  <c r="C14" i="16"/>
  <c r="E14" i="16"/>
  <c r="E14" i="9"/>
  <c r="U14" i="9" s="1"/>
  <c r="G14" i="11"/>
  <c r="Y12" i="1"/>
  <c r="AC14" i="9" s="1"/>
  <c r="AD14" i="9" s="1"/>
  <c r="F14" i="16"/>
  <c r="E17" i="9"/>
  <c r="U17" i="9" s="1"/>
  <c r="E17" i="16"/>
  <c r="Y15" i="1"/>
  <c r="AC17" i="9" s="1"/>
  <c r="AD17" i="9" s="1"/>
  <c r="F17" i="16"/>
  <c r="E10" i="16"/>
  <c r="E10" i="9"/>
  <c r="U10" i="9" s="1"/>
  <c r="AJ5" i="3"/>
  <c r="X4" i="3"/>
  <c r="AE4" i="3" s="1"/>
  <c r="S13" i="1"/>
  <c r="T19" i="1"/>
  <c r="T15" i="1"/>
  <c r="T11" i="1"/>
  <c r="T7" i="1"/>
  <c r="T3" i="1"/>
  <c r="S16" i="1"/>
  <c r="T18" i="1"/>
  <c r="T14" i="1"/>
  <c r="T10" i="1"/>
  <c r="T9" i="1"/>
  <c r="T5" i="1"/>
  <c r="T16" i="1"/>
  <c r="T12" i="1"/>
  <c r="R18" i="1"/>
  <c r="R6" i="1"/>
  <c r="R17" i="1"/>
  <c r="D15" i="3"/>
  <c r="O17" i="1"/>
  <c r="O13" i="1"/>
  <c r="O2" i="1"/>
  <c r="O16" i="1"/>
  <c r="O12" i="1"/>
  <c r="O15" i="1"/>
  <c r="O7" i="1"/>
  <c r="O3" i="1"/>
  <c r="C19" i="11"/>
  <c r="C19" i="9"/>
  <c r="Y19" i="9" s="1"/>
  <c r="C19" i="3"/>
  <c r="I17" i="11"/>
  <c r="H17" i="9"/>
  <c r="I9" i="11"/>
  <c r="H9" i="9"/>
  <c r="F19" i="11"/>
  <c r="D19" i="3"/>
  <c r="F7" i="11"/>
  <c r="D7" i="3"/>
  <c r="C4" i="9"/>
  <c r="Y4" i="9" s="1"/>
  <c r="C4" i="11"/>
  <c r="C6" i="9"/>
  <c r="Y6" i="9" s="1"/>
  <c r="C6" i="11"/>
  <c r="C6" i="3"/>
  <c r="I16" i="11"/>
  <c r="H16" i="9"/>
  <c r="I8" i="11"/>
  <c r="H8" i="9"/>
  <c r="F18" i="11"/>
  <c r="D18" i="3"/>
  <c r="F10" i="11"/>
  <c r="D10" i="3"/>
  <c r="F20" i="9"/>
  <c r="G20" i="11"/>
  <c r="E20" i="3"/>
  <c r="AT20" i="3" s="1"/>
  <c r="G12" i="11"/>
  <c r="F12" i="9"/>
  <c r="E12" i="3"/>
  <c r="AT12" i="3" s="1"/>
  <c r="H18" i="11"/>
  <c r="F18" i="3"/>
  <c r="AU18" i="3" s="1"/>
  <c r="C21" i="11"/>
  <c r="C21" i="9"/>
  <c r="C21" i="3"/>
  <c r="C17" i="11"/>
  <c r="C17" i="9"/>
  <c r="Y17" i="9" s="1"/>
  <c r="C17" i="3"/>
  <c r="C13" i="11"/>
  <c r="C13" i="9"/>
  <c r="Y13" i="9" s="1"/>
  <c r="C13" i="3"/>
  <c r="C9" i="11"/>
  <c r="C9" i="9"/>
  <c r="Y9" i="9" s="1"/>
  <c r="C9" i="3"/>
  <c r="C5" i="11"/>
  <c r="C5" i="9"/>
  <c r="Y5" i="9" s="1"/>
  <c r="C5" i="3"/>
  <c r="H19" i="9"/>
  <c r="I19" i="11"/>
  <c r="H15" i="9"/>
  <c r="I15" i="11"/>
  <c r="H11" i="9"/>
  <c r="I11" i="11"/>
  <c r="H7" i="9"/>
  <c r="I7" i="11"/>
  <c r="F21" i="11"/>
  <c r="D21" i="3"/>
  <c r="F17" i="11"/>
  <c r="D17" i="3"/>
  <c r="F13" i="11"/>
  <c r="D13" i="3"/>
  <c r="F9" i="11"/>
  <c r="D9" i="3"/>
  <c r="F5" i="11"/>
  <c r="D5" i="3"/>
  <c r="G19" i="11"/>
  <c r="F19" i="9"/>
  <c r="E19" i="3"/>
  <c r="AT19" i="3" s="1"/>
  <c r="G15" i="11"/>
  <c r="E15" i="3"/>
  <c r="AT15" i="3" s="1"/>
  <c r="G11" i="11"/>
  <c r="F11" i="9"/>
  <c r="E11" i="3"/>
  <c r="AT11" i="3" s="1"/>
  <c r="G7" i="11"/>
  <c r="F7" i="9"/>
  <c r="E7" i="3"/>
  <c r="AT7" i="3" s="1"/>
  <c r="H21" i="11"/>
  <c r="F21" i="3"/>
  <c r="AU21" i="3" s="1"/>
  <c r="H17" i="11"/>
  <c r="F17" i="3"/>
  <c r="AU17" i="3" s="1"/>
  <c r="H13" i="11"/>
  <c r="F13" i="3"/>
  <c r="AU13" i="3" s="1"/>
  <c r="H9" i="11"/>
  <c r="F9" i="3"/>
  <c r="AU9" i="3" s="1"/>
  <c r="H5" i="11"/>
  <c r="F5" i="3"/>
  <c r="AU5" i="3" s="1"/>
  <c r="C7" i="11"/>
  <c r="C7" i="9"/>
  <c r="Y7" i="9" s="1"/>
  <c r="C7" i="3"/>
  <c r="X7" i="3" s="1"/>
  <c r="I21" i="11"/>
  <c r="H21" i="9"/>
  <c r="I13" i="11"/>
  <c r="H13" i="9"/>
  <c r="I5" i="11"/>
  <c r="H5" i="9"/>
  <c r="F11" i="11"/>
  <c r="D11" i="3"/>
  <c r="G21" i="11"/>
  <c r="E21" i="3"/>
  <c r="AT21" i="3" s="1"/>
  <c r="G17" i="11"/>
  <c r="F17" i="9"/>
  <c r="E17" i="3"/>
  <c r="AT17" i="3" s="1"/>
  <c r="G13" i="11"/>
  <c r="F13" i="9"/>
  <c r="E13" i="3"/>
  <c r="AT13" i="3" s="1"/>
  <c r="G9" i="11"/>
  <c r="F9" i="9"/>
  <c r="E9" i="3"/>
  <c r="AT9" i="3" s="1"/>
  <c r="G5" i="11"/>
  <c r="F5" i="9"/>
  <c r="E5" i="3"/>
  <c r="AT5" i="3" s="1"/>
  <c r="H19" i="11"/>
  <c r="F19" i="3"/>
  <c r="AU19" i="3" s="1"/>
  <c r="F15" i="3"/>
  <c r="AU15" i="3" s="1"/>
  <c r="H15" i="11"/>
  <c r="H11" i="11"/>
  <c r="F11" i="3"/>
  <c r="AU11" i="3" s="1"/>
  <c r="H7" i="11"/>
  <c r="F7" i="3"/>
  <c r="AU7" i="3" s="1"/>
  <c r="C18" i="9"/>
  <c r="Y18" i="9" s="1"/>
  <c r="C18" i="11"/>
  <c r="C18" i="3"/>
  <c r="I20" i="11"/>
  <c r="H20" i="9"/>
  <c r="I12" i="11"/>
  <c r="H12" i="9"/>
  <c r="F4" i="11"/>
  <c r="D14" i="3"/>
  <c r="F14" i="11"/>
  <c r="F6" i="11"/>
  <c r="D6" i="3"/>
  <c r="F16" i="9"/>
  <c r="G16" i="11"/>
  <c r="E16" i="3"/>
  <c r="AT16" i="3" s="1"/>
  <c r="F8" i="9"/>
  <c r="G8" i="11"/>
  <c r="E8" i="3"/>
  <c r="AT8" i="3" s="1"/>
  <c r="H4" i="11"/>
  <c r="F4" i="3"/>
  <c r="AU4" i="3" s="1"/>
  <c r="F14" i="3"/>
  <c r="AU14" i="3" s="1"/>
  <c r="H14" i="11"/>
  <c r="H10" i="11"/>
  <c r="F10" i="3"/>
  <c r="AU10" i="3" s="1"/>
  <c r="H6" i="11"/>
  <c r="F6" i="3"/>
  <c r="AU6" i="3" s="1"/>
  <c r="C20" i="9"/>
  <c r="Y20" i="9" s="1"/>
  <c r="C20" i="11"/>
  <c r="C20" i="3"/>
  <c r="C16" i="9"/>
  <c r="Y16" i="9" s="1"/>
  <c r="C16" i="11"/>
  <c r="C16" i="3"/>
  <c r="C12" i="11"/>
  <c r="C12" i="9"/>
  <c r="Y12" i="9" s="1"/>
  <c r="C12" i="3"/>
  <c r="C8" i="9"/>
  <c r="Y8" i="9" s="1"/>
  <c r="C8" i="11"/>
  <c r="C8" i="3"/>
  <c r="H4" i="9"/>
  <c r="I18" i="11"/>
  <c r="H18" i="9"/>
  <c r="I14" i="11"/>
  <c r="H14" i="9"/>
  <c r="H10" i="9"/>
  <c r="I10" i="11"/>
  <c r="I6" i="11"/>
  <c r="H6" i="9"/>
  <c r="F20" i="11"/>
  <c r="D20" i="3"/>
  <c r="F16" i="11"/>
  <c r="D16" i="3"/>
  <c r="F12" i="11"/>
  <c r="D12" i="3"/>
  <c r="F8" i="11"/>
  <c r="D8" i="3"/>
  <c r="R4" i="9"/>
  <c r="S4" i="9" s="1"/>
  <c r="Z4" i="9" s="1"/>
  <c r="G4" i="11"/>
  <c r="E4" i="3"/>
  <c r="AT4" i="3" s="1"/>
  <c r="F18" i="9"/>
  <c r="G18" i="11"/>
  <c r="E18" i="3"/>
  <c r="AT18" i="3" s="1"/>
  <c r="G10" i="11"/>
  <c r="F10" i="9"/>
  <c r="E10" i="3"/>
  <c r="AT10" i="3" s="1"/>
  <c r="G6" i="11"/>
  <c r="F6" i="9"/>
  <c r="E6" i="3"/>
  <c r="AT6" i="3" s="1"/>
  <c r="H20" i="11"/>
  <c r="F20" i="3"/>
  <c r="AU20" i="3" s="1"/>
  <c r="H16" i="11"/>
  <c r="F16" i="3"/>
  <c r="AU16" i="3" s="1"/>
  <c r="H12" i="11"/>
  <c r="F12" i="3"/>
  <c r="AU12" i="3" s="1"/>
  <c r="H8" i="11"/>
  <c r="F8" i="3"/>
  <c r="AU8" i="3" s="1"/>
  <c r="C10" i="9"/>
  <c r="C10" i="3"/>
  <c r="C11" i="9"/>
  <c r="Y11" i="9" s="1"/>
  <c r="C11" i="3"/>
  <c r="F14" i="9"/>
  <c r="E14" i="3"/>
  <c r="AT14" i="3" s="1"/>
  <c r="C15" i="9"/>
  <c r="Y15" i="9" s="1"/>
  <c r="C15" i="3"/>
  <c r="C14" i="9"/>
  <c r="Y14" i="9" s="1"/>
  <c r="C14" i="3"/>
  <c r="Y5" i="3"/>
  <c r="Y16" i="3"/>
  <c r="AJ16" i="3"/>
  <c r="Y19" i="3"/>
  <c r="AJ19" i="3"/>
  <c r="AJ15" i="3"/>
  <c r="Y15" i="3"/>
  <c r="Y11" i="3"/>
  <c r="AJ11" i="3"/>
  <c r="AJ7" i="3"/>
  <c r="Y7" i="3"/>
  <c r="AJ12" i="3"/>
  <c r="Y12" i="3"/>
  <c r="AJ14" i="3"/>
  <c r="Y14" i="3"/>
  <c r="AJ10" i="3"/>
  <c r="Y10" i="3"/>
  <c r="AJ6" i="3"/>
  <c r="Y6" i="3"/>
  <c r="Y20" i="3"/>
  <c r="AJ20" i="3"/>
  <c r="Y8" i="3"/>
  <c r="AJ8" i="3"/>
  <c r="AJ18" i="3"/>
  <c r="Y18" i="3"/>
  <c r="Y21" i="3"/>
  <c r="AJ21" i="3"/>
  <c r="Y17" i="3"/>
  <c r="AJ17" i="3"/>
  <c r="AJ13" i="3"/>
  <c r="Y13" i="3"/>
  <c r="AJ9" i="3"/>
  <c r="Y9" i="3"/>
  <c r="AJ4" i="3"/>
  <c r="Y4" i="3"/>
  <c r="Y13" i="1" l="1"/>
  <c r="AC15" i="9" s="1"/>
  <c r="AD15" i="9" s="1"/>
  <c r="F15" i="16"/>
  <c r="F15" i="9"/>
  <c r="R15" i="9" s="1"/>
  <c r="S15" i="9" s="1"/>
  <c r="U16" i="3"/>
  <c r="M16" i="3"/>
  <c r="AL16" i="3" s="1"/>
  <c r="U12" i="3"/>
  <c r="M12" i="3"/>
  <c r="AL12" i="3" s="1"/>
  <c r="U20" i="3"/>
  <c r="M20" i="3"/>
  <c r="AL20" i="3" s="1"/>
  <c r="X20" i="3"/>
  <c r="W20" i="3" s="1"/>
  <c r="R16" i="9"/>
  <c r="S16" i="9" s="1"/>
  <c r="T16" i="9"/>
  <c r="X16" i="9"/>
  <c r="U14" i="3"/>
  <c r="M14" i="3"/>
  <c r="AL14" i="3" s="1"/>
  <c r="R9" i="9"/>
  <c r="S9" i="9" s="1"/>
  <c r="T9" i="9"/>
  <c r="X9" i="9"/>
  <c r="R19" i="9"/>
  <c r="S19" i="9" s="1"/>
  <c r="T19" i="9"/>
  <c r="X19" i="9"/>
  <c r="U9" i="3"/>
  <c r="M9" i="3"/>
  <c r="AL9" i="3" s="1"/>
  <c r="U17" i="3"/>
  <c r="M17" i="3"/>
  <c r="AL17" i="3" s="1"/>
  <c r="X21" i="3"/>
  <c r="AB21" i="3" s="1"/>
  <c r="U19" i="3"/>
  <c r="M19" i="3"/>
  <c r="AL19" i="3" s="1"/>
  <c r="X19" i="3"/>
  <c r="AB19" i="3" s="1"/>
  <c r="R14" i="9"/>
  <c r="S14" i="9" s="1"/>
  <c r="T14" i="9"/>
  <c r="X14" i="9"/>
  <c r="Y10" i="9"/>
  <c r="R8" i="9"/>
  <c r="S8" i="9" s="1"/>
  <c r="T8" i="9"/>
  <c r="X8" i="9"/>
  <c r="U6" i="3"/>
  <c r="M6" i="3"/>
  <c r="AL6" i="3" s="1"/>
  <c r="U4" i="3"/>
  <c r="M4" i="3"/>
  <c r="AI4" i="3" s="1"/>
  <c r="X18" i="3"/>
  <c r="W18" i="3" s="1"/>
  <c r="R5" i="9"/>
  <c r="S5" i="9" s="1"/>
  <c r="T5" i="9"/>
  <c r="X5" i="9"/>
  <c r="X17" i="3"/>
  <c r="AE17" i="3" s="1"/>
  <c r="Y21" i="9"/>
  <c r="W21" i="9"/>
  <c r="AF21" i="9" s="1"/>
  <c r="V21" i="9"/>
  <c r="AE21" i="9" s="1"/>
  <c r="U18" i="3"/>
  <c r="M18" i="3"/>
  <c r="AL18" i="3" s="1"/>
  <c r="X6" i="3"/>
  <c r="AB6" i="3" s="1"/>
  <c r="R18" i="9"/>
  <c r="S18" i="9" s="1"/>
  <c r="T18" i="9"/>
  <c r="X18" i="9"/>
  <c r="R17" i="9"/>
  <c r="S17" i="9" s="1"/>
  <c r="T17" i="9"/>
  <c r="X17" i="9"/>
  <c r="U11" i="3"/>
  <c r="M11" i="3"/>
  <c r="AL11" i="3" s="1"/>
  <c r="R11" i="9"/>
  <c r="S11" i="9" s="1"/>
  <c r="T11" i="9"/>
  <c r="X11" i="9"/>
  <c r="U5" i="3"/>
  <c r="M5" i="3"/>
  <c r="AL5" i="3" s="1"/>
  <c r="U13" i="3"/>
  <c r="M13" i="3"/>
  <c r="AL13" i="3" s="1"/>
  <c r="U21" i="3"/>
  <c r="M21" i="3"/>
  <c r="AL21" i="3" s="1"/>
  <c r="X13" i="3"/>
  <c r="AD13" i="3" s="1"/>
  <c r="R12" i="9"/>
  <c r="S12" i="9" s="1"/>
  <c r="T12" i="9"/>
  <c r="X12" i="9"/>
  <c r="R20" i="9"/>
  <c r="S20" i="9" s="1"/>
  <c r="T20" i="9"/>
  <c r="X20" i="9"/>
  <c r="U7" i="3"/>
  <c r="M7" i="3"/>
  <c r="AL7" i="3" s="1"/>
  <c r="T10" i="9"/>
  <c r="R10" i="9"/>
  <c r="S10" i="9" s="1"/>
  <c r="X10" i="9"/>
  <c r="U8" i="3"/>
  <c r="M8" i="3"/>
  <c r="AL8" i="3" s="1"/>
  <c r="X12" i="3"/>
  <c r="AD12" i="3" s="1"/>
  <c r="R6" i="9"/>
  <c r="S6" i="9" s="1"/>
  <c r="T6" i="9"/>
  <c r="X6" i="9"/>
  <c r="X8" i="3"/>
  <c r="AB8" i="3" s="1"/>
  <c r="R13" i="9"/>
  <c r="S13" i="9" s="1"/>
  <c r="T13" i="9"/>
  <c r="X13" i="9"/>
  <c r="R7" i="9"/>
  <c r="S7" i="9" s="1"/>
  <c r="T7" i="9"/>
  <c r="X7" i="9"/>
  <c r="X9" i="3"/>
  <c r="AD9" i="3" s="1"/>
  <c r="U10" i="3"/>
  <c r="M10" i="3"/>
  <c r="AL10" i="3" s="1"/>
  <c r="U15" i="3"/>
  <c r="M15" i="3"/>
  <c r="AL15" i="3" s="1"/>
  <c r="V4" i="9"/>
  <c r="AE4" i="9" s="1"/>
  <c r="W4" i="9"/>
  <c r="AF4" i="9" s="1"/>
  <c r="AB4" i="3"/>
  <c r="X14" i="3"/>
  <c r="X16" i="3"/>
  <c r="AC16" i="3" s="1"/>
  <c r="F15" i="11"/>
  <c r="Q15" i="11" s="1"/>
  <c r="X5" i="3"/>
  <c r="X10" i="3"/>
  <c r="AE10" i="3" s="1"/>
  <c r="R14" i="11"/>
  <c r="R11" i="11"/>
  <c r="R10" i="11"/>
  <c r="Q14" i="11"/>
  <c r="Q8" i="11"/>
  <c r="R8" i="11"/>
  <c r="Q12" i="11"/>
  <c r="R12" i="11"/>
  <c r="R18" i="11"/>
  <c r="Q18" i="11"/>
  <c r="R7" i="11"/>
  <c r="Q7" i="11"/>
  <c r="Q9" i="11"/>
  <c r="R9" i="11"/>
  <c r="X11" i="3"/>
  <c r="Q20" i="11"/>
  <c r="R20" i="11"/>
  <c r="Q10" i="11"/>
  <c r="Q5" i="11"/>
  <c r="R5" i="11"/>
  <c r="Q21" i="11"/>
  <c r="R21" i="11"/>
  <c r="R6" i="11"/>
  <c r="H3" i="14" s="1"/>
  <c r="Q6" i="11"/>
  <c r="G3" i="14" s="1"/>
  <c r="Q16" i="11"/>
  <c r="R16" i="11"/>
  <c r="Q17" i="11"/>
  <c r="R17" i="11"/>
  <c r="R4" i="11"/>
  <c r="Q4" i="11"/>
  <c r="Q11" i="11"/>
  <c r="R19" i="11"/>
  <c r="Q19" i="11"/>
  <c r="Q13" i="11"/>
  <c r="R13" i="11"/>
  <c r="X15" i="3"/>
  <c r="W7" i="3"/>
  <c r="AB7" i="3"/>
  <c r="AC7" i="3"/>
  <c r="AE7" i="3"/>
  <c r="AD7" i="3"/>
  <c r="W4" i="3"/>
  <c r="AD4" i="3"/>
  <c r="AC4" i="3"/>
  <c r="Z14" i="9" l="1"/>
  <c r="X15" i="9"/>
  <c r="AC17" i="3"/>
  <c r="T15" i="9"/>
  <c r="V15" i="9" s="1"/>
  <c r="AI17" i="3"/>
  <c r="AN17" i="3" s="1"/>
  <c r="AI13" i="3"/>
  <c r="AP13" i="3" s="1"/>
  <c r="AR13" i="3" s="1"/>
  <c r="AV13" i="3" s="1"/>
  <c r="AB10" i="3"/>
  <c r="Z12" i="9"/>
  <c r="Z20" i="9"/>
  <c r="H5" i="14"/>
  <c r="AI20" i="3"/>
  <c r="AO20" i="3" s="1"/>
  <c r="Z16" i="9"/>
  <c r="G2" i="14"/>
  <c r="Z9" i="9"/>
  <c r="AE9" i="3"/>
  <c r="H2" i="14"/>
  <c r="G4" i="14"/>
  <c r="G5" i="14"/>
  <c r="R15" i="11"/>
  <c r="H4" i="14" s="1"/>
  <c r="AI7" i="3"/>
  <c r="AH7" i="3" s="1"/>
  <c r="AI5" i="3"/>
  <c r="AP5" i="3" s="1"/>
  <c r="AR5" i="3" s="1"/>
  <c r="AV5" i="3" s="1"/>
  <c r="AI8" i="3"/>
  <c r="AN8" i="3" s="1"/>
  <c r="Z7" i="9"/>
  <c r="V16" i="9"/>
  <c r="V8" i="9"/>
  <c r="AE8" i="9" s="1"/>
  <c r="V20" i="9"/>
  <c r="AE20" i="9" s="1"/>
  <c r="V13" i="9"/>
  <c r="AE13" i="9" s="1"/>
  <c r="Z17" i="9"/>
  <c r="W17" i="9"/>
  <c r="AF17" i="9" s="1"/>
  <c r="W14" i="9"/>
  <c r="AF14" i="9" s="1"/>
  <c r="W13" i="9"/>
  <c r="AF13" i="9" s="1"/>
  <c r="V7" i="9"/>
  <c r="AE7" i="9" s="1"/>
  <c r="W12" i="9"/>
  <c r="AF12" i="9" s="1"/>
  <c r="W8" i="9"/>
  <c r="AF8" i="9" s="1"/>
  <c r="V9" i="9"/>
  <c r="AE9" i="9" s="1"/>
  <c r="E4" i="14"/>
  <c r="AE13" i="3"/>
  <c r="AE20" i="3"/>
  <c r="W10" i="3"/>
  <c r="W17" i="3"/>
  <c r="AE18" i="3"/>
  <c r="W9" i="3"/>
  <c r="W12" i="3"/>
  <c r="AC18" i="3"/>
  <c r="AC20" i="3"/>
  <c r="W8" i="3"/>
  <c r="AC13" i="3"/>
  <c r="AD20" i="3"/>
  <c r="W19" i="3"/>
  <c r="AD19" i="3"/>
  <c r="AD10" i="3"/>
  <c r="AD17" i="3"/>
  <c r="AC9" i="3"/>
  <c r="AB17" i="3"/>
  <c r="AB9" i="3"/>
  <c r="AC19" i="3"/>
  <c r="AD18" i="3"/>
  <c r="AB16" i="3"/>
  <c r="AB13" i="3"/>
  <c r="AC12" i="3"/>
  <c r="AB18" i="3"/>
  <c r="AB20" i="3"/>
  <c r="AC21" i="3"/>
  <c r="AE12" i="3"/>
  <c r="AD6" i="3"/>
  <c r="W13" i="3"/>
  <c r="AB12" i="3"/>
  <c r="W21" i="3"/>
  <c r="Z11" i="9"/>
  <c r="W11" i="9"/>
  <c r="AF11" i="9" s="1"/>
  <c r="V11" i="9"/>
  <c r="AE11" i="9" s="1"/>
  <c r="Z6" i="9"/>
  <c r="W6" i="9"/>
  <c r="AF6" i="9" s="1"/>
  <c r="V6" i="9"/>
  <c r="AE6" i="9" s="1"/>
  <c r="Z5" i="9"/>
  <c r="W5" i="9"/>
  <c r="AF5" i="9" s="1"/>
  <c r="V5" i="9"/>
  <c r="AE5" i="9" s="1"/>
  <c r="Z10" i="9"/>
  <c r="W10" i="9"/>
  <c r="AF10" i="9" s="1"/>
  <c r="V10" i="9"/>
  <c r="AE10" i="9" s="1"/>
  <c r="Z19" i="9"/>
  <c r="V19" i="9"/>
  <c r="AE19" i="9" s="1"/>
  <c r="W19" i="9"/>
  <c r="AF19" i="9" s="1"/>
  <c r="Z18" i="9"/>
  <c r="W18" i="9"/>
  <c r="AF18" i="9" s="1"/>
  <c r="V18" i="9"/>
  <c r="AE18" i="9" s="1"/>
  <c r="AE6" i="3"/>
  <c r="AG6" i="3" s="1"/>
  <c r="AD16" i="3"/>
  <c r="W6" i="3"/>
  <c r="AE8" i="3"/>
  <c r="AC8" i="3"/>
  <c r="AE19" i="3"/>
  <c r="AE21" i="3"/>
  <c r="AD21" i="3"/>
  <c r="G6" i="14"/>
  <c r="W9" i="9"/>
  <c r="AF9" i="9" s="1"/>
  <c r="V12" i="9"/>
  <c r="AE12" i="9" s="1"/>
  <c r="AI11" i="3"/>
  <c r="AN11" i="3" s="1"/>
  <c r="AI10" i="3"/>
  <c r="AN10" i="3" s="1"/>
  <c r="AD8" i="3"/>
  <c r="AE16" i="3"/>
  <c r="AC6" i="3"/>
  <c r="H6" i="14"/>
  <c r="W7" i="9"/>
  <c r="AF7" i="9" s="1"/>
  <c r="W16" i="9"/>
  <c r="AF16" i="9" s="1"/>
  <c r="W20" i="9"/>
  <c r="AF20" i="9" s="1"/>
  <c r="V14" i="9"/>
  <c r="AE14" i="9" s="1"/>
  <c r="V17" i="9"/>
  <c r="AE17" i="9" s="1"/>
  <c r="AI6" i="3"/>
  <c r="AP6" i="3" s="1"/>
  <c r="AR6" i="3" s="1"/>
  <c r="AV6" i="3" s="1"/>
  <c r="AI16" i="3"/>
  <c r="AH16" i="3" s="1"/>
  <c r="AI19" i="3"/>
  <c r="AM19" i="3" s="1"/>
  <c r="AI21" i="3"/>
  <c r="AN21" i="3" s="1"/>
  <c r="AI14" i="3"/>
  <c r="AP14" i="3" s="1"/>
  <c r="AR14" i="3" s="1"/>
  <c r="AV14" i="3" s="1"/>
  <c r="AI9" i="3"/>
  <c r="AM9" i="3" s="1"/>
  <c r="Z13" i="9"/>
  <c r="AI12" i="3"/>
  <c r="AN12" i="3" s="1"/>
  <c r="AI15" i="3"/>
  <c r="AH15" i="3" s="1"/>
  <c r="AI18" i="3"/>
  <c r="AH18" i="3" s="1"/>
  <c r="Z8" i="9"/>
  <c r="W15" i="3"/>
  <c r="AE11" i="3"/>
  <c r="W16" i="3"/>
  <c r="AC10" i="3"/>
  <c r="AD5" i="3"/>
  <c r="AC14" i="3"/>
  <c r="AB5" i="3"/>
  <c r="AG4" i="3"/>
  <c r="W5" i="3"/>
  <c r="AE5" i="3"/>
  <c r="AD11" i="3"/>
  <c r="AB11" i="3"/>
  <c r="AC5" i="3"/>
  <c r="W11" i="3"/>
  <c r="AC11" i="3"/>
  <c r="AB14" i="3"/>
  <c r="W14" i="3"/>
  <c r="AE14" i="3"/>
  <c r="AD14" i="3"/>
  <c r="AD15" i="3"/>
  <c r="AB15" i="3"/>
  <c r="AE15" i="3"/>
  <c r="AC15" i="3"/>
  <c r="AO17" i="3" l="1"/>
  <c r="E6" i="14"/>
  <c r="AE15" i="9"/>
  <c r="Z15" i="9"/>
  <c r="AP17" i="3"/>
  <c r="AR17" i="3" s="1"/>
  <c r="AV17" i="3" s="1"/>
  <c r="AM17" i="3"/>
  <c r="W15" i="9"/>
  <c r="AH17" i="3"/>
  <c r="D54" i="14"/>
  <c r="E2" i="14"/>
  <c r="AE16" i="9"/>
  <c r="AM13" i="3"/>
  <c r="AH13" i="3"/>
  <c r="AN13" i="3"/>
  <c r="AP20" i="3"/>
  <c r="AR20" i="3" s="1"/>
  <c r="AV20" i="3" s="1"/>
  <c r="AH20" i="3"/>
  <c r="AO13" i="3"/>
  <c r="AM20" i="3"/>
  <c r="AO8" i="3"/>
  <c r="AN7" i="3"/>
  <c r="AN20" i="3"/>
  <c r="AN5" i="3"/>
  <c r="AO7" i="3"/>
  <c r="AM7" i="3"/>
  <c r="AP7" i="3"/>
  <c r="AR7" i="3" s="1"/>
  <c r="AM5" i="3"/>
  <c r="AP21" i="3"/>
  <c r="AR21" i="3" s="1"/>
  <c r="AV21" i="3" s="1"/>
  <c r="D55" i="14"/>
  <c r="AH5" i="3"/>
  <c r="AO5" i="3"/>
  <c r="AP8" i="3"/>
  <c r="AR8" i="3" s="1"/>
  <c r="AV8" i="3" s="1"/>
  <c r="AM8" i="3"/>
  <c r="AH8" i="3"/>
  <c r="F5" i="14"/>
  <c r="E5" i="14"/>
  <c r="E3" i="14"/>
  <c r="F6" i="14"/>
  <c r="F3" i="14"/>
  <c r="F2" i="14"/>
  <c r="AP10" i="3"/>
  <c r="AR10" i="3" s="1"/>
  <c r="AV10" i="3" s="1"/>
  <c r="AO19" i="3"/>
  <c r="AP19" i="3"/>
  <c r="AR19" i="3" s="1"/>
  <c r="AV19" i="3" s="1"/>
  <c r="AH14" i="3"/>
  <c r="AO11" i="3"/>
  <c r="AO18" i="3"/>
  <c r="AM18" i="3"/>
  <c r="AN9" i="3"/>
  <c r="AO6" i="3"/>
  <c r="AP16" i="3"/>
  <c r="AR16" i="3" s="1"/>
  <c r="AV16" i="3" s="1"/>
  <c r="AH9" i="3"/>
  <c r="AN6" i="3"/>
  <c r="AM6" i="3"/>
  <c r="AP15" i="3"/>
  <c r="AR15" i="3" s="1"/>
  <c r="AV15" i="3" s="1"/>
  <c r="AO15" i="3"/>
  <c r="AS6" i="3"/>
  <c r="AP9" i="3"/>
  <c r="AR9" i="3" s="1"/>
  <c r="AV9" i="3" s="1"/>
  <c r="AP18" i="3"/>
  <c r="AR18" i="3" s="1"/>
  <c r="AV18" i="3" s="1"/>
  <c r="AO9" i="3"/>
  <c r="AO16" i="3"/>
  <c r="AN16" i="3"/>
  <c r="AN18" i="3"/>
  <c r="AH6" i="3"/>
  <c r="AO14" i="3"/>
  <c r="AM16" i="3"/>
  <c r="AO21" i="3"/>
  <c r="AM10" i="3"/>
  <c r="AN19" i="3"/>
  <c r="AH19" i="3"/>
  <c r="AH12" i="3"/>
  <c r="AH11" i="3"/>
  <c r="AP11" i="3"/>
  <c r="AR11" i="3" s="1"/>
  <c r="AV11" i="3" s="1"/>
  <c r="AM11" i="3"/>
  <c r="AH21" i="3"/>
  <c r="AM12" i="3"/>
  <c r="AP12" i="3"/>
  <c r="AR12" i="3" s="1"/>
  <c r="AV12" i="3" s="1"/>
  <c r="AM21" i="3"/>
  <c r="AO10" i="3"/>
  <c r="AH10" i="3"/>
  <c r="AO12" i="3"/>
  <c r="AM15" i="3"/>
  <c r="AN15" i="3"/>
  <c r="AM14" i="3"/>
  <c r="AN14" i="3"/>
  <c r="AG7" i="3"/>
  <c r="C3" i="14" s="1"/>
  <c r="AG9" i="3"/>
  <c r="AG5" i="3"/>
  <c r="AF15" i="9" l="1"/>
  <c r="F4" i="14"/>
  <c r="D5" i="14"/>
  <c r="AV7" i="3"/>
  <c r="D3" i="14"/>
  <c r="C54" i="14"/>
  <c r="C53" i="14"/>
  <c r="C55" i="14"/>
  <c r="C52" i="14"/>
  <c r="D6" i="14"/>
  <c r="AG12" i="3"/>
  <c r="AG10" i="3"/>
  <c r="AS10" i="3" s="1"/>
  <c r="AS9" i="3"/>
  <c r="AS7" i="3"/>
  <c r="AS5" i="3"/>
  <c r="AG8" i="3"/>
  <c r="AG15" i="3" l="1"/>
  <c r="AS15" i="3" s="1"/>
  <c r="AS12" i="3"/>
  <c r="AG13" i="3"/>
  <c r="AG11" i="3"/>
  <c r="AS8" i="3"/>
  <c r="AG18" i="3"/>
  <c r="C4" i="14" l="1"/>
  <c r="AG16" i="3"/>
  <c r="AS13" i="3"/>
  <c r="AS11" i="3"/>
  <c r="AG14" i="3"/>
  <c r="C2" i="14" s="1"/>
  <c r="AG21" i="3"/>
  <c r="AS21" i="3" s="1"/>
  <c r="AS18" i="3"/>
  <c r="AS16" i="3" l="1"/>
  <c r="AG19" i="3"/>
  <c r="AS19" i="3" s="1"/>
  <c r="C6" i="14"/>
  <c r="AS14" i="3"/>
  <c r="AG17" i="3"/>
  <c r="AG20" i="3" l="1"/>
  <c r="AS20" i="3" s="1"/>
  <c r="AS17" i="3"/>
  <c r="C5" i="14" l="1"/>
  <c r="B53" i="14" s="1"/>
  <c r="F53" i="14" s="1"/>
  <c r="AL4" i="3"/>
  <c r="AH4" i="3"/>
  <c r="B55" i="14" l="1"/>
  <c r="F55" i="14" s="1"/>
  <c r="B59" i="14" s="1"/>
  <c r="B52" i="14"/>
  <c r="F52" i="14" s="1"/>
  <c r="D56" i="14" s="1"/>
  <c r="B54" i="14"/>
  <c r="F54" i="14" s="1"/>
  <c r="C58" i="14" s="1"/>
  <c r="B57" i="14"/>
  <c r="C57" i="14"/>
  <c r="E57" i="14"/>
  <c r="D57" i="14"/>
  <c r="AO4" i="3"/>
  <c r="AP4" i="3"/>
  <c r="AR4" i="3" s="1"/>
  <c r="D4" i="14" s="1"/>
  <c r="AN4" i="3"/>
  <c r="AM4" i="3"/>
  <c r="E56" i="14" l="1"/>
  <c r="C56" i="14"/>
  <c r="B56" i="14"/>
  <c r="E59" i="14"/>
  <c r="D58" i="14"/>
  <c r="C59" i="14"/>
  <c r="D59" i="14"/>
  <c r="B58" i="14"/>
  <c r="E58" i="14"/>
  <c r="AV4" i="3"/>
  <c r="D2" i="14"/>
  <c r="AS4" i="3"/>
</calcChain>
</file>

<file path=xl/comments1.xml><?xml version="1.0" encoding="utf-8"?>
<comments xmlns="http://schemas.openxmlformats.org/spreadsheetml/2006/main">
  <authors>
    <author>admin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生命值排行榜
1 坦克
2 治疗
3 辅助
4 dps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攻击力越高
平砍&amp;技能等伤害越高
攻击值越高回能能力越差
攻击力低的单位防御力&amp;傲骄值&amp;敏捷必然高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平砍单位该数值高
该数值越高重击能量回复能力越差
技能单位该数值低
（差异化属性）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技能型单位该数值高
（差异化属性）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（差异化属性）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攻击力&amp;狩猎值越高自动回复越低
x=14.5-7.5y  (x是层数等级，y是秒回能)
x（1~10）
y(0.6~1.8)
攻击力&amp;狩猎越高，回复能量越低
其中攻击影响为30%
狩猎影响70%
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敏捷值越高攻击获得能量越高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敏捷值越高获得能量越高（百分比），根据损失血量判断获得能量多少。
5敌人 5min 攻击50次 1min 10次 被击10% 则1min增加1次重击
4敌人 5min 攻击44次 1min 8.8次 被击10% 则1min增加1次重击
3敌人 5min 攻击36次 1min 7.2次 被击10% 则1min增加1次重击
2敌人 5min 攻击28次 1min 5.6次 被击10% 则1min增加1次重击
1敌人 5min 攻击16次 1min 3.2次 被击10% 则1min增加1次重击
被击理想状态下10%起到15%均为理想数值
及单位有10%固定被击回能+敏捷影响的被击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固定值不用变</t>
        </r>
      </text>
    </comment>
    <comment ref="Q2" authorId="0" shapeId="0">
      <text>
        <r>
          <rPr>
            <sz val="9"/>
            <color indexed="81"/>
            <rFont val="宋体"/>
            <family val="3"/>
            <charset val="134"/>
          </rPr>
          <t>admin:
固定值不用变</t>
        </r>
      </text>
    </comment>
    <comment ref="R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固定值不用变</t>
        </r>
      </text>
    </comment>
    <comment ref="S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固定值不用变</t>
        </r>
      </text>
    </comment>
    <comment ref="T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固定值不用变</t>
        </r>
      </text>
    </comment>
    <comment ref="V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装备&amp;天赋加成等</t>
        </r>
      </text>
    </comment>
    <comment ref="J3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敌方防御力与等级&amp;职业相关
BOSS防御力有特殊要求</t>
        </r>
      </text>
    </commen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克制属性增加伤害</t>
        </r>
      </text>
    </comment>
    <comment ref="N3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角色傲娇值转换</t>
        </r>
      </text>
    </comment>
    <comment ref="O3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系数A与系数D同时调整倍数可以再某种程度上调整伤害值区间
系数A：75~120 技能每提升1级计算时+5
</t>
        </r>
      </text>
    </comment>
    <comment ref="Q3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增加保底防御可以增加防御总收益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P3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等比增加参数1&amp;参数2可以提升伤害
</t>
        </r>
      </text>
    </comment>
    <comment ref="Q3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等比增加参数1&amp;参数2可以提升伤害</t>
        </r>
      </text>
    </comment>
    <comment ref="AA3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该数值*60进行计算</t>
        </r>
      </text>
    </comment>
    <comment ref="AB3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能量获取为攻击次数均值2.6</t>
        </r>
      </text>
    </comment>
    <comment ref="AC3" authorId="0" shapeId="0">
      <text>
        <r>
          <rPr>
            <b/>
            <sz val="9"/>
            <color indexed="81"/>
            <rFont val="宋体"/>
            <family val="3"/>
            <charset val="134"/>
          </rPr>
          <t>admin:属性*7.2/5
取3个敌方单位数值造成能量的均值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克制属性增加伤害</t>
        </r>
      </text>
    </comment>
    <comment ref="J3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敌方防御力与等级&amp;职业相关
BOSS防御力有特殊要求</t>
        </r>
      </text>
    </comment>
  </commentList>
</comments>
</file>

<file path=xl/sharedStrings.xml><?xml version="1.0" encoding="utf-8"?>
<sst xmlns="http://schemas.openxmlformats.org/spreadsheetml/2006/main" count="624" uniqueCount="352">
  <si>
    <t>序号</t>
    <phoneticPr fontId="6" type="noConversion"/>
  </si>
  <si>
    <t>坦克（属性防御）</t>
  </si>
  <si>
    <t>坦克（属性防御）</t>
    <phoneticPr fontId="6" type="noConversion"/>
  </si>
  <si>
    <t>坦克（技能护盾）</t>
  </si>
  <si>
    <t>坦克（技能护盾）</t>
    <phoneticPr fontId="6" type="noConversion"/>
  </si>
  <si>
    <t>输出（单体，平砍）近战</t>
  </si>
  <si>
    <t>输出（单体，平砍）近战</t>
    <phoneticPr fontId="6" type="noConversion"/>
  </si>
  <si>
    <t>输出（单体，技能）近战</t>
  </si>
  <si>
    <t>输出（单体，技能）近战</t>
    <phoneticPr fontId="6" type="noConversion"/>
  </si>
  <si>
    <t>输出（aoe，技能）近战</t>
  </si>
  <si>
    <t>输出（aoe，技能）近战</t>
    <phoneticPr fontId="6" type="noConversion"/>
  </si>
  <si>
    <t>输出（综合）近战</t>
  </si>
  <si>
    <t>输出（综合）近战</t>
    <phoneticPr fontId="6" type="noConversion"/>
  </si>
  <si>
    <t>输出（单体，平砍）远程</t>
  </si>
  <si>
    <t>输出（单体，平砍）远程</t>
    <phoneticPr fontId="6" type="noConversion"/>
  </si>
  <si>
    <t>输出（单体，技能）远程</t>
  </si>
  <si>
    <t>输出（单体，技能）远程</t>
    <phoneticPr fontId="6" type="noConversion"/>
  </si>
  <si>
    <t>输出（aoe，技能）远程</t>
  </si>
  <si>
    <t>输出（aoe，技能）远程</t>
    <phoneticPr fontId="6" type="noConversion"/>
  </si>
  <si>
    <t>输出（综合）远程</t>
  </si>
  <si>
    <t>输出（综合）远程</t>
    <phoneticPr fontId="6" type="noConversion"/>
  </si>
  <si>
    <t>治疗（单体，技能）</t>
  </si>
  <si>
    <t>治疗（单体，技能）</t>
    <phoneticPr fontId="6" type="noConversion"/>
  </si>
  <si>
    <t>治疗（AOE，技能）</t>
  </si>
  <si>
    <t>治疗（AOE，技能）</t>
    <phoneticPr fontId="6" type="noConversion"/>
  </si>
  <si>
    <t>治疗（单体，平砍）</t>
  </si>
  <si>
    <t>治疗（单体，平砍）</t>
    <phoneticPr fontId="6" type="noConversion"/>
  </si>
  <si>
    <t>治疗（AOE，平砍）</t>
  </si>
  <si>
    <t>治疗（AOE，平砍）</t>
    <phoneticPr fontId="6" type="noConversion"/>
  </si>
  <si>
    <t>支援（强化，攻击）</t>
  </si>
  <si>
    <t>支援（强化，攻击）</t>
    <phoneticPr fontId="6" type="noConversion"/>
  </si>
  <si>
    <t>支援（强化，技能）</t>
  </si>
  <si>
    <t>支援（强化，技能）</t>
    <phoneticPr fontId="6" type="noConversion"/>
  </si>
  <si>
    <t>支援（妨碍，攻击）</t>
  </si>
  <si>
    <t>支援（妨碍，攻击）</t>
    <phoneticPr fontId="6" type="noConversion"/>
  </si>
  <si>
    <t>角色类型（坦克，近战，远程，治疗，支援）</t>
    <phoneticPr fontId="6" type="noConversion"/>
  </si>
  <si>
    <t>攻击</t>
  </si>
  <si>
    <t>攻击</t>
    <phoneticPr fontId="6" type="noConversion"/>
  </si>
  <si>
    <t>防御</t>
  </si>
  <si>
    <t>防御</t>
    <phoneticPr fontId="6" type="noConversion"/>
  </si>
  <si>
    <t>生命</t>
  </si>
  <si>
    <t>生命</t>
    <phoneticPr fontId="6" type="noConversion"/>
  </si>
  <si>
    <t>幸运</t>
  </si>
  <si>
    <t>幸运</t>
    <phoneticPr fontId="6" type="noConversion"/>
  </si>
  <si>
    <t>隐匿</t>
  </si>
  <si>
    <t>隐匿</t>
    <phoneticPr fontId="6" type="noConversion"/>
  </si>
  <si>
    <t>傲娇</t>
  </si>
  <si>
    <t>傲娇</t>
    <phoneticPr fontId="6" type="noConversion"/>
  </si>
  <si>
    <t>敏捷</t>
  </si>
  <si>
    <t>敏捷</t>
    <phoneticPr fontId="6" type="noConversion"/>
  </si>
  <si>
    <t>狩猎</t>
  </si>
  <si>
    <t>狩猎</t>
    <phoneticPr fontId="6" type="noConversion"/>
  </si>
  <si>
    <t>总值</t>
    <phoneticPr fontId="6" type="noConversion"/>
  </si>
  <si>
    <t>单体1，aoe2</t>
    <phoneticPr fontId="6" type="noConversion"/>
  </si>
  <si>
    <t>平砍1，技能2</t>
    <phoneticPr fontId="6" type="noConversion"/>
  </si>
  <si>
    <t>支援（妨碍，技能）</t>
  </si>
  <si>
    <t>支援（妨碍，技能）</t>
    <phoneticPr fontId="6" type="noConversion"/>
  </si>
  <si>
    <t>仇恨</t>
    <phoneticPr fontId="6" type="noConversion"/>
  </si>
  <si>
    <t>区间</t>
    <phoneticPr fontId="6" type="noConversion"/>
  </si>
  <si>
    <t>等级</t>
    <phoneticPr fontId="6" type="noConversion"/>
  </si>
  <si>
    <t>己方</t>
    <phoneticPr fontId="6" type="noConversion"/>
  </si>
  <si>
    <t>己方</t>
    <phoneticPr fontId="6" type="noConversion"/>
  </si>
  <si>
    <t>己方</t>
    <phoneticPr fontId="6" type="noConversion"/>
  </si>
  <si>
    <t>敌方</t>
    <phoneticPr fontId="6" type="noConversion"/>
  </si>
  <si>
    <t>敌方</t>
    <phoneticPr fontId="6" type="noConversion"/>
  </si>
  <si>
    <t>攻击系数</t>
    <phoneticPr fontId="6" type="noConversion"/>
  </si>
  <si>
    <t>1级减伤系数</t>
    <phoneticPr fontId="6" type="noConversion"/>
  </si>
  <si>
    <t>保底防御</t>
    <phoneticPr fontId="6" type="noConversion"/>
  </si>
  <si>
    <t>2级总减伤系数1</t>
    <phoneticPr fontId="6" type="noConversion"/>
  </si>
  <si>
    <t>2级总减伤系数2</t>
  </si>
  <si>
    <t>装备&amp;塔罗牌伤害修订</t>
    <phoneticPr fontId="6" type="noConversion"/>
  </si>
  <si>
    <t>终伤加成</t>
    <phoneticPr fontId="6" type="noConversion"/>
  </si>
  <si>
    <t>计算克制</t>
    <phoneticPr fontId="6" type="noConversion"/>
  </si>
  <si>
    <t>攻击力</t>
    <phoneticPr fontId="6" type="noConversion"/>
  </si>
  <si>
    <t>额外攻击力</t>
    <phoneticPr fontId="6" type="noConversion"/>
  </si>
  <si>
    <t>固定伤害</t>
    <phoneticPr fontId="6" type="noConversion"/>
  </si>
  <si>
    <t>属性压制</t>
    <phoneticPr fontId="6" type="noConversion"/>
  </si>
  <si>
    <t>系数B</t>
    <phoneticPr fontId="6" type="noConversion"/>
  </si>
  <si>
    <t>系数C</t>
    <phoneticPr fontId="6" type="noConversion"/>
  </si>
  <si>
    <t>参数1</t>
    <phoneticPr fontId="6" type="noConversion"/>
  </si>
  <si>
    <t>参数2</t>
  </si>
  <si>
    <t>系数D</t>
    <phoneticPr fontId="6" type="noConversion"/>
  </si>
  <si>
    <t>加成A</t>
    <phoneticPr fontId="6" type="noConversion"/>
  </si>
  <si>
    <t>武器/白字</t>
    <phoneticPr fontId="6" type="noConversion"/>
  </si>
  <si>
    <t>白字</t>
    <phoneticPr fontId="6" type="noConversion"/>
  </si>
  <si>
    <t>白字有效伤害</t>
    <phoneticPr fontId="6" type="noConversion"/>
  </si>
  <si>
    <t>武器</t>
    <phoneticPr fontId="6" type="noConversion"/>
  </si>
  <si>
    <t>固定伤</t>
    <phoneticPr fontId="6" type="noConversion"/>
  </si>
  <si>
    <t>白字百分比</t>
    <phoneticPr fontId="6" type="noConversion"/>
  </si>
  <si>
    <t>武器百分比</t>
    <phoneticPr fontId="6" type="noConversion"/>
  </si>
  <si>
    <t>固定伤百分比</t>
    <phoneticPr fontId="6" type="noConversion"/>
  </si>
  <si>
    <t>普通攻击</t>
    <phoneticPr fontId="6" type="noConversion"/>
  </si>
  <si>
    <t>防御减伤</t>
    <phoneticPr fontId="6" type="noConversion"/>
  </si>
  <si>
    <t>真实伤害</t>
    <phoneticPr fontId="6" type="noConversion"/>
  </si>
  <si>
    <t>武器/白字</t>
  </si>
  <si>
    <t>白字</t>
  </si>
  <si>
    <t>白字有效伤害</t>
    <phoneticPr fontId="6" type="noConversion"/>
  </si>
  <si>
    <t>武器</t>
  </si>
  <si>
    <t>白字百分比</t>
  </si>
  <si>
    <t>普通攻击</t>
  </si>
  <si>
    <t>防御减伤</t>
  </si>
  <si>
    <t>属性加成有效</t>
    <phoneticPr fontId="6" type="noConversion"/>
  </si>
  <si>
    <t>敌人等级</t>
    <phoneticPr fontId="6" type="noConversion"/>
  </si>
  <si>
    <t>选择单位</t>
    <phoneticPr fontId="6" type="noConversion"/>
  </si>
  <si>
    <t>己方等级</t>
    <phoneticPr fontId="6" type="noConversion"/>
  </si>
  <si>
    <t>敌方等级</t>
    <phoneticPr fontId="6" type="noConversion"/>
  </si>
  <si>
    <t>系数A</t>
    <phoneticPr fontId="6" type="noConversion"/>
  </si>
  <si>
    <t>命中率</t>
    <phoneticPr fontId="6" type="noConversion"/>
  </si>
  <si>
    <t>敌方</t>
    <phoneticPr fontId="6" type="noConversion"/>
  </si>
  <si>
    <t>傲娇值</t>
    <phoneticPr fontId="6" type="noConversion"/>
  </si>
  <si>
    <t>己方</t>
    <phoneticPr fontId="6" type="noConversion"/>
  </si>
  <si>
    <t>傲骄值</t>
    <phoneticPr fontId="6" type="noConversion"/>
  </si>
  <si>
    <t>真实伤害</t>
    <phoneticPr fontId="6" type="noConversion"/>
  </si>
  <si>
    <t>有效伤害</t>
    <phoneticPr fontId="6" type="noConversion"/>
  </si>
  <si>
    <t>暴击率触发</t>
    <phoneticPr fontId="6" type="noConversion"/>
  </si>
  <si>
    <t>狩猎强化</t>
    <phoneticPr fontId="6" type="noConversion"/>
  </si>
  <si>
    <t>敌方</t>
    <phoneticPr fontId="6" type="noConversion"/>
  </si>
  <si>
    <t>敏捷值</t>
    <phoneticPr fontId="6" type="noConversion"/>
  </si>
  <si>
    <t>己方</t>
    <phoneticPr fontId="6" type="noConversion"/>
  </si>
  <si>
    <t>敌方</t>
    <phoneticPr fontId="6" type="noConversion"/>
  </si>
  <si>
    <t>敌方</t>
    <phoneticPr fontId="6" type="noConversion"/>
  </si>
  <si>
    <t>序号</t>
    <phoneticPr fontId="6" type="noConversion"/>
  </si>
  <si>
    <t>攻击力</t>
    <phoneticPr fontId="6" type="noConversion"/>
  </si>
  <si>
    <t>额外攻击力</t>
    <phoneticPr fontId="6" type="noConversion"/>
  </si>
  <si>
    <t>敏捷值</t>
    <phoneticPr fontId="6" type="noConversion"/>
  </si>
  <si>
    <t>固定伤害</t>
    <phoneticPr fontId="6" type="noConversion"/>
  </si>
  <si>
    <t>属性压制</t>
    <phoneticPr fontId="6" type="noConversion"/>
  </si>
  <si>
    <t>防御力</t>
    <phoneticPr fontId="6" type="noConversion"/>
  </si>
  <si>
    <t>防御补偿系数1</t>
    <phoneticPr fontId="6" type="noConversion"/>
  </si>
  <si>
    <t>防御补偿系数2</t>
  </si>
  <si>
    <t>参数1</t>
    <phoneticPr fontId="6" type="noConversion"/>
  </si>
  <si>
    <t>参数2</t>
    <phoneticPr fontId="6" type="noConversion"/>
  </si>
  <si>
    <t>攻击力加成参数1</t>
    <phoneticPr fontId="6" type="noConversion"/>
  </si>
  <si>
    <t>装备攻击加成参数2</t>
    <phoneticPr fontId="6" type="noConversion"/>
  </si>
  <si>
    <t>（（（攻击力+额外攻击力）*攻击基数+（狩猎值*0.4+敏捷度*0.3+傲娇值*0.2）*属性基数)/(敌方防御力*1级减伤系数+保底防御)+固定攻击力）*（1-敌方防御力*参数1/参数2）*（1+属性压制）</t>
    <phoneticPr fontId="6" type="noConversion"/>
  </si>
  <si>
    <t>己方</t>
    <phoneticPr fontId="6" type="noConversion"/>
  </si>
  <si>
    <t>己方</t>
    <phoneticPr fontId="6" type="noConversion"/>
  </si>
  <si>
    <t>己方</t>
    <phoneticPr fontId="6" type="noConversion"/>
  </si>
  <si>
    <t>敌方</t>
    <phoneticPr fontId="6" type="noConversion"/>
  </si>
  <si>
    <t>角色</t>
    <phoneticPr fontId="6" type="noConversion"/>
  </si>
  <si>
    <t>角色</t>
    <phoneticPr fontId="6" type="noConversion"/>
  </si>
  <si>
    <t>攻击力</t>
    <phoneticPr fontId="6" type="noConversion"/>
  </si>
  <si>
    <t>额外攻击力</t>
    <phoneticPr fontId="6" type="noConversion"/>
  </si>
  <si>
    <t>固定伤害</t>
    <phoneticPr fontId="6" type="noConversion"/>
  </si>
  <si>
    <t>狩猎值</t>
    <phoneticPr fontId="6" type="noConversion"/>
  </si>
  <si>
    <t>敏捷值</t>
    <phoneticPr fontId="6" type="noConversion"/>
  </si>
  <si>
    <t>傲娇值</t>
    <phoneticPr fontId="6" type="noConversion"/>
  </si>
  <si>
    <t>属性压制</t>
    <phoneticPr fontId="6" type="noConversion"/>
  </si>
  <si>
    <t>防御力</t>
    <phoneticPr fontId="6" type="noConversion"/>
  </si>
  <si>
    <t>攻击力系数</t>
    <phoneticPr fontId="6" type="noConversion"/>
  </si>
  <si>
    <t>副属性系数</t>
    <phoneticPr fontId="6" type="noConversion"/>
  </si>
  <si>
    <t>防御补偿系数1</t>
    <phoneticPr fontId="6" type="noConversion"/>
  </si>
  <si>
    <t>参数1</t>
    <phoneticPr fontId="6" type="noConversion"/>
  </si>
  <si>
    <t>参数2</t>
    <phoneticPr fontId="6" type="noConversion"/>
  </si>
  <si>
    <t>时间分钟</t>
    <phoneticPr fontId="6" type="noConversion"/>
  </si>
  <si>
    <t>1分钟</t>
    <phoneticPr fontId="6" type="noConversion"/>
  </si>
  <si>
    <t>2分钟</t>
    <phoneticPr fontId="6" type="noConversion"/>
  </si>
  <si>
    <t>3分钟</t>
    <phoneticPr fontId="6" type="noConversion"/>
  </si>
  <si>
    <t>4分钟</t>
    <phoneticPr fontId="6" type="noConversion"/>
  </si>
  <si>
    <t>5分钟</t>
    <phoneticPr fontId="6" type="noConversion"/>
  </si>
  <si>
    <t>时间（秒）</t>
    <phoneticPr fontId="6" type="noConversion"/>
  </si>
  <si>
    <t>普通攻击1</t>
    <phoneticPr fontId="6" type="noConversion"/>
  </si>
  <si>
    <t>重击技能1</t>
    <phoneticPr fontId="6" type="noConversion"/>
  </si>
  <si>
    <t>释放重击1</t>
    <phoneticPr fontId="6" type="noConversion"/>
  </si>
  <si>
    <t>普通攻击2</t>
    <phoneticPr fontId="6" type="noConversion"/>
  </si>
  <si>
    <t>重击技能2</t>
    <phoneticPr fontId="6" type="noConversion"/>
  </si>
  <si>
    <t>释放重击2</t>
    <phoneticPr fontId="6" type="noConversion"/>
  </si>
  <si>
    <t>普通攻击3</t>
    <phoneticPr fontId="6" type="noConversion"/>
  </si>
  <si>
    <t>重击技能3</t>
    <phoneticPr fontId="6" type="noConversion"/>
  </si>
  <si>
    <t>释放重击3</t>
    <phoneticPr fontId="6" type="noConversion"/>
  </si>
  <si>
    <t>普通攻击4</t>
    <phoneticPr fontId="6" type="noConversion"/>
  </si>
  <si>
    <t>重击技能4</t>
    <phoneticPr fontId="6" type="noConversion"/>
  </si>
  <si>
    <t>释放重击4</t>
    <phoneticPr fontId="6" type="noConversion"/>
  </si>
  <si>
    <t>普通攻击5</t>
    <phoneticPr fontId="6" type="noConversion"/>
  </si>
  <si>
    <t>重击技能5</t>
    <phoneticPr fontId="6" type="noConversion"/>
  </si>
  <si>
    <t>释放重击5</t>
    <phoneticPr fontId="6" type="noConversion"/>
  </si>
  <si>
    <t>打火机</t>
    <phoneticPr fontId="6" type="noConversion"/>
  </si>
  <si>
    <t>敌方攻击6</t>
    <phoneticPr fontId="6" type="noConversion"/>
  </si>
  <si>
    <t>敌方攻击7</t>
    <phoneticPr fontId="6" type="noConversion"/>
  </si>
  <si>
    <t>敌方攻击8</t>
    <phoneticPr fontId="6" type="noConversion"/>
  </si>
  <si>
    <t>己方大招能量</t>
    <phoneticPr fontId="6" type="noConversion"/>
  </si>
  <si>
    <t>超萌SHOWTIME</t>
    <phoneticPr fontId="6" type="noConversion"/>
  </si>
  <si>
    <t>重击每秒恢复1</t>
    <phoneticPr fontId="6" type="noConversion"/>
  </si>
  <si>
    <t>输出（近战）</t>
    <phoneticPr fontId="6" type="noConversion"/>
  </si>
  <si>
    <t>输出（近战）每秒恢复</t>
    <phoneticPr fontId="6" type="noConversion"/>
  </si>
  <si>
    <t>攻击增加能量1</t>
    <phoneticPr fontId="6" type="noConversion"/>
  </si>
  <si>
    <t>输出（近战）</t>
    <phoneticPr fontId="6" type="noConversion"/>
  </si>
  <si>
    <t>输出（近战）增加能量</t>
    <phoneticPr fontId="6" type="noConversion"/>
  </si>
  <si>
    <t>增加点数1</t>
    <phoneticPr fontId="6" type="noConversion"/>
  </si>
  <si>
    <t>输出（近战）点数</t>
    <phoneticPr fontId="6" type="noConversion"/>
  </si>
  <si>
    <t>重击每秒恢复2</t>
    <phoneticPr fontId="6" type="noConversion"/>
  </si>
  <si>
    <t>治疗</t>
    <phoneticPr fontId="6" type="noConversion"/>
  </si>
  <si>
    <t>治疗每秒恢复</t>
    <phoneticPr fontId="6" type="noConversion"/>
  </si>
  <si>
    <t>攻击增加能量2</t>
    <phoneticPr fontId="6" type="noConversion"/>
  </si>
  <si>
    <t>治疗</t>
    <phoneticPr fontId="6" type="noConversion"/>
  </si>
  <si>
    <t>治疗增加能量</t>
    <phoneticPr fontId="6" type="noConversion"/>
  </si>
  <si>
    <t>增加点数2</t>
    <phoneticPr fontId="6" type="noConversion"/>
  </si>
  <si>
    <t>治疗点数</t>
    <phoneticPr fontId="6" type="noConversion"/>
  </si>
  <si>
    <t>重击每秒恢复3</t>
    <phoneticPr fontId="6" type="noConversion"/>
  </si>
  <si>
    <t>坦克</t>
    <phoneticPr fontId="6" type="noConversion"/>
  </si>
  <si>
    <t>坦克每秒恢复</t>
    <phoneticPr fontId="6" type="noConversion"/>
  </si>
  <si>
    <t>攻击增加能量3</t>
    <phoneticPr fontId="6" type="noConversion"/>
  </si>
  <si>
    <t>坦克增加能量</t>
    <phoneticPr fontId="6" type="noConversion"/>
  </si>
  <si>
    <t>增加点数3</t>
    <phoneticPr fontId="6" type="noConversion"/>
  </si>
  <si>
    <t>坦克点数</t>
    <phoneticPr fontId="6" type="noConversion"/>
  </si>
  <si>
    <t>重击每秒恢复4</t>
    <phoneticPr fontId="6" type="noConversion"/>
  </si>
  <si>
    <t>输出（远程）</t>
    <phoneticPr fontId="6" type="noConversion"/>
  </si>
  <si>
    <t>输出（远程）每秒恢复</t>
    <phoneticPr fontId="6" type="noConversion"/>
  </si>
  <si>
    <t>攻击增加能量4</t>
    <phoneticPr fontId="6" type="noConversion"/>
  </si>
  <si>
    <t>输出（远程）增加能量</t>
    <phoneticPr fontId="6" type="noConversion"/>
  </si>
  <si>
    <t>增加点数4</t>
    <phoneticPr fontId="6" type="noConversion"/>
  </si>
  <si>
    <t>输出（远程）点数</t>
    <phoneticPr fontId="6" type="noConversion"/>
  </si>
  <si>
    <t>重击每秒恢复5</t>
    <phoneticPr fontId="6" type="noConversion"/>
  </si>
  <si>
    <t>辅助</t>
    <phoneticPr fontId="6" type="noConversion"/>
  </si>
  <si>
    <t>辅助每秒恢复</t>
    <phoneticPr fontId="6" type="noConversion"/>
  </si>
  <si>
    <t>攻击增加能量5</t>
    <phoneticPr fontId="6" type="noConversion"/>
  </si>
  <si>
    <t>辅助增加能量</t>
    <phoneticPr fontId="6" type="noConversion"/>
  </si>
  <si>
    <t>攻击增加1点大招点概率</t>
    <phoneticPr fontId="6" type="noConversion"/>
  </si>
  <si>
    <t>辅助打火机</t>
    <phoneticPr fontId="6" type="noConversion"/>
  </si>
  <si>
    <t>增加点数5</t>
    <phoneticPr fontId="6" type="noConversion"/>
  </si>
  <si>
    <t>辅助点数</t>
    <phoneticPr fontId="6" type="noConversion"/>
  </si>
  <si>
    <t>触发次数</t>
    <phoneticPr fontId="6" type="noConversion"/>
  </si>
  <si>
    <t>技能释放消耗技能点</t>
    <phoneticPr fontId="6" type="noConversion"/>
  </si>
  <si>
    <t>战斗逻辑</t>
    <phoneticPr fontId="6" type="noConversion"/>
  </si>
  <si>
    <t>普通攻击每3秒根据敌我速度进行排列，假设我方单位数为5，敌方为1~5人则一回合攻击为18~30秒</t>
    <phoneticPr fontId="6" type="noConversion"/>
  </si>
  <si>
    <t>每个单位每分钟攻击频率约为2~3.3次,每次增加重击能量15%</t>
    <phoneticPr fontId="6" type="noConversion"/>
  </si>
  <si>
    <t>重击能槽每秒恢复2%</t>
    <phoneticPr fontId="6" type="noConversion"/>
  </si>
  <si>
    <t>每个重击技能释放频率30~45秒（已包含平砍加速恢复后结果），己方单位数量5。每分钟重击技能释放为7~10次。每次增加1点大招点。</t>
    <phoneticPr fontId="6" type="noConversion"/>
  </si>
  <si>
    <t>大招技能释放技能7~12点</t>
    <phoneticPr fontId="6" type="noConversion"/>
  </si>
  <si>
    <t>大招释放频率</t>
    <phoneticPr fontId="6" type="noConversion"/>
  </si>
  <si>
    <t>8点大招</t>
    <phoneticPr fontId="6" type="noConversion"/>
  </si>
  <si>
    <t>12点大招</t>
    <phoneticPr fontId="6" type="noConversion"/>
  </si>
  <si>
    <t>求和</t>
    <phoneticPr fontId="6" type="noConversion"/>
  </si>
  <si>
    <t>频率（秒/次）</t>
    <phoneticPr fontId="6" type="noConversion"/>
  </si>
  <si>
    <t>大招频率</t>
    <phoneticPr fontId="6" type="noConversion"/>
  </si>
  <si>
    <t>1分钟战斗</t>
    <phoneticPr fontId="6" type="noConversion"/>
  </si>
  <si>
    <t>1.5分钟战斗</t>
    <phoneticPr fontId="6" type="noConversion"/>
  </si>
  <si>
    <t>3分钟战斗</t>
    <phoneticPr fontId="6" type="noConversion"/>
  </si>
  <si>
    <t>5分钟战斗</t>
    <phoneticPr fontId="6" type="noConversion"/>
  </si>
  <si>
    <t>超萌能量获取</t>
    <phoneticPr fontId="6" type="noConversion"/>
  </si>
  <si>
    <t>每个大招增加18%~25%</t>
    <phoneticPr fontId="6" type="noConversion"/>
  </si>
  <si>
    <t>伤害划分</t>
    <phoneticPr fontId="6" type="noConversion"/>
  </si>
  <si>
    <t>类型</t>
    <phoneticPr fontId="6" type="noConversion"/>
  </si>
  <si>
    <t>基数</t>
    <phoneticPr fontId="6" type="noConversion"/>
  </si>
  <si>
    <t>普通攻击</t>
    <phoneticPr fontId="6" type="noConversion"/>
  </si>
  <si>
    <t>重击技能</t>
    <phoneticPr fontId="6" type="noConversion"/>
  </si>
  <si>
    <t>大招技能</t>
    <phoneticPr fontId="6" type="noConversion"/>
  </si>
  <si>
    <t>超萌</t>
    <phoneticPr fontId="6" type="noConversion"/>
  </si>
  <si>
    <t>30~60秒总伤</t>
    <phoneticPr fontId="6" type="noConversion"/>
  </si>
  <si>
    <t>伤害计算</t>
    <phoneticPr fontId="6" type="noConversion"/>
  </si>
  <si>
    <t>战斗时长</t>
    <phoneticPr fontId="6" type="noConversion"/>
  </si>
  <si>
    <t>普通攻击</t>
    <phoneticPr fontId="6" type="noConversion"/>
  </si>
  <si>
    <t>重击攻击</t>
    <phoneticPr fontId="6" type="noConversion"/>
  </si>
  <si>
    <t>大招攻击</t>
    <phoneticPr fontId="6" type="noConversion"/>
  </si>
  <si>
    <t>普通攻击</t>
    <phoneticPr fontId="6" type="noConversion"/>
  </si>
  <si>
    <t>重击攻击</t>
    <phoneticPr fontId="6" type="noConversion"/>
  </si>
  <si>
    <t>1分钟战斗</t>
    <phoneticPr fontId="6" type="noConversion"/>
  </si>
  <si>
    <t>1.5分钟战斗</t>
    <phoneticPr fontId="6" type="noConversion"/>
  </si>
  <si>
    <t>3分钟战斗</t>
    <phoneticPr fontId="6" type="noConversion"/>
  </si>
  <si>
    <t>5分钟战斗</t>
    <phoneticPr fontId="6" type="noConversion"/>
  </si>
  <si>
    <t>敌方攻击9</t>
  </si>
  <si>
    <t>敌方攻击10</t>
  </si>
  <si>
    <t>敌方人数</t>
    <phoneticPr fontId="6" type="noConversion"/>
  </si>
  <si>
    <t>己方</t>
    <phoneticPr fontId="6" type="noConversion"/>
  </si>
  <si>
    <t>职业</t>
    <phoneticPr fontId="6" type="noConversion"/>
  </si>
  <si>
    <t>1分钟战斗</t>
  </si>
  <si>
    <t>1.5分钟战斗</t>
  </si>
  <si>
    <t>3分钟战斗</t>
  </si>
  <si>
    <t>5分钟战斗</t>
  </si>
  <si>
    <t>重击每秒恢复1</t>
  </si>
  <si>
    <t>攻击增加能量1</t>
  </si>
  <si>
    <t>增加点数1</t>
  </si>
  <si>
    <t>重击每秒恢复2</t>
  </si>
  <si>
    <t>攻击增加能量2</t>
  </si>
  <si>
    <t>增加点数2</t>
  </si>
  <si>
    <t>重击每秒恢复3</t>
  </si>
  <si>
    <t>攻击增加能量3</t>
  </si>
  <si>
    <t>增加点数3</t>
  </si>
  <si>
    <t>重击每秒恢复4</t>
  </si>
  <si>
    <t>攻击增加能量4</t>
  </si>
  <si>
    <t>增加点数4</t>
  </si>
  <si>
    <t>重击每秒恢复5</t>
  </si>
  <si>
    <t>攻击增加能量5</t>
  </si>
  <si>
    <t>攻击增加1点大招点概率</t>
  </si>
  <si>
    <t>增加点数5</t>
  </si>
  <si>
    <t>触发次数</t>
  </si>
  <si>
    <t>技能释放消耗技能点</t>
  </si>
  <si>
    <t>平砍</t>
    <phoneticPr fontId="6" type="noConversion"/>
  </si>
  <si>
    <t>单位1</t>
    <phoneticPr fontId="6" type="noConversion"/>
  </si>
  <si>
    <t>单位2</t>
  </si>
  <si>
    <t>单位3</t>
  </si>
  <si>
    <t>单位4</t>
  </si>
  <si>
    <t>单位5</t>
  </si>
  <si>
    <t>单位6</t>
  </si>
  <si>
    <t>单位7</t>
  </si>
  <si>
    <t>单位8</t>
  </si>
  <si>
    <t>单位9</t>
  </si>
  <si>
    <t>单位10</t>
  </si>
  <si>
    <t>敌方</t>
    <phoneticPr fontId="6" type="noConversion"/>
  </si>
  <si>
    <t>重击</t>
    <phoneticPr fontId="6" type="noConversion"/>
  </si>
  <si>
    <t>普通攻击(无克制)</t>
    <phoneticPr fontId="6" type="noConversion"/>
  </si>
  <si>
    <t>普通攻击(克制)</t>
    <phoneticPr fontId="6" type="noConversion"/>
  </si>
  <si>
    <t>超萌攻击(无克制)</t>
    <phoneticPr fontId="6" type="noConversion"/>
  </si>
  <si>
    <t>超萌攻击(克制)</t>
    <phoneticPr fontId="6" type="noConversion"/>
  </si>
  <si>
    <t>大招</t>
    <phoneticPr fontId="6" type="noConversion"/>
  </si>
  <si>
    <t>能量</t>
    <phoneticPr fontId="6" type="noConversion"/>
  </si>
  <si>
    <t>释放大招次数</t>
    <phoneticPr fontId="6" type="noConversion"/>
  </si>
  <si>
    <t>造成伤害(无克制)</t>
    <phoneticPr fontId="6" type="noConversion"/>
  </si>
  <si>
    <t>造成伤害(克制)</t>
    <phoneticPr fontId="6" type="noConversion"/>
  </si>
  <si>
    <t>己方伤害</t>
    <phoneticPr fontId="6" type="noConversion"/>
  </si>
  <si>
    <t>平砍</t>
    <phoneticPr fontId="6" type="noConversion"/>
  </si>
  <si>
    <t>重击</t>
    <phoneticPr fontId="6" type="noConversion"/>
  </si>
  <si>
    <t>总伤</t>
    <phoneticPr fontId="6" type="noConversion"/>
  </si>
  <si>
    <t>造成伤害(无克制)</t>
    <phoneticPr fontId="6" type="noConversion"/>
  </si>
  <si>
    <t>造成伤害(有克制)</t>
    <phoneticPr fontId="6" type="noConversion"/>
  </si>
  <si>
    <t>超萌</t>
    <phoneticPr fontId="6" type="noConversion"/>
  </si>
  <si>
    <t>超萌（攻击）</t>
    <phoneticPr fontId="6" type="noConversion"/>
  </si>
  <si>
    <t>攻击补偿系数</t>
    <phoneticPr fontId="6" type="noConversion"/>
  </si>
  <si>
    <t>敏捷值伤害加成</t>
    <phoneticPr fontId="6" type="noConversion"/>
  </si>
  <si>
    <t>敏捷差</t>
    <phoneticPr fontId="6" type="noConversion"/>
  </si>
  <si>
    <t>狩猎值</t>
    <phoneticPr fontId="6" type="noConversion"/>
  </si>
  <si>
    <t>狩猎值加成</t>
    <phoneticPr fontId="6" type="noConversion"/>
  </si>
  <si>
    <t>大招</t>
    <phoneticPr fontId="6" type="noConversion"/>
  </si>
  <si>
    <t>狩猎值</t>
    <phoneticPr fontId="6" type="noConversion"/>
  </si>
  <si>
    <t>敏捷值</t>
    <phoneticPr fontId="6" type="noConversion"/>
  </si>
  <si>
    <t>敌方</t>
    <phoneticPr fontId="6" type="noConversion"/>
  </si>
  <si>
    <t>属性克制防御降低</t>
    <phoneticPr fontId="6" type="noConversion"/>
  </si>
  <si>
    <t>不计算克制（参数0：无克制/参数1：被克制）</t>
    <phoneticPr fontId="6" type="noConversion"/>
  </si>
  <si>
    <t>参数</t>
    <phoneticPr fontId="6" type="noConversion"/>
  </si>
  <si>
    <r>
      <rPr>
        <sz val="10.5"/>
        <color rgb="FF333333"/>
        <rFont val="宋体"/>
        <family val="3"/>
        <charset val="134"/>
      </rPr>
      <t>（（己方攻击力</t>
    </r>
    <r>
      <rPr>
        <sz val="10.5"/>
        <color rgb="FF333333"/>
        <rFont val="Arial"/>
        <family val="2"/>
      </rPr>
      <t>*</t>
    </r>
    <r>
      <rPr>
        <sz val="10.5"/>
        <color rgb="FF333333"/>
        <rFont val="宋体"/>
        <family val="3"/>
        <charset val="134"/>
      </rPr>
      <t>攻击力加成</t>
    </r>
    <r>
      <rPr>
        <sz val="10.5"/>
        <color rgb="FF333333"/>
        <rFont val="Arial"/>
        <family val="2"/>
      </rPr>
      <t>1+</t>
    </r>
    <r>
      <rPr>
        <sz val="10.5"/>
        <color rgb="FF333333"/>
        <rFont val="宋体"/>
        <family val="3"/>
        <charset val="134"/>
      </rPr>
      <t>装备攻击力</t>
    </r>
    <r>
      <rPr>
        <sz val="10.5"/>
        <color rgb="FF333333"/>
        <rFont val="Arial"/>
        <family val="2"/>
      </rPr>
      <t>*</t>
    </r>
    <r>
      <rPr>
        <sz val="10.5"/>
        <color rgb="FF333333"/>
        <rFont val="宋体"/>
        <family val="3"/>
        <charset val="134"/>
      </rPr>
      <t>装备攻击加成</t>
    </r>
    <r>
      <rPr>
        <sz val="10.5"/>
        <color rgb="FF333333"/>
        <rFont val="Arial"/>
        <family val="2"/>
      </rPr>
      <t>2</t>
    </r>
    <r>
      <rPr>
        <sz val="10.5"/>
        <color rgb="FF333333"/>
        <rFont val="宋体"/>
        <family val="3"/>
        <charset val="134"/>
      </rPr>
      <t>）</t>
    </r>
    <r>
      <rPr>
        <sz val="10.5"/>
        <color rgb="FF333333"/>
        <rFont val="Arial"/>
        <family val="2"/>
      </rPr>
      <t>*</t>
    </r>
    <r>
      <rPr>
        <sz val="10.5"/>
        <color rgb="FF333333"/>
        <rFont val="宋体"/>
        <family val="3"/>
        <charset val="134"/>
      </rPr>
      <t>（（敏捷值差）</t>
    </r>
    <r>
      <rPr>
        <sz val="10.5"/>
        <color rgb="FF333333"/>
        <rFont val="Arial"/>
        <family val="2"/>
      </rPr>
      <t>/62*0.003+0.03</t>
    </r>
    <r>
      <rPr>
        <sz val="10.5"/>
        <color rgb="FF333333"/>
        <rFont val="宋体"/>
        <family val="3"/>
        <charset val="134"/>
      </rPr>
      <t>）</t>
    </r>
    <r>
      <rPr>
        <sz val="10.5"/>
        <color rgb="FF333333"/>
        <rFont val="Arial"/>
        <family val="2"/>
      </rPr>
      <t>/</t>
    </r>
    <r>
      <rPr>
        <sz val="10.5"/>
        <color rgb="FF333333"/>
        <rFont val="宋体"/>
        <family val="3"/>
        <charset val="134"/>
      </rPr>
      <t>（</t>
    </r>
    <r>
      <rPr>
        <sz val="10.5"/>
        <color rgb="FF333333"/>
        <rFont val="Arial"/>
        <family val="2"/>
      </rPr>
      <t>(</t>
    </r>
    <r>
      <rPr>
        <sz val="10.5"/>
        <color rgb="FF333333"/>
        <rFont val="宋体"/>
        <family val="3"/>
        <charset val="134"/>
      </rPr>
      <t>敌方防御力</t>
    </r>
    <r>
      <rPr>
        <sz val="10.5"/>
        <color rgb="FF333333"/>
        <rFont val="Arial"/>
        <family val="2"/>
      </rPr>
      <t>+</t>
    </r>
    <r>
      <rPr>
        <sz val="10.5"/>
        <color rgb="FF333333"/>
        <rFont val="宋体"/>
        <family val="3"/>
        <charset val="134"/>
      </rPr>
      <t>防御力补偿系数</t>
    </r>
    <r>
      <rPr>
        <sz val="10.5"/>
        <color rgb="FF333333"/>
        <rFont val="Arial"/>
        <family val="2"/>
      </rPr>
      <t>1)*</t>
    </r>
    <r>
      <rPr>
        <sz val="10.5"/>
        <color rgb="FF333333"/>
        <rFont val="宋体"/>
        <family val="3"/>
        <charset val="134"/>
      </rPr>
      <t>防御力补偿系数</t>
    </r>
    <r>
      <rPr>
        <sz val="10.5"/>
        <color rgb="FF333333"/>
        <rFont val="Arial"/>
        <family val="2"/>
      </rPr>
      <t>2</t>
    </r>
    <r>
      <rPr>
        <sz val="10.5"/>
        <color rgb="FF333333"/>
        <rFont val="宋体"/>
        <family val="3"/>
        <charset val="134"/>
      </rPr>
      <t>）</t>
    </r>
    <r>
      <rPr>
        <sz val="10.5"/>
        <color rgb="FF333333"/>
        <rFont val="Arial"/>
        <family val="2"/>
      </rPr>
      <t>+</t>
    </r>
    <r>
      <rPr>
        <sz val="10.5"/>
        <color rgb="FF333333"/>
        <rFont val="宋体"/>
        <family val="3"/>
        <charset val="134"/>
      </rPr>
      <t>固定伤害）</t>
    </r>
    <r>
      <rPr>
        <sz val="10.5"/>
        <color rgb="FF333333"/>
        <rFont val="Arial"/>
        <family val="2"/>
      </rPr>
      <t>*</t>
    </r>
    <r>
      <rPr>
        <sz val="10.5"/>
        <color rgb="FF333333"/>
        <rFont val="宋体"/>
        <family val="3"/>
        <charset val="134"/>
      </rPr>
      <t>（</t>
    </r>
    <r>
      <rPr>
        <sz val="10.5"/>
        <color rgb="FF333333"/>
        <rFont val="Arial"/>
        <family val="2"/>
      </rPr>
      <t>1+</t>
    </r>
    <r>
      <rPr>
        <sz val="10.5"/>
        <color rgb="FF333333"/>
        <rFont val="宋体"/>
        <family val="3"/>
        <charset val="134"/>
      </rPr>
      <t>属性压制）</t>
    </r>
    <r>
      <rPr>
        <sz val="10.5"/>
        <color rgb="FF333333"/>
        <rFont val="Arial"/>
        <family val="2"/>
      </rPr>
      <t>*</t>
    </r>
    <r>
      <rPr>
        <sz val="10.5"/>
        <color rgb="FF333333"/>
        <rFont val="宋体"/>
        <family val="3"/>
        <charset val="134"/>
      </rPr>
      <t>（</t>
    </r>
    <r>
      <rPr>
        <sz val="10.5"/>
        <color rgb="FF333333"/>
        <rFont val="Arial"/>
        <family val="2"/>
      </rPr>
      <t>1-</t>
    </r>
    <r>
      <rPr>
        <sz val="10.5"/>
        <color rgb="FF333333"/>
        <rFont val="宋体"/>
        <family val="3"/>
        <charset val="134"/>
      </rPr>
      <t>敌方防御力</t>
    </r>
    <r>
      <rPr>
        <sz val="10.5"/>
        <color rgb="FF333333"/>
        <rFont val="Arial"/>
        <family val="2"/>
      </rPr>
      <t>*</t>
    </r>
    <r>
      <rPr>
        <sz val="10.5"/>
        <color rgb="FF333333"/>
        <rFont val="宋体"/>
        <family val="3"/>
        <charset val="134"/>
      </rPr>
      <t>参数</t>
    </r>
    <r>
      <rPr>
        <sz val="10.5"/>
        <color rgb="FF333333"/>
        <rFont val="Arial"/>
        <family val="2"/>
      </rPr>
      <t>1/</t>
    </r>
    <r>
      <rPr>
        <sz val="10.5"/>
        <color rgb="FF333333"/>
        <rFont val="宋体"/>
        <family val="3"/>
        <charset val="134"/>
      </rPr>
      <t>参数</t>
    </r>
    <r>
      <rPr>
        <sz val="10.5"/>
        <color rgb="FF333333"/>
        <rFont val="Arial"/>
        <family val="2"/>
      </rPr>
      <t>2</t>
    </r>
    <r>
      <rPr>
        <sz val="10.5"/>
        <color rgb="FF333333"/>
        <rFont val="宋体"/>
        <family val="3"/>
        <charset val="134"/>
      </rPr>
      <t>）</t>
    </r>
    <phoneticPr fontId="6" type="noConversion"/>
  </si>
  <si>
    <t>伤害计算公式=（白字攻击力*攻击系数*（1+属性压制）/(敌方防御力*1级减伤系数+保底防御)+额外攻击*装备&amp;塔罗牌伤害修订+固定伤害*（1+属性压制））*（1-敌方防御力*参数1/参数2）*（1+终伤加成%）*(狩猎值强化转化加成)</t>
    <phoneticPr fontId="6" type="noConversion"/>
  </si>
  <si>
    <t>基础运算</t>
    <phoneticPr fontId="6" type="noConversion"/>
  </si>
  <si>
    <t>敏捷差值伤害加成</t>
    <phoneticPr fontId="6" type="noConversion"/>
  </si>
  <si>
    <t>能量自动回复速度</t>
    <phoneticPr fontId="6" type="noConversion"/>
  </si>
  <si>
    <t>攻击获得能量数量</t>
    <phoneticPr fontId="6" type="noConversion"/>
  </si>
  <si>
    <t>被攻击获得能量数量</t>
    <phoneticPr fontId="6" type="noConversion"/>
  </si>
  <si>
    <t>x</t>
    <phoneticPr fontId="6" type="noConversion"/>
  </si>
  <si>
    <t>y</t>
    <phoneticPr fontId="6" type="noConversion"/>
  </si>
  <si>
    <t>x1/y2</t>
    <phoneticPr fontId="6" type="noConversion"/>
  </si>
  <si>
    <t>x2/y2</t>
    <phoneticPr fontId="6" type="noConversion"/>
  </si>
  <si>
    <t>y=(x-x1)(y2-y1)/(x2-x1)+y1</t>
    <phoneticPr fontId="6" type="noConversion"/>
  </si>
  <si>
    <t>x</t>
    <phoneticPr fontId="6" type="noConversion"/>
  </si>
  <si>
    <t>重击(克制)</t>
    <phoneticPr fontId="6" type="noConversion"/>
  </si>
  <si>
    <t>重击(无克制)</t>
    <phoneticPr fontId="6" type="noConversion"/>
  </si>
  <si>
    <t>大招伤害（无克制）</t>
    <phoneticPr fontId="6" type="noConversion"/>
  </si>
  <si>
    <t>大招伤害（克制）</t>
    <phoneticPr fontId="6" type="noConversion"/>
  </si>
  <si>
    <t>每秒能量获取</t>
    <phoneticPr fontId="6" type="noConversion"/>
  </si>
  <si>
    <t>攻击能量获取</t>
    <phoneticPr fontId="6" type="noConversion"/>
  </si>
  <si>
    <t>被攻击能量获取</t>
    <phoneticPr fontId="6" type="noConversion"/>
  </si>
  <si>
    <t>等效</t>
    <phoneticPr fontId="6" type="noConversion"/>
  </si>
  <si>
    <t>有效1min（有克制）</t>
    <phoneticPr fontId="6" type="noConversion"/>
  </si>
  <si>
    <t>有效min（无克制）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</si>
</sst>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%"/>
    <numFmt numFmtId="177" formatCode="0.0000"/>
    <numFmt numFmtId="178" formatCode="0.000"/>
  </numFmts>
  <fonts count="1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rgb="FFFA7D00"/>
      <name val="等线"/>
      <family val="2"/>
      <charset val="134"/>
      <scheme val="minor"/>
    </font>
    <font>
      <sz val="10.5"/>
      <color rgb="FF333333"/>
      <name val="Arial"/>
      <family val="2"/>
    </font>
    <font>
      <sz val="10.5"/>
      <color rgb="FF333333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</borders>
  <cellStyleXfs count="8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8" borderId="5" applyNumberFormat="0" applyAlignment="0" applyProtection="0">
      <alignment vertical="center"/>
    </xf>
  </cellStyleXfs>
  <cellXfs count="75">
    <xf numFmtId="0" fontId="0" fillId="0" borderId="0" xfId="0">
      <alignment vertical="center"/>
    </xf>
    <xf numFmtId="0" fontId="2" fillId="2" borderId="0" xfId="2">
      <alignment vertical="center"/>
    </xf>
    <xf numFmtId="0" fontId="4" fillId="4" borderId="0" xfId="4">
      <alignment vertical="center"/>
    </xf>
    <xf numFmtId="0" fontId="1" fillId="6" borderId="0" xfId="6">
      <alignment vertical="center"/>
    </xf>
    <xf numFmtId="0" fontId="0" fillId="0" borderId="2" xfId="0" applyBorder="1">
      <alignment vertical="center"/>
    </xf>
    <xf numFmtId="0" fontId="3" fillId="3" borderId="0" xfId="3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vertical="center"/>
    </xf>
    <xf numFmtId="0" fontId="2" fillId="2" borderId="0" xfId="2" applyAlignment="1">
      <alignment vertical="center"/>
    </xf>
    <xf numFmtId="0" fontId="4" fillId="4" borderId="0" xfId="4" applyAlignment="1">
      <alignment vertical="center"/>
    </xf>
    <xf numFmtId="0" fontId="4" fillId="4" borderId="3" xfId="4" applyBorder="1" applyAlignment="1">
      <alignment vertical="center"/>
    </xf>
    <xf numFmtId="0" fontId="0" fillId="0" borderId="0" xfId="0" applyNumberFormat="1">
      <alignment vertical="center"/>
    </xf>
    <xf numFmtId="0" fontId="0" fillId="7" borderId="0" xfId="0" applyFill="1">
      <alignment vertical="center"/>
    </xf>
    <xf numFmtId="0" fontId="2" fillId="2" borderId="0" xfId="2" applyAlignment="1">
      <alignment vertical="center" wrapText="1"/>
    </xf>
    <xf numFmtId="0" fontId="2" fillId="2" borderId="4" xfId="2" applyBorder="1" applyAlignment="1">
      <alignment vertical="center" wrapText="1"/>
    </xf>
    <xf numFmtId="9" fontId="4" fillId="4" borderId="0" xfId="4" applyNumberFormat="1" applyAlignment="1">
      <alignment vertical="center" wrapText="1"/>
    </xf>
    <xf numFmtId="0" fontId="4" fillId="4" borderId="0" xfId="4" applyAlignment="1">
      <alignment vertical="center" wrapText="1"/>
    </xf>
    <xf numFmtId="9" fontId="4" fillId="4" borderId="0" xfId="4" applyNumberFormat="1">
      <alignment vertical="center"/>
    </xf>
    <xf numFmtId="0" fontId="4" fillId="4" borderId="4" xfId="4" applyBorder="1">
      <alignment vertical="center"/>
    </xf>
    <xf numFmtId="0" fontId="4" fillId="4" borderId="0" xfId="4" applyBorder="1">
      <alignment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9" fontId="2" fillId="2" borderId="0" xfId="2" applyNumberFormat="1" applyAlignment="1">
      <alignment vertical="center" wrapText="1"/>
    </xf>
    <xf numFmtId="1" fontId="2" fillId="2" borderId="0" xfId="2" applyNumberFormat="1" applyAlignment="1">
      <alignment vertical="center" wrapText="1"/>
    </xf>
    <xf numFmtId="10" fontId="2" fillId="2" borderId="0" xfId="1" applyNumberFormat="1" applyFont="1" applyFill="1" applyAlignment="1">
      <alignment vertical="center" wrapText="1"/>
    </xf>
    <xf numFmtId="1" fontId="2" fillId="2" borderId="0" xfId="2" applyNumberFormat="1">
      <alignment vertical="center"/>
    </xf>
    <xf numFmtId="1" fontId="2" fillId="2" borderId="4" xfId="2" applyNumberFormat="1" applyBorder="1">
      <alignment vertical="center"/>
    </xf>
    <xf numFmtId="1" fontId="4" fillId="4" borderId="0" xfId="4" applyNumberFormat="1">
      <alignment vertical="center"/>
    </xf>
    <xf numFmtId="9" fontId="4" fillId="4" borderId="0" xfId="1" applyFont="1" applyFill="1">
      <alignment vertical="center"/>
    </xf>
    <xf numFmtId="1" fontId="4" fillId="4" borderId="4" xfId="4" applyNumberFormat="1" applyBorder="1">
      <alignment vertical="center"/>
    </xf>
    <xf numFmtId="0" fontId="2" fillId="2" borderId="4" xfId="2" applyBorder="1">
      <alignment vertical="center"/>
    </xf>
    <xf numFmtId="0" fontId="5" fillId="5" borderId="2" xfId="5" applyBorder="1" applyAlignment="1">
      <alignment vertical="center"/>
    </xf>
    <xf numFmtId="9" fontId="0" fillId="0" borderId="0" xfId="1" applyFont="1">
      <alignment vertical="center"/>
    </xf>
    <xf numFmtId="9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6" fontId="0" fillId="0" borderId="0" xfId="1" applyNumberFormat="1" applyFont="1" applyAlignment="1">
      <alignment vertical="center" wrapText="1"/>
    </xf>
    <xf numFmtId="0" fontId="10" fillId="0" borderId="0" xfId="0" applyFont="1">
      <alignment vertical="center"/>
    </xf>
    <xf numFmtId="176" fontId="2" fillId="2" borderId="0" xfId="2" applyNumberFormat="1" applyAlignment="1">
      <alignment vertical="center" wrapText="1"/>
    </xf>
    <xf numFmtId="176" fontId="2" fillId="2" borderId="0" xfId="2" applyNumberFormat="1">
      <alignment vertical="center"/>
    </xf>
    <xf numFmtId="10" fontId="2" fillId="2" borderId="0" xfId="2" applyNumberFormat="1" applyAlignment="1">
      <alignment vertical="center" wrapText="1"/>
    </xf>
    <xf numFmtId="9" fontId="2" fillId="2" borderId="0" xfId="2" applyNumberFormat="1">
      <alignment vertical="center"/>
    </xf>
    <xf numFmtId="1" fontId="4" fillId="4" borderId="0" xfId="4" applyNumberFormat="1" applyAlignment="1">
      <alignment vertical="center" wrapText="1"/>
    </xf>
    <xf numFmtId="10" fontId="4" fillId="4" borderId="0" xfId="4" applyNumberFormat="1" applyAlignment="1">
      <alignment vertical="center" wrapText="1"/>
    </xf>
    <xf numFmtId="176" fontId="4" fillId="4" borderId="0" xfId="4" applyNumberFormat="1">
      <alignment vertical="center"/>
    </xf>
    <xf numFmtId="2" fontId="0" fillId="0" borderId="0" xfId="0" applyNumberFormat="1">
      <alignment vertical="center"/>
    </xf>
    <xf numFmtId="10" fontId="0" fillId="0" borderId="0" xfId="1" applyNumberFormat="1" applyFont="1" applyAlignment="1">
      <alignment vertical="center" wrapText="1"/>
    </xf>
    <xf numFmtId="0" fontId="2" fillId="2" borderId="0" xfId="2" applyNumberFormat="1">
      <alignment vertical="center"/>
    </xf>
    <xf numFmtId="0" fontId="4" fillId="4" borderId="0" xfId="4" applyNumberFormat="1">
      <alignment vertical="center"/>
    </xf>
    <xf numFmtId="0" fontId="5" fillId="5" borderId="1" xfId="5">
      <alignment vertical="center"/>
    </xf>
    <xf numFmtId="0" fontId="9" fillId="8" borderId="5" xfId="7">
      <alignment vertical="center"/>
    </xf>
    <xf numFmtId="0" fontId="0" fillId="0" borderId="0" xfId="0" applyBorder="1">
      <alignment vertical="center"/>
    </xf>
    <xf numFmtId="176" fontId="4" fillId="4" borderId="0" xfId="1" applyNumberFormat="1" applyFont="1" applyFill="1">
      <alignment vertical="center"/>
    </xf>
    <xf numFmtId="176" fontId="2" fillId="2" borderId="0" xfId="1" applyNumberFormat="1" applyFont="1" applyFill="1">
      <alignment vertical="center"/>
    </xf>
    <xf numFmtId="0" fontId="3" fillId="3" borderId="7" xfId="3" applyBorder="1" applyAlignment="1">
      <alignment vertical="center"/>
    </xf>
    <xf numFmtId="0" fontId="3" fillId="3" borderId="6" xfId="3" applyBorder="1" applyAlignment="1">
      <alignment vertical="center"/>
    </xf>
    <xf numFmtId="177" fontId="0" fillId="0" borderId="0" xfId="0" applyNumberFormat="1">
      <alignment vertical="center"/>
    </xf>
    <xf numFmtId="10" fontId="4" fillId="4" borderId="0" xfId="1" applyNumberFormat="1" applyFont="1" applyFill="1">
      <alignment vertical="center"/>
    </xf>
    <xf numFmtId="10" fontId="0" fillId="0" borderId="0" xfId="1" applyNumberFormat="1" applyFont="1">
      <alignment vertical="center"/>
    </xf>
    <xf numFmtId="10" fontId="2" fillId="2" borderId="0" xfId="1" applyNumberFormat="1" applyFont="1" applyFill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2" fillId="0" borderId="8" xfId="0" applyFont="1" applyBorder="1">
      <alignment vertical="center"/>
    </xf>
    <xf numFmtId="0" fontId="12" fillId="0" borderId="9" xfId="0" applyFont="1" applyBorder="1">
      <alignment vertical="center"/>
    </xf>
    <xf numFmtId="0" fontId="12" fillId="0" borderId="10" xfId="0" applyFont="1" applyBorder="1">
      <alignment vertical="center"/>
    </xf>
    <xf numFmtId="0" fontId="12" fillId="0" borderId="11" xfId="0" applyFont="1" applyBorder="1">
      <alignment vertical="center"/>
    </xf>
    <xf numFmtId="1" fontId="12" fillId="0" borderId="11" xfId="0" applyNumberFormat="1" applyFont="1" applyBorder="1">
      <alignment vertical="center"/>
    </xf>
    <xf numFmtId="0" fontId="13" fillId="2" borderId="10" xfId="2" applyFont="1" applyBorder="1">
      <alignment vertical="center"/>
    </xf>
    <xf numFmtId="1" fontId="13" fillId="2" borderId="11" xfId="2" applyNumberFormat="1" applyFont="1" applyBorder="1">
      <alignment vertical="center"/>
    </xf>
    <xf numFmtId="0" fontId="13" fillId="2" borderId="12" xfId="2" applyFont="1" applyBorder="1">
      <alignment vertical="center"/>
    </xf>
    <xf numFmtId="1" fontId="13" fillId="2" borderId="13" xfId="2" applyNumberFormat="1" applyFont="1" applyBorder="1">
      <alignment vertical="center"/>
    </xf>
    <xf numFmtId="178" fontId="4" fillId="4" borderId="0" xfId="4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0" xfId="2" applyAlignment="1">
      <alignment horizontal="center" vertical="center"/>
    </xf>
    <xf numFmtId="0" fontId="4" fillId="4" borderId="0" xfId="4" applyAlignment="1">
      <alignment horizontal="center" vertical="center" wrapText="1"/>
    </xf>
  </cellXfs>
  <cellStyles count="8">
    <cellStyle name="20% - 着色 5" xfId="6" builtinId="46"/>
    <cellStyle name="百分比" xfId="1" builtinId="5"/>
    <cellStyle name="差" xfId="3" builtinId="27"/>
    <cellStyle name="常规" xfId="0" builtinId="0"/>
    <cellStyle name="好" xfId="2" builtinId="26"/>
    <cellStyle name="计算" xfId="7" builtinId="22"/>
    <cellStyle name="检查单元格" xfId="5" builtinId="23"/>
    <cellStyle name="适中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属性分布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角色属性!$F$1</c:f>
              <c:strCache>
                <c:ptCount val="1"/>
                <c:pt idx="0">
                  <c:v>生命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角色属性!$F$2:$F$19</c:f>
              <c:numCache>
                <c:formatCode>General</c:formatCode>
                <c:ptCount val="18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9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3-415A-8ACC-A1449873FCA4}"/>
            </c:ext>
          </c:extLst>
        </c:ser>
        <c:ser>
          <c:idx val="1"/>
          <c:order val="1"/>
          <c:tx>
            <c:strRef>
              <c:f>角色属性!$G$1</c:f>
              <c:strCache>
                <c:ptCount val="1"/>
                <c:pt idx="0">
                  <c:v>攻击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角色属性!$G$2:$G$19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3</c:v>
                </c:pt>
                <c:pt idx="13">
                  <c:v>5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3-415A-8ACC-A1449873FCA4}"/>
            </c:ext>
          </c:extLst>
        </c:ser>
        <c:ser>
          <c:idx val="2"/>
          <c:order val="2"/>
          <c:tx>
            <c:strRef>
              <c:f>角色属性!$H$1</c:f>
              <c:strCache>
                <c:ptCount val="1"/>
                <c:pt idx="0">
                  <c:v>防御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角色属性!$H$2:$H$19</c:f>
              <c:numCache>
                <c:formatCode>General</c:formatCode>
                <c:ptCount val="18"/>
                <c:pt idx="0">
                  <c:v>10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93-415A-8ACC-A1449873FCA4}"/>
            </c:ext>
          </c:extLst>
        </c:ser>
        <c:ser>
          <c:idx val="3"/>
          <c:order val="3"/>
          <c:tx>
            <c:strRef>
              <c:f>角色属性!$I$1</c:f>
              <c:strCache>
                <c:ptCount val="1"/>
                <c:pt idx="0">
                  <c:v>狩猎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角色属性!$I$2:$I$19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10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8</c:v>
                </c:pt>
                <c:pt idx="13">
                  <c:v>3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93-415A-8ACC-A1449873FCA4}"/>
            </c:ext>
          </c:extLst>
        </c:ser>
        <c:ser>
          <c:idx val="4"/>
          <c:order val="4"/>
          <c:tx>
            <c:strRef>
              <c:f>角色属性!$J$1</c:f>
              <c:strCache>
                <c:ptCount val="1"/>
                <c:pt idx="0">
                  <c:v>敏捷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角色属性!$J$2:$J$19</c:f>
              <c:numCache>
                <c:formatCode>General</c:formatCode>
                <c:ptCount val="18"/>
                <c:pt idx="0">
                  <c:v>2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4</c:v>
                </c:pt>
                <c:pt idx="15">
                  <c:v>8</c:v>
                </c:pt>
                <c:pt idx="16">
                  <c:v>4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93-415A-8ACC-A1449873FCA4}"/>
            </c:ext>
          </c:extLst>
        </c:ser>
        <c:ser>
          <c:idx val="5"/>
          <c:order val="5"/>
          <c:tx>
            <c:strRef>
              <c:f>角色属性!$K$1</c:f>
              <c:strCache>
                <c:ptCount val="1"/>
                <c:pt idx="0">
                  <c:v>傲娇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角色属性!$K$2:$K$19</c:f>
              <c:numCache>
                <c:formatCode>General</c:formatCode>
                <c:ptCount val="18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8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93-415A-8ACC-A1449873FCA4}"/>
            </c:ext>
          </c:extLst>
        </c:ser>
        <c:ser>
          <c:idx val="6"/>
          <c:order val="6"/>
          <c:tx>
            <c:strRef>
              <c:f>角色属性!$L$1</c:f>
              <c:strCache>
                <c:ptCount val="1"/>
                <c:pt idx="0">
                  <c:v>隐匿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角色属性!$L$2:$L$19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93-415A-8ACC-A1449873FCA4}"/>
            </c:ext>
          </c:extLst>
        </c:ser>
        <c:ser>
          <c:idx val="7"/>
          <c:order val="7"/>
          <c:tx>
            <c:strRef>
              <c:f>角色属性!$M$1</c:f>
              <c:strCache>
                <c:ptCount val="1"/>
                <c:pt idx="0">
                  <c:v>幸运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角色属性!$M$2:$M$19</c:f>
              <c:numCache>
                <c:formatCode>General</c:formatCode>
                <c:ptCount val="18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10</c:v>
                </c:pt>
                <c:pt idx="15">
                  <c:v>4</c:v>
                </c:pt>
                <c:pt idx="16">
                  <c:v>8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93-415A-8ACC-A1449873F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9912560"/>
        <c:axId val="1629907152"/>
      </c:barChart>
      <c:catAx>
        <c:axId val="1629912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907152"/>
        <c:crosses val="autoZero"/>
        <c:auto val="1"/>
        <c:lblAlgn val="ctr"/>
        <c:lblOffset val="100"/>
        <c:noMultiLvlLbl val="0"/>
      </c:catAx>
      <c:valAx>
        <c:axId val="16299071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9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重击技能验算!$AD$3</c:f>
              <c:strCache>
                <c:ptCount val="1"/>
                <c:pt idx="0">
                  <c:v>等效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重击技能验算!$B$4:$B$21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重击技能验算!$AD$4:$AD$21</c:f>
              <c:numCache>
                <c:formatCode>0.0%</c:formatCode>
                <c:ptCount val="18"/>
                <c:pt idx="0">
                  <c:v>2.6203422222222224</c:v>
                </c:pt>
                <c:pt idx="1">
                  <c:v>2.6854562025316455</c:v>
                </c:pt>
                <c:pt idx="2">
                  <c:v>1.6247850000000001</c:v>
                </c:pt>
                <c:pt idx="3">
                  <c:v>2.4172133333333332</c:v>
                </c:pt>
                <c:pt idx="4">
                  <c:v>1.9937951219512196</c:v>
                </c:pt>
                <c:pt idx="5">
                  <c:v>2.1313734939759041</c:v>
                </c:pt>
                <c:pt idx="6">
                  <c:v>1.7121933333333335</c:v>
                </c:pt>
                <c:pt idx="7">
                  <c:v>1.7658164705882355</c:v>
                </c:pt>
                <c:pt idx="8">
                  <c:v>2.1302669767441857</c:v>
                </c:pt>
                <c:pt idx="9">
                  <c:v>2.1336321839080465</c:v>
                </c:pt>
                <c:pt idx="10">
                  <c:v>2.1327727272727275</c:v>
                </c:pt>
                <c:pt idx="11">
                  <c:v>2.3094782022471909</c:v>
                </c:pt>
                <c:pt idx="12">
                  <c:v>2.0637999999999996</c:v>
                </c:pt>
                <c:pt idx="13">
                  <c:v>2.5110523076923079</c:v>
                </c:pt>
                <c:pt idx="14">
                  <c:v>1.9674573913043485</c:v>
                </c:pt>
                <c:pt idx="15">
                  <c:v>2.0661926881720429</c:v>
                </c:pt>
                <c:pt idx="16">
                  <c:v>1.9976689361702131</c:v>
                </c:pt>
                <c:pt idx="17">
                  <c:v>2.2523831578947373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8-4A4A-B383-26840B2A1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8652399"/>
        <c:axId val="1588653647"/>
      </c:barChart>
      <c:catAx>
        <c:axId val="1588652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653647"/>
        <c:crosses val="autoZero"/>
        <c:auto val="1"/>
        <c:lblAlgn val="ctr"/>
        <c:lblOffset val="100"/>
        <c:noMultiLvlLbl val="0"/>
      </c:catAx>
      <c:valAx>
        <c:axId val="158865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65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超萌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超萌攻击!$Q$3</c:f>
              <c:strCache>
                <c:ptCount val="1"/>
                <c:pt idx="0">
                  <c:v>造成伤害(无克制)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超萌攻击!$B$4:$B$21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超萌攻击!$Q$4:$Q$21</c:f>
              <c:numCache>
                <c:formatCode>General</c:formatCode>
                <c:ptCount val="18"/>
                <c:pt idx="0">
                  <c:v>654.18716918251334</c:v>
                </c:pt>
                <c:pt idx="1">
                  <c:v>801.46490884140371</c:v>
                </c:pt>
                <c:pt idx="2">
                  <c:v>892.79994118800255</c:v>
                </c:pt>
                <c:pt idx="3">
                  <c:v>881.38306214467752</c:v>
                </c:pt>
                <c:pt idx="4">
                  <c:v>971.57640658694368</c:v>
                </c:pt>
                <c:pt idx="5">
                  <c:v>881.38306214467752</c:v>
                </c:pt>
                <c:pt idx="6">
                  <c:v>975.00147029994105</c:v>
                </c:pt>
                <c:pt idx="7">
                  <c:v>967.00965496961396</c:v>
                </c:pt>
                <c:pt idx="8">
                  <c:v>877.95799843168015</c:v>
                </c:pt>
                <c:pt idx="9">
                  <c:v>905.3585081356598</c:v>
                </c:pt>
                <c:pt idx="10">
                  <c:v>889.37487747500495</c:v>
                </c:pt>
                <c:pt idx="11">
                  <c:v>906.50019603999215</c:v>
                </c:pt>
                <c:pt idx="12">
                  <c:v>847.13242501470313</c:v>
                </c:pt>
                <c:pt idx="13">
                  <c:v>859.69099196236039</c:v>
                </c:pt>
                <c:pt idx="14">
                  <c:v>903.07513232699489</c:v>
                </c:pt>
                <c:pt idx="15">
                  <c:v>858.54930405802804</c:v>
                </c:pt>
                <c:pt idx="16">
                  <c:v>831.14879435404828</c:v>
                </c:pt>
                <c:pt idx="17">
                  <c:v>760.36414428543435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F-403C-84CA-15593A924D42}"/>
            </c:ext>
          </c:extLst>
        </c:ser>
        <c:ser>
          <c:idx val="1"/>
          <c:order val="1"/>
          <c:tx>
            <c:strRef>
              <c:f>超萌攻击!$R$3</c:f>
              <c:strCache>
                <c:ptCount val="1"/>
                <c:pt idx="0">
                  <c:v>造成伤害(有克制)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超萌攻击!$B$4:$B$21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超萌攻击!$R$4:$R$21</c:f>
              <c:numCache>
                <c:formatCode>General</c:formatCode>
                <c:ptCount val="18"/>
                <c:pt idx="0">
                  <c:v>830.15340870526654</c:v>
                </c:pt>
                <c:pt idx="1">
                  <c:v>1007.8518448777979</c:v>
                </c:pt>
                <c:pt idx="2">
                  <c:v>1120.2017044415259</c:v>
                </c:pt>
                <c:pt idx="3">
                  <c:v>1105.8768744614551</c:v>
                </c:pt>
                <c:pt idx="4">
                  <c:v>1216.0876999875452</c:v>
                </c:pt>
                <c:pt idx="5">
                  <c:v>1108.3498920878346</c:v>
                </c:pt>
                <c:pt idx="6">
                  <c:v>1217.1366528627548</c:v>
                </c:pt>
                <c:pt idx="7">
                  <c:v>1210.3716590945371</c:v>
                </c:pt>
                <c:pt idx="8">
                  <c:v>1092.7824349378916</c:v>
                </c:pt>
                <c:pt idx="9">
                  <c:v>1135.9590174196035</c:v>
                </c:pt>
                <c:pt idx="10">
                  <c:v>1118.3996968088384</c:v>
                </c:pt>
                <c:pt idx="11">
                  <c:v>1142.2954016296658</c:v>
                </c:pt>
                <c:pt idx="12">
                  <c:v>1067.485123437295</c:v>
                </c:pt>
                <c:pt idx="13">
                  <c:v>1081.0718507022532</c:v>
                </c:pt>
                <c:pt idx="14">
                  <c:v>1130.3470865924191</c:v>
                </c:pt>
                <c:pt idx="15">
                  <c:v>1083.957163139678</c:v>
                </c:pt>
                <c:pt idx="16">
                  <c:v>1045.1796909843829</c:v>
                </c:pt>
                <c:pt idx="17">
                  <c:v>954.03367667270618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F-403C-84CA-15593A924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6260496"/>
        <c:axId val="1186251760"/>
      </c:barChart>
      <c:catAx>
        <c:axId val="118626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6251760"/>
        <c:crosses val="autoZero"/>
        <c:auto val="1"/>
        <c:lblAlgn val="ctr"/>
        <c:lblOffset val="100"/>
        <c:noMultiLvlLbl val="0"/>
      </c:catAx>
      <c:valAx>
        <c:axId val="118625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626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角色属性!$AC$25:$AC$329</c:f>
              <c:numCache>
                <c:formatCode>General</c:formatCode>
                <c:ptCount val="30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3-48CE-8E01-1EEB0CBC3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133904"/>
        <c:axId val="810137648"/>
      </c:lineChart>
      <c:catAx>
        <c:axId val="81013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137648"/>
        <c:crosses val="autoZero"/>
        <c:auto val="1"/>
        <c:lblAlgn val="ctr"/>
        <c:lblOffset val="100"/>
        <c:noMultiLvlLbl val="0"/>
      </c:catAx>
      <c:valAx>
        <c:axId val="81013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1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角色属性!$Y$21:$Y$65</c:f>
              <c:numCache>
                <c:formatCode>0.000</c:formatCode>
                <c:ptCount val="45"/>
                <c:pt idx="0">
                  <c:v>0</c:v>
                </c:pt>
                <c:pt idx="1">
                  <c:v>0.35218251811136247</c:v>
                </c:pt>
                <c:pt idx="2">
                  <c:v>0.86033800657099369</c:v>
                </c:pt>
                <c:pt idx="3">
                  <c:v>1.0881360887005513</c:v>
                </c:pt>
                <c:pt idx="4">
                  <c:v>1.2367890994092929</c:v>
                </c:pt>
                <c:pt idx="5">
                  <c:v>1.3473300153169503</c:v>
                </c:pt>
                <c:pt idx="6">
                  <c:v>1.4353665066126613</c:v>
                </c:pt>
                <c:pt idx="7">
                  <c:v>1.5085297189712865</c:v>
                </c:pt>
                <c:pt idx="8">
                  <c:v>1.5711262770843117</c:v>
                </c:pt>
                <c:pt idx="9">
                  <c:v>1.6258267132857112</c:v>
                </c:pt>
                <c:pt idx="10">
                  <c:v>1.6744018128452818</c:v>
                </c:pt>
                <c:pt idx="11">
                  <c:v>1.7180862947830917</c:v>
                </c:pt>
                <c:pt idx="12">
                  <c:v>1.7577754910119257</c:v>
                </c:pt>
                <c:pt idx="13">
                  <c:v>1.7941393557677741</c:v>
                </c:pt>
                <c:pt idx="14">
                  <c:v>1.8276922886744456</c:v>
                </c:pt>
                <c:pt idx="15">
                  <c:v>1.8588378514285855</c:v>
                </c:pt>
                <c:pt idx="16">
                  <c:v>1.8878984880968723</c:v>
                </c:pt>
                <c:pt idx="17">
                  <c:v>1.9151359066220119</c:v>
                </c:pt>
                <c:pt idx="18">
                  <c:v>1.9407654356312176</c:v>
                </c:pt>
                <c:pt idx="19">
                  <c:v>1.9649663748310979</c:v>
                </c:pt>
                <c:pt idx="20">
                  <c:v>1.9878896099977454</c:v>
                </c:pt>
                <c:pt idx="21">
                  <c:v>2.0096633166793794</c:v>
                </c:pt>
                <c:pt idx="22">
                  <c:v>2.030397300856762</c:v>
                </c:pt>
                <c:pt idx="23">
                  <c:v>2.0501863496753607</c:v>
                </c:pt>
                <c:pt idx="24">
                  <c:v>2.0691128513871209</c:v>
                </c:pt>
                <c:pt idx="25">
                  <c:v>2.0872488677956578</c:v>
                </c:pt>
                <c:pt idx="26">
                  <c:v>2.1046577910087962</c:v>
                </c:pt>
                <c:pt idx="27">
                  <c:v>2.1213956807072232</c:v>
                </c:pt>
                <c:pt idx="28">
                  <c:v>2.1375123531221294</c:v>
                </c:pt>
                <c:pt idx="29">
                  <c:v>2.1530522750671088</c:v>
                </c:pt>
                <c:pt idx="30">
                  <c:v>2.1680553034591394</c:v>
                </c:pt>
                <c:pt idx="31">
                  <c:v>2.1825573013049131</c:v>
                </c:pt>
                <c:pt idx="32">
                  <c:v>2.1965906541173066</c:v>
                </c:pt>
                <c:pt idx="33">
                  <c:v>2.2101847054724066</c:v>
                </c:pt>
                <c:pt idx="34">
                  <c:v>2.2233661264398608</c:v>
                </c:pt>
                <c:pt idx="35">
                  <c:v>2.2361592305796636</c:v>
                </c:pt>
                <c:pt idx="36">
                  <c:v>2.2485862438551041</c:v>
                </c:pt>
                <c:pt idx="37">
                  <c:v>2.2606675369900122</c:v>
                </c:pt>
                <c:pt idx="38">
                  <c:v>2.2724218263715041</c:v>
                </c:pt>
                <c:pt idx="39">
                  <c:v>2.2838663484734685</c:v>
                </c:pt>
                <c:pt idx="40">
                  <c:v>2.2950170118814581</c:v>
                </c:pt>
                <c:pt idx="41">
                  <c:v>2.3058885302843097</c:v>
                </c:pt>
                <c:pt idx="42">
                  <c:v>2.3164945392223113</c:v>
                </c:pt>
                <c:pt idx="43">
                  <c:v>2.3268476989159903</c:v>
                </c:pt>
                <c:pt idx="44">
                  <c:v>2.3369597851207042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3-4DC5-8118-D689191DC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912383"/>
        <c:axId val="1946904063"/>
      </c:lineChart>
      <c:catAx>
        <c:axId val="194691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6904063"/>
        <c:crosses val="autoZero"/>
        <c:auto val="1"/>
        <c:lblAlgn val="ctr"/>
        <c:lblOffset val="100"/>
        <c:noMultiLvlLbl val="0"/>
      </c:catAx>
      <c:valAx>
        <c:axId val="194690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691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角色属性!$Z$21:$Z$65</c:f>
              <c:numCache>
                <c:formatCode>0.000</c:formatCode>
                <c:ptCount val="45"/>
                <c:pt idx="0">
                  <c:v>0</c:v>
                </c:pt>
                <c:pt idx="1">
                  <c:v>1.1075949367088606E-2</c:v>
                </c:pt>
                <c:pt idx="2">
                  <c:v>5.46875E-2</c:v>
                </c:pt>
                <c:pt idx="3">
                  <c:v>9.7222222222222224E-2</c:v>
                </c:pt>
                <c:pt idx="4">
                  <c:v>0.13871951219512196</c:v>
                </c:pt>
                <c:pt idx="5">
                  <c:v>0.1792168674698795</c:v>
                </c:pt>
                <c:pt idx="6">
                  <c:v>0.21875</c:v>
                </c:pt>
                <c:pt idx="7">
                  <c:v>0.25735294117647062</c:v>
                </c:pt>
                <c:pt idx="8">
                  <c:v>0.29505813953488369</c:v>
                </c:pt>
                <c:pt idx="9">
                  <c:v>0.3318965517241379</c:v>
                </c:pt>
                <c:pt idx="10">
                  <c:v>0.36789772727272729</c:v>
                </c:pt>
                <c:pt idx="11">
                  <c:v>0.40308988764044945</c:v>
                </c:pt>
                <c:pt idx="12">
                  <c:v>0.4375</c:v>
                </c:pt>
                <c:pt idx="13">
                  <c:v>0.47115384615384615</c:v>
                </c:pt>
                <c:pt idx="14">
                  <c:v>0.50407608695652173</c:v>
                </c:pt>
                <c:pt idx="15">
                  <c:v>0.53629032258064513</c:v>
                </c:pt>
                <c:pt idx="16">
                  <c:v>0.56781914893617025</c:v>
                </c:pt>
                <c:pt idx="17">
                  <c:v>0.59868421052631582</c:v>
                </c:pt>
                <c:pt idx="18">
                  <c:v>0.62890625</c:v>
                </c:pt>
                <c:pt idx="19">
                  <c:v>0.65850515463917525</c:v>
                </c:pt>
                <c:pt idx="20">
                  <c:v>0.6875</c:v>
                </c:pt>
                <c:pt idx="21">
                  <c:v>0.71590909090909094</c:v>
                </c:pt>
                <c:pt idx="22">
                  <c:v>0.74375000000000002</c:v>
                </c:pt>
                <c:pt idx="23">
                  <c:v>0.77103960396039606</c:v>
                </c:pt>
                <c:pt idx="24">
                  <c:v>0.79779411764705888</c:v>
                </c:pt>
                <c:pt idx="25">
                  <c:v>0.82402912621359214</c:v>
                </c:pt>
                <c:pt idx="26">
                  <c:v>0.84975961538461531</c:v>
                </c:pt>
                <c:pt idx="27">
                  <c:v>0.875</c:v>
                </c:pt>
                <c:pt idx="28">
                  <c:v>0.89976415094339623</c:v>
                </c:pt>
                <c:pt idx="29">
                  <c:v>0.9240654205607477</c:v>
                </c:pt>
                <c:pt idx="30">
                  <c:v>0.94791666666666663</c:v>
                </c:pt>
                <c:pt idx="31">
                  <c:v>0.97133027522935778</c:v>
                </c:pt>
                <c:pt idx="32">
                  <c:v>0.99431818181818177</c:v>
                </c:pt>
                <c:pt idx="33">
                  <c:v>1.0168918918918919</c:v>
                </c:pt>
                <c:pt idx="34">
                  <c:v>1.0390625</c:v>
                </c:pt>
                <c:pt idx="35">
                  <c:v>1.0608407079646018</c:v>
                </c:pt>
                <c:pt idx="36">
                  <c:v>1.0822368421052633</c:v>
                </c:pt>
                <c:pt idx="37">
                  <c:v>1.1032608695652173</c:v>
                </c:pt>
                <c:pt idx="38">
                  <c:v>1.1239224137931034</c:v>
                </c:pt>
                <c:pt idx="39">
                  <c:v>1.1442307692307692</c:v>
                </c:pt>
                <c:pt idx="40">
                  <c:v>1.1641949152542372</c:v>
                </c:pt>
                <c:pt idx="41">
                  <c:v>1.1838235294117647</c:v>
                </c:pt>
                <c:pt idx="42">
                  <c:v>1.203125</c:v>
                </c:pt>
                <c:pt idx="43">
                  <c:v>1.2221074380165291</c:v>
                </c:pt>
                <c:pt idx="44">
                  <c:v>1.2407786885245902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C-4D62-B720-A3BDAFEEC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772127"/>
        <c:axId val="1735772959"/>
      </c:lineChart>
      <c:catAx>
        <c:axId val="173577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5772959"/>
        <c:crosses val="autoZero"/>
        <c:auto val="1"/>
        <c:lblAlgn val="ctr"/>
        <c:lblOffset val="100"/>
        <c:noMultiLvlLbl val="0"/>
      </c:catAx>
      <c:valAx>
        <c:axId val="173577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577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普通攻击验算!$AG$3</c:f>
              <c:strCache>
                <c:ptCount val="1"/>
                <c:pt idx="0">
                  <c:v>真实伤害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普通攻击验算!$B$4:$B$21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普通攻击验算!$AG$4:$AG$21</c:f>
              <c:numCache>
                <c:formatCode>0</c:formatCode>
                <c:ptCount val="18"/>
                <c:pt idx="0">
                  <c:v>806.6297516955799</c:v>
                </c:pt>
                <c:pt idx="1">
                  <c:v>960.21022389390782</c:v>
                </c:pt>
                <c:pt idx="2">
                  <c:v>1268.7531670757705</c:v>
                </c:pt>
                <c:pt idx="3">
                  <c:v>1056.6805524419083</c:v>
                </c:pt>
                <c:pt idx="4">
                  <c:v>1245.2023346666342</c:v>
                </c:pt>
                <c:pt idx="5">
                  <c:v>1154.3909403009754</c:v>
                </c:pt>
                <c:pt idx="6">
                  <c:v>1503.9502887013314</c:v>
                </c:pt>
                <c:pt idx="7">
                  <c:v>1261.1362619791651</c:v>
                </c:pt>
                <c:pt idx="8">
                  <c:v>996.16186773330719</c:v>
                </c:pt>
                <c:pt idx="9">
                  <c:v>1154.3909403009754</c:v>
                </c:pt>
                <c:pt idx="10">
                  <c:v>1154.3909403009754</c:v>
                </c:pt>
                <c:pt idx="11">
                  <c:v>1219.2467912791251</c:v>
                </c:pt>
                <c:pt idx="12">
                  <c:v>919.08073198414695</c:v>
                </c:pt>
                <c:pt idx="13">
                  <c:v>1048.6186772042536</c:v>
                </c:pt>
                <c:pt idx="14">
                  <c:v>1401.7604275083274</c:v>
                </c:pt>
                <c:pt idx="15">
                  <c:v>1079.1753567110827</c:v>
                </c:pt>
                <c:pt idx="16">
                  <c:v>1162.1888456888582</c:v>
                </c:pt>
                <c:pt idx="17">
                  <c:v>747.12140079998051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3-4F39-BCC3-A54F0F726695}"/>
            </c:ext>
          </c:extLst>
        </c:ser>
        <c:ser>
          <c:idx val="1"/>
          <c:order val="1"/>
          <c:tx>
            <c:strRef>
              <c:f>普通攻击验算!$AV$3</c:f>
              <c:strCache>
                <c:ptCount val="1"/>
                <c:pt idx="0">
                  <c:v>有效伤害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普通攻击验算!$B$4:$B$21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普通攻击验算!$AV$4:$AV$21</c:f>
              <c:numCache>
                <c:formatCode>0</c:formatCode>
                <c:ptCount val="18"/>
                <c:pt idx="0">
                  <c:v>1241.9668120584793</c:v>
                </c:pt>
                <c:pt idx="1">
                  <c:v>1532.8978552504914</c:v>
                </c:pt>
                <c:pt idx="2">
                  <c:v>1959.8708437970165</c:v>
                </c:pt>
                <c:pt idx="3">
                  <c:v>1730.7807245476122</c:v>
                </c:pt>
                <c:pt idx="4">
                  <c:v>2042.4282186318726</c:v>
                </c:pt>
                <c:pt idx="5">
                  <c:v>1845.5975697014762</c:v>
                </c:pt>
                <c:pt idx="6">
                  <c:v>2339.1931924097694</c:v>
                </c:pt>
                <c:pt idx="7">
                  <c:v>2039.3747212955059</c:v>
                </c:pt>
                <c:pt idx="8">
                  <c:v>1623.2827831196842</c:v>
                </c:pt>
                <c:pt idx="9">
                  <c:v>1866.0567098497886</c:v>
                </c:pt>
                <c:pt idx="10">
                  <c:v>1853.1041612718693</c:v>
                </c:pt>
                <c:pt idx="11">
                  <c:v>1965.6866253027081</c:v>
                </c:pt>
                <c:pt idx="12">
                  <c:v>1482.3806066003829</c:v>
                </c:pt>
                <c:pt idx="13">
                  <c:v>1703.169964396878</c:v>
                </c:pt>
                <c:pt idx="14">
                  <c:v>2160.2102546871802</c:v>
                </c:pt>
                <c:pt idx="15">
                  <c:v>1703.8672456748768</c:v>
                </c:pt>
                <c:pt idx="16">
                  <c:v>1794.4662054369567</c:v>
                </c:pt>
                <c:pt idx="17">
                  <c:v>1202.8890628015045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3-4F39-BCC3-A54F0F726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6256336"/>
        <c:axId val="1186247600"/>
      </c:barChart>
      <c:catAx>
        <c:axId val="11862563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6247600"/>
        <c:crosses val="autoZero"/>
        <c:auto val="1"/>
        <c:lblAlgn val="ctr"/>
        <c:lblOffset val="100"/>
        <c:noMultiLvlLbl val="0"/>
      </c:catAx>
      <c:valAx>
        <c:axId val="11862476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62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属性分布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角色属性!$F$1</c:f>
              <c:strCache>
                <c:ptCount val="1"/>
                <c:pt idx="0">
                  <c:v>生命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角色属性!$F$2:$F$19</c:f>
              <c:numCache>
                <c:formatCode>General</c:formatCode>
                <c:ptCount val="18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9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B-489C-9360-2552C68BAD17}"/>
            </c:ext>
          </c:extLst>
        </c:ser>
        <c:ser>
          <c:idx val="1"/>
          <c:order val="1"/>
          <c:tx>
            <c:strRef>
              <c:f>角色属性!$G$1</c:f>
              <c:strCache>
                <c:ptCount val="1"/>
                <c:pt idx="0">
                  <c:v>攻击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角色属性!$G$2:$G$19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3</c:v>
                </c:pt>
                <c:pt idx="13">
                  <c:v>5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B-489C-9360-2552C68BAD17}"/>
            </c:ext>
          </c:extLst>
        </c:ser>
        <c:ser>
          <c:idx val="2"/>
          <c:order val="2"/>
          <c:tx>
            <c:strRef>
              <c:f>角色属性!$H$1</c:f>
              <c:strCache>
                <c:ptCount val="1"/>
                <c:pt idx="0">
                  <c:v>防御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角色属性!$H$2:$H$19</c:f>
              <c:numCache>
                <c:formatCode>General</c:formatCode>
                <c:ptCount val="18"/>
                <c:pt idx="0">
                  <c:v>10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B-489C-9360-2552C68BAD17}"/>
            </c:ext>
          </c:extLst>
        </c:ser>
        <c:ser>
          <c:idx val="3"/>
          <c:order val="3"/>
          <c:tx>
            <c:strRef>
              <c:f>角色属性!$I$1</c:f>
              <c:strCache>
                <c:ptCount val="1"/>
                <c:pt idx="0">
                  <c:v>狩猎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角色属性!$I$2:$I$19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10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8</c:v>
                </c:pt>
                <c:pt idx="13">
                  <c:v>3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B-489C-9360-2552C68BAD17}"/>
            </c:ext>
          </c:extLst>
        </c:ser>
        <c:ser>
          <c:idx val="4"/>
          <c:order val="4"/>
          <c:tx>
            <c:strRef>
              <c:f>角色属性!$J$1</c:f>
              <c:strCache>
                <c:ptCount val="1"/>
                <c:pt idx="0">
                  <c:v>敏捷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角色属性!$J$2:$J$19</c:f>
              <c:numCache>
                <c:formatCode>General</c:formatCode>
                <c:ptCount val="18"/>
                <c:pt idx="0">
                  <c:v>2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4</c:v>
                </c:pt>
                <c:pt idx="15">
                  <c:v>8</c:v>
                </c:pt>
                <c:pt idx="16">
                  <c:v>4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3B-489C-9360-2552C68BAD17}"/>
            </c:ext>
          </c:extLst>
        </c:ser>
        <c:ser>
          <c:idx val="5"/>
          <c:order val="5"/>
          <c:tx>
            <c:strRef>
              <c:f>角色属性!$K$1</c:f>
              <c:strCache>
                <c:ptCount val="1"/>
                <c:pt idx="0">
                  <c:v>傲娇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角色属性!$K$2:$K$19</c:f>
              <c:numCache>
                <c:formatCode>General</c:formatCode>
                <c:ptCount val="18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8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3B-489C-9360-2552C68BAD17}"/>
            </c:ext>
          </c:extLst>
        </c:ser>
        <c:ser>
          <c:idx val="6"/>
          <c:order val="6"/>
          <c:tx>
            <c:strRef>
              <c:f>角色属性!$L$1</c:f>
              <c:strCache>
                <c:ptCount val="1"/>
                <c:pt idx="0">
                  <c:v>隐匿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角色属性!$L$2:$L$19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3B-489C-9360-2552C68BAD17}"/>
            </c:ext>
          </c:extLst>
        </c:ser>
        <c:ser>
          <c:idx val="7"/>
          <c:order val="7"/>
          <c:tx>
            <c:strRef>
              <c:f>角色属性!$M$1</c:f>
              <c:strCache>
                <c:ptCount val="1"/>
                <c:pt idx="0">
                  <c:v>幸运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角色属性!$M$2:$M$19</c:f>
              <c:numCache>
                <c:formatCode>General</c:formatCode>
                <c:ptCount val="18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10</c:v>
                </c:pt>
                <c:pt idx="15">
                  <c:v>4</c:v>
                </c:pt>
                <c:pt idx="16">
                  <c:v>8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3B-489C-9360-2552C68BA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9912560"/>
        <c:axId val="1629907152"/>
      </c:barChart>
      <c:catAx>
        <c:axId val="1629912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907152"/>
        <c:crosses val="autoZero"/>
        <c:auto val="1"/>
        <c:lblAlgn val="ctr"/>
        <c:lblOffset val="100"/>
        <c:noMultiLvlLbl val="0"/>
      </c:catAx>
      <c:valAx>
        <c:axId val="16299071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9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重击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重击技能验算!$V$3</c:f>
              <c:strCache>
                <c:ptCount val="1"/>
                <c:pt idx="0">
                  <c:v>造成伤害(无克制)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重击技能验算!$B$4:$B$21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重击技能验算!$V$4:$V$21</c:f>
              <c:numCache>
                <c:formatCode>0</c:formatCode>
                <c:ptCount val="18"/>
                <c:pt idx="0">
                  <c:v>3082.9896506916107</c:v>
                </c:pt>
                <c:pt idx="1">
                  <c:v>4357.4469699095253</c:v>
                </c:pt>
                <c:pt idx="2">
                  <c:v>3602.0901949389204</c:v>
                </c:pt>
                <c:pt idx="3">
                  <c:v>4448.2271151159721</c:v>
                </c:pt>
                <c:pt idx="4">
                  <c:v>4629.7874055288694</c:v>
                </c:pt>
                <c:pt idx="5">
                  <c:v>4315.64129915996</c:v>
                </c:pt>
                <c:pt idx="6">
                  <c:v>4405.8428249428871</c:v>
                </c:pt>
                <c:pt idx="7">
                  <c:v>4563.1226755365287</c:v>
                </c:pt>
                <c:pt idx="8">
                  <c:v>4357.4469699095253</c:v>
                </c:pt>
                <c:pt idx="9">
                  <c:v>4400.2992935017746</c:v>
                </c:pt>
                <c:pt idx="10">
                  <c:v>4400.2992935017746</c:v>
                </c:pt>
                <c:pt idx="11">
                  <c:v>4563.1226755365287</c:v>
                </c:pt>
                <c:pt idx="12">
                  <c:v>4266.6668247030757</c:v>
                </c:pt>
                <c:pt idx="13">
                  <c:v>4384.1766882605862</c:v>
                </c:pt>
                <c:pt idx="14">
                  <c:v>4098.0586612468896</c:v>
                </c:pt>
                <c:pt idx="15">
                  <c:v>4312.2933076317395</c:v>
                </c:pt>
                <c:pt idx="16">
                  <c:v>3866.0930766480092</c:v>
                </c:pt>
                <c:pt idx="17">
                  <c:v>3960.2693641515971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F-4F0C-9AC6-043D9E41037F}"/>
            </c:ext>
          </c:extLst>
        </c:ser>
        <c:ser>
          <c:idx val="1"/>
          <c:order val="1"/>
          <c:tx>
            <c:strRef>
              <c:f>重击技能验算!$W$3</c:f>
              <c:strCache>
                <c:ptCount val="1"/>
                <c:pt idx="0">
                  <c:v>造成伤害(克制)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重击技能验算!$B$4:$B$21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重击技能验算!$W$4:$W$21</c:f>
              <c:numCache>
                <c:formatCode>0</c:formatCode>
                <c:ptCount val="18"/>
                <c:pt idx="0">
                  <c:v>3912.2662260755205</c:v>
                </c:pt>
                <c:pt idx="1">
                  <c:v>5479.5424217999298</c:v>
                </c:pt>
                <c:pt idx="2">
                  <c:v>4519.5652349096617</c:v>
                </c:pt>
                <c:pt idx="3">
                  <c:v>5581.2185532465674</c:v>
                </c:pt>
                <c:pt idx="4">
                  <c:v>5794.940551509856</c:v>
                </c:pt>
                <c:pt idx="5">
                  <c:v>5426.9712837170264</c:v>
                </c:pt>
                <c:pt idx="6">
                  <c:v>5500.0048229062586</c:v>
                </c:pt>
                <c:pt idx="7">
                  <c:v>5711.4986753825133</c:v>
                </c:pt>
                <c:pt idx="8">
                  <c:v>5423.655252752973</c:v>
                </c:pt>
                <c:pt idx="9">
                  <c:v>5521.0832138658852</c:v>
                </c:pt>
                <c:pt idx="10">
                  <c:v>5533.4297385287218</c:v>
                </c:pt>
                <c:pt idx="11">
                  <c:v>5750.0638964092159</c:v>
                </c:pt>
                <c:pt idx="12">
                  <c:v>5376.4951352852813</c:v>
                </c:pt>
                <c:pt idx="13">
                  <c:v>5513.1553668658898</c:v>
                </c:pt>
                <c:pt idx="14">
                  <c:v>5129.3945571163895</c:v>
                </c:pt>
                <c:pt idx="15">
                  <c:v>5444.4645150522283</c:v>
                </c:pt>
                <c:pt idx="16">
                  <c:v>4861.658940753473</c:v>
                </c:pt>
                <c:pt idx="17">
                  <c:v>4968.9748924792966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F-4F0C-9AC6-043D9E410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5554816"/>
        <c:axId val="1385556064"/>
      </c:barChart>
      <c:catAx>
        <c:axId val="1385554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5556064"/>
        <c:crosses val="autoZero"/>
        <c:auto val="1"/>
        <c:lblAlgn val="ctr"/>
        <c:lblOffset val="100"/>
        <c:noMultiLvlLbl val="0"/>
      </c:catAx>
      <c:valAx>
        <c:axId val="13855560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555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属性分布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角色属性!$F$1</c:f>
              <c:strCache>
                <c:ptCount val="1"/>
                <c:pt idx="0">
                  <c:v>生命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角色属性!$F$2:$F$19</c:f>
              <c:numCache>
                <c:formatCode>General</c:formatCode>
                <c:ptCount val="18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9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6-454B-991B-B0D5B3B76323}"/>
            </c:ext>
          </c:extLst>
        </c:ser>
        <c:ser>
          <c:idx val="1"/>
          <c:order val="1"/>
          <c:tx>
            <c:strRef>
              <c:f>角色属性!$G$1</c:f>
              <c:strCache>
                <c:ptCount val="1"/>
                <c:pt idx="0">
                  <c:v>攻击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角色属性!$G$2:$G$19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3</c:v>
                </c:pt>
                <c:pt idx="13">
                  <c:v>5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6-454B-991B-B0D5B3B76323}"/>
            </c:ext>
          </c:extLst>
        </c:ser>
        <c:ser>
          <c:idx val="2"/>
          <c:order val="2"/>
          <c:tx>
            <c:strRef>
              <c:f>角色属性!$H$1</c:f>
              <c:strCache>
                <c:ptCount val="1"/>
                <c:pt idx="0">
                  <c:v>防御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角色属性!$H$2:$H$19</c:f>
              <c:numCache>
                <c:formatCode>General</c:formatCode>
                <c:ptCount val="18"/>
                <c:pt idx="0">
                  <c:v>10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56-454B-991B-B0D5B3B76323}"/>
            </c:ext>
          </c:extLst>
        </c:ser>
        <c:ser>
          <c:idx val="3"/>
          <c:order val="3"/>
          <c:tx>
            <c:strRef>
              <c:f>角色属性!$I$1</c:f>
              <c:strCache>
                <c:ptCount val="1"/>
                <c:pt idx="0">
                  <c:v>狩猎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角色属性!$I$2:$I$19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10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8</c:v>
                </c:pt>
                <c:pt idx="13">
                  <c:v>3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56-454B-991B-B0D5B3B76323}"/>
            </c:ext>
          </c:extLst>
        </c:ser>
        <c:ser>
          <c:idx val="4"/>
          <c:order val="4"/>
          <c:tx>
            <c:strRef>
              <c:f>角色属性!$J$1</c:f>
              <c:strCache>
                <c:ptCount val="1"/>
                <c:pt idx="0">
                  <c:v>敏捷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角色属性!$J$2:$J$19</c:f>
              <c:numCache>
                <c:formatCode>General</c:formatCode>
                <c:ptCount val="18"/>
                <c:pt idx="0">
                  <c:v>2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4</c:v>
                </c:pt>
                <c:pt idx="15">
                  <c:v>8</c:v>
                </c:pt>
                <c:pt idx="16">
                  <c:v>4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56-454B-991B-B0D5B3B76323}"/>
            </c:ext>
          </c:extLst>
        </c:ser>
        <c:ser>
          <c:idx val="5"/>
          <c:order val="5"/>
          <c:tx>
            <c:strRef>
              <c:f>角色属性!$K$1</c:f>
              <c:strCache>
                <c:ptCount val="1"/>
                <c:pt idx="0">
                  <c:v>傲娇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角色属性!$K$2:$K$19</c:f>
              <c:numCache>
                <c:formatCode>General</c:formatCode>
                <c:ptCount val="18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8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56-454B-991B-B0D5B3B76323}"/>
            </c:ext>
          </c:extLst>
        </c:ser>
        <c:ser>
          <c:idx val="6"/>
          <c:order val="6"/>
          <c:tx>
            <c:strRef>
              <c:f>角色属性!$L$1</c:f>
              <c:strCache>
                <c:ptCount val="1"/>
                <c:pt idx="0">
                  <c:v>隐匿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角色属性!$L$2:$L$19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56-454B-991B-B0D5B3B76323}"/>
            </c:ext>
          </c:extLst>
        </c:ser>
        <c:ser>
          <c:idx val="7"/>
          <c:order val="7"/>
          <c:tx>
            <c:strRef>
              <c:f>角色属性!$M$1</c:f>
              <c:strCache>
                <c:ptCount val="1"/>
                <c:pt idx="0">
                  <c:v>幸运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角色属性!$M$2:$M$19</c:f>
              <c:numCache>
                <c:formatCode>General</c:formatCode>
                <c:ptCount val="18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10</c:v>
                </c:pt>
                <c:pt idx="15">
                  <c:v>4</c:v>
                </c:pt>
                <c:pt idx="16">
                  <c:v>8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56-454B-991B-B0D5B3B76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9912560"/>
        <c:axId val="1629907152"/>
      </c:barChart>
      <c:catAx>
        <c:axId val="1629912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907152"/>
        <c:crosses val="autoZero"/>
        <c:auto val="1"/>
        <c:lblAlgn val="ctr"/>
        <c:lblOffset val="100"/>
        <c:noMultiLvlLbl val="0"/>
      </c:catAx>
      <c:valAx>
        <c:axId val="16299071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9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重击技能验算!$V$3</c:f>
              <c:strCache>
                <c:ptCount val="1"/>
                <c:pt idx="0">
                  <c:v>造成伤害(无克制)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重击技能验算!$B$4:$B$21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重击技能验算!$V$4:$V$21</c:f>
              <c:numCache>
                <c:formatCode>0</c:formatCode>
                <c:ptCount val="18"/>
                <c:pt idx="0">
                  <c:v>3082.9896506916107</c:v>
                </c:pt>
                <c:pt idx="1">
                  <c:v>4357.4469699095253</c:v>
                </c:pt>
                <c:pt idx="2">
                  <c:v>3602.0901949389204</c:v>
                </c:pt>
                <c:pt idx="3">
                  <c:v>4448.2271151159721</c:v>
                </c:pt>
                <c:pt idx="4">
                  <c:v>4629.7874055288694</c:v>
                </c:pt>
                <c:pt idx="5">
                  <c:v>4315.64129915996</c:v>
                </c:pt>
                <c:pt idx="6">
                  <c:v>4405.8428249428871</c:v>
                </c:pt>
                <c:pt idx="7">
                  <c:v>4563.1226755365287</c:v>
                </c:pt>
                <c:pt idx="8">
                  <c:v>4357.4469699095253</c:v>
                </c:pt>
                <c:pt idx="9">
                  <c:v>4400.2992935017746</c:v>
                </c:pt>
                <c:pt idx="10">
                  <c:v>4400.2992935017746</c:v>
                </c:pt>
                <c:pt idx="11">
                  <c:v>4563.1226755365287</c:v>
                </c:pt>
                <c:pt idx="12">
                  <c:v>4266.6668247030757</c:v>
                </c:pt>
                <c:pt idx="13">
                  <c:v>4384.1766882605862</c:v>
                </c:pt>
                <c:pt idx="14">
                  <c:v>4098.0586612468896</c:v>
                </c:pt>
                <c:pt idx="15">
                  <c:v>4312.2933076317395</c:v>
                </c:pt>
                <c:pt idx="16">
                  <c:v>3866.0930766480092</c:v>
                </c:pt>
                <c:pt idx="17">
                  <c:v>3960.2693641515971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D-444B-8F95-A98829F27DD4}"/>
            </c:ext>
          </c:extLst>
        </c:ser>
        <c:ser>
          <c:idx val="1"/>
          <c:order val="1"/>
          <c:tx>
            <c:strRef>
              <c:f>重击技能验算!$W$3</c:f>
              <c:strCache>
                <c:ptCount val="1"/>
                <c:pt idx="0">
                  <c:v>造成伤害(克制)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重击技能验算!$B$4:$B$21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重击技能验算!$W$4:$W$21</c:f>
              <c:numCache>
                <c:formatCode>0</c:formatCode>
                <c:ptCount val="18"/>
                <c:pt idx="0">
                  <c:v>3912.2662260755205</c:v>
                </c:pt>
                <c:pt idx="1">
                  <c:v>5479.5424217999298</c:v>
                </c:pt>
                <c:pt idx="2">
                  <c:v>4519.5652349096617</c:v>
                </c:pt>
                <c:pt idx="3">
                  <c:v>5581.2185532465674</c:v>
                </c:pt>
                <c:pt idx="4">
                  <c:v>5794.940551509856</c:v>
                </c:pt>
                <c:pt idx="5">
                  <c:v>5426.9712837170264</c:v>
                </c:pt>
                <c:pt idx="6">
                  <c:v>5500.0048229062586</c:v>
                </c:pt>
                <c:pt idx="7">
                  <c:v>5711.4986753825133</c:v>
                </c:pt>
                <c:pt idx="8">
                  <c:v>5423.655252752973</c:v>
                </c:pt>
                <c:pt idx="9">
                  <c:v>5521.0832138658852</c:v>
                </c:pt>
                <c:pt idx="10">
                  <c:v>5533.4297385287218</c:v>
                </c:pt>
                <c:pt idx="11">
                  <c:v>5750.0638964092159</c:v>
                </c:pt>
                <c:pt idx="12">
                  <c:v>5376.4951352852813</c:v>
                </c:pt>
                <c:pt idx="13">
                  <c:v>5513.1553668658898</c:v>
                </c:pt>
                <c:pt idx="14">
                  <c:v>5129.3945571163895</c:v>
                </c:pt>
                <c:pt idx="15">
                  <c:v>5444.4645150522283</c:v>
                </c:pt>
                <c:pt idx="16">
                  <c:v>4861.658940753473</c:v>
                </c:pt>
                <c:pt idx="17">
                  <c:v>4968.9748924792966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D-444B-8F95-A98829F27DD4}"/>
            </c:ext>
          </c:extLst>
        </c:ser>
        <c:ser>
          <c:idx val="2"/>
          <c:order val="2"/>
          <c:tx>
            <c:strRef>
              <c:f>重击技能验算!$AE$3</c:f>
              <c:strCache>
                <c:ptCount val="1"/>
                <c:pt idx="0">
                  <c:v>有效min（无克制）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重击技能验算!$B$4:$B$21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重击技能验算!$AE$4:$AE$21</c:f>
              <c:numCache>
                <c:formatCode>General</c:formatCode>
                <c:ptCount val="18"/>
                <c:pt idx="0">
                  <c:v>10065.319801297393</c:v>
                </c:pt>
                <c:pt idx="1">
                  <c:v>15657.452688578262</c:v>
                </c:pt>
                <c:pt idx="2">
                  <c:v>7373.2933775690026</c:v>
                </c:pt>
                <c:pt idx="3">
                  <c:v>14387.086610974678</c:v>
                </c:pt>
                <c:pt idx="4">
                  <c:v>12351.295214177044</c:v>
                </c:pt>
                <c:pt idx="5">
                  <c:v>12030.361287399706</c:v>
                </c:pt>
                <c:pt idx="6">
                  <c:v>9695.0294698179459</c:v>
                </c:pt>
                <c:pt idx="7">
                  <c:v>10704.200108448227</c:v>
                </c:pt>
                <c:pt idx="8">
                  <c:v>12420.442519587017</c:v>
                </c:pt>
                <c:pt idx="9">
                  <c:v>12378.135055978142</c:v>
                </c:pt>
                <c:pt idx="10">
                  <c:v>12373.14897150352</c:v>
                </c:pt>
                <c:pt idx="11">
                  <c:v>13999.822311498774</c:v>
                </c:pt>
                <c:pt idx="12">
                  <c:v>11782.223669347773</c:v>
                </c:pt>
                <c:pt idx="13">
                  <c:v>14624.812926971726</c:v>
                </c:pt>
                <c:pt idx="14">
                  <c:v>10262.910490112225</c:v>
                </c:pt>
                <c:pt idx="15">
                  <c:v>11747.151215652506</c:v>
                </c:pt>
                <c:pt idx="16">
                  <c:v>9830.6640861514497</c:v>
                </c:pt>
                <c:pt idx="17">
                  <c:v>11760.355333433536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2D-444B-8F95-A98829F27DD4}"/>
            </c:ext>
          </c:extLst>
        </c:ser>
        <c:ser>
          <c:idx val="3"/>
          <c:order val="3"/>
          <c:tx>
            <c:strRef>
              <c:f>重击技能验算!$AF$3</c:f>
              <c:strCache>
                <c:ptCount val="1"/>
                <c:pt idx="0">
                  <c:v>有效1min（有克制）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重击技能验算!$B$4:$B$21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重击技能验算!$AF$4:$AF$21</c:f>
              <c:numCache>
                <c:formatCode>General</c:formatCode>
                <c:ptCount val="18"/>
                <c:pt idx="0">
                  <c:v>12772.735291028695</c:v>
                </c:pt>
                <c:pt idx="1">
                  <c:v>19689.436685484518</c:v>
                </c:pt>
                <c:pt idx="2">
                  <c:v>9251.3175996736991</c:v>
                </c:pt>
                <c:pt idx="3">
                  <c:v>18051.568106194522</c:v>
                </c:pt>
                <c:pt idx="4">
                  <c:v>15459.677784519787</c:v>
                </c:pt>
                <c:pt idx="5">
                  <c:v>15128.32525079589</c:v>
                </c:pt>
                <c:pt idx="6">
                  <c:v>12102.726075551331</c:v>
                </c:pt>
                <c:pt idx="7">
                  <c:v>13398.067307765938</c:v>
                </c:pt>
                <c:pt idx="8">
                  <c:v>15459.556657386745</c:v>
                </c:pt>
                <c:pt idx="9">
                  <c:v>15530.923948161711</c:v>
                </c:pt>
                <c:pt idx="10">
                  <c:v>15559.38492167386</c:v>
                </c:pt>
                <c:pt idx="11">
                  <c:v>17641.40010108937</c:v>
                </c:pt>
                <c:pt idx="12">
                  <c:v>14846.968569077297</c:v>
                </c:pt>
                <c:pt idx="13">
                  <c:v>18390.879659034264</c:v>
                </c:pt>
                <c:pt idx="14">
                  <c:v>12845.720756993056</c:v>
                </c:pt>
                <c:pt idx="15">
                  <c:v>14831.307470061007</c:v>
                </c:pt>
                <c:pt idx="16">
                  <c:v>12362.179337239384</c:v>
                </c:pt>
                <c:pt idx="17">
                  <c:v>14755.791842705901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2D-444B-8F95-A98829F27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599248"/>
        <c:axId val="814896192"/>
      </c:barChart>
      <c:catAx>
        <c:axId val="68859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896192"/>
        <c:crosses val="autoZero"/>
        <c:auto val="1"/>
        <c:lblAlgn val="ctr"/>
        <c:lblOffset val="100"/>
        <c:noMultiLvlLbl val="0"/>
      </c:catAx>
      <c:valAx>
        <c:axId val="8148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59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20</xdr:row>
      <xdr:rowOff>85725</xdr:rowOff>
    </xdr:from>
    <xdr:to>
      <xdr:col>22</xdr:col>
      <xdr:colOff>66674</xdr:colOff>
      <xdr:row>43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46</xdr:row>
      <xdr:rowOff>114300</xdr:rowOff>
    </xdr:from>
    <xdr:to>
      <xdr:col>21</xdr:col>
      <xdr:colOff>161925</xdr:colOff>
      <xdr:row>61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38100</xdr:colOff>
      <xdr:row>35</xdr:row>
      <xdr:rowOff>104775</xdr:rowOff>
    </xdr:from>
    <xdr:to>
      <xdr:col>32</xdr:col>
      <xdr:colOff>628650</xdr:colOff>
      <xdr:row>50</xdr:row>
      <xdr:rowOff>133350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19050</xdr:colOff>
      <xdr:row>19</xdr:row>
      <xdr:rowOff>123825</xdr:rowOff>
    </xdr:from>
    <xdr:to>
      <xdr:col>32</xdr:col>
      <xdr:colOff>609600</xdr:colOff>
      <xdr:row>34</xdr:row>
      <xdr:rowOff>152400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23</xdr:row>
      <xdr:rowOff>161926</xdr:rowOff>
    </xdr:from>
    <xdr:to>
      <xdr:col>12</xdr:col>
      <xdr:colOff>438150</xdr:colOff>
      <xdr:row>50</xdr:row>
      <xdr:rowOff>95251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466725</xdr:colOff>
      <xdr:row>23</xdr:row>
      <xdr:rowOff>152400</xdr:rowOff>
    </xdr:from>
    <xdr:to>
      <xdr:col>20</xdr:col>
      <xdr:colOff>847725</xdr:colOff>
      <xdr:row>50</xdr:row>
      <xdr:rowOff>161925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628649</xdr:colOff>
      <xdr:row>23</xdr:row>
      <xdr:rowOff>9525</xdr:rowOff>
    </xdr:from>
    <xdr:to>
      <xdr:col>9</xdr:col>
      <xdr:colOff>647700</xdr:colOff>
      <xdr:row>54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704850</xdr:colOff>
      <xdr:row>23</xdr:row>
      <xdr:rowOff>9524</xdr:rowOff>
    </xdr:from>
    <xdr:to>
      <xdr:col>17</xdr:col>
      <xdr:colOff>95250</xdr:colOff>
      <xdr:row>53</xdr:row>
      <xdr:rowOff>152399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323850</xdr:colOff>
      <xdr:row>22</xdr:row>
      <xdr:rowOff>171449</xdr:rowOff>
    </xdr:from>
    <xdr:to>
      <xdr:col>31</xdr:col>
      <xdr:colOff>504825</xdr:colOff>
      <xdr:row>57</xdr:row>
      <xdr:rowOff>38099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619125</xdr:colOff>
      <xdr:row>23</xdr:row>
      <xdr:rowOff>152399</xdr:rowOff>
    </xdr:from>
    <xdr:to>
      <xdr:col>39</xdr:col>
      <xdr:colOff>485775</xdr:colOff>
      <xdr:row>41</xdr:row>
      <xdr:rowOff>9524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23</xdr:row>
      <xdr:rowOff>171450</xdr:rowOff>
    </xdr:from>
    <xdr:to>
      <xdr:col>13</xdr:col>
      <xdr:colOff>276224</xdr:colOff>
      <xdr:row>46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6"/>
  <sheetViews>
    <sheetView tabSelected="1" workbookViewId="0">
      <selection activeCell="M9" sqref="M9"/>
    </sheetView>
  </sheetViews>
  <sheetFormatPr defaultRowHeight="14.25" x14ac:dyDescent="0.2"/>
  <cols>
    <col min="1" max="1" width="22.625" bestFit="1" customWidth="1"/>
    <col min="2" max="2" width="8.75" bestFit="1" customWidth="1"/>
    <col min="3" max="3" width="21.375" bestFit="1" customWidth="1"/>
    <col min="4" max="4" width="8.125" bestFit="1" customWidth="1"/>
    <col min="5" max="5" width="9.125" bestFit="1" customWidth="1"/>
    <col min="6" max="6" width="21.375" bestFit="1" customWidth="1"/>
    <col min="7" max="8" width="13" bestFit="1" customWidth="1"/>
    <col min="9" max="9" width="21.375" bestFit="1" customWidth="1"/>
    <col min="10" max="10" width="13" bestFit="1" customWidth="1"/>
    <col min="11" max="11" width="6.5" bestFit="1" customWidth="1"/>
    <col min="12" max="12" width="13.875" bestFit="1" customWidth="1"/>
    <col min="13" max="13" width="9" bestFit="1" customWidth="1"/>
    <col min="14" max="14" width="21.375" bestFit="1" customWidth="1"/>
    <col min="15" max="16" width="13" bestFit="1" customWidth="1"/>
    <col min="17" max="17" width="21.375" bestFit="1" customWidth="1"/>
    <col min="18" max="18" width="13" bestFit="1" customWidth="1"/>
    <col min="19" max="19" width="5.5" bestFit="1" customWidth="1"/>
    <col min="20" max="20" width="6.5" bestFit="1" customWidth="1"/>
    <col min="21" max="22" width="5.5" bestFit="1" customWidth="1"/>
    <col min="23" max="26" width="6.5" bestFit="1" customWidth="1"/>
    <col min="27" max="36" width="7.5" bestFit="1" customWidth="1"/>
    <col min="37" max="37" width="6.5" bestFit="1" customWidth="1"/>
    <col min="38" max="40" width="7.5" bestFit="1" customWidth="1"/>
    <col min="41" max="42" width="6.5" bestFit="1" customWidth="1"/>
    <col min="43" max="45" width="7.5" bestFit="1" customWidth="1"/>
    <col min="46" max="46" width="6.5" bestFit="1" customWidth="1"/>
    <col min="47" max="56" width="7.5" bestFit="1" customWidth="1"/>
    <col min="57" max="57" width="6.5" bestFit="1" customWidth="1"/>
    <col min="58" max="60" width="7.5" bestFit="1" customWidth="1"/>
    <col min="61" max="62" width="6.5" bestFit="1" customWidth="1"/>
    <col min="63" max="65" width="7.5" bestFit="1" customWidth="1"/>
    <col min="66" max="66" width="6.5" bestFit="1" customWidth="1"/>
    <col min="67" max="76" width="7.5" bestFit="1" customWidth="1"/>
    <col min="77" max="77" width="6.5" bestFit="1" customWidth="1"/>
    <col min="78" max="78" width="7.5" bestFit="1" customWidth="1"/>
    <col min="79" max="80" width="8.5" bestFit="1" customWidth="1"/>
    <col min="81" max="82" width="7.5" bestFit="1" customWidth="1"/>
    <col min="83" max="85" width="8.5" bestFit="1" customWidth="1"/>
    <col min="86" max="86" width="7.5" bestFit="1" customWidth="1"/>
    <col min="87" max="96" width="8.5" bestFit="1" customWidth="1"/>
    <col min="97" max="97" width="7.5" bestFit="1" customWidth="1"/>
    <col min="98" max="100" width="8.5" bestFit="1" customWidth="1"/>
    <col min="101" max="102" width="7.5" bestFit="1" customWidth="1"/>
  </cols>
  <sheetData>
    <row r="1" spans="1:102" x14ac:dyDescent="0.2">
      <c r="A1" t="s">
        <v>154</v>
      </c>
      <c r="C1" s="71" t="s">
        <v>155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 t="s">
        <v>156</v>
      </c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 t="s">
        <v>157</v>
      </c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 t="s">
        <v>158</v>
      </c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 t="s">
        <v>159</v>
      </c>
      <c r="CF1" s="71"/>
      <c r="CG1" s="71"/>
      <c r="CH1" s="71"/>
      <c r="CI1" s="71"/>
      <c r="CJ1" s="71"/>
      <c r="CK1" s="71"/>
      <c r="CL1" s="71"/>
      <c r="CM1" s="71"/>
      <c r="CN1" s="71"/>
      <c r="CO1" s="71"/>
      <c r="CP1" s="71"/>
      <c r="CQ1" s="71"/>
      <c r="CR1" s="71"/>
      <c r="CS1" s="71"/>
      <c r="CT1" s="71"/>
      <c r="CU1" s="71"/>
      <c r="CV1" s="71"/>
      <c r="CW1" s="71"/>
      <c r="CX1" s="71"/>
    </row>
    <row r="2" spans="1:102" x14ac:dyDescent="0.2">
      <c r="A2" t="s">
        <v>160</v>
      </c>
      <c r="B2">
        <v>0</v>
      </c>
      <c r="C2">
        <v>3</v>
      </c>
      <c r="D2">
        <v>6</v>
      </c>
      <c r="E2">
        <v>9</v>
      </c>
      <c r="F2">
        <v>12</v>
      </c>
      <c r="G2">
        <v>15</v>
      </c>
      <c r="H2">
        <v>18</v>
      </c>
      <c r="I2">
        <v>21</v>
      </c>
      <c r="J2">
        <v>24</v>
      </c>
      <c r="K2">
        <v>27</v>
      </c>
      <c r="L2">
        <v>30</v>
      </c>
      <c r="M2">
        <v>33</v>
      </c>
      <c r="N2">
        <v>36</v>
      </c>
      <c r="O2">
        <v>39</v>
      </c>
      <c r="P2">
        <v>42</v>
      </c>
      <c r="Q2">
        <v>45</v>
      </c>
      <c r="R2">
        <v>48</v>
      </c>
      <c r="S2">
        <v>51</v>
      </c>
      <c r="T2">
        <v>54</v>
      </c>
      <c r="U2">
        <v>57</v>
      </c>
      <c r="V2">
        <v>60</v>
      </c>
      <c r="W2">
        <v>63</v>
      </c>
      <c r="X2">
        <v>66</v>
      </c>
      <c r="Y2">
        <v>69</v>
      </c>
      <c r="Z2">
        <v>72</v>
      </c>
      <c r="AA2">
        <v>75</v>
      </c>
      <c r="AB2">
        <v>78</v>
      </c>
      <c r="AC2">
        <v>81</v>
      </c>
      <c r="AD2">
        <v>84</v>
      </c>
      <c r="AE2">
        <v>87</v>
      </c>
      <c r="AF2">
        <v>90</v>
      </c>
      <c r="AG2">
        <v>93</v>
      </c>
      <c r="AH2">
        <v>96</v>
      </c>
      <c r="AI2">
        <v>99</v>
      </c>
      <c r="AJ2">
        <v>102</v>
      </c>
      <c r="AK2">
        <v>105</v>
      </c>
      <c r="AL2">
        <v>108</v>
      </c>
      <c r="AM2">
        <v>111</v>
      </c>
      <c r="AN2">
        <v>114</v>
      </c>
      <c r="AO2">
        <v>117</v>
      </c>
      <c r="AP2">
        <v>120</v>
      </c>
      <c r="AQ2">
        <v>123</v>
      </c>
      <c r="AR2">
        <v>126</v>
      </c>
      <c r="AS2">
        <v>129</v>
      </c>
      <c r="AT2">
        <v>132</v>
      </c>
      <c r="AU2">
        <v>135</v>
      </c>
      <c r="AV2">
        <v>138</v>
      </c>
      <c r="AW2">
        <v>141</v>
      </c>
      <c r="AX2">
        <v>144</v>
      </c>
      <c r="AY2">
        <v>147</v>
      </c>
      <c r="AZ2">
        <v>150</v>
      </c>
      <c r="BA2">
        <v>153</v>
      </c>
      <c r="BB2">
        <v>156</v>
      </c>
      <c r="BC2">
        <v>159</v>
      </c>
      <c r="BD2">
        <v>162</v>
      </c>
      <c r="BE2">
        <v>165</v>
      </c>
      <c r="BF2">
        <v>168</v>
      </c>
      <c r="BG2">
        <v>171</v>
      </c>
      <c r="BH2">
        <v>174</v>
      </c>
      <c r="BI2">
        <v>177</v>
      </c>
      <c r="BJ2">
        <v>180</v>
      </c>
      <c r="BK2">
        <v>183</v>
      </c>
      <c r="BL2">
        <v>186</v>
      </c>
      <c r="BM2">
        <v>189</v>
      </c>
      <c r="BN2">
        <v>192</v>
      </c>
      <c r="BO2">
        <v>195</v>
      </c>
      <c r="BP2">
        <v>198</v>
      </c>
      <c r="BQ2">
        <v>201</v>
      </c>
      <c r="BR2">
        <v>204</v>
      </c>
      <c r="BS2">
        <v>207</v>
      </c>
      <c r="BT2">
        <v>210</v>
      </c>
      <c r="BU2">
        <v>213</v>
      </c>
      <c r="BV2">
        <v>216</v>
      </c>
      <c r="BW2">
        <v>219</v>
      </c>
      <c r="BX2">
        <v>222</v>
      </c>
      <c r="BY2">
        <v>225</v>
      </c>
      <c r="BZ2">
        <v>228</v>
      </c>
      <c r="CA2">
        <v>231</v>
      </c>
      <c r="CB2">
        <v>234</v>
      </c>
      <c r="CC2">
        <v>237</v>
      </c>
      <c r="CD2">
        <v>240</v>
      </c>
      <c r="CE2">
        <v>243</v>
      </c>
      <c r="CF2">
        <v>246</v>
      </c>
      <c r="CG2">
        <v>249</v>
      </c>
      <c r="CH2">
        <v>252</v>
      </c>
      <c r="CI2">
        <v>255</v>
      </c>
      <c r="CJ2">
        <v>258</v>
      </c>
      <c r="CK2">
        <v>261</v>
      </c>
      <c r="CL2">
        <v>264</v>
      </c>
      <c r="CM2">
        <v>267</v>
      </c>
      <c r="CN2">
        <v>270</v>
      </c>
      <c r="CO2">
        <v>273</v>
      </c>
      <c r="CP2">
        <v>276</v>
      </c>
      <c r="CQ2">
        <v>279</v>
      </c>
      <c r="CR2">
        <v>282</v>
      </c>
      <c r="CS2">
        <v>285</v>
      </c>
      <c r="CT2">
        <v>288</v>
      </c>
      <c r="CU2">
        <v>291</v>
      </c>
      <c r="CV2">
        <v>294</v>
      </c>
      <c r="CW2">
        <v>297</v>
      </c>
      <c r="CX2">
        <v>300</v>
      </c>
    </row>
    <row r="3" spans="1:102" s="46" customFormat="1" x14ac:dyDescent="0.2">
      <c r="A3" s="46" t="s">
        <v>161</v>
      </c>
      <c r="B3" s="46">
        <f>IF(B2=0,1,IFERROR(IF(MOD(B2,$J$27)=0,1,""),""))</f>
        <v>1</v>
      </c>
      <c r="C3" s="46" t="str">
        <f t="shared" ref="C3:BN3" si="0">IF(C2=0,1,IFERROR(IF(MOD(C2,$J$27)=0,1,""),""))</f>
        <v/>
      </c>
      <c r="D3" s="46" t="str">
        <f t="shared" si="0"/>
        <v/>
      </c>
      <c r="E3" s="46" t="str">
        <f t="shared" si="0"/>
        <v/>
      </c>
      <c r="F3" s="46" t="str">
        <f t="shared" si="0"/>
        <v/>
      </c>
      <c r="G3" s="46" t="str">
        <f t="shared" si="0"/>
        <v/>
      </c>
      <c r="H3" s="46">
        <f t="shared" si="0"/>
        <v>1</v>
      </c>
      <c r="I3" s="46" t="str">
        <f t="shared" si="0"/>
        <v/>
      </c>
      <c r="J3" s="46" t="str">
        <f t="shared" si="0"/>
        <v/>
      </c>
      <c r="K3" s="46" t="str">
        <f t="shared" si="0"/>
        <v/>
      </c>
      <c r="L3" s="46" t="str">
        <f t="shared" si="0"/>
        <v/>
      </c>
      <c r="M3" s="46" t="str">
        <f t="shared" si="0"/>
        <v/>
      </c>
      <c r="N3" s="46">
        <f t="shared" si="0"/>
        <v>1</v>
      </c>
      <c r="O3" s="46" t="str">
        <f t="shared" si="0"/>
        <v/>
      </c>
      <c r="P3" s="46" t="str">
        <f t="shared" si="0"/>
        <v/>
      </c>
      <c r="Q3" s="46" t="str">
        <f t="shared" si="0"/>
        <v/>
      </c>
      <c r="R3" s="46" t="str">
        <f t="shared" si="0"/>
        <v/>
      </c>
      <c r="S3" s="46" t="str">
        <f t="shared" si="0"/>
        <v/>
      </c>
      <c r="T3" s="46">
        <f t="shared" si="0"/>
        <v>1</v>
      </c>
      <c r="U3" s="46" t="str">
        <f t="shared" si="0"/>
        <v/>
      </c>
      <c r="V3" s="46" t="str">
        <f t="shared" si="0"/>
        <v/>
      </c>
      <c r="W3" s="46" t="str">
        <f t="shared" si="0"/>
        <v/>
      </c>
      <c r="X3" s="46" t="str">
        <f t="shared" si="0"/>
        <v/>
      </c>
      <c r="Y3" s="46" t="str">
        <f t="shared" si="0"/>
        <v/>
      </c>
      <c r="Z3" s="46">
        <f t="shared" si="0"/>
        <v>1</v>
      </c>
      <c r="AA3" s="46" t="str">
        <f t="shared" si="0"/>
        <v/>
      </c>
      <c r="AB3" s="46" t="str">
        <f t="shared" si="0"/>
        <v/>
      </c>
      <c r="AC3" s="46" t="str">
        <f t="shared" si="0"/>
        <v/>
      </c>
      <c r="AD3" s="46" t="str">
        <f t="shared" si="0"/>
        <v/>
      </c>
      <c r="AE3" s="46" t="str">
        <f t="shared" si="0"/>
        <v/>
      </c>
      <c r="AF3" s="46">
        <f t="shared" si="0"/>
        <v>1</v>
      </c>
      <c r="AG3" s="46" t="str">
        <f t="shared" si="0"/>
        <v/>
      </c>
      <c r="AH3" s="46" t="str">
        <f t="shared" si="0"/>
        <v/>
      </c>
      <c r="AI3" s="46" t="str">
        <f t="shared" si="0"/>
        <v/>
      </c>
      <c r="AJ3" s="46" t="str">
        <f t="shared" si="0"/>
        <v/>
      </c>
      <c r="AK3" s="46" t="str">
        <f t="shared" si="0"/>
        <v/>
      </c>
      <c r="AL3" s="46">
        <f t="shared" si="0"/>
        <v>1</v>
      </c>
      <c r="AM3" s="46" t="str">
        <f t="shared" si="0"/>
        <v/>
      </c>
      <c r="AN3" s="46" t="str">
        <f t="shared" si="0"/>
        <v/>
      </c>
      <c r="AO3" s="46" t="str">
        <f t="shared" si="0"/>
        <v/>
      </c>
      <c r="AP3" s="46" t="str">
        <f t="shared" si="0"/>
        <v/>
      </c>
      <c r="AQ3" s="46" t="str">
        <f t="shared" si="0"/>
        <v/>
      </c>
      <c r="AR3" s="46">
        <f t="shared" si="0"/>
        <v>1</v>
      </c>
      <c r="AS3" s="46" t="str">
        <f t="shared" si="0"/>
        <v/>
      </c>
      <c r="AT3" s="46" t="str">
        <f t="shared" si="0"/>
        <v/>
      </c>
      <c r="AU3" s="46" t="str">
        <f t="shared" si="0"/>
        <v/>
      </c>
      <c r="AV3" s="46" t="str">
        <f t="shared" si="0"/>
        <v/>
      </c>
      <c r="AW3" s="46" t="str">
        <f t="shared" si="0"/>
        <v/>
      </c>
      <c r="AX3" s="46">
        <f t="shared" si="0"/>
        <v>1</v>
      </c>
      <c r="AY3" s="46" t="str">
        <f t="shared" si="0"/>
        <v/>
      </c>
      <c r="AZ3" s="46" t="str">
        <f t="shared" si="0"/>
        <v/>
      </c>
      <c r="BA3" s="46" t="str">
        <f t="shared" si="0"/>
        <v/>
      </c>
      <c r="BB3" s="46" t="str">
        <f t="shared" si="0"/>
        <v/>
      </c>
      <c r="BC3" s="46" t="str">
        <f t="shared" si="0"/>
        <v/>
      </c>
      <c r="BD3" s="46">
        <f t="shared" si="0"/>
        <v>1</v>
      </c>
      <c r="BE3" s="46" t="str">
        <f t="shared" si="0"/>
        <v/>
      </c>
      <c r="BF3" s="46" t="str">
        <f t="shared" si="0"/>
        <v/>
      </c>
      <c r="BG3" s="46" t="str">
        <f t="shared" si="0"/>
        <v/>
      </c>
      <c r="BH3" s="46" t="str">
        <f t="shared" si="0"/>
        <v/>
      </c>
      <c r="BI3" s="46" t="str">
        <f t="shared" si="0"/>
        <v/>
      </c>
      <c r="BJ3" s="46">
        <f t="shared" si="0"/>
        <v>1</v>
      </c>
      <c r="BK3" s="46" t="str">
        <f t="shared" si="0"/>
        <v/>
      </c>
      <c r="BL3" s="46" t="str">
        <f t="shared" si="0"/>
        <v/>
      </c>
      <c r="BM3" s="46" t="str">
        <f t="shared" si="0"/>
        <v/>
      </c>
      <c r="BN3" s="46" t="str">
        <f t="shared" si="0"/>
        <v/>
      </c>
      <c r="BO3" s="46" t="str">
        <f t="shared" ref="BO3:CX3" si="1">IF(BO2=0,1,IFERROR(IF(MOD(BO2,$J$27)=0,1,""),""))</f>
        <v/>
      </c>
      <c r="BP3" s="46">
        <f t="shared" si="1"/>
        <v>1</v>
      </c>
      <c r="BQ3" s="46" t="str">
        <f t="shared" si="1"/>
        <v/>
      </c>
      <c r="BR3" s="46" t="str">
        <f t="shared" si="1"/>
        <v/>
      </c>
      <c r="BS3" s="46" t="str">
        <f t="shared" si="1"/>
        <v/>
      </c>
      <c r="BT3" s="46" t="str">
        <f t="shared" si="1"/>
        <v/>
      </c>
      <c r="BU3" s="46" t="str">
        <f t="shared" si="1"/>
        <v/>
      </c>
      <c r="BV3" s="46">
        <f t="shared" si="1"/>
        <v>1</v>
      </c>
      <c r="BW3" s="46" t="str">
        <f t="shared" si="1"/>
        <v/>
      </c>
      <c r="BX3" s="46" t="str">
        <f t="shared" si="1"/>
        <v/>
      </c>
      <c r="BY3" s="46" t="str">
        <f t="shared" si="1"/>
        <v/>
      </c>
      <c r="BZ3" s="46" t="str">
        <f t="shared" si="1"/>
        <v/>
      </c>
      <c r="CA3" s="46" t="str">
        <f t="shared" si="1"/>
        <v/>
      </c>
      <c r="CB3" s="46">
        <f t="shared" si="1"/>
        <v>1</v>
      </c>
      <c r="CC3" s="46" t="str">
        <f t="shared" si="1"/>
        <v/>
      </c>
      <c r="CD3" s="46" t="str">
        <f t="shared" si="1"/>
        <v/>
      </c>
      <c r="CE3" s="46" t="str">
        <f t="shared" si="1"/>
        <v/>
      </c>
      <c r="CF3" s="46" t="str">
        <f t="shared" si="1"/>
        <v/>
      </c>
      <c r="CG3" s="46" t="str">
        <f t="shared" si="1"/>
        <v/>
      </c>
      <c r="CH3" s="46">
        <f t="shared" si="1"/>
        <v>1</v>
      </c>
      <c r="CI3" s="46" t="str">
        <f t="shared" si="1"/>
        <v/>
      </c>
      <c r="CJ3" s="46" t="str">
        <f t="shared" si="1"/>
        <v/>
      </c>
      <c r="CK3" s="46" t="str">
        <f t="shared" si="1"/>
        <v/>
      </c>
      <c r="CL3" s="46" t="str">
        <f t="shared" si="1"/>
        <v/>
      </c>
      <c r="CM3" s="46" t="str">
        <f t="shared" si="1"/>
        <v/>
      </c>
      <c r="CN3" s="46">
        <f t="shared" si="1"/>
        <v>1</v>
      </c>
      <c r="CO3" s="46" t="str">
        <f t="shared" si="1"/>
        <v/>
      </c>
      <c r="CP3" s="46" t="str">
        <f t="shared" si="1"/>
        <v/>
      </c>
      <c r="CQ3" s="46" t="str">
        <f t="shared" si="1"/>
        <v/>
      </c>
      <c r="CR3" s="46" t="str">
        <f t="shared" si="1"/>
        <v/>
      </c>
      <c r="CS3" s="46" t="str">
        <f t="shared" si="1"/>
        <v/>
      </c>
      <c r="CT3" s="46">
        <f t="shared" si="1"/>
        <v>1</v>
      </c>
      <c r="CU3" s="46" t="str">
        <f t="shared" si="1"/>
        <v/>
      </c>
      <c r="CV3" s="46" t="str">
        <f t="shared" si="1"/>
        <v/>
      </c>
      <c r="CW3" s="46" t="str">
        <f t="shared" si="1"/>
        <v/>
      </c>
      <c r="CX3" s="46" t="str">
        <f t="shared" si="1"/>
        <v/>
      </c>
    </row>
    <row r="4" spans="1:102" s="46" customFormat="1" x14ac:dyDescent="0.2">
      <c r="A4" s="46" t="s">
        <v>162</v>
      </c>
      <c r="B4" s="46">
        <f>$B$27*B2+IFERROR(B3*$B$28,0)</f>
        <v>0.23400000000000004</v>
      </c>
      <c r="C4" s="46">
        <f>$B$27*C2+IFERROR(C3*$B$28,0)+$B$4</f>
        <v>0.30000000000000004</v>
      </c>
      <c r="D4" s="46">
        <f t="shared" ref="D4:BO4" si="2">$B$27*D2+IFERROR(D3*$B$28,0)+$B$4</f>
        <v>0.36600000000000005</v>
      </c>
      <c r="E4" s="46">
        <f t="shared" si="2"/>
        <v>0.43200000000000005</v>
      </c>
      <c r="F4" s="46">
        <f t="shared" si="2"/>
        <v>0.49800000000000005</v>
      </c>
      <c r="G4" s="46">
        <f t="shared" si="2"/>
        <v>0.56400000000000006</v>
      </c>
      <c r="H4" s="46">
        <f t="shared" si="2"/>
        <v>0.8640000000000001</v>
      </c>
      <c r="I4" s="46">
        <f t="shared" si="2"/>
        <v>0.69600000000000006</v>
      </c>
      <c r="J4" s="46">
        <f t="shared" si="2"/>
        <v>0.76200000000000001</v>
      </c>
      <c r="K4" s="46">
        <f t="shared" si="2"/>
        <v>0.82800000000000007</v>
      </c>
      <c r="L4" s="46">
        <f t="shared" si="2"/>
        <v>0.89400000000000013</v>
      </c>
      <c r="M4" s="46">
        <f t="shared" si="2"/>
        <v>0.96000000000000019</v>
      </c>
      <c r="N4" s="46">
        <f t="shared" si="2"/>
        <v>1.26</v>
      </c>
      <c r="O4" s="46">
        <f t="shared" si="2"/>
        <v>1.0920000000000001</v>
      </c>
      <c r="P4" s="46">
        <f t="shared" si="2"/>
        <v>1.1580000000000001</v>
      </c>
      <c r="Q4" s="46">
        <f t="shared" si="2"/>
        <v>1.2240000000000002</v>
      </c>
      <c r="R4" s="46">
        <f t="shared" si="2"/>
        <v>1.29</v>
      </c>
      <c r="S4" s="46">
        <f t="shared" si="2"/>
        <v>1.3560000000000001</v>
      </c>
      <c r="T4" s="46">
        <f t="shared" si="2"/>
        <v>1.6560000000000001</v>
      </c>
      <c r="U4" s="46">
        <f t="shared" si="2"/>
        <v>1.4880000000000002</v>
      </c>
      <c r="V4" s="46">
        <f t="shared" si="2"/>
        <v>1.554</v>
      </c>
      <c r="W4" s="46">
        <f t="shared" si="2"/>
        <v>1.62</v>
      </c>
      <c r="X4" s="46">
        <f t="shared" si="2"/>
        <v>1.6860000000000002</v>
      </c>
      <c r="Y4" s="46">
        <f t="shared" si="2"/>
        <v>1.7520000000000002</v>
      </c>
      <c r="Z4" s="46">
        <f t="shared" si="2"/>
        <v>2.052</v>
      </c>
      <c r="AA4" s="46">
        <f t="shared" si="2"/>
        <v>1.8840000000000001</v>
      </c>
      <c r="AB4" s="46">
        <f t="shared" si="2"/>
        <v>1.9500000000000002</v>
      </c>
      <c r="AC4" s="46">
        <f t="shared" si="2"/>
        <v>2.0160000000000005</v>
      </c>
      <c r="AD4" s="46">
        <f t="shared" si="2"/>
        <v>2.0820000000000003</v>
      </c>
      <c r="AE4" s="46">
        <f t="shared" si="2"/>
        <v>2.1480000000000001</v>
      </c>
      <c r="AF4" s="46">
        <f t="shared" si="2"/>
        <v>2.4480000000000004</v>
      </c>
      <c r="AG4" s="46">
        <f t="shared" si="2"/>
        <v>2.2800000000000002</v>
      </c>
      <c r="AH4" s="46">
        <f t="shared" si="2"/>
        <v>2.3460000000000001</v>
      </c>
      <c r="AI4" s="46">
        <f t="shared" si="2"/>
        <v>2.4120000000000004</v>
      </c>
      <c r="AJ4" s="46">
        <f t="shared" si="2"/>
        <v>2.4780000000000002</v>
      </c>
      <c r="AK4" s="46">
        <f t="shared" si="2"/>
        <v>2.544</v>
      </c>
      <c r="AL4" s="46">
        <f t="shared" si="2"/>
        <v>2.8440000000000003</v>
      </c>
      <c r="AM4" s="46">
        <f t="shared" si="2"/>
        <v>2.6760000000000002</v>
      </c>
      <c r="AN4" s="46">
        <f t="shared" si="2"/>
        <v>2.7420000000000004</v>
      </c>
      <c r="AO4" s="46">
        <f t="shared" si="2"/>
        <v>2.8080000000000003</v>
      </c>
      <c r="AP4" s="46">
        <f t="shared" si="2"/>
        <v>2.8740000000000001</v>
      </c>
      <c r="AQ4" s="46">
        <f t="shared" si="2"/>
        <v>2.9400000000000004</v>
      </c>
      <c r="AR4" s="46">
        <f t="shared" si="2"/>
        <v>3.24</v>
      </c>
      <c r="AS4" s="46">
        <f t="shared" si="2"/>
        <v>3.0720000000000001</v>
      </c>
      <c r="AT4" s="46">
        <f t="shared" si="2"/>
        <v>3.1380000000000003</v>
      </c>
      <c r="AU4" s="46">
        <f t="shared" si="2"/>
        <v>3.2040000000000002</v>
      </c>
      <c r="AV4" s="46">
        <f t="shared" si="2"/>
        <v>3.2700000000000005</v>
      </c>
      <c r="AW4" s="46">
        <f t="shared" si="2"/>
        <v>3.3360000000000003</v>
      </c>
      <c r="AX4" s="46">
        <f t="shared" si="2"/>
        <v>3.6360000000000001</v>
      </c>
      <c r="AY4" s="46">
        <f t="shared" si="2"/>
        <v>3.4680000000000004</v>
      </c>
      <c r="AZ4" s="46">
        <f t="shared" si="2"/>
        <v>3.5340000000000003</v>
      </c>
      <c r="BA4" s="46">
        <f t="shared" si="2"/>
        <v>3.6000000000000005</v>
      </c>
      <c r="BB4" s="46">
        <f t="shared" si="2"/>
        <v>3.6660000000000004</v>
      </c>
      <c r="BC4" s="46">
        <f t="shared" si="2"/>
        <v>3.7320000000000002</v>
      </c>
      <c r="BD4" s="46">
        <f t="shared" si="2"/>
        <v>4.0320000000000009</v>
      </c>
      <c r="BE4" s="46">
        <f t="shared" si="2"/>
        <v>3.8640000000000003</v>
      </c>
      <c r="BF4" s="46">
        <f t="shared" si="2"/>
        <v>3.93</v>
      </c>
      <c r="BG4" s="46">
        <f t="shared" si="2"/>
        <v>3.9960000000000004</v>
      </c>
      <c r="BH4" s="46">
        <f t="shared" si="2"/>
        <v>4.0620000000000003</v>
      </c>
      <c r="BI4" s="46">
        <f t="shared" si="2"/>
        <v>4.128000000000001</v>
      </c>
      <c r="BJ4" s="46">
        <f t="shared" si="2"/>
        <v>4.4280000000000008</v>
      </c>
      <c r="BK4" s="46">
        <f t="shared" si="2"/>
        <v>4.2600000000000007</v>
      </c>
      <c r="BL4" s="46">
        <f t="shared" si="2"/>
        <v>4.3260000000000005</v>
      </c>
      <c r="BM4" s="46">
        <f t="shared" si="2"/>
        <v>4.3920000000000003</v>
      </c>
      <c r="BN4" s="46">
        <f t="shared" si="2"/>
        <v>4.4580000000000002</v>
      </c>
      <c r="BO4" s="46">
        <f t="shared" si="2"/>
        <v>4.524</v>
      </c>
      <c r="BP4" s="46">
        <f t="shared" ref="BP4:CX4" si="3">$B$27*BP2+IFERROR(BP3*$B$28,0)+$B$4</f>
        <v>4.8240000000000007</v>
      </c>
      <c r="BQ4" s="46">
        <f t="shared" si="3"/>
        <v>4.6560000000000006</v>
      </c>
      <c r="BR4" s="46">
        <f t="shared" si="3"/>
        <v>4.7220000000000004</v>
      </c>
      <c r="BS4" s="46">
        <f t="shared" si="3"/>
        <v>4.7880000000000003</v>
      </c>
      <c r="BT4" s="46">
        <f t="shared" si="3"/>
        <v>4.8540000000000001</v>
      </c>
      <c r="BU4" s="46">
        <f t="shared" si="3"/>
        <v>4.9200000000000008</v>
      </c>
      <c r="BV4" s="46">
        <f t="shared" si="3"/>
        <v>5.2200000000000006</v>
      </c>
      <c r="BW4" s="46">
        <f t="shared" si="3"/>
        <v>5.0520000000000005</v>
      </c>
      <c r="BX4" s="46">
        <f t="shared" si="3"/>
        <v>5.1180000000000003</v>
      </c>
      <c r="BY4" s="46">
        <f t="shared" si="3"/>
        <v>5.1840000000000002</v>
      </c>
      <c r="BZ4" s="46">
        <f t="shared" si="3"/>
        <v>5.2500000000000009</v>
      </c>
      <c r="CA4" s="46">
        <f t="shared" si="3"/>
        <v>5.3160000000000007</v>
      </c>
      <c r="CB4" s="46">
        <f t="shared" si="3"/>
        <v>5.6160000000000005</v>
      </c>
      <c r="CC4" s="46">
        <f t="shared" si="3"/>
        <v>5.4480000000000004</v>
      </c>
      <c r="CD4" s="46">
        <f t="shared" si="3"/>
        <v>5.5140000000000002</v>
      </c>
      <c r="CE4" s="46">
        <f t="shared" si="3"/>
        <v>5.580000000000001</v>
      </c>
      <c r="CF4" s="46">
        <f t="shared" si="3"/>
        <v>5.6460000000000008</v>
      </c>
      <c r="CG4" s="46">
        <f t="shared" si="3"/>
        <v>5.7120000000000006</v>
      </c>
      <c r="CH4" s="46">
        <f t="shared" si="3"/>
        <v>6.0120000000000005</v>
      </c>
      <c r="CI4" s="46">
        <f t="shared" si="3"/>
        <v>5.8440000000000003</v>
      </c>
      <c r="CJ4" s="46">
        <f t="shared" si="3"/>
        <v>5.91</v>
      </c>
      <c r="CK4" s="46">
        <f t="shared" si="3"/>
        <v>5.9760000000000009</v>
      </c>
      <c r="CL4" s="46">
        <f t="shared" si="3"/>
        <v>6.0420000000000007</v>
      </c>
      <c r="CM4" s="46">
        <f t="shared" si="3"/>
        <v>6.1080000000000005</v>
      </c>
      <c r="CN4" s="46">
        <f t="shared" si="3"/>
        <v>6.4080000000000004</v>
      </c>
      <c r="CO4" s="46">
        <f t="shared" si="3"/>
        <v>6.24</v>
      </c>
      <c r="CP4" s="46">
        <f t="shared" si="3"/>
        <v>6.3060000000000009</v>
      </c>
      <c r="CQ4" s="46">
        <f t="shared" si="3"/>
        <v>6.3720000000000008</v>
      </c>
      <c r="CR4" s="46">
        <f t="shared" si="3"/>
        <v>6.4380000000000006</v>
      </c>
      <c r="CS4" s="46">
        <f t="shared" si="3"/>
        <v>6.5040000000000004</v>
      </c>
      <c r="CT4" s="46">
        <f t="shared" si="3"/>
        <v>6.8040000000000003</v>
      </c>
      <c r="CU4" s="46">
        <f t="shared" si="3"/>
        <v>6.636000000000001</v>
      </c>
      <c r="CV4" s="46">
        <f t="shared" si="3"/>
        <v>6.7020000000000008</v>
      </c>
      <c r="CW4" s="46">
        <f t="shared" si="3"/>
        <v>6.7680000000000007</v>
      </c>
      <c r="CX4" s="46">
        <f t="shared" si="3"/>
        <v>6.8340000000000005</v>
      </c>
    </row>
    <row r="5" spans="1:102" s="46" customFormat="1" x14ac:dyDescent="0.2">
      <c r="A5" s="46" t="s">
        <v>163</v>
      </c>
      <c r="B5" s="46">
        <f>ROUNDDOWN(B4,0)</f>
        <v>0</v>
      </c>
      <c r="C5" s="46">
        <f t="shared" ref="C5:BN5" si="4">ROUNDDOWN(C4,0)</f>
        <v>0</v>
      </c>
      <c r="D5" s="46">
        <f t="shared" si="4"/>
        <v>0</v>
      </c>
      <c r="E5" s="46">
        <f t="shared" si="4"/>
        <v>0</v>
      </c>
      <c r="F5" s="46">
        <f t="shared" si="4"/>
        <v>0</v>
      </c>
      <c r="G5" s="46">
        <f t="shared" si="4"/>
        <v>0</v>
      </c>
      <c r="H5" s="46">
        <f t="shared" si="4"/>
        <v>0</v>
      </c>
      <c r="I5" s="46">
        <f t="shared" si="4"/>
        <v>0</v>
      </c>
      <c r="J5" s="46">
        <f t="shared" si="4"/>
        <v>0</v>
      </c>
      <c r="K5" s="46">
        <f t="shared" si="4"/>
        <v>0</v>
      </c>
      <c r="L5" s="46">
        <f t="shared" si="4"/>
        <v>0</v>
      </c>
      <c r="M5" s="46">
        <f t="shared" si="4"/>
        <v>0</v>
      </c>
      <c r="N5" s="46">
        <f t="shared" si="4"/>
        <v>1</v>
      </c>
      <c r="O5" s="46">
        <f t="shared" si="4"/>
        <v>1</v>
      </c>
      <c r="P5" s="46">
        <f t="shared" si="4"/>
        <v>1</v>
      </c>
      <c r="Q5" s="46">
        <f t="shared" si="4"/>
        <v>1</v>
      </c>
      <c r="R5" s="46">
        <f t="shared" si="4"/>
        <v>1</v>
      </c>
      <c r="S5" s="46">
        <f t="shared" si="4"/>
        <v>1</v>
      </c>
      <c r="T5" s="46">
        <f t="shared" si="4"/>
        <v>1</v>
      </c>
      <c r="U5" s="46">
        <f t="shared" si="4"/>
        <v>1</v>
      </c>
      <c r="V5" s="46">
        <f t="shared" si="4"/>
        <v>1</v>
      </c>
      <c r="W5" s="46">
        <f t="shared" si="4"/>
        <v>1</v>
      </c>
      <c r="X5" s="46">
        <f t="shared" si="4"/>
        <v>1</v>
      </c>
      <c r="Y5" s="46">
        <f t="shared" si="4"/>
        <v>1</v>
      </c>
      <c r="Z5" s="46">
        <f t="shared" si="4"/>
        <v>2</v>
      </c>
      <c r="AA5" s="46">
        <f t="shared" si="4"/>
        <v>1</v>
      </c>
      <c r="AB5" s="46">
        <f t="shared" si="4"/>
        <v>1</v>
      </c>
      <c r="AC5" s="46">
        <f t="shared" si="4"/>
        <v>2</v>
      </c>
      <c r="AD5" s="46">
        <f t="shared" si="4"/>
        <v>2</v>
      </c>
      <c r="AE5" s="46">
        <f t="shared" si="4"/>
        <v>2</v>
      </c>
      <c r="AF5" s="46">
        <f t="shared" si="4"/>
        <v>2</v>
      </c>
      <c r="AG5" s="46">
        <f t="shared" si="4"/>
        <v>2</v>
      </c>
      <c r="AH5" s="46">
        <f t="shared" si="4"/>
        <v>2</v>
      </c>
      <c r="AI5" s="46">
        <f t="shared" si="4"/>
        <v>2</v>
      </c>
      <c r="AJ5" s="46">
        <f t="shared" si="4"/>
        <v>2</v>
      </c>
      <c r="AK5" s="46">
        <f t="shared" si="4"/>
        <v>2</v>
      </c>
      <c r="AL5" s="46">
        <f t="shared" si="4"/>
        <v>2</v>
      </c>
      <c r="AM5" s="46">
        <f t="shared" si="4"/>
        <v>2</v>
      </c>
      <c r="AN5" s="46">
        <f t="shared" si="4"/>
        <v>2</v>
      </c>
      <c r="AO5" s="46">
        <f t="shared" si="4"/>
        <v>2</v>
      </c>
      <c r="AP5" s="46">
        <f t="shared" si="4"/>
        <v>2</v>
      </c>
      <c r="AQ5" s="46">
        <f t="shared" si="4"/>
        <v>2</v>
      </c>
      <c r="AR5" s="46">
        <f t="shared" si="4"/>
        <v>3</v>
      </c>
      <c r="AS5" s="46">
        <f t="shared" si="4"/>
        <v>3</v>
      </c>
      <c r="AT5" s="46">
        <f t="shared" si="4"/>
        <v>3</v>
      </c>
      <c r="AU5" s="46">
        <f t="shared" si="4"/>
        <v>3</v>
      </c>
      <c r="AV5" s="46">
        <f t="shared" si="4"/>
        <v>3</v>
      </c>
      <c r="AW5" s="46">
        <f t="shared" si="4"/>
        <v>3</v>
      </c>
      <c r="AX5" s="46">
        <f t="shared" si="4"/>
        <v>3</v>
      </c>
      <c r="AY5" s="46">
        <f t="shared" si="4"/>
        <v>3</v>
      </c>
      <c r="AZ5" s="46">
        <f t="shared" si="4"/>
        <v>3</v>
      </c>
      <c r="BA5" s="46">
        <f t="shared" si="4"/>
        <v>3</v>
      </c>
      <c r="BB5" s="46">
        <f t="shared" si="4"/>
        <v>3</v>
      </c>
      <c r="BC5" s="46">
        <f t="shared" si="4"/>
        <v>3</v>
      </c>
      <c r="BD5" s="46">
        <f t="shared" si="4"/>
        <v>4</v>
      </c>
      <c r="BE5" s="46">
        <f t="shared" si="4"/>
        <v>3</v>
      </c>
      <c r="BF5" s="46">
        <f t="shared" si="4"/>
        <v>3</v>
      </c>
      <c r="BG5" s="46">
        <f t="shared" si="4"/>
        <v>3</v>
      </c>
      <c r="BH5" s="46">
        <f t="shared" si="4"/>
        <v>4</v>
      </c>
      <c r="BI5" s="46">
        <f t="shared" si="4"/>
        <v>4</v>
      </c>
      <c r="BJ5" s="46">
        <f t="shared" si="4"/>
        <v>4</v>
      </c>
      <c r="BK5" s="46">
        <f t="shared" si="4"/>
        <v>4</v>
      </c>
      <c r="BL5" s="46">
        <f t="shared" si="4"/>
        <v>4</v>
      </c>
      <c r="BM5" s="46">
        <f t="shared" si="4"/>
        <v>4</v>
      </c>
      <c r="BN5" s="46">
        <f t="shared" si="4"/>
        <v>4</v>
      </c>
      <c r="BO5" s="46">
        <f t="shared" ref="BO5:CX5" si="5">ROUNDDOWN(BO4,0)</f>
        <v>4</v>
      </c>
      <c r="BP5" s="46">
        <f t="shared" si="5"/>
        <v>4</v>
      </c>
      <c r="BQ5" s="46">
        <f t="shared" si="5"/>
        <v>4</v>
      </c>
      <c r="BR5" s="46">
        <f t="shared" si="5"/>
        <v>4</v>
      </c>
      <c r="BS5" s="46">
        <f t="shared" si="5"/>
        <v>4</v>
      </c>
      <c r="BT5" s="46">
        <f t="shared" si="5"/>
        <v>4</v>
      </c>
      <c r="BU5" s="46">
        <f t="shared" si="5"/>
        <v>4</v>
      </c>
      <c r="BV5" s="46">
        <f t="shared" si="5"/>
        <v>5</v>
      </c>
      <c r="BW5" s="46">
        <f t="shared" si="5"/>
        <v>5</v>
      </c>
      <c r="BX5" s="46">
        <f t="shared" si="5"/>
        <v>5</v>
      </c>
      <c r="BY5" s="46">
        <f t="shared" si="5"/>
        <v>5</v>
      </c>
      <c r="BZ5" s="46">
        <f t="shared" si="5"/>
        <v>5</v>
      </c>
      <c r="CA5" s="46">
        <f t="shared" si="5"/>
        <v>5</v>
      </c>
      <c r="CB5" s="46">
        <f t="shared" si="5"/>
        <v>5</v>
      </c>
      <c r="CC5" s="46">
        <f t="shared" si="5"/>
        <v>5</v>
      </c>
      <c r="CD5" s="46">
        <f t="shared" si="5"/>
        <v>5</v>
      </c>
      <c r="CE5" s="46">
        <f t="shared" si="5"/>
        <v>5</v>
      </c>
      <c r="CF5" s="46">
        <f t="shared" si="5"/>
        <v>5</v>
      </c>
      <c r="CG5" s="46">
        <f t="shared" si="5"/>
        <v>5</v>
      </c>
      <c r="CH5" s="46">
        <f t="shared" si="5"/>
        <v>6</v>
      </c>
      <c r="CI5" s="46">
        <f t="shared" si="5"/>
        <v>5</v>
      </c>
      <c r="CJ5" s="46">
        <f t="shared" si="5"/>
        <v>5</v>
      </c>
      <c r="CK5" s="46">
        <f t="shared" si="5"/>
        <v>5</v>
      </c>
      <c r="CL5" s="46">
        <f t="shared" si="5"/>
        <v>6</v>
      </c>
      <c r="CM5" s="46">
        <f t="shared" si="5"/>
        <v>6</v>
      </c>
      <c r="CN5" s="46">
        <f t="shared" si="5"/>
        <v>6</v>
      </c>
      <c r="CO5" s="46">
        <f t="shared" si="5"/>
        <v>6</v>
      </c>
      <c r="CP5" s="46">
        <f t="shared" si="5"/>
        <v>6</v>
      </c>
      <c r="CQ5" s="46">
        <f t="shared" si="5"/>
        <v>6</v>
      </c>
      <c r="CR5" s="46">
        <f t="shared" si="5"/>
        <v>6</v>
      </c>
      <c r="CS5" s="46">
        <f t="shared" si="5"/>
        <v>6</v>
      </c>
      <c r="CT5" s="46">
        <f t="shared" si="5"/>
        <v>6</v>
      </c>
      <c r="CU5" s="46">
        <f t="shared" si="5"/>
        <v>6</v>
      </c>
      <c r="CV5" s="46">
        <f t="shared" si="5"/>
        <v>6</v>
      </c>
      <c r="CW5" s="46">
        <f t="shared" si="5"/>
        <v>6</v>
      </c>
      <c r="CX5" s="46">
        <f t="shared" si="5"/>
        <v>6</v>
      </c>
    </row>
    <row r="6" spans="1:102" s="47" customFormat="1" x14ac:dyDescent="0.2">
      <c r="A6" s="47" t="s">
        <v>164</v>
      </c>
      <c r="B6" s="47" t="str">
        <f>IF(B2=0,"",IFERROR(IF(MOD(B2,$J$27)=3,1,""),""))</f>
        <v/>
      </c>
      <c r="C6" s="47">
        <f t="shared" ref="C6:BN6" si="6">IF(C2=0,"",IFERROR(IF(MOD(C2,$J$27)=3,1,""),""))</f>
        <v>1</v>
      </c>
      <c r="D6" s="47" t="str">
        <f t="shared" si="6"/>
        <v/>
      </c>
      <c r="E6" s="47" t="str">
        <f t="shared" si="6"/>
        <v/>
      </c>
      <c r="F6" s="47" t="str">
        <f t="shared" si="6"/>
        <v/>
      </c>
      <c r="G6" s="47" t="str">
        <f t="shared" si="6"/>
        <v/>
      </c>
      <c r="H6" s="47" t="str">
        <f t="shared" si="6"/>
        <v/>
      </c>
      <c r="I6" s="47">
        <f t="shared" si="6"/>
        <v>1</v>
      </c>
      <c r="J6" s="47" t="str">
        <f t="shared" si="6"/>
        <v/>
      </c>
      <c r="K6" s="47" t="str">
        <f t="shared" si="6"/>
        <v/>
      </c>
      <c r="L6" s="47" t="str">
        <f t="shared" si="6"/>
        <v/>
      </c>
      <c r="M6" s="47" t="str">
        <f t="shared" si="6"/>
        <v/>
      </c>
      <c r="N6" s="47" t="str">
        <f t="shared" si="6"/>
        <v/>
      </c>
      <c r="O6" s="47">
        <f t="shared" si="6"/>
        <v>1</v>
      </c>
      <c r="P6" s="47" t="str">
        <f t="shared" si="6"/>
        <v/>
      </c>
      <c r="Q6" s="47" t="str">
        <f t="shared" si="6"/>
        <v/>
      </c>
      <c r="R6" s="47" t="str">
        <f t="shared" si="6"/>
        <v/>
      </c>
      <c r="S6" s="47" t="str">
        <f t="shared" si="6"/>
        <v/>
      </c>
      <c r="T6" s="47" t="str">
        <f t="shared" si="6"/>
        <v/>
      </c>
      <c r="U6" s="47">
        <f t="shared" si="6"/>
        <v>1</v>
      </c>
      <c r="V6" s="47" t="str">
        <f t="shared" si="6"/>
        <v/>
      </c>
      <c r="W6" s="47" t="str">
        <f t="shared" si="6"/>
        <v/>
      </c>
      <c r="X6" s="47" t="str">
        <f t="shared" si="6"/>
        <v/>
      </c>
      <c r="Y6" s="47" t="str">
        <f t="shared" si="6"/>
        <v/>
      </c>
      <c r="Z6" s="47" t="str">
        <f t="shared" si="6"/>
        <v/>
      </c>
      <c r="AA6" s="47">
        <f t="shared" si="6"/>
        <v>1</v>
      </c>
      <c r="AB6" s="47" t="str">
        <f t="shared" si="6"/>
        <v/>
      </c>
      <c r="AC6" s="47" t="str">
        <f t="shared" si="6"/>
        <v/>
      </c>
      <c r="AD6" s="47" t="str">
        <f t="shared" si="6"/>
        <v/>
      </c>
      <c r="AE6" s="47" t="str">
        <f t="shared" si="6"/>
        <v/>
      </c>
      <c r="AF6" s="47" t="str">
        <f t="shared" si="6"/>
        <v/>
      </c>
      <c r="AG6" s="47">
        <f t="shared" si="6"/>
        <v>1</v>
      </c>
      <c r="AH6" s="47" t="str">
        <f t="shared" si="6"/>
        <v/>
      </c>
      <c r="AI6" s="47" t="str">
        <f t="shared" si="6"/>
        <v/>
      </c>
      <c r="AJ6" s="47" t="str">
        <f t="shared" si="6"/>
        <v/>
      </c>
      <c r="AK6" s="47" t="str">
        <f t="shared" si="6"/>
        <v/>
      </c>
      <c r="AL6" s="47" t="str">
        <f t="shared" si="6"/>
        <v/>
      </c>
      <c r="AM6" s="47">
        <f t="shared" si="6"/>
        <v>1</v>
      </c>
      <c r="AN6" s="47" t="str">
        <f t="shared" si="6"/>
        <v/>
      </c>
      <c r="AO6" s="47" t="str">
        <f t="shared" si="6"/>
        <v/>
      </c>
      <c r="AP6" s="47" t="str">
        <f t="shared" si="6"/>
        <v/>
      </c>
      <c r="AQ6" s="47" t="str">
        <f t="shared" si="6"/>
        <v/>
      </c>
      <c r="AR6" s="47" t="str">
        <f t="shared" si="6"/>
        <v/>
      </c>
      <c r="AS6" s="47">
        <f t="shared" si="6"/>
        <v>1</v>
      </c>
      <c r="AT6" s="47" t="str">
        <f t="shared" si="6"/>
        <v/>
      </c>
      <c r="AU6" s="47" t="str">
        <f t="shared" si="6"/>
        <v/>
      </c>
      <c r="AV6" s="47" t="str">
        <f t="shared" si="6"/>
        <v/>
      </c>
      <c r="AW6" s="47" t="str">
        <f t="shared" si="6"/>
        <v/>
      </c>
      <c r="AX6" s="47" t="str">
        <f t="shared" si="6"/>
        <v/>
      </c>
      <c r="AY6" s="47">
        <f t="shared" si="6"/>
        <v>1</v>
      </c>
      <c r="AZ6" s="47" t="str">
        <f t="shared" si="6"/>
        <v/>
      </c>
      <c r="BA6" s="47" t="str">
        <f t="shared" si="6"/>
        <v/>
      </c>
      <c r="BB6" s="47" t="str">
        <f t="shared" si="6"/>
        <v/>
      </c>
      <c r="BC6" s="47" t="str">
        <f t="shared" si="6"/>
        <v/>
      </c>
      <c r="BD6" s="47" t="str">
        <f t="shared" si="6"/>
        <v/>
      </c>
      <c r="BE6" s="47">
        <f t="shared" si="6"/>
        <v>1</v>
      </c>
      <c r="BF6" s="47" t="str">
        <f t="shared" si="6"/>
        <v/>
      </c>
      <c r="BG6" s="47" t="str">
        <f t="shared" si="6"/>
        <v/>
      </c>
      <c r="BH6" s="47" t="str">
        <f t="shared" si="6"/>
        <v/>
      </c>
      <c r="BI6" s="47" t="str">
        <f t="shared" si="6"/>
        <v/>
      </c>
      <c r="BJ6" s="47" t="str">
        <f t="shared" si="6"/>
        <v/>
      </c>
      <c r="BK6" s="47">
        <f t="shared" si="6"/>
        <v>1</v>
      </c>
      <c r="BL6" s="47" t="str">
        <f t="shared" si="6"/>
        <v/>
      </c>
      <c r="BM6" s="47" t="str">
        <f t="shared" si="6"/>
        <v/>
      </c>
      <c r="BN6" s="47" t="str">
        <f t="shared" si="6"/>
        <v/>
      </c>
      <c r="BO6" s="47" t="str">
        <f t="shared" ref="BO6:CX6" si="7">IF(BO2=0,"",IFERROR(IF(MOD(BO2,$J$27)=3,1,""),""))</f>
        <v/>
      </c>
      <c r="BP6" s="47" t="str">
        <f t="shared" si="7"/>
        <v/>
      </c>
      <c r="BQ6" s="47">
        <f t="shared" si="7"/>
        <v>1</v>
      </c>
      <c r="BR6" s="47" t="str">
        <f t="shared" si="7"/>
        <v/>
      </c>
      <c r="BS6" s="47" t="str">
        <f t="shared" si="7"/>
        <v/>
      </c>
      <c r="BT6" s="47" t="str">
        <f t="shared" si="7"/>
        <v/>
      </c>
      <c r="BU6" s="47" t="str">
        <f t="shared" si="7"/>
        <v/>
      </c>
      <c r="BV6" s="47" t="str">
        <f t="shared" si="7"/>
        <v/>
      </c>
      <c r="BW6" s="47">
        <f t="shared" si="7"/>
        <v>1</v>
      </c>
      <c r="BX6" s="47" t="str">
        <f t="shared" si="7"/>
        <v/>
      </c>
      <c r="BY6" s="47" t="str">
        <f t="shared" si="7"/>
        <v/>
      </c>
      <c r="BZ6" s="47" t="str">
        <f t="shared" si="7"/>
        <v/>
      </c>
      <c r="CA6" s="47" t="str">
        <f t="shared" si="7"/>
        <v/>
      </c>
      <c r="CB6" s="47" t="str">
        <f t="shared" si="7"/>
        <v/>
      </c>
      <c r="CC6" s="47">
        <f t="shared" si="7"/>
        <v>1</v>
      </c>
      <c r="CD6" s="47" t="str">
        <f t="shared" si="7"/>
        <v/>
      </c>
      <c r="CE6" s="47" t="str">
        <f t="shared" si="7"/>
        <v/>
      </c>
      <c r="CF6" s="47" t="str">
        <f t="shared" si="7"/>
        <v/>
      </c>
      <c r="CG6" s="47" t="str">
        <f t="shared" si="7"/>
        <v/>
      </c>
      <c r="CH6" s="47" t="str">
        <f t="shared" si="7"/>
        <v/>
      </c>
      <c r="CI6" s="47">
        <f t="shared" si="7"/>
        <v>1</v>
      </c>
      <c r="CJ6" s="47" t="str">
        <f t="shared" si="7"/>
        <v/>
      </c>
      <c r="CK6" s="47" t="str">
        <f t="shared" si="7"/>
        <v/>
      </c>
      <c r="CL6" s="47" t="str">
        <f t="shared" si="7"/>
        <v/>
      </c>
      <c r="CM6" s="47" t="str">
        <f t="shared" si="7"/>
        <v/>
      </c>
      <c r="CN6" s="47" t="str">
        <f t="shared" si="7"/>
        <v/>
      </c>
      <c r="CO6" s="47">
        <f t="shared" si="7"/>
        <v>1</v>
      </c>
      <c r="CP6" s="47" t="str">
        <f t="shared" si="7"/>
        <v/>
      </c>
      <c r="CQ6" s="47" t="str">
        <f t="shared" si="7"/>
        <v/>
      </c>
      <c r="CR6" s="47" t="str">
        <f t="shared" si="7"/>
        <v/>
      </c>
      <c r="CS6" s="47" t="str">
        <f t="shared" si="7"/>
        <v/>
      </c>
      <c r="CT6" s="47" t="str">
        <f t="shared" si="7"/>
        <v/>
      </c>
      <c r="CU6" s="47">
        <f t="shared" si="7"/>
        <v>1</v>
      </c>
      <c r="CV6" s="47" t="str">
        <f t="shared" si="7"/>
        <v/>
      </c>
      <c r="CW6" s="47" t="str">
        <f t="shared" si="7"/>
        <v/>
      </c>
      <c r="CX6" s="47" t="str">
        <f t="shared" si="7"/>
        <v/>
      </c>
    </row>
    <row r="7" spans="1:102" s="47" customFormat="1" x14ac:dyDescent="0.2">
      <c r="A7" s="47" t="s">
        <v>165</v>
      </c>
      <c r="B7" s="47">
        <f>$B$30*B2+IFERROR(B6*$B$31,0)</f>
        <v>0</v>
      </c>
      <c r="C7" s="47">
        <f>$B$30*C2+IFERROR(C6*$B$31,0)+$B$7</f>
        <v>0.23799999999999999</v>
      </c>
      <c r="D7" s="47">
        <f t="shared" ref="D7:BO7" si="8">$B$30*D2+IFERROR(D6*$B$31,0)+$B$7</f>
        <v>9.4800000000000009E-2</v>
      </c>
      <c r="E7" s="47">
        <f t="shared" si="8"/>
        <v>0.14220000000000002</v>
      </c>
      <c r="F7" s="47">
        <f t="shared" si="8"/>
        <v>0.18960000000000002</v>
      </c>
      <c r="G7" s="47">
        <f t="shared" si="8"/>
        <v>0.23700000000000002</v>
      </c>
      <c r="H7" s="47">
        <f t="shared" si="8"/>
        <v>0.28440000000000004</v>
      </c>
      <c r="I7" s="47">
        <f t="shared" si="8"/>
        <v>0.52239999999999998</v>
      </c>
      <c r="J7" s="47">
        <f t="shared" si="8"/>
        <v>0.37920000000000004</v>
      </c>
      <c r="K7" s="47">
        <f t="shared" si="8"/>
        <v>0.42660000000000003</v>
      </c>
      <c r="L7" s="47">
        <f t="shared" si="8"/>
        <v>0.47400000000000003</v>
      </c>
      <c r="M7" s="47">
        <f t="shared" si="8"/>
        <v>0.52140000000000009</v>
      </c>
      <c r="N7" s="47">
        <f t="shared" si="8"/>
        <v>0.56880000000000008</v>
      </c>
      <c r="O7" s="47">
        <f t="shared" si="8"/>
        <v>0.80680000000000007</v>
      </c>
      <c r="P7" s="47">
        <f t="shared" si="8"/>
        <v>0.66360000000000008</v>
      </c>
      <c r="Q7" s="47">
        <f t="shared" si="8"/>
        <v>0.71100000000000008</v>
      </c>
      <c r="R7" s="47">
        <f t="shared" si="8"/>
        <v>0.75840000000000007</v>
      </c>
      <c r="S7" s="47">
        <f t="shared" si="8"/>
        <v>0.80580000000000007</v>
      </c>
      <c r="T7" s="47">
        <f t="shared" si="8"/>
        <v>0.85320000000000007</v>
      </c>
      <c r="U7" s="47">
        <f t="shared" si="8"/>
        <v>1.0912000000000002</v>
      </c>
      <c r="V7" s="47">
        <f t="shared" si="8"/>
        <v>0.94800000000000006</v>
      </c>
      <c r="W7" s="47">
        <f t="shared" si="8"/>
        <v>0.99540000000000006</v>
      </c>
      <c r="X7" s="47">
        <f t="shared" si="8"/>
        <v>1.0428000000000002</v>
      </c>
      <c r="Y7" s="47">
        <f t="shared" si="8"/>
        <v>1.0902000000000001</v>
      </c>
      <c r="Z7" s="47">
        <f t="shared" si="8"/>
        <v>1.1376000000000002</v>
      </c>
      <c r="AA7" s="47">
        <f t="shared" si="8"/>
        <v>1.3755999999999999</v>
      </c>
      <c r="AB7" s="47">
        <f t="shared" si="8"/>
        <v>1.2324000000000002</v>
      </c>
      <c r="AC7" s="47">
        <f t="shared" si="8"/>
        <v>1.2798</v>
      </c>
      <c r="AD7" s="47">
        <f t="shared" si="8"/>
        <v>1.3272000000000002</v>
      </c>
      <c r="AE7" s="47">
        <f t="shared" si="8"/>
        <v>1.3746</v>
      </c>
      <c r="AF7" s="47">
        <f t="shared" si="8"/>
        <v>1.4220000000000002</v>
      </c>
      <c r="AG7" s="47">
        <f t="shared" si="8"/>
        <v>1.6600000000000001</v>
      </c>
      <c r="AH7" s="47">
        <f t="shared" si="8"/>
        <v>1.5168000000000001</v>
      </c>
      <c r="AI7" s="47">
        <f t="shared" si="8"/>
        <v>1.5642000000000003</v>
      </c>
      <c r="AJ7" s="47">
        <f t="shared" si="8"/>
        <v>1.6116000000000001</v>
      </c>
      <c r="AK7" s="47">
        <f t="shared" si="8"/>
        <v>1.6590000000000003</v>
      </c>
      <c r="AL7" s="47">
        <f t="shared" si="8"/>
        <v>1.7064000000000001</v>
      </c>
      <c r="AM7" s="47">
        <f t="shared" si="8"/>
        <v>1.9444000000000004</v>
      </c>
      <c r="AN7" s="47">
        <f t="shared" si="8"/>
        <v>1.8012000000000001</v>
      </c>
      <c r="AO7" s="47">
        <f t="shared" si="8"/>
        <v>1.8486000000000002</v>
      </c>
      <c r="AP7" s="47">
        <f t="shared" si="8"/>
        <v>1.8960000000000001</v>
      </c>
      <c r="AQ7" s="47">
        <f t="shared" si="8"/>
        <v>1.9434000000000002</v>
      </c>
      <c r="AR7" s="47">
        <f t="shared" si="8"/>
        <v>1.9908000000000001</v>
      </c>
      <c r="AS7" s="47">
        <f t="shared" si="8"/>
        <v>2.2288000000000001</v>
      </c>
      <c r="AT7" s="47">
        <f t="shared" si="8"/>
        <v>2.0856000000000003</v>
      </c>
      <c r="AU7" s="47">
        <f t="shared" si="8"/>
        <v>2.133</v>
      </c>
      <c r="AV7" s="47">
        <f t="shared" si="8"/>
        <v>2.1804000000000001</v>
      </c>
      <c r="AW7" s="47">
        <f t="shared" si="8"/>
        <v>2.2278000000000002</v>
      </c>
      <c r="AX7" s="47">
        <f t="shared" si="8"/>
        <v>2.2752000000000003</v>
      </c>
      <c r="AY7" s="47">
        <f t="shared" si="8"/>
        <v>2.5132000000000003</v>
      </c>
      <c r="AZ7" s="47">
        <f t="shared" si="8"/>
        <v>2.37</v>
      </c>
      <c r="BA7" s="47">
        <f t="shared" si="8"/>
        <v>2.4174000000000002</v>
      </c>
      <c r="BB7" s="47">
        <f t="shared" si="8"/>
        <v>2.4648000000000003</v>
      </c>
      <c r="BC7" s="47">
        <f t="shared" si="8"/>
        <v>2.5122000000000004</v>
      </c>
      <c r="BD7" s="47">
        <f t="shared" si="8"/>
        <v>2.5596000000000001</v>
      </c>
      <c r="BE7" s="47">
        <f t="shared" si="8"/>
        <v>2.7976000000000001</v>
      </c>
      <c r="BF7" s="47">
        <f t="shared" si="8"/>
        <v>2.6544000000000003</v>
      </c>
      <c r="BG7" s="47">
        <f t="shared" si="8"/>
        <v>2.7018000000000004</v>
      </c>
      <c r="BH7" s="47">
        <f t="shared" si="8"/>
        <v>2.7492000000000001</v>
      </c>
      <c r="BI7" s="47">
        <f t="shared" si="8"/>
        <v>2.7966000000000002</v>
      </c>
      <c r="BJ7" s="47">
        <f t="shared" si="8"/>
        <v>2.8440000000000003</v>
      </c>
      <c r="BK7" s="47">
        <f t="shared" si="8"/>
        <v>3.0820000000000003</v>
      </c>
      <c r="BL7" s="47">
        <f t="shared" si="8"/>
        <v>2.9388000000000001</v>
      </c>
      <c r="BM7" s="47">
        <f t="shared" si="8"/>
        <v>2.9862000000000002</v>
      </c>
      <c r="BN7" s="47">
        <f t="shared" si="8"/>
        <v>3.0336000000000003</v>
      </c>
      <c r="BO7" s="47">
        <f t="shared" si="8"/>
        <v>3.0810000000000004</v>
      </c>
      <c r="BP7" s="47">
        <f t="shared" ref="BP7:CX7" si="9">$B$30*BP2+IFERROR(BP6*$B$31,0)+$B$7</f>
        <v>3.1284000000000005</v>
      </c>
      <c r="BQ7" s="47">
        <f t="shared" si="9"/>
        <v>3.3664000000000001</v>
      </c>
      <c r="BR7" s="47">
        <f t="shared" si="9"/>
        <v>3.2232000000000003</v>
      </c>
      <c r="BS7" s="47">
        <f t="shared" si="9"/>
        <v>3.2706000000000004</v>
      </c>
      <c r="BT7" s="47">
        <f t="shared" si="9"/>
        <v>3.3180000000000005</v>
      </c>
      <c r="BU7" s="47">
        <f t="shared" si="9"/>
        <v>3.3654000000000002</v>
      </c>
      <c r="BV7" s="47">
        <f t="shared" si="9"/>
        <v>3.4128000000000003</v>
      </c>
      <c r="BW7" s="47">
        <f t="shared" si="9"/>
        <v>3.6508000000000003</v>
      </c>
      <c r="BX7" s="47">
        <f t="shared" si="9"/>
        <v>3.5076000000000005</v>
      </c>
      <c r="BY7" s="47">
        <f t="shared" si="9"/>
        <v>3.5550000000000002</v>
      </c>
      <c r="BZ7" s="47">
        <f t="shared" si="9"/>
        <v>3.6024000000000003</v>
      </c>
      <c r="CA7" s="47">
        <f t="shared" si="9"/>
        <v>3.6498000000000004</v>
      </c>
      <c r="CB7" s="47">
        <f t="shared" si="9"/>
        <v>3.6972000000000005</v>
      </c>
      <c r="CC7" s="47">
        <f t="shared" si="9"/>
        <v>3.9352</v>
      </c>
      <c r="CD7" s="47">
        <f t="shared" si="9"/>
        <v>3.7920000000000003</v>
      </c>
      <c r="CE7" s="47">
        <f t="shared" si="9"/>
        <v>3.8394000000000004</v>
      </c>
      <c r="CF7" s="47">
        <f t="shared" si="9"/>
        <v>3.8868000000000005</v>
      </c>
      <c r="CG7" s="47">
        <f t="shared" si="9"/>
        <v>3.9342000000000006</v>
      </c>
      <c r="CH7" s="47">
        <f t="shared" si="9"/>
        <v>3.9816000000000003</v>
      </c>
      <c r="CI7" s="47">
        <f t="shared" si="9"/>
        <v>4.2196000000000007</v>
      </c>
      <c r="CJ7" s="47">
        <f t="shared" si="9"/>
        <v>4.0764000000000005</v>
      </c>
      <c r="CK7" s="47">
        <f t="shared" si="9"/>
        <v>4.1238000000000001</v>
      </c>
      <c r="CL7" s="47">
        <f t="shared" si="9"/>
        <v>4.1712000000000007</v>
      </c>
      <c r="CM7" s="47">
        <f t="shared" si="9"/>
        <v>4.2186000000000003</v>
      </c>
      <c r="CN7" s="47">
        <f t="shared" si="9"/>
        <v>4.266</v>
      </c>
      <c r="CO7" s="47">
        <f t="shared" si="9"/>
        <v>4.5040000000000004</v>
      </c>
      <c r="CP7" s="47">
        <f t="shared" si="9"/>
        <v>4.3608000000000002</v>
      </c>
      <c r="CQ7" s="47">
        <f t="shared" si="9"/>
        <v>4.4082000000000008</v>
      </c>
      <c r="CR7" s="47">
        <f t="shared" si="9"/>
        <v>4.4556000000000004</v>
      </c>
      <c r="CS7" s="47">
        <f t="shared" si="9"/>
        <v>4.5030000000000001</v>
      </c>
      <c r="CT7" s="47">
        <f t="shared" si="9"/>
        <v>4.5504000000000007</v>
      </c>
      <c r="CU7" s="47">
        <f t="shared" si="9"/>
        <v>4.7884000000000002</v>
      </c>
      <c r="CV7" s="47">
        <f t="shared" si="9"/>
        <v>4.6452000000000009</v>
      </c>
      <c r="CW7" s="47">
        <f t="shared" si="9"/>
        <v>4.6926000000000005</v>
      </c>
      <c r="CX7" s="47">
        <f t="shared" si="9"/>
        <v>4.74</v>
      </c>
    </row>
    <row r="8" spans="1:102" s="47" customFormat="1" x14ac:dyDescent="0.2">
      <c r="A8" s="47" t="s">
        <v>166</v>
      </c>
      <c r="B8" s="47">
        <f>ROUNDDOWN(B7,0)</f>
        <v>0</v>
      </c>
      <c r="C8" s="47">
        <f t="shared" ref="C8:BN8" si="10">ROUNDDOWN(C7,0)</f>
        <v>0</v>
      </c>
      <c r="D8" s="47">
        <f t="shared" si="10"/>
        <v>0</v>
      </c>
      <c r="E8" s="47">
        <f t="shared" si="10"/>
        <v>0</v>
      </c>
      <c r="F8" s="47">
        <f t="shared" si="10"/>
        <v>0</v>
      </c>
      <c r="G8" s="47">
        <f t="shared" si="10"/>
        <v>0</v>
      </c>
      <c r="H8" s="47">
        <f t="shared" si="10"/>
        <v>0</v>
      </c>
      <c r="I8" s="47">
        <f t="shared" si="10"/>
        <v>0</v>
      </c>
      <c r="J8" s="47">
        <f t="shared" si="10"/>
        <v>0</v>
      </c>
      <c r="K8" s="47">
        <f t="shared" si="10"/>
        <v>0</v>
      </c>
      <c r="L8" s="47">
        <f t="shared" si="10"/>
        <v>0</v>
      </c>
      <c r="M8" s="47">
        <f t="shared" si="10"/>
        <v>0</v>
      </c>
      <c r="N8" s="47">
        <f t="shared" si="10"/>
        <v>0</v>
      </c>
      <c r="O8" s="47">
        <f t="shared" si="10"/>
        <v>0</v>
      </c>
      <c r="P8" s="47">
        <f t="shared" si="10"/>
        <v>0</v>
      </c>
      <c r="Q8" s="47">
        <f t="shared" si="10"/>
        <v>0</v>
      </c>
      <c r="R8" s="47">
        <f t="shared" si="10"/>
        <v>0</v>
      </c>
      <c r="S8" s="47">
        <f t="shared" si="10"/>
        <v>0</v>
      </c>
      <c r="T8" s="47">
        <f t="shared" si="10"/>
        <v>0</v>
      </c>
      <c r="U8" s="47">
        <f t="shared" si="10"/>
        <v>1</v>
      </c>
      <c r="V8" s="47">
        <f t="shared" si="10"/>
        <v>0</v>
      </c>
      <c r="W8" s="47">
        <f t="shared" si="10"/>
        <v>0</v>
      </c>
      <c r="X8" s="47">
        <f t="shared" si="10"/>
        <v>1</v>
      </c>
      <c r="Y8" s="47">
        <f t="shared" si="10"/>
        <v>1</v>
      </c>
      <c r="Z8" s="47">
        <f t="shared" si="10"/>
        <v>1</v>
      </c>
      <c r="AA8" s="47">
        <f t="shared" si="10"/>
        <v>1</v>
      </c>
      <c r="AB8" s="47">
        <f t="shared" si="10"/>
        <v>1</v>
      </c>
      <c r="AC8" s="47">
        <f t="shared" si="10"/>
        <v>1</v>
      </c>
      <c r="AD8" s="47">
        <f t="shared" si="10"/>
        <v>1</v>
      </c>
      <c r="AE8" s="47">
        <f t="shared" si="10"/>
        <v>1</v>
      </c>
      <c r="AF8" s="47">
        <f t="shared" si="10"/>
        <v>1</v>
      </c>
      <c r="AG8" s="47">
        <f t="shared" si="10"/>
        <v>1</v>
      </c>
      <c r="AH8" s="47">
        <f t="shared" si="10"/>
        <v>1</v>
      </c>
      <c r="AI8" s="47">
        <f t="shared" si="10"/>
        <v>1</v>
      </c>
      <c r="AJ8" s="47">
        <f t="shared" si="10"/>
        <v>1</v>
      </c>
      <c r="AK8" s="47">
        <f t="shared" si="10"/>
        <v>1</v>
      </c>
      <c r="AL8" s="47">
        <f t="shared" si="10"/>
        <v>1</v>
      </c>
      <c r="AM8" s="47">
        <f t="shared" si="10"/>
        <v>1</v>
      </c>
      <c r="AN8" s="47">
        <f t="shared" si="10"/>
        <v>1</v>
      </c>
      <c r="AO8" s="47">
        <f t="shared" si="10"/>
        <v>1</v>
      </c>
      <c r="AP8" s="47">
        <f t="shared" si="10"/>
        <v>1</v>
      </c>
      <c r="AQ8" s="47">
        <f t="shared" si="10"/>
        <v>1</v>
      </c>
      <c r="AR8" s="47">
        <f t="shared" si="10"/>
        <v>1</v>
      </c>
      <c r="AS8" s="47">
        <f t="shared" si="10"/>
        <v>2</v>
      </c>
      <c r="AT8" s="47">
        <f t="shared" si="10"/>
        <v>2</v>
      </c>
      <c r="AU8" s="47">
        <f t="shared" si="10"/>
        <v>2</v>
      </c>
      <c r="AV8" s="47">
        <f t="shared" si="10"/>
        <v>2</v>
      </c>
      <c r="AW8" s="47">
        <f t="shared" si="10"/>
        <v>2</v>
      </c>
      <c r="AX8" s="47">
        <f t="shared" si="10"/>
        <v>2</v>
      </c>
      <c r="AY8" s="47">
        <f t="shared" si="10"/>
        <v>2</v>
      </c>
      <c r="AZ8" s="47">
        <f t="shared" si="10"/>
        <v>2</v>
      </c>
      <c r="BA8" s="47">
        <f t="shared" si="10"/>
        <v>2</v>
      </c>
      <c r="BB8" s="47">
        <f t="shared" si="10"/>
        <v>2</v>
      </c>
      <c r="BC8" s="47">
        <f t="shared" si="10"/>
        <v>2</v>
      </c>
      <c r="BD8" s="47">
        <f t="shared" si="10"/>
        <v>2</v>
      </c>
      <c r="BE8" s="47">
        <f t="shared" si="10"/>
        <v>2</v>
      </c>
      <c r="BF8" s="47">
        <f t="shared" si="10"/>
        <v>2</v>
      </c>
      <c r="BG8" s="47">
        <f t="shared" si="10"/>
        <v>2</v>
      </c>
      <c r="BH8" s="47">
        <f t="shared" si="10"/>
        <v>2</v>
      </c>
      <c r="BI8" s="47">
        <f t="shared" si="10"/>
        <v>2</v>
      </c>
      <c r="BJ8" s="47">
        <f t="shared" si="10"/>
        <v>2</v>
      </c>
      <c r="BK8" s="47">
        <f t="shared" si="10"/>
        <v>3</v>
      </c>
      <c r="BL8" s="47">
        <f t="shared" si="10"/>
        <v>2</v>
      </c>
      <c r="BM8" s="47">
        <f t="shared" si="10"/>
        <v>2</v>
      </c>
      <c r="BN8" s="47">
        <f t="shared" si="10"/>
        <v>3</v>
      </c>
      <c r="BO8" s="47">
        <f t="shared" ref="BO8:CX8" si="11">ROUNDDOWN(BO7,0)</f>
        <v>3</v>
      </c>
      <c r="BP8" s="47">
        <f t="shared" si="11"/>
        <v>3</v>
      </c>
      <c r="BQ8" s="47">
        <f t="shared" si="11"/>
        <v>3</v>
      </c>
      <c r="BR8" s="47">
        <f t="shared" si="11"/>
        <v>3</v>
      </c>
      <c r="BS8" s="47">
        <f t="shared" si="11"/>
        <v>3</v>
      </c>
      <c r="BT8" s="47">
        <f t="shared" si="11"/>
        <v>3</v>
      </c>
      <c r="BU8" s="47">
        <f t="shared" si="11"/>
        <v>3</v>
      </c>
      <c r="BV8" s="47">
        <f t="shared" si="11"/>
        <v>3</v>
      </c>
      <c r="BW8" s="47">
        <f t="shared" si="11"/>
        <v>3</v>
      </c>
      <c r="BX8" s="47">
        <f t="shared" si="11"/>
        <v>3</v>
      </c>
      <c r="BY8" s="47">
        <f t="shared" si="11"/>
        <v>3</v>
      </c>
      <c r="BZ8" s="47">
        <f t="shared" si="11"/>
        <v>3</v>
      </c>
      <c r="CA8" s="47">
        <f t="shared" si="11"/>
        <v>3</v>
      </c>
      <c r="CB8" s="47">
        <f t="shared" si="11"/>
        <v>3</v>
      </c>
      <c r="CC8" s="47">
        <f t="shared" si="11"/>
        <v>3</v>
      </c>
      <c r="CD8" s="47">
        <f t="shared" si="11"/>
        <v>3</v>
      </c>
      <c r="CE8" s="47">
        <f t="shared" si="11"/>
        <v>3</v>
      </c>
      <c r="CF8" s="47">
        <f t="shared" si="11"/>
        <v>3</v>
      </c>
      <c r="CG8" s="47">
        <f t="shared" si="11"/>
        <v>3</v>
      </c>
      <c r="CH8" s="47">
        <f t="shared" si="11"/>
        <v>3</v>
      </c>
      <c r="CI8" s="47">
        <f t="shared" si="11"/>
        <v>4</v>
      </c>
      <c r="CJ8" s="47">
        <f t="shared" si="11"/>
        <v>4</v>
      </c>
      <c r="CK8" s="47">
        <f t="shared" si="11"/>
        <v>4</v>
      </c>
      <c r="CL8" s="47">
        <f t="shared" si="11"/>
        <v>4</v>
      </c>
      <c r="CM8" s="47">
        <f t="shared" si="11"/>
        <v>4</v>
      </c>
      <c r="CN8" s="47">
        <f t="shared" si="11"/>
        <v>4</v>
      </c>
      <c r="CO8" s="47">
        <f t="shared" si="11"/>
        <v>4</v>
      </c>
      <c r="CP8" s="47">
        <f t="shared" si="11"/>
        <v>4</v>
      </c>
      <c r="CQ8" s="47">
        <f t="shared" si="11"/>
        <v>4</v>
      </c>
      <c r="CR8" s="47">
        <f t="shared" si="11"/>
        <v>4</v>
      </c>
      <c r="CS8" s="47">
        <f t="shared" si="11"/>
        <v>4</v>
      </c>
      <c r="CT8" s="47">
        <f t="shared" si="11"/>
        <v>4</v>
      </c>
      <c r="CU8" s="47">
        <f t="shared" si="11"/>
        <v>4</v>
      </c>
      <c r="CV8" s="47">
        <f t="shared" si="11"/>
        <v>4</v>
      </c>
      <c r="CW8" s="47">
        <f t="shared" si="11"/>
        <v>4</v>
      </c>
      <c r="CX8" s="47">
        <f t="shared" si="11"/>
        <v>4</v>
      </c>
    </row>
    <row r="9" spans="1:102" s="46" customFormat="1" x14ac:dyDescent="0.2">
      <c r="A9" s="46" t="s">
        <v>167</v>
      </c>
      <c r="B9" s="46" t="str">
        <f>IF(B2=0,"",IFERROR(IF(MOD(B2,$J$27)=6,1,""),""))</f>
        <v/>
      </c>
      <c r="C9" s="46" t="str">
        <f t="shared" ref="C9:BN9" si="12">IF(C2=0,"",IFERROR(IF(MOD(C2,$J$27)=6,1,""),""))</f>
        <v/>
      </c>
      <c r="D9" s="46">
        <f t="shared" si="12"/>
        <v>1</v>
      </c>
      <c r="E9" s="46" t="str">
        <f t="shared" si="12"/>
        <v/>
      </c>
      <c r="F9" s="46" t="str">
        <f t="shared" si="12"/>
        <v/>
      </c>
      <c r="G9" s="46" t="str">
        <f t="shared" si="12"/>
        <v/>
      </c>
      <c r="H9" s="46" t="str">
        <f t="shared" si="12"/>
        <v/>
      </c>
      <c r="I9" s="46" t="str">
        <f t="shared" si="12"/>
        <v/>
      </c>
      <c r="J9" s="46">
        <f t="shared" si="12"/>
        <v>1</v>
      </c>
      <c r="K9" s="46" t="str">
        <f t="shared" si="12"/>
        <v/>
      </c>
      <c r="L9" s="46" t="str">
        <f t="shared" si="12"/>
        <v/>
      </c>
      <c r="M9" s="46" t="str">
        <f t="shared" si="12"/>
        <v/>
      </c>
      <c r="N9" s="46" t="str">
        <f t="shared" si="12"/>
        <v/>
      </c>
      <c r="O9" s="46" t="str">
        <f t="shared" si="12"/>
        <v/>
      </c>
      <c r="P9" s="46">
        <f t="shared" si="12"/>
        <v>1</v>
      </c>
      <c r="Q9" s="46" t="str">
        <f t="shared" si="12"/>
        <v/>
      </c>
      <c r="R9" s="46" t="str">
        <f t="shared" si="12"/>
        <v/>
      </c>
      <c r="S9" s="46" t="str">
        <f t="shared" si="12"/>
        <v/>
      </c>
      <c r="T9" s="46" t="str">
        <f t="shared" si="12"/>
        <v/>
      </c>
      <c r="U9" s="46" t="str">
        <f t="shared" si="12"/>
        <v/>
      </c>
      <c r="V9" s="46">
        <f t="shared" si="12"/>
        <v>1</v>
      </c>
      <c r="W9" s="46" t="str">
        <f t="shared" si="12"/>
        <v/>
      </c>
      <c r="X9" s="46" t="str">
        <f t="shared" si="12"/>
        <v/>
      </c>
      <c r="Y9" s="46" t="str">
        <f t="shared" si="12"/>
        <v/>
      </c>
      <c r="Z9" s="46" t="str">
        <f t="shared" si="12"/>
        <v/>
      </c>
      <c r="AA9" s="46" t="str">
        <f t="shared" si="12"/>
        <v/>
      </c>
      <c r="AB9" s="46">
        <f t="shared" si="12"/>
        <v>1</v>
      </c>
      <c r="AC9" s="46" t="str">
        <f t="shared" si="12"/>
        <v/>
      </c>
      <c r="AD9" s="46" t="str">
        <f t="shared" si="12"/>
        <v/>
      </c>
      <c r="AE9" s="46" t="str">
        <f t="shared" si="12"/>
        <v/>
      </c>
      <c r="AF9" s="46" t="str">
        <f t="shared" si="12"/>
        <v/>
      </c>
      <c r="AG9" s="46" t="str">
        <f t="shared" si="12"/>
        <v/>
      </c>
      <c r="AH9" s="46">
        <f t="shared" si="12"/>
        <v>1</v>
      </c>
      <c r="AI9" s="46" t="str">
        <f t="shared" si="12"/>
        <v/>
      </c>
      <c r="AJ9" s="46" t="str">
        <f t="shared" si="12"/>
        <v/>
      </c>
      <c r="AK9" s="46" t="str">
        <f t="shared" si="12"/>
        <v/>
      </c>
      <c r="AL9" s="46" t="str">
        <f t="shared" si="12"/>
        <v/>
      </c>
      <c r="AM9" s="46" t="str">
        <f t="shared" si="12"/>
        <v/>
      </c>
      <c r="AN9" s="46">
        <f t="shared" si="12"/>
        <v>1</v>
      </c>
      <c r="AO9" s="46" t="str">
        <f t="shared" si="12"/>
        <v/>
      </c>
      <c r="AP9" s="46" t="str">
        <f t="shared" si="12"/>
        <v/>
      </c>
      <c r="AQ9" s="46" t="str">
        <f t="shared" si="12"/>
        <v/>
      </c>
      <c r="AR9" s="46" t="str">
        <f t="shared" si="12"/>
        <v/>
      </c>
      <c r="AS9" s="46" t="str">
        <f t="shared" si="12"/>
        <v/>
      </c>
      <c r="AT9" s="46">
        <f t="shared" si="12"/>
        <v>1</v>
      </c>
      <c r="AU9" s="46" t="str">
        <f t="shared" si="12"/>
        <v/>
      </c>
      <c r="AV9" s="46" t="str">
        <f t="shared" si="12"/>
        <v/>
      </c>
      <c r="AW9" s="46" t="str">
        <f t="shared" si="12"/>
        <v/>
      </c>
      <c r="AX9" s="46" t="str">
        <f t="shared" si="12"/>
        <v/>
      </c>
      <c r="AY9" s="46" t="str">
        <f t="shared" si="12"/>
        <v/>
      </c>
      <c r="AZ9" s="46">
        <f t="shared" si="12"/>
        <v>1</v>
      </c>
      <c r="BA9" s="46" t="str">
        <f t="shared" si="12"/>
        <v/>
      </c>
      <c r="BB9" s="46" t="str">
        <f t="shared" si="12"/>
        <v/>
      </c>
      <c r="BC9" s="46" t="str">
        <f t="shared" si="12"/>
        <v/>
      </c>
      <c r="BD9" s="46" t="str">
        <f t="shared" si="12"/>
        <v/>
      </c>
      <c r="BE9" s="46" t="str">
        <f t="shared" si="12"/>
        <v/>
      </c>
      <c r="BF9" s="46">
        <f t="shared" si="12"/>
        <v>1</v>
      </c>
      <c r="BG9" s="46" t="str">
        <f t="shared" si="12"/>
        <v/>
      </c>
      <c r="BH9" s="46" t="str">
        <f t="shared" si="12"/>
        <v/>
      </c>
      <c r="BI9" s="46" t="str">
        <f t="shared" si="12"/>
        <v/>
      </c>
      <c r="BJ9" s="46" t="str">
        <f t="shared" si="12"/>
        <v/>
      </c>
      <c r="BK9" s="46" t="str">
        <f t="shared" si="12"/>
        <v/>
      </c>
      <c r="BL9" s="46">
        <f t="shared" si="12"/>
        <v>1</v>
      </c>
      <c r="BM9" s="46" t="str">
        <f t="shared" si="12"/>
        <v/>
      </c>
      <c r="BN9" s="46" t="str">
        <f t="shared" si="12"/>
        <v/>
      </c>
      <c r="BO9" s="46" t="str">
        <f t="shared" ref="BO9:CX9" si="13">IF(BO2=0,"",IFERROR(IF(MOD(BO2,$J$27)=6,1,""),""))</f>
        <v/>
      </c>
      <c r="BP9" s="46" t="str">
        <f t="shared" si="13"/>
        <v/>
      </c>
      <c r="BQ9" s="46" t="str">
        <f t="shared" si="13"/>
        <v/>
      </c>
      <c r="BR9" s="46">
        <f t="shared" si="13"/>
        <v>1</v>
      </c>
      <c r="BS9" s="46" t="str">
        <f t="shared" si="13"/>
        <v/>
      </c>
      <c r="BT9" s="46" t="str">
        <f t="shared" si="13"/>
        <v/>
      </c>
      <c r="BU9" s="46" t="str">
        <f t="shared" si="13"/>
        <v/>
      </c>
      <c r="BV9" s="46" t="str">
        <f t="shared" si="13"/>
        <v/>
      </c>
      <c r="BW9" s="46" t="str">
        <f t="shared" si="13"/>
        <v/>
      </c>
      <c r="BX9" s="46">
        <f t="shared" si="13"/>
        <v>1</v>
      </c>
      <c r="BY9" s="46" t="str">
        <f t="shared" si="13"/>
        <v/>
      </c>
      <c r="BZ9" s="46" t="str">
        <f t="shared" si="13"/>
        <v/>
      </c>
      <c r="CA9" s="46" t="str">
        <f t="shared" si="13"/>
        <v/>
      </c>
      <c r="CB9" s="46" t="str">
        <f t="shared" si="13"/>
        <v/>
      </c>
      <c r="CC9" s="46" t="str">
        <f t="shared" si="13"/>
        <v/>
      </c>
      <c r="CD9" s="46">
        <f t="shared" si="13"/>
        <v>1</v>
      </c>
      <c r="CE9" s="46" t="str">
        <f t="shared" si="13"/>
        <v/>
      </c>
      <c r="CF9" s="46" t="str">
        <f t="shared" si="13"/>
        <v/>
      </c>
      <c r="CG9" s="46" t="str">
        <f t="shared" si="13"/>
        <v/>
      </c>
      <c r="CH9" s="46" t="str">
        <f t="shared" si="13"/>
        <v/>
      </c>
      <c r="CI9" s="46" t="str">
        <f t="shared" si="13"/>
        <v/>
      </c>
      <c r="CJ9" s="46">
        <f t="shared" si="13"/>
        <v>1</v>
      </c>
      <c r="CK9" s="46" t="str">
        <f t="shared" si="13"/>
        <v/>
      </c>
      <c r="CL9" s="46" t="str">
        <f t="shared" si="13"/>
        <v/>
      </c>
      <c r="CM9" s="46" t="str">
        <f t="shared" si="13"/>
        <v/>
      </c>
      <c r="CN9" s="46" t="str">
        <f t="shared" si="13"/>
        <v/>
      </c>
      <c r="CO9" s="46" t="str">
        <f t="shared" si="13"/>
        <v/>
      </c>
      <c r="CP9" s="46">
        <f t="shared" si="13"/>
        <v>1</v>
      </c>
      <c r="CQ9" s="46" t="str">
        <f t="shared" si="13"/>
        <v/>
      </c>
      <c r="CR9" s="46" t="str">
        <f t="shared" si="13"/>
        <v/>
      </c>
      <c r="CS9" s="46" t="str">
        <f t="shared" si="13"/>
        <v/>
      </c>
      <c r="CT9" s="46" t="str">
        <f t="shared" si="13"/>
        <v/>
      </c>
      <c r="CU9" s="46" t="str">
        <f t="shared" si="13"/>
        <v/>
      </c>
      <c r="CV9" s="46">
        <f t="shared" si="13"/>
        <v>1</v>
      </c>
      <c r="CW9" s="46" t="str">
        <f t="shared" si="13"/>
        <v/>
      </c>
      <c r="CX9" s="46" t="str">
        <f t="shared" si="13"/>
        <v/>
      </c>
    </row>
    <row r="10" spans="1:102" s="46" customFormat="1" x14ac:dyDescent="0.2">
      <c r="A10" s="46" t="s">
        <v>168</v>
      </c>
      <c r="B10" s="46">
        <f>$B$33*B2+IFERROR(B9*$B$34,0)</f>
        <v>0</v>
      </c>
      <c r="C10" s="46">
        <f>$B$33*C2+IFERROR(C9*$B$34,0)+$B$10</f>
        <v>7.2599999999999998E-2</v>
      </c>
      <c r="D10" s="46">
        <f t="shared" ref="D10:BO10" si="14">$B$33*D2+IFERROR(D9*$B$34,0)+$B$10</f>
        <v>0.39460000000000001</v>
      </c>
      <c r="E10" s="46">
        <f t="shared" si="14"/>
        <v>0.21779999999999999</v>
      </c>
      <c r="F10" s="46">
        <f t="shared" si="14"/>
        <v>0.29039999999999999</v>
      </c>
      <c r="G10" s="46">
        <f t="shared" si="14"/>
        <v>0.36299999999999999</v>
      </c>
      <c r="H10" s="46">
        <f t="shared" si="14"/>
        <v>0.43559999999999999</v>
      </c>
      <c r="I10" s="46">
        <f t="shared" si="14"/>
        <v>0.50819999999999999</v>
      </c>
      <c r="J10" s="46">
        <f t="shared" si="14"/>
        <v>0.83020000000000005</v>
      </c>
      <c r="K10" s="46">
        <f t="shared" si="14"/>
        <v>0.65339999999999998</v>
      </c>
      <c r="L10" s="46">
        <f t="shared" si="14"/>
        <v>0.72599999999999998</v>
      </c>
      <c r="M10" s="46">
        <f t="shared" si="14"/>
        <v>0.79859999999999998</v>
      </c>
      <c r="N10" s="46">
        <f t="shared" si="14"/>
        <v>0.87119999999999997</v>
      </c>
      <c r="O10" s="46">
        <f t="shared" si="14"/>
        <v>0.94379999999999997</v>
      </c>
      <c r="P10" s="46">
        <f t="shared" si="14"/>
        <v>1.2658</v>
      </c>
      <c r="Q10" s="46">
        <f t="shared" si="14"/>
        <v>1.089</v>
      </c>
      <c r="R10" s="46">
        <f t="shared" si="14"/>
        <v>1.1616</v>
      </c>
      <c r="S10" s="46">
        <f t="shared" si="14"/>
        <v>1.2342</v>
      </c>
      <c r="T10" s="46">
        <f t="shared" si="14"/>
        <v>1.3068</v>
      </c>
      <c r="U10" s="46">
        <f t="shared" si="14"/>
        <v>1.3794</v>
      </c>
      <c r="V10" s="46">
        <f t="shared" si="14"/>
        <v>1.7014</v>
      </c>
      <c r="W10" s="46">
        <f t="shared" si="14"/>
        <v>1.5246</v>
      </c>
      <c r="X10" s="46">
        <f t="shared" si="14"/>
        <v>1.5972</v>
      </c>
      <c r="Y10" s="46">
        <f t="shared" si="14"/>
        <v>1.6698</v>
      </c>
      <c r="Z10" s="46">
        <f t="shared" si="14"/>
        <v>1.7423999999999999</v>
      </c>
      <c r="AA10" s="46">
        <f t="shared" si="14"/>
        <v>1.8149999999999999</v>
      </c>
      <c r="AB10" s="46">
        <f t="shared" si="14"/>
        <v>2.137</v>
      </c>
      <c r="AC10" s="46">
        <f t="shared" si="14"/>
        <v>1.9601999999999999</v>
      </c>
      <c r="AD10" s="46">
        <f t="shared" si="14"/>
        <v>2.0327999999999999</v>
      </c>
      <c r="AE10" s="46">
        <f t="shared" si="14"/>
        <v>2.1053999999999999</v>
      </c>
      <c r="AF10" s="46">
        <f t="shared" si="14"/>
        <v>2.1779999999999999</v>
      </c>
      <c r="AG10" s="46">
        <f t="shared" si="14"/>
        <v>2.2505999999999999</v>
      </c>
      <c r="AH10" s="46">
        <f t="shared" si="14"/>
        <v>2.5726</v>
      </c>
      <c r="AI10" s="46">
        <f t="shared" si="14"/>
        <v>2.3957999999999999</v>
      </c>
      <c r="AJ10" s="46">
        <f t="shared" si="14"/>
        <v>2.4683999999999999</v>
      </c>
      <c r="AK10" s="46">
        <f t="shared" si="14"/>
        <v>2.5409999999999999</v>
      </c>
      <c r="AL10" s="46">
        <f t="shared" si="14"/>
        <v>2.6135999999999999</v>
      </c>
      <c r="AM10" s="46">
        <f t="shared" si="14"/>
        <v>2.6861999999999999</v>
      </c>
      <c r="AN10" s="46">
        <f t="shared" si="14"/>
        <v>3.0082</v>
      </c>
      <c r="AO10" s="46">
        <f t="shared" si="14"/>
        <v>2.8313999999999999</v>
      </c>
      <c r="AP10" s="46">
        <f t="shared" si="14"/>
        <v>2.9039999999999999</v>
      </c>
      <c r="AQ10" s="46">
        <f t="shared" si="14"/>
        <v>2.9765999999999999</v>
      </c>
      <c r="AR10" s="46">
        <f t="shared" si="14"/>
        <v>3.0491999999999999</v>
      </c>
      <c r="AS10" s="46">
        <f t="shared" si="14"/>
        <v>3.1217999999999999</v>
      </c>
      <c r="AT10" s="46">
        <f t="shared" si="14"/>
        <v>3.4438</v>
      </c>
      <c r="AU10" s="46">
        <f t="shared" si="14"/>
        <v>3.2669999999999999</v>
      </c>
      <c r="AV10" s="46">
        <f t="shared" si="14"/>
        <v>3.3395999999999999</v>
      </c>
      <c r="AW10" s="46">
        <f t="shared" si="14"/>
        <v>3.4121999999999999</v>
      </c>
      <c r="AX10" s="46">
        <f t="shared" si="14"/>
        <v>3.4847999999999999</v>
      </c>
      <c r="AY10" s="46">
        <f t="shared" si="14"/>
        <v>3.5573999999999999</v>
      </c>
      <c r="AZ10" s="46">
        <f t="shared" si="14"/>
        <v>3.8794</v>
      </c>
      <c r="BA10" s="46">
        <f t="shared" si="14"/>
        <v>3.7025999999999999</v>
      </c>
      <c r="BB10" s="46">
        <f t="shared" si="14"/>
        <v>3.7751999999999999</v>
      </c>
      <c r="BC10" s="46">
        <f t="shared" si="14"/>
        <v>3.8477999999999999</v>
      </c>
      <c r="BD10" s="46">
        <f t="shared" si="14"/>
        <v>3.9203999999999999</v>
      </c>
      <c r="BE10" s="46">
        <f t="shared" si="14"/>
        <v>3.9929999999999999</v>
      </c>
      <c r="BF10" s="46">
        <f t="shared" si="14"/>
        <v>4.3149999999999995</v>
      </c>
      <c r="BG10" s="46">
        <f t="shared" si="14"/>
        <v>4.1381999999999994</v>
      </c>
      <c r="BH10" s="46">
        <f t="shared" si="14"/>
        <v>4.2107999999999999</v>
      </c>
      <c r="BI10" s="46">
        <f t="shared" si="14"/>
        <v>4.2834000000000003</v>
      </c>
      <c r="BJ10" s="46">
        <f t="shared" si="14"/>
        <v>4.3559999999999999</v>
      </c>
      <c r="BK10" s="46">
        <f t="shared" si="14"/>
        <v>4.4285999999999994</v>
      </c>
      <c r="BL10" s="46">
        <f t="shared" si="14"/>
        <v>4.7505999999999995</v>
      </c>
      <c r="BM10" s="46">
        <f t="shared" si="14"/>
        <v>4.5738000000000003</v>
      </c>
      <c r="BN10" s="46">
        <f t="shared" si="14"/>
        <v>4.6463999999999999</v>
      </c>
      <c r="BO10" s="46">
        <f t="shared" si="14"/>
        <v>4.7189999999999994</v>
      </c>
      <c r="BP10" s="46">
        <f t="shared" ref="BP10:CX10" si="15">$B$33*BP2+IFERROR(BP9*$B$34,0)+$B$10</f>
        <v>4.7915999999999999</v>
      </c>
      <c r="BQ10" s="46">
        <f t="shared" si="15"/>
        <v>4.8642000000000003</v>
      </c>
      <c r="BR10" s="46">
        <f t="shared" si="15"/>
        <v>5.1861999999999995</v>
      </c>
      <c r="BS10" s="46">
        <f t="shared" si="15"/>
        <v>5.0093999999999994</v>
      </c>
      <c r="BT10" s="46">
        <f t="shared" si="15"/>
        <v>5.0819999999999999</v>
      </c>
      <c r="BU10" s="46">
        <f t="shared" si="15"/>
        <v>5.1546000000000003</v>
      </c>
      <c r="BV10" s="46">
        <f t="shared" si="15"/>
        <v>5.2271999999999998</v>
      </c>
      <c r="BW10" s="46">
        <f t="shared" si="15"/>
        <v>5.2997999999999994</v>
      </c>
      <c r="BX10" s="46">
        <f t="shared" si="15"/>
        <v>5.6217999999999995</v>
      </c>
      <c r="BY10" s="46">
        <f t="shared" si="15"/>
        <v>5.4450000000000003</v>
      </c>
      <c r="BZ10" s="46">
        <f t="shared" si="15"/>
        <v>5.5175999999999998</v>
      </c>
      <c r="CA10" s="46">
        <f t="shared" si="15"/>
        <v>5.5901999999999994</v>
      </c>
      <c r="CB10" s="46">
        <f t="shared" si="15"/>
        <v>5.6627999999999998</v>
      </c>
      <c r="CC10" s="46">
        <f t="shared" si="15"/>
        <v>5.7354000000000003</v>
      </c>
      <c r="CD10" s="46">
        <f t="shared" si="15"/>
        <v>6.0573999999999995</v>
      </c>
      <c r="CE10" s="46">
        <f t="shared" si="15"/>
        <v>5.8805999999999994</v>
      </c>
      <c r="CF10" s="46">
        <f t="shared" si="15"/>
        <v>5.9531999999999998</v>
      </c>
      <c r="CG10" s="46">
        <f t="shared" si="15"/>
        <v>6.0258000000000003</v>
      </c>
      <c r="CH10" s="46">
        <f t="shared" si="15"/>
        <v>6.0983999999999998</v>
      </c>
      <c r="CI10" s="46">
        <f t="shared" si="15"/>
        <v>6.1709999999999994</v>
      </c>
      <c r="CJ10" s="46">
        <f t="shared" si="15"/>
        <v>6.4929999999999994</v>
      </c>
      <c r="CK10" s="46">
        <f t="shared" si="15"/>
        <v>6.3162000000000003</v>
      </c>
      <c r="CL10" s="46">
        <f t="shared" si="15"/>
        <v>6.3887999999999998</v>
      </c>
      <c r="CM10" s="46">
        <f t="shared" si="15"/>
        <v>6.4613999999999994</v>
      </c>
      <c r="CN10" s="46">
        <f t="shared" si="15"/>
        <v>6.5339999999999998</v>
      </c>
      <c r="CO10" s="46">
        <f t="shared" si="15"/>
        <v>6.6066000000000003</v>
      </c>
      <c r="CP10" s="46">
        <f t="shared" si="15"/>
        <v>6.9285999999999994</v>
      </c>
      <c r="CQ10" s="46">
        <f t="shared" si="15"/>
        <v>6.7517999999999994</v>
      </c>
      <c r="CR10" s="46">
        <f t="shared" si="15"/>
        <v>6.8243999999999998</v>
      </c>
      <c r="CS10" s="46">
        <f t="shared" si="15"/>
        <v>6.8970000000000002</v>
      </c>
      <c r="CT10" s="46">
        <f t="shared" si="15"/>
        <v>6.9695999999999998</v>
      </c>
      <c r="CU10" s="46">
        <f t="shared" si="15"/>
        <v>7.0421999999999993</v>
      </c>
      <c r="CV10" s="46">
        <f t="shared" si="15"/>
        <v>7.3641999999999994</v>
      </c>
      <c r="CW10" s="46">
        <f t="shared" si="15"/>
        <v>7.1874000000000002</v>
      </c>
      <c r="CX10" s="46">
        <f t="shared" si="15"/>
        <v>7.26</v>
      </c>
    </row>
    <row r="11" spans="1:102" s="46" customFormat="1" x14ac:dyDescent="0.2">
      <c r="A11" s="46" t="s">
        <v>169</v>
      </c>
      <c r="B11" s="46">
        <f>ROUNDDOWN(B10,0)</f>
        <v>0</v>
      </c>
      <c r="C11" s="46">
        <f t="shared" ref="C11:BN11" si="16">ROUNDDOWN(C10,0)</f>
        <v>0</v>
      </c>
      <c r="D11" s="46">
        <f t="shared" si="16"/>
        <v>0</v>
      </c>
      <c r="E11" s="46">
        <f t="shared" si="16"/>
        <v>0</v>
      </c>
      <c r="F11" s="46">
        <f t="shared" si="16"/>
        <v>0</v>
      </c>
      <c r="G11" s="46">
        <f t="shared" si="16"/>
        <v>0</v>
      </c>
      <c r="H11" s="46">
        <f t="shared" si="16"/>
        <v>0</v>
      </c>
      <c r="I11" s="46">
        <f t="shared" si="16"/>
        <v>0</v>
      </c>
      <c r="J11" s="46">
        <f t="shared" si="16"/>
        <v>0</v>
      </c>
      <c r="K11" s="46">
        <f t="shared" si="16"/>
        <v>0</v>
      </c>
      <c r="L11" s="46">
        <f t="shared" si="16"/>
        <v>0</v>
      </c>
      <c r="M11" s="46">
        <f t="shared" si="16"/>
        <v>0</v>
      </c>
      <c r="N11" s="46">
        <f t="shared" si="16"/>
        <v>0</v>
      </c>
      <c r="O11" s="46">
        <f t="shared" si="16"/>
        <v>0</v>
      </c>
      <c r="P11" s="46">
        <f t="shared" si="16"/>
        <v>1</v>
      </c>
      <c r="Q11" s="46">
        <f t="shared" si="16"/>
        <v>1</v>
      </c>
      <c r="R11" s="46">
        <f t="shared" si="16"/>
        <v>1</v>
      </c>
      <c r="S11" s="46">
        <f t="shared" si="16"/>
        <v>1</v>
      </c>
      <c r="T11" s="46">
        <f t="shared" si="16"/>
        <v>1</v>
      </c>
      <c r="U11" s="46">
        <f t="shared" si="16"/>
        <v>1</v>
      </c>
      <c r="V11" s="46">
        <f t="shared" si="16"/>
        <v>1</v>
      </c>
      <c r="W11" s="46">
        <f t="shared" si="16"/>
        <v>1</v>
      </c>
      <c r="X11" s="46">
        <f t="shared" si="16"/>
        <v>1</v>
      </c>
      <c r="Y11" s="46">
        <f t="shared" si="16"/>
        <v>1</v>
      </c>
      <c r="Z11" s="46">
        <f t="shared" si="16"/>
        <v>1</v>
      </c>
      <c r="AA11" s="46">
        <f t="shared" si="16"/>
        <v>1</v>
      </c>
      <c r="AB11" s="46">
        <f t="shared" si="16"/>
        <v>2</v>
      </c>
      <c r="AC11" s="46">
        <f t="shared" si="16"/>
        <v>1</v>
      </c>
      <c r="AD11" s="46">
        <f t="shared" si="16"/>
        <v>2</v>
      </c>
      <c r="AE11" s="46">
        <f t="shared" si="16"/>
        <v>2</v>
      </c>
      <c r="AF11" s="46">
        <f t="shared" si="16"/>
        <v>2</v>
      </c>
      <c r="AG11" s="46">
        <f t="shared" si="16"/>
        <v>2</v>
      </c>
      <c r="AH11" s="46">
        <f t="shared" si="16"/>
        <v>2</v>
      </c>
      <c r="AI11" s="46">
        <f t="shared" si="16"/>
        <v>2</v>
      </c>
      <c r="AJ11" s="46">
        <f t="shared" si="16"/>
        <v>2</v>
      </c>
      <c r="AK11" s="46">
        <f t="shared" si="16"/>
        <v>2</v>
      </c>
      <c r="AL11" s="46">
        <f t="shared" si="16"/>
        <v>2</v>
      </c>
      <c r="AM11" s="46">
        <f t="shared" si="16"/>
        <v>2</v>
      </c>
      <c r="AN11" s="46">
        <f t="shared" si="16"/>
        <v>3</v>
      </c>
      <c r="AO11" s="46">
        <f t="shared" si="16"/>
        <v>2</v>
      </c>
      <c r="AP11" s="46">
        <f t="shared" si="16"/>
        <v>2</v>
      </c>
      <c r="AQ11" s="46">
        <f t="shared" si="16"/>
        <v>2</v>
      </c>
      <c r="AR11" s="46">
        <f t="shared" si="16"/>
        <v>3</v>
      </c>
      <c r="AS11" s="46">
        <f t="shared" si="16"/>
        <v>3</v>
      </c>
      <c r="AT11" s="46">
        <f t="shared" si="16"/>
        <v>3</v>
      </c>
      <c r="AU11" s="46">
        <f t="shared" si="16"/>
        <v>3</v>
      </c>
      <c r="AV11" s="46">
        <f t="shared" si="16"/>
        <v>3</v>
      </c>
      <c r="AW11" s="46">
        <f t="shared" si="16"/>
        <v>3</v>
      </c>
      <c r="AX11" s="46">
        <f t="shared" si="16"/>
        <v>3</v>
      </c>
      <c r="AY11" s="46">
        <f t="shared" si="16"/>
        <v>3</v>
      </c>
      <c r="AZ11" s="46">
        <f t="shared" si="16"/>
        <v>3</v>
      </c>
      <c r="BA11" s="46">
        <f t="shared" si="16"/>
        <v>3</v>
      </c>
      <c r="BB11" s="46">
        <f t="shared" si="16"/>
        <v>3</v>
      </c>
      <c r="BC11" s="46">
        <f t="shared" si="16"/>
        <v>3</v>
      </c>
      <c r="BD11" s="46">
        <f t="shared" si="16"/>
        <v>3</v>
      </c>
      <c r="BE11" s="46">
        <f t="shared" si="16"/>
        <v>3</v>
      </c>
      <c r="BF11" s="46">
        <f t="shared" si="16"/>
        <v>4</v>
      </c>
      <c r="BG11" s="46">
        <f t="shared" si="16"/>
        <v>4</v>
      </c>
      <c r="BH11" s="46">
        <f t="shared" si="16"/>
        <v>4</v>
      </c>
      <c r="BI11" s="46">
        <f t="shared" si="16"/>
        <v>4</v>
      </c>
      <c r="BJ11" s="46">
        <f t="shared" si="16"/>
        <v>4</v>
      </c>
      <c r="BK11" s="46">
        <f t="shared" si="16"/>
        <v>4</v>
      </c>
      <c r="BL11" s="46">
        <f t="shared" si="16"/>
        <v>4</v>
      </c>
      <c r="BM11" s="46">
        <f t="shared" si="16"/>
        <v>4</v>
      </c>
      <c r="BN11" s="46">
        <f t="shared" si="16"/>
        <v>4</v>
      </c>
      <c r="BO11" s="46">
        <f t="shared" ref="BO11:CX11" si="17">ROUNDDOWN(BO10,0)</f>
        <v>4</v>
      </c>
      <c r="BP11" s="46">
        <f t="shared" si="17"/>
        <v>4</v>
      </c>
      <c r="BQ11" s="46">
        <f t="shared" si="17"/>
        <v>4</v>
      </c>
      <c r="BR11" s="46">
        <f t="shared" si="17"/>
        <v>5</v>
      </c>
      <c r="BS11" s="46">
        <f t="shared" si="17"/>
        <v>5</v>
      </c>
      <c r="BT11" s="46">
        <f t="shared" si="17"/>
        <v>5</v>
      </c>
      <c r="BU11" s="46">
        <f t="shared" si="17"/>
        <v>5</v>
      </c>
      <c r="BV11" s="46">
        <f t="shared" si="17"/>
        <v>5</v>
      </c>
      <c r="BW11" s="46">
        <f t="shared" si="17"/>
        <v>5</v>
      </c>
      <c r="BX11" s="46">
        <f t="shared" si="17"/>
        <v>5</v>
      </c>
      <c r="BY11" s="46">
        <f t="shared" si="17"/>
        <v>5</v>
      </c>
      <c r="BZ11" s="46">
        <f t="shared" si="17"/>
        <v>5</v>
      </c>
      <c r="CA11" s="46">
        <f t="shared" si="17"/>
        <v>5</v>
      </c>
      <c r="CB11" s="46">
        <f t="shared" si="17"/>
        <v>5</v>
      </c>
      <c r="CC11" s="46">
        <f t="shared" si="17"/>
        <v>5</v>
      </c>
      <c r="CD11" s="46">
        <f t="shared" si="17"/>
        <v>6</v>
      </c>
      <c r="CE11" s="46">
        <f t="shared" si="17"/>
        <v>5</v>
      </c>
      <c r="CF11" s="46">
        <f t="shared" si="17"/>
        <v>5</v>
      </c>
      <c r="CG11" s="46">
        <f t="shared" si="17"/>
        <v>6</v>
      </c>
      <c r="CH11" s="46">
        <f t="shared" si="17"/>
        <v>6</v>
      </c>
      <c r="CI11" s="46">
        <f t="shared" si="17"/>
        <v>6</v>
      </c>
      <c r="CJ11" s="46">
        <f t="shared" si="17"/>
        <v>6</v>
      </c>
      <c r="CK11" s="46">
        <f t="shared" si="17"/>
        <v>6</v>
      </c>
      <c r="CL11" s="46">
        <f t="shared" si="17"/>
        <v>6</v>
      </c>
      <c r="CM11" s="46">
        <f t="shared" si="17"/>
        <v>6</v>
      </c>
      <c r="CN11" s="46">
        <f t="shared" si="17"/>
        <v>6</v>
      </c>
      <c r="CO11" s="46">
        <f t="shared" si="17"/>
        <v>6</v>
      </c>
      <c r="CP11" s="46">
        <f t="shared" si="17"/>
        <v>6</v>
      </c>
      <c r="CQ11" s="46">
        <f t="shared" si="17"/>
        <v>6</v>
      </c>
      <c r="CR11" s="46">
        <f t="shared" si="17"/>
        <v>6</v>
      </c>
      <c r="CS11" s="46">
        <f t="shared" si="17"/>
        <v>6</v>
      </c>
      <c r="CT11" s="46">
        <f t="shared" si="17"/>
        <v>6</v>
      </c>
      <c r="CU11" s="46">
        <f t="shared" si="17"/>
        <v>7</v>
      </c>
      <c r="CV11" s="46">
        <f t="shared" si="17"/>
        <v>7</v>
      </c>
      <c r="CW11" s="46">
        <f t="shared" si="17"/>
        <v>7</v>
      </c>
      <c r="CX11" s="46">
        <f t="shared" si="17"/>
        <v>7</v>
      </c>
    </row>
    <row r="12" spans="1:102" s="47" customFormat="1" x14ac:dyDescent="0.2">
      <c r="A12" s="47" t="s">
        <v>170</v>
      </c>
      <c r="B12" s="47" t="str">
        <f>IF(B2=0,"",IFERROR(IF(MOD(B2,$J$27)=9,1,""),""))</f>
        <v/>
      </c>
      <c r="C12" s="47" t="str">
        <f t="shared" ref="C12:BN12" si="18">IF(C2=0,"",IFERROR(IF(MOD(C2,$J$27)=9,1,""),""))</f>
        <v/>
      </c>
      <c r="D12" s="47" t="str">
        <f t="shared" si="18"/>
        <v/>
      </c>
      <c r="E12" s="47">
        <f t="shared" si="18"/>
        <v>1</v>
      </c>
      <c r="F12" s="47" t="str">
        <f t="shared" si="18"/>
        <v/>
      </c>
      <c r="G12" s="47" t="str">
        <f t="shared" si="18"/>
        <v/>
      </c>
      <c r="H12" s="47" t="str">
        <f t="shared" si="18"/>
        <v/>
      </c>
      <c r="I12" s="47" t="str">
        <f t="shared" si="18"/>
        <v/>
      </c>
      <c r="J12" s="47" t="str">
        <f t="shared" si="18"/>
        <v/>
      </c>
      <c r="K12" s="47">
        <f t="shared" si="18"/>
        <v>1</v>
      </c>
      <c r="L12" s="47" t="str">
        <f t="shared" si="18"/>
        <v/>
      </c>
      <c r="M12" s="47" t="str">
        <f t="shared" si="18"/>
        <v/>
      </c>
      <c r="N12" s="47" t="str">
        <f t="shared" si="18"/>
        <v/>
      </c>
      <c r="O12" s="47" t="str">
        <f t="shared" si="18"/>
        <v/>
      </c>
      <c r="P12" s="47" t="str">
        <f t="shared" si="18"/>
        <v/>
      </c>
      <c r="Q12" s="47">
        <f t="shared" si="18"/>
        <v>1</v>
      </c>
      <c r="R12" s="47" t="str">
        <f t="shared" si="18"/>
        <v/>
      </c>
      <c r="S12" s="47" t="str">
        <f t="shared" si="18"/>
        <v/>
      </c>
      <c r="T12" s="47" t="str">
        <f t="shared" si="18"/>
        <v/>
      </c>
      <c r="U12" s="47" t="str">
        <f t="shared" si="18"/>
        <v/>
      </c>
      <c r="V12" s="47" t="str">
        <f t="shared" si="18"/>
        <v/>
      </c>
      <c r="W12" s="47">
        <f t="shared" si="18"/>
        <v>1</v>
      </c>
      <c r="X12" s="47" t="str">
        <f t="shared" si="18"/>
        <v/>
      </c>
      <c r="Y12" s="47" t="str">
        <f t="shared" si="18"/>
        <v/>
      </c>
      <c r="Z12" s="47" t="str">
        <f t="shared" si="18"/>
        <v/>
      </c>
      <c r="AA12" s="47" t="str">
        <f t="shared" si="18"/>
        <v/>
      </c>
      <c r="AB12" s="47" t="str">
        <f t="shared" si="18"/>
        <v/>
      </c>
      <c r="AC12" s="47">
        <f t="shared" si="18"/>
        <v>1</v>
      </c>
      <c r="AD12" s="47" t="str">
        <f t="shared" si="18"/>
        <v/>
      </c>
      <c r="AE12" s="47" t="str">
        <f t="shared" si="18"/>
        <v/>
      </c>
      <c r="AF12" s="47" t="str">
        <f t="shared" si="18"/>
        <v/>
      </c>
      <c r="AG12" s="47" t="str">
        <f t="shared" si="18"/>
        <v/>
      </c>
      <c r="AH12" s="47" t="str">
        <f t="shared" si="18"/>
        <v/>
      </c>
      <c r="AI12" s="47">
        <f t="shared" si="18"/>
        <v>1</v>
      </c>
      <c r="AJ12" s="47" t="str">
        <f t="shared" si="18"/>
        <v/>
      </c>
      <c r="AK12" s="47" t="str">
        <f t="shared" si="18"/>
        <v/>
      </c>
      <c r="AL12" s="47" t="str">
        <f t="shared" si="18"/>
        <v/>
      </c>
      <c r="AM12" s="47" t="str">
        <f t="shared" si="18"/>
        <v/>
      </c>
      <c r="AN12" s="47" t="str">
        <f t="shared" si="18"/>
        <v/>
      </c>
      <c r="AO12" s="47">
        <f t="shared" si="18"/>
        <v>1</v>
      </c>
      <c r="AP12" s="47" t="str">
        <f t="shared" si="18"/>
        <v/>
      </c>
      <c r="AQ12" s="47" t="str">
        <f t="shared" si="18"/>
        <v/>
      </c>
      <c r="AR12" s="47" t="str">
        <f t="shared" si="18"/>
        <v/>
      </c>
      <c r="AS12" s="47" t="str">
        <f t="shared" si="18"/>
        <v/>
      </c>
      <c r="AT12" s="47" t="str">
        <f t="shared" si="18"/>
        <v/>
      </c>
      <c r="AU12" s="47">
        <f t="shared" si="18"/>
        <v>1</v>
      </c>
      <c r="AV12" s="47" t="str">
        <f t="shared" si="18"/>
        <v/>
      </c>
      <c r="AW12" s="47" t="str">
        <f t="shared" si="18"/>
        <v/>
      </c>
      <c r="AX12" s="47" t="str">
        <f t="shared" si="18"/>
        <v/>
      </c>
      <c r="AY12" s="47" t="str">
        <f t="shared" si="18"/>
        <v/>
      </c>
      <c r="AZ12" s="47" t="str">
        <f t="shared" si="18"/>
        <v/>
      </c>
      <c r="BA12" s="47">
        <f t="shared" si="18"/>
        <v>1</v>
      </c>
      <c r="BB12" s="47" t="str">
        <f t="shared" si="18"/>
        <v/>
      </c>
      <c r="BC12" s="47" t="str">
        <f t="shared" si="18"/>
        <v/>
      </c>
      <c r="BD12" s="47" t="str">
        <f t="shared" si="18"/>
        <v/>
      </c>
      <c r="BE12" s="47" t="str">
        <f t="shared" si="18"/>
        <v/>
      </c>
      <c r="BF12" s="47" t="str">
        <f t="shared" si="18"/>
        <v/>
      </c>
      <c r="BG12" s="47">
        <f t="shared" si="18"/>
        <v>1</v>
      </c>
      <c r="BH12" s="47" t="str">
        <f t="shared" si="18"/>
        <v/>
      </c>
      <c r="BI12" s="47" t="str">
        <f t="shared" si="18"/>
        <v/>
      </c>
      <c r="BJ12" s="47" t="str">
        <f t="shared" si="18"/>
        <v/>
      </c>
      <c r="BK12" s="47" t="str">
        <f t="shared" si="18"/>
        <v/>
      </c>
      <c r="BL12" s="47" t="str">
        <f t="shared" si="18"/>
        <v/>
      </c>
      <c r="BM12" s="47">
        <f t="shared" si="18"/>
        <v>1</v>
      </c>
      <c r="BN12" s="47" t="str">
        <f t="shared" si="18"/>
        <v/>
      </c>
      <c r="BO12" s="47" t="str">
        <f t="shared" ref="BO12:CX12" si="19">IF(BO2=0,"",IFERROR(IF(MOD(BO2,$J$27)=9,1,""),""))</f>
        <v/>
      </c>
      <c r="BP12" s="47" t="str">
        <f t="shared" si="19"/>
        <v/>
      </c>
      <c r="BQ12" s="47" t="str">
        <f t="shared" si="19"/>
        <v/>
      </c>
      <c r="BR12" s="47" t="str">
        <f t="shared" si="19"/>
        <v/>
      </c>
      <c r="BS12" s="47">
        <f t="shared" si="19"/>
        <v>1</v>
      </c>
      <c r="BT12" s="47" t="str">
        <f t="shared" si="19"/>
        <v/>
      </c>
      <c r="BU12" s="47" t="str">
        <f t="shared" si="19"/>
        <v/>
      </c>
      <c r="BV12" s="47" t="str">
        <f t="shared" si="19"/>
        <v/>
      </c>
      <c r="BW12" s="47" t="str">
        <f t="shared" si="19"/>
        <v/>
      </c>
      <c r="BX12" s="47" t="str">
        <f t="shared" si="19"/>
        <v/>
      </c>
      <c r="BY12" s="47">
        <f t="shared" si="19"/>
        <v>1</v>
      </c>
      <c r="BZ12" s="47" t="str">
        <f t="shared" si="19"/>
        <v/>
      </c>
      <c r="CA12" s="47" t="str">
        <f t="shared" si="19"/>
        <v/>
      </c>
      <c r="CB12" s="47" t="str">
        <f t="shared" si="19"/>
        <v/>
      </c>
      <c r="CC12" s="47" t="str">
        <f t="shared" si="19"/>
        <v/>
      </c>
      <c r="CD12" s="47" t="str">
        <f t="shared" si="19"/>
        <v/>
      </c>
      <c r="CE12" s="47">
        <f t="shared" si="19"/>
        <v>1</v>
      </c>
      <c r="CF12" s="47" t="str">
        <f t="shared" si="19"/>
        <v/>
      </c>
      <c r="CG12" s="47" t="str">
        <f t="shared" si="19"/>
        <v/>
      </c>
      <c r="CH12" s="47" t="str">
        <f t="shared" si="19"/>
        <v/>
      </c>
      <c r="CI12" s="47" t="str">
        <f t="shared" si="19"/>
        <v/>
      </c>
      <c r="CJ12" s="47" t="str">
        <f t="shared" si="19"/>
        <v/>
      </c>
      <c r="CK12" s="47">
        <f t="shared" si="19"/>
        <v>1</v>
      </c>
      <c r="CL12" s="47" t="str">
        <f t="shared" si="19"/>
        <v/>
      </c>
      <c r="CM12" s="47" t="str">
        <f t="shared" si="19"/>
        <v/>
      </c>
      <c r="CN12" s="47" t="str">
        <f t="shared" si="19"/>
        <v/>
      </c>
      <c r="CO12" s="47" t="str">
        <f t="shared" si="19"/>
        <v/>
      </c>
      <c r="CP12" s="47" t="str">
        <f t="shared" si="19"/>
        <v/>
      </c>
      <c r="CQ12" s="47">
        <f t="shared" si="19"/>
        <v>1</v>
      </c>
      <c r="CR12" s="47" t="str">
        <f t="shared" si="19"/>
        <v/>
      </c>
      <c r="CS12" s="47" t="str">
        <f t="shared" si="19"/>
        <v/>
      </c>
      <c r="CT12" s="47" t="str">
        <f t="shared" si="19"/>
        <v/>
      </c>
      <c r="CU12" s="47" t="str">
        <f t="shared" si="19"/>
        <v/>
      </c>
      <c r="CV12" s="47" t="str">
        <f t="shared" si="19"/>
        <v/>
      </c>
      <c r="CW12" s="47">
        <f t="shared" si="19"/>
        <v>1</v>
      </c>
      <c r="CX12" s="47" t="str">
        <f t="shared" si="19"/>
        <v/>
      </c>
    </row>
    <row r="13" spans="1:102" s="47" customFormat="1" x14ac:dyDescent="0.2">
      <c r="A13" s="47" t="s">
        <v>171</v>
      </c>
      <c r="B13" s="47">
        <f>$B$36*B2/3+IFERROR(B12*$B$37,0)</f>
        <v>0</v>
      </c>
      <c r="C13" s="47">
        <f>$B$36*C2+IFERROR(C12*$B$37,0)+$B$13</f>
        <v>6.1800000000000008E-2</v>
      </c>
      <c r="D13" s="47">
        <f t="shared" ref="D13:BO13" si="20">$B$36*D2+IFERROR(D12*$B$37,0)+$B$13</f>
        <v>0.12360000000000002</v>
      </c>
      <c r="E13" s="47">
        <f t="shared" si="20"/>
        <v>0.40960000000000008</v>
      </c>
      <c r="F13" s="47">
        <f t="shared" si="20"/>
        <v>0.24720000000000003</v>
      </c>
      <c r="G13" s="47">
        <f t="shared" si="20"/>
        <v>0.30900000000000005</v>
      </c>
      <c r="H13" s="47">
        <f t="shared" si="20"/>
        <v>0.37080000000000007</v>
      </c>
      <c r="I13" s="47">
        <f t="shared" si="20"/>
        <v>0.4326000000000001</v>
      </c>
      <c r="J13" s="47">
        <f t="shared" si="20"/>
        <v>0.49440000000000006</v>
      </c>
      <c r="K13" s="47">
        <f t="shared" si="20"/>
        <v>0.7804000000000002</v>
      </c>
      <c r="L13" s="47">
        <f t="shared" si="20"/>
        <v>0.6180000000000001</v>
      </c>
      <c r="M13" s="47">
        <f t="shared" si="20"/>
        <v>0.67980000000000007</v>
      </c>
      <c r="N13" s="47">
        <f t="shared" si="20"/>
        <v>0.74160000000000015</v>
      </c>
      <c r="O13" s="47">
        <f t="shared" si="20"/>
        <v>0.80340000000000011</v>
      </c>
      <c r="P13" s="47">
        <f t="shared" si="20"/>
        <v>0.86520000000000019</v>
      </c>
      <c r="Q13" s="47">
        <f t="shared" si="20"/>
        <v>1.1512000000000002</v>
      </c>
      <c r="R13" s="47">
        <f t="shared" si="20"/>
        <v>0.98880000000000012</v>
      </c>
      <c r="S13" s="47">
        <f t="shared" si="20"/>
        <v>1.0506000000000002</v>
      </c>
      <c r="T13" s="47">
        <f t="shared" si="20"/>
        <v>1.1124000000000003</v>
      </c>
      <c r="U13" s="47">
        <f t="shared" si="20"/>
        <v>1.1742000000000001</v>
      </c>
      <c r="V13" s="47">
        <f t="shared" si="20"/>
        <v>1.2360000000000002</v>
      </c>
      <c r="W13" s="47">
        <f t="shared" si="20"/>
        <v>1.5220000000000002</v>
      </c>
      <c r="X13" s="47">
        <f t="shared" si="20"/>
        <v>1.3596000000000001</v>
      </c>
      <c r="Y13" s="47">
        <f t="shared" si="20"/>
        <v>1.4214000000000002</v>
      </c>
      <c r="Z13" s="47">
        <f t="shared" si="20"/>
        <v>1.4832000000000003</v>
      </c>
      <c r="AA13" s="47">
        <f t="shared" si="20"/>
        <v>1.5450000000000004</v>
      </c>
      <c r="AB13" s="47">
        <f t="shared" si="20"/>
        <v>1.6068000000000002</v>
      </c>
      <c r="AC13" s="47">
        <f t="shared" si="20"/>
        <v>1.8928000000000003</v>
      </c>
      <c r="AD13" s="47">
        <f t="shared" si="20"/>
        <v>1.7304000000000004</v>
      </c>
      <c r="AE13" s="47">
        <f t="shared" si="20"/>
        <v>1.7922000000000002</v>
      </c>
      <c r="AF13" s="47">
        <f t="shared" si="20"/>
        <v>1.8540000000000003</v>
      </c>
      <c r="AG13" s="47">
        <f t="shared" si="20"/>
        <v>1.9158000000000004</v>
      </c>
      <c r="AH13" s="47">
        <f t="shared" si="20"/>
        <v>1.9776000000000002</v>
      </c>
      <c r="AI13" s="47">
        <f t="shared" si="20"/>
        <v>2.2636000000000007</v>
      </c>
      <c r="AJ13" s="47">
        <f t="shared" si="20"/>
        <v>2.1012000000000004</v>
      </c>
      <c r="AK13" s="47">
        <f t="shared" si="20"/>
        <v>2.1630000000000003</v>
      </c>
      <c r="AL13" s="47">
        <f t="shared" si="20"/>
        <v>2.2248000000000006</v>
      </c>
      <c r="AM13" s="47">
        <f t="shared" si="20"/>
        <v>2.2866000000000004</v>
      </c>
      <c r="AN13" s="47">
        <f t="shared" si="20"/>
        <v>2.3484000000000003</v>
      </c>
      <c r="AO13" s="47">
        <f t="shared" si="20"/>
        <v>2.6344000000000007</v>
      </c>
      <c r="AP13" s="47">
        <f t="shared" si="20"/>
        <v>2.4720000000000004</v>
      </c>
      <c r="AQ13" s="47">
        <f t="shared" si="20"/>
        <v>2.5338000000000003</v>
      </c>
      <c r="AR13" s="47">
        <f t="shared" si="20"/>
        <v>2.5956000000000006</v>
      </c>
      <c r="AS13" s="47">
        <f t="shared" si="20"/>
        <v>2.6574000000000004</v>
      </c>
      <c r="AT13" s="47">
        <f t="shared" si="20"/>
        <v>2.7192000000000003</v>
      </c>
      <c r="AU13" s="47">
        <f t="shared" si="20"/>
        <v>3.0052000000000008</v>
      </c>
      <c r="AV13" s="47">
        <f t="shared" si="20"/>
        <v>2.8428000000000004</v>
      </c>
      <c r="AW13" s="47">
        <f t="shared" si="20"/>
        <v>2.9046000000000007</v>
      </c>
      <c r="AX13" s="47">
        <f t="shared" si="20"/>
        <v>2.9664000000000006</v>
      </c>
      <c r="AY13" s="47">
        <f t="shared" si="20"/>
        <v>3.0282000000000004</v>
      </c>
      <c r="AZ13" s="47">
        <f t="shared" si="20"/>
        <v>3.0900000000000007</v>
      </c>
      <c r="BA13" s="47">
        <f t="shared" si="20"/>
        <v>3.3760000000000008</v>
      </c>
      <c r="BB13" s="47">
        <f t="shared" si="20"/>
        <v>3.2136000000000005</v>
      </c>
      <c r="BC13" s="47">
        <f t="shared" si="20"/>
        <v>3.2754000000000008</v>
      </c>
      <c r="BD13" s="47">
        <f t="shared" si="20"/>
        <v>3.3372000000000006</v>
      </c>
      <c r="BE13" s="47">
        <f t="shared" si="20"/>
        <v>3.3990000000000005</v>
      </c>
      <c r="BF13" s="47">
        <f t="shared" si="20"/>
        <v>3.4608000000000008</v>
      </c>
      <c r="BG13" s="47">
        <f t="shared" si="20"/>
        <v>3.7468000000000008</v>
      </c>
      <c r="BH13" s="47">
        <f t="shared" si="20"/>
        <v>3.5844000000000005</v>
      </c>
      <c r="BI13" s="47">
        <f t="shared" si="20"/>
        <v>3.6462000000000008</v>
      </c>
      <c r="BJ13" s="47">
        <f t="shared" si="20"/>
        <v>3.7080000000000006</v>
      </c>
      <c r="BK13" s="47">
        <f t="shared" si="20"/>
        <v>3.7698000000000005</v>
      </c>
      <c r="BL13" s="47">
        <f t="shared" si="20"/>
        <v>3.8316000000000008</v>
      </c>
      <c r="BM13" s="47">
        <f t="shared" si="20"/>
        <v>4.1176000000000004</v>
      </c>
      <c r="BN13" s="47">
        <f t="shared" si="20"/>
        <v>3.9552000000000005</v>
      </c>
      <c r="BO13" s="47">
        <f t="shared" si="20"/>
        <v>4.0170000000000003</v>
      </c>
      <c r="BP13" s="47">
        <f t="shared" ref="BP13:CX13" si="21">$B$36*BP2+IFERROR(BP12*$B$37,0)+$B$13</f>
        <v>4.0788000000000011</v>
      </c>
      <c r="BQ13" s="47">
        <f t="shared" si="21"/>
        <v>4.1406000000000009</v>
      </c>
      <c r="BR13" s="47">
        <f t="shared" si="21"/>
        <v>4.2024000000000008</v>
      </c>
      <c r="BS13" s="47">
        <f t="shared" si="21"/>
        <v>4.4884000000000004</v>
      </c>
      <c r="BT13" s="47">
        <f t="shared" si="21"/>
        <v>4.3260000000000005</v>
      </c>
      <c r="BU13" s="47">
        <f t="shared" si="21"/>
        <v>4.3878000000000004</v>
      </c>
      <c r="BV13" s="47">
        <f t="shared" si="21"/>
        <v>4.4496000000000011</v>
      </c>
      <c r="BW13" s="47">
        <f t="shared" si="21"/>
        <v>4.511400000000001</v>
      </c>
      <c r="BX13" s="47">
        <f t="shared" si="21"/>
        <v>4.5732000000000008</v>
      </c>
      <c r="BY13" s="47">
        <f t="shared" si="21"/>
        <v>4.8592000000000004</v>
      </c>
      <c r="BZ13" s="47">
        <f t="shared" si="21"/>
        <v>4.6968000000000005</v>
      </c>
      <c r="CA13" s="47">
        <f t="shared" si="21"/>
        <v>4.7586000000000013</v>
      </c>
      <c r="CB13" s="47">
        <f t="shared" si="21"/>
        <v>4.8204000000000011</v>
      </c>
      <c r="CC13" s="47">
        <f t="shared" si="21"/>
        <v>4.882200000000001</v>
      </c>
      <c r="CD13" s="47">
        <f t="shared" si="21"/>
        <v>4.9440000000000008</v>
      </c>
      <c r="CE13" s="47">
        <f t="shared" si="21"/>
        <v>5.23</v>
      </c>
      <c r="CF13" s="47">
        <f t="shared" si="21"/>
        <v>5.0676000000000005</v>
      </c>
      <c r="CG13" s="47">
        <f t="shared" si="21"/>
        <v>5.1294000000000013</v>
      </c>
      <c r="CH13" s="47">
        <f t="shared" si="21"/>
        <v>5.1912000000000011</v>
      </c>
      <c r="CI13" s="47">
        <f t="shared" si="21"/>
        <v>5.253000000000001</v>
      </c>
      <c r="CJ13" s="47">
        <f t="shared" si="21"/>
        <v>5.3148000000000009</v>
      </c>
      <c r="CK13" s="47">
        <f t="shared" si="21"/>
        <v>5.6008000000000004</v>
      </c>
      <c r="CL13" s="47">
        <f t="shared" si="21"/>
        <v>5.4384000000000006</v>
      </c>
      <c r="CM13" s="47">
        <f t="shared" si="21"/>
        <v>5.5002000000000013</v>
      </c>
      <c r="CN13" s="47">
        <f t="shared" si="21"/>
        <v>5.5620000000000012</v>
      </c>
      <c r="CO13" s="47">
        <f t="shared" si="21"/>
        <v>5.623800000000001</v>
      </c>
      <c r="CP13" s="47">
        <f t="shared" si="21"/>
        <v>5.6856000000000009</v>
      </c>
      <c r="CQ13" s="47">
        <f t="shared" si="21"/>
        <v>5.9716000000000005</v>
      </c>
      <c r="CR13" s="47">
        <f t="shared" si="21"/>
        <v>5.8092000000000015</v>
      </c>
      <c r="CS13" s="47">
        <f t="shared" si="21"/>
        <v>5.8710000000000013</v>
      </c>
      <c r="CT13" s="47">
        <f t="shared" si="21"/>
        <v>5.9328000000000012</v>
      </c>
      <c r="CU13" s="47">
        <f t="shared" si="21"/>
        <v>5.994600000000001</v>
      </c>
      <c r="CV13" s="47">
        <f t="shared" si="21"/>
        <v>6.0564000000000009</v>
      </c>
      <c r="CW13" s="47">
        <f t="shared" si="21"/>
        <v>6.3424000000000005</v>
      </c>
      <c r="CX13" s="47">
        <f t="shared" si="21"/>
        <v>6.1800000000000015</v>
      </c>
    </row>
    <row r="14" spans="1:102" s="47" customFormat="1" x14ac:dyDescent="0.2">
      <c r="A14" s="47" t="s">
        <v>172</v>
      </c>
      <c r="B14" s="47">
        <f>ROUNDDOWN(B13,0)</f>
        <v>0</v>
      </c>
      <c r="C14" s="47">
        <f t="shared" ref="C14:BN14" si="22">ROUNDDOWN(C13,0)</f>
        <v>0</v>
      </c>
      <c r="D14" s="47">
        <f t="shared" si="22"/>
        <v>0</v>
      </c>
      <c r="E14" s="47">
        <f t="shared" si="22"/>
        <v>0</v>
      </c>
      <c r="F14" s="47">
        <f t="shared" si="22"/>
        <v>0</v>
      </c>
      <c r="G14" s="47">
        <f t="shared" si="22"/>
        <v>0</v>
      </c>
      <c r="H14" s="47">
        <f t="shared" si="22"/>
        <v>0</v>
      </c>
      <c r="I14" s="47">
        <f t="shared" si="22"/>
        <v>0</v>
      </c>
      <c r="J14" s="47">
        <f t="shared" si="22"/>
        <v>0</v>
      </c>
      <c r="K14" s="47">
        <f t="shared" si="22"/>
        <v>0</v>
      </c>
      <c r="L14" s="47">
        <f t="shared" si="22"/>
        <v>0</v>
      </c>
      <c r="M14" s="47">
        <f t="shared" si="22"/>
        <v>0</v>
      </c>
      <c r="N14" s="47">
        <f t="shared" si="22"/>
        <v>0</v>
      </c>
      <c r="O14" s="47">
        <f t="shared" si="22"/>
        <v>0</v>
      </c>
      <c r="P14" s="47">
        <f t="shared" si="22"/>
        <v>0</v>
      </c>
      <c r="Q14" s="47">
        <f t="shared" si="22"/>
        <v>1</v>
      </c>
      <c r="R14" s="47">
        <f t="shared" si="22"/>
        <v>0</v>
      </c>
      <c r="S14" s="47">
        <f t="shared" si="22"/>
        <v>1</v>
      </c>
      <c r="T14" s="47">
        <f t="shared" si="22"/>
        <v>1</v>
      </c>
      <c r="U14" s="47">
        <f t="shared" si="22"/>
        <v>1</v>
      </c>
      <c r="V14" s="47">
        <f t="shared" si="22"/>
        <v>1</v>
      </c>
      <c r="W14" s="47">
        <f t="shared" si="22"/>
        <v>1</v>
      </c>
      <c r="X14" s="47">
        <f t="shared" si="22"/>
        <v>1</v>
      </c>
      <c r="Y14" s="47">
        <f t="shared" si="22"/>
        <v>1</v>
      </c>
      <c r="Z14" s="47">
        <f t="shared" si="22"/>
        <v>1</v>
      </c>
      <c r="AA14" s="47">
        <f t="shared" si="22"/>
        <v>1</v>
      </c>
      <c r="AB14" s="47">
        <f t="shared" si="22"/>
        <v>1</v>
      </c>
      <c r="AC14" s="47">
        <f t="shared" si="22"/>
        <v>1</v>
      </c>
      <c r="AD14" s="47">
        <f t="shared" si="22"/>
        <v>1</v>
      </c>
      <c r="AE14" s="47">
        <f t="shared" si="22"/>
        <v>1</v>
      </c>
      <c r="AF14" s="47">
        <f t="shared" si="22"/>
        <v>1</v>
      </c>
      <c r="AG14" s="47">
        <f t="shared" si="22"/>
        <v>1</v>
      </c>
      <c r="AH14" s="47">
        <f t="shared" si="22"/>
        <v>1</v>
      </c>
      <c r="AI14" s="47">
        <f t="shared" si="22"/>
        <v>2</v>
      </c>
      <c r="AJ14" s="47">
        <f t="shared" si="22"/>
        <v>2</v>
      </c>
      <c r="AK14" s="47">
        <f t="shared" si="22"/>
        <v>2</v>
      </c>
      <c r="AL14" s="47">
        <f t="shared" si="22"/>
        <v>2</v>
      </c>
      <c r="AM14" s="47">
        <f t="shared" si="22"/>
        <v>2</v>
      </c>
      <c r="AN14" s="47">
        <f t="shared" si="22"/>
        <v>2</v>
      </c>
      <c r="AO14" s="47">
        <f t="shared" si="22"/>
        <v>2</v>
      </c>
      <c r="AP14" s="47">
        <f t="shared" si="22"/>
        <v>2</v>
      </c>
      <c r="AQ14" s="47">
        <f t="shared" si="22"/>
        <v>2</v>
      </c>
      <c r="AR14" s="47">
        <f t="shared" si="22"/>
        <v>2</v>
      </c>
      <c r="AS14" s="47">
        <f t="shared" si="22"/>
        <v>2</v>
      </c>
      <c r="AT14" s="47">
        <f t="shared" si="22"/>
        <v>2</v>
      </c>
      <c r="AU14" s="47">
        <f t="shared" si="22"/>
        <v>3</v>
      </c>
      <c r="AV14" s="47">
        <f t="shared" si="22"/>
        <v>2</v>
      </c>
      <c r="AW14" s="47">
        <f t="shared" si="22"/>
        <v>2</v>
      </c>
      <c r="AX14" s="47">
        <f t="shared" si="22"/>
        <v>2</v>
      </c>
      <c r="AY14" s="47">
        <f t="shared" si="22"/>
        <v>3</v>
      </c>
      <c r="AZ14" s="47">
        <f t="shared" si="22"/>
        <v>3</v>
      </c>
      <c r="BA14" s="47">
        <f t="shared" si="22"/>
        <v>3</v>
      </c>
      <c r="BB14" s="47">
        <f t="shared" si="22"/>
        <v>3</v>
      </c>
      <c r="BC14" s="47">
        <f t="shared" si="22"/>
        <v>3</v>
      </c>
      <c r="BD14" s="47">
        <f t="shared" si="22"/>
        <v>3</v>
      </c>
      <c r="BE14" s="47">
        <f t="shared" si="22"/>
        <v>3</v>
      </c>
      <c r="BF14" s="47">
        <f t="shared" si="22"/>
        <v>3</v>
      </c>
      <c r="BG14" s="47">
        <f t="shared" si="22"/>
        <v>3</v>
      </c>
      <c r="BH14" s="47">
        <f t="shared" si="22"/>
        <v>3</v>
      </c>
      <c r="BI14" s="47">
        <f t="shared" si="22"/>
        <v>3</v>
      </c>
      <c r="BJ14" s="47">
        <f t="shared" si="22"/>
        <v>3</v>
      </c>
      <c r="BK14" s="47">
        <f t="shared" si="22"/>
        <v>3</v>
      </c>
      <c r="BL14" s="47">
        <f t="shared" si="22"/>
        <v>3</v>
      </c>
      <c r="BM14" s="47">
        <f t="shared" si="22"/>
        <v>4</v>
      </c>
      <c r="BN14" s="47">
        <f t="shared" si="22"/>
        <v>3</v>
      </c>
      <c r="BO14" s="47">
        <f t="shared" ref="BO14:CX14" si="23">ROUNDDOWN(BO13,0)</f>
        <v>4</v>
      </c>
      <c r="BP14" s="47">
        <f t="shared" si="23"/>
        <v>4</v>
      </c>
      <c r="BQ14" s="47">
        <f t="shared" si="23"/>
        <v>4</v>
      </c>
      <c r="BR14" s="47">
        <f t="shared" si="23"/>
        <v>4</v>
      </c>
      <c r="BS14" s="47">
        <f t="shared" si="23"/>
        <v>4</v>
      </c>
      <c r="BT14" s="47">
        <f t="shared" si="23"/>
        <v>4</v>
      </c>
      <c r="BU14" s="47">
        <f t="shared" si="23"/>
        <v>4</v>
      </c>
      <c r="BV14" s="47">
        <f t="shared" si="23"/>
        <v>4</v>
      </c>
      <c r="BW14" s="47">
        <f t="shared" si="23"/>
        <v>4</v>
      </c>
      <c r="BX14" s="47">
        <f t="shared" si="23"/>
        <v>4</v>
      </c>
      <c r="BY14" s="47">
        <f t="shared" si="23"/>
        <v>4</v>
      </c>
      <c r="BZ14" s="47">
        <f t="shared" si="23"/>
        <v>4</v>
      </c>
      <c r="CA14" s="47">
        <f t="shared" si="23"/>
        <v>4</v>
      </c>
      <c r="CB14" s="47">
        <f t="shared" si="23"/>
        <v>4</v>
      </c>
      <c r="CC14" s="47">
        <f t="shared" si="23"/>
        <v>4</v>
      </c>
      <c r="CD14" s="47">
        <f t="shared" si="23"/>
        <v>4</v>
      </c>
      <c r="CE14" s="47">
        <f t="shared" si="23"/>
        <v>5</v>
      </c>
      <c r="CF14" s="47">
        <f t="shared" si="23"/>
        <v>5</v>
      </c>
      <c r="CG14" s="47">
        <f t="shared" si="23"/>
        <v>5</v>
      </c>
      <c r="CH14" s="47">
        <f t="shared" si="23"/>
        <v>5</v>
      </c>
      <c r="CI14" s="47">
        <f t="shared" si="23"/>
        <v>5</v>
      </c>
      <c r="CJ14" s="47">
        <f t="shared" si="23"/>
        <v>5</v>
      </c>
      <c r="CK14" s="47">
        <f t="shared" si="23"/>
        <v>5</v>
      </c>
      <c r="CL14" s="47">
        <f t="shared" si="23"/>
        <v>5</v>
      </c>
      <c r="CM14" s="47">
        <f t="shared" si="23"/>
        <v>5</v>
      </c>
      <c r="CN14" s="47">
        <f t="shared" si="23"/>
        <v>5</v>
      </c>
      <c r="CO14" s="47">
        <f t="shared" si="23"/>
        <v>5</v>
      </c>
      <c r="CP14" s="47">
        <f t="shared" si="23"/>
        <v>5</v>
      </c>
      <c r="CQ14" s="47">
        <f t="shared" si="23"/>
        <v>5</v>
      </c>
      <c r="CR14" s="47">
        <f t="shared" si="23"/>
        <v>5</v>
      </c>
      <c r="CS14" s="47">
        <f t="shared" si="23"/>
        <v>5</v>
      </c>
      <c r="CT14" s="47">
        <f t="shared" si="23"/>
        <v>5</v>
      </c>
      <c r="CU14" s="47">
        <f t="shared" si="23"/>
        <v>5</v>
      </c>
      <c r="CV14" s="47">
        <f t="shared" si="23"/>
        <v>6</v>
      </c>
      <c r="CW14" s="47">
        <f t="shared" si="23"/>
        <v>6</v>
      </c>
      <c r="CX14" s="47">
        <f t="shared" si="23"/>
        <v>6</v>
      </c>
    </row>
    <row r="15" spans="1:102" s="46" customFormat="1" x14ac:dyDescent="0.2">
      <c r="A15" s="46" t="s">
        <v>173</v>
      </c>
      <c r="B15" s="46" t="str">
        <f>IF(B2=0,"",IFERROR(IF(MOD(B2,$J$27)=12,1,""),""))</f>
        <v/>
      </c>
      <c r="C15" s="46" t="str">
        <f t="shared" ref="C15:BN15" si="24">IF(C2=0,"",IFERROR(IF(MOD(C2,$J$27)=12,1,""),""))</f>
        <v/>
      </c>
      <c r="D15" s="46" t="str">
        <f t="shared" si="24"/>
        <v/>
      </c>
      <c r="E15" s="46" t="str">
        <f t="shared" si="24"/>
        <v/>
      </c>
      <c r="F15" s="46">
        <f t="shared" si="24"/>
        <v>1</v>
      </c>
      <c r="G15" s="46" t="str">
        <f t="shared" si="24"/>
        <v/>
      </c>
      <c r="H15" s="46" t="str">
        <f t="shared" si="24"/>
        <v/>
      </c>
      <c r="I15" s="46" t="str">
        <f t="shared" si="24"/>
        <v/>
      </c>
      <c r="J15" s="46" t="str">
        <f t="shared" si="24"/>
        <v/>
      </c>
      <c r="K15" s="46" t="str">
        <f t="shared" si="24"/>
        <v/>
      </c>
      <c r="L15" s="46">
        <f t="shared" si="24"/>
        <v>1</v>
      </c>
      <c r="M15" s="46" t="str">
        <f t="shared" si="24"/>
        <v/>
      </c>
      <c r="N15" s="46" t="str">
        <f t="shared" si="24"/>
        <v/>
      </c>
      <c r="O15" s="46" t="str">
        <f t="shared" si="24"/>
        <v/>
      </c>
      <c r="P15" s="46" t="str">
        <f t="shared" si="24"/>
        <v/>
      </c>
      <c r="Q15" s="46" t="str">
        <f t="shared" si="24"/>
        <v/>
      </c>
      <c r="R15" s="46">
        <f t="shared" si="24"/>
        <v>1</v>
      </c>
      <c r="S15" s="46" t="str">
        <f t="shared" si="24"/>
        <v/>
      </c>
      <c r="T15" s="46" t="str">
        <f t="shared" si="24"/>
        <v/>
      </c>
      <c r="U15" s="46" t="str">
        <f t="shared" si="24"/>
        <v/>
      </c>
      <c r="V15" s="46" t="str">
        <f t="shared" si="24"/>
        <v/>
      </c>
      <c r="W15" s="46" t="str">
        <f t="shared" si="24"/>
        <v/>
      </c>
      <c r="X15" s="46">
        <f t="shared" si="24"/>
        <v>1</v>
      </c>
      <c r="Y15" s="46" t="str">
        <f t="shared" si="24"/>
        <v/>
      </c>
      <c r="Z15" s="46" t="str">
        <f t="shared" si="24"/>
        <v/>
      </c>
      <c r="AA15" s="46" t="str">
        <f t="shared" si="24"/>
        <v/>
      </c>
      <c r="AB15" s="46" t="str">
        <f t="shared" si="24"/>
        <v/>
      </c>
      <c r="AC15" s="46" t="str">
        <f t="shared" si="24"/>
        <v/>
      </c>
      <c r="AD15" s="46">
        <f t="shared" si="24"/>
        <v>1</v>
      </c>
      <c r="AE15" s="46" t="str">
        <f t="shared" si="24"/>
        <v/>
      </c>
      <c r="AF15" s="46" t="str">
        <f t="shared" si="24"/>
        <v/>
      </c>
      <c r="AG15" s="46" t="str">
        <f t="shared" si="24"/>
        <v/>
      </c>
      <c r="AH15" s="46" t="str">
        <f t="shared" si="24"/>
        <v/>
      </c>
      <c r="AI15" s="46" t="str">
        <f t="shared" si="24"/>
        <v/>
      </c>
      <c r="AJ15" s="46">
        <f t="shared" si="24"/>
        <v>1</v>
      </c>
      <c r="AK15" s="46" t="str">
        <f t="shared" si="24"/>
        <v/>
      </c>
      <c r="AL15" s="46" t="str">
        <f t="shared" si="24"/>
        <v/>
      </c>
      <c r="AM15" s="46" t="str">
        <f t="shared" si="24"/>
        <v/>
      </c>
      <c r="AN15" s="46" t="str">
        <f t="shared" si="24"/>
        <v/>
      </c>
      <c r="AO15" s="46" t="str">
        <f t="shared" si="24"/>
        <v/>
      </c>
      <c r="AP15" s="46">
        <f t="shared" si="24"/>
        <v>1</v>
      </c>
      <c r="AQ15" s="46" t="str">
        <f t="shared" si="24"/>
        <v/>
      </c>
      <c r="AR15" s="46" t="str">
        <f t="shared" si="24"/>
        <v/>
      </c>
      <c r="AS15" s="46" t="str">
        <f t="shared" si="24"/>
        <v/>
      </c>
      <c r="AT15" s="46" t="str">
        <f t="shared" si="24"/>
        <v/>
      </c>
      <c r="AU15" s="46" t="str">
        <f t="shared" si="24"/>
        <v/>
      </c>
      <c r="AV15" s="46">
        <f t="shared" si="24"/>
        <v>1</v>
      </c>
      <c r="AW15" s="46" t="str">
        <f t="shared" si="24"/>
        <v/>
      </c>
      <c r="AX15" s="46" t="str">
        <f t="shared" si="24"/>
        <v/>
      </c>
      <c r="AY15" s="46" t="str">
        <f t="shared" si="24"/>
        <v/>
      </c>
      <c r="AZ15" s="46" t="str">
        <f t="shared" si="24"/>
        <v/>
      </c>
      <c r="BA15" s="46" t="str">
        <f t="shared" si="24"/>
        <v/>
      </c>
      <c r="BB15" s="46">
        <f t="shared" si="24"/>
        <v>1</v>
      </c>
      <c r="BC15" s="46" t="str">
        <f t="shared" si="24"/>
        <v/>
      </c>
      <c r="BD15" s="46" t="str">
        <f t="shared" si="24"/>
        <v/>
      </c>
      <c r="BE15" s="46" t="str">
        <f t="shared" si="24"/>
        <v/>
      </c>
      <c r="BF15" s="46" t="str">
        <f t="shared" si="24"/>
        <v/>
      </c>
      <c r="BG15" s="46" t="str">
        <f t="shared" si="24"/>
        <v/>
      </c>
      <c r="BH15" s="46">
        <f t="shared" si="24"/>
        <v>1</v>
      </c>
      <c r="BI15" s="46" t="str">
        <f t="shared" si="24"/>
        <v/>
      </c>
      <c r="BJ15" s="46" t="str">
        <f t="shared" si="24"/>
        <v/>
      </c>
      <c r="BK15" s="46" t="str">
        <f t="shared" si="24"/>
        <v/>
      </c>
      <c r="BL15" s="46" t="str">
        <f t="shared" si="24"/>
        <v/>
      </c>
      <c r="BM15" s="46" t="str">
        <f t="shared" si="24"/>
        <v/>
      </c>
      <c r="BN15" s="46">
        <f t="shared" si="24"/>
        <v>1</v>
      </c>
      <c r="BO15" s="46" t="str">
        <f t="shared" ref="BO15:CX15" si="25">IF(BO2=0,"",IFERROR(IF(MOD(BO2,$J$27)=12,1,""),""))</f>
        <v/>
      </c>
      <c r="BP15" s="46" t="str">
        <f t="shared" si="25"/>
        <v/>
      </c>
      <c r="BQ15" s="46" t="str">
        <f t="shared" si="25"/>
        <v/>
      </c>
      <c r="BR15" s="46" t="str">
        <f t="shared" si="25"/>
        <v/>
      </c>
      <c r="BS15" s="46" t="str">
        <f t="shared" si="25"/>
        <v/>
      </c>
      <c r="BT15" s="46">
        <f t="shared" si="25"/>
        <v>1</v>
      </c>
      <c r="BU15" s="46" t="str">
        <f t="shared" si="25"/>
        <v/>
      </c>
      <c r="BV15" s="46" t="str">
        <f t="shared" si="25"/>
        <v/>
      </c>
      <c r="BW15" s="46" t="str">
        <f t="shared" si="25"/>
        <v/>
      </c>
      <c r="BX15" s="46" t="str">
        <f t="shared" si="25"/>
        <v/>
      </c>
      <c r="BY15" s="46" t="str">
        <f t="shared" si="25"/>
        <v/>
      </c>
      <c r="BZ15" s="46">
        <f t="shared" si="25"/>
        <v>1</v>
      </c>
      <c r="CA15" s="46" t="str">
        <f t="shared" si="25"/>
        <v/>
      </c>
      <c r="CB15" s="46" t="str">
        <f t="shared" si="25"/>
        <v/>
      </c>
      <c r="CC15" s="46" t="str">
        <f t="shared" si="25"/>
        <v/>
      </c>
      <c r="CD15" s="46" t="str">
        <f t="shared" si="25"/>
        <v/>
      </c>
      <c r="CE15" s="46" t="str">
        <f t="shared" si="25"/>
        <v/>
      </c>
      <c r="CF15" s="46">
        <f t="shared" si="25"/>
        <v>1</v>
      </c>
      <c r="CG15" s="46" t="str">
        <f t="shared" si="25"/>
        <v/>
      </c>
      <c r="CH15" s="46" t="str">
        <f t="shared" si="25"/>
        <v/>
      </c>
      <c r="CI15" s="46" t="str">
        <f t="shared" si="25"/>
        <v/>
      </c>
      <c r="CJ15" s="46" t="str">
        <f t="shared" si="25"/>
        <v/>
      </c>
      <c r="CK15" s="46" t="str">
        <f t="shared" si="25"/>
        <v/>
      </c>
      <c r="CL15" s="46">
        <f t="shared" si="25"/>
        <v>1</v>
      </c>
      <c r="CM15" s="46" t="str">
        <f t="shared" si="25"/>
        <v/>
      </c>
      <c r="CN15" s="46" t="str">
        <f t="shared" si="25"/>
        <v/>
      </c>
      <c r="CO15" s="46" t="str">
        <f t="shared" si="25"/>
        <v/>
      </c>
      <c r="CP15" s="46" t="str">
        <f t="shared" si="25"/>
        <v/>
      </c>
      <c r="CQ15" s="46" t="str">
        <f t="shared" si="25"/>
        <v/>
      </c>
      <c r="CR15" s="46">
        <f t="shared" si="25"/>
        <v>1</v>
      </c>
      <c r="CS15" s="46" t="str">
        <f t="shared" si="25"/>
        <v/>
      </c>
      <c r="CT15" s="46" t="str">
        <f t="shared" si="25"/>
        <v/>
      </c>
      <c r="CU15" s="46" t="str">
        <f t="shared" si="25"/>
        <v/>
      </c>
      <c r="CV15" s="46" t="str">
        <f t="shared" si="25"/>
        <v/>
      </c>
      <c r="CW15" s="46" t="str">
        <f t="shared" si="25"/>
        <v/>
      </c>
      <c r="CX15" s="46">
        <f t="shared" si="25"/>
        <v>1</v>
      </c>
    </row>
    <row r="16" spans="1:102" s="46" customFormat="1" x14ac:dyDescent="0.2">
      <c r="A16" s="46" t="s">
        <v>174</v>
      </c>
      <c r="B16" s="46">
        <f>$B$39*B2/3+IFERROR(B15*$B$40,0)</f>
        <v>0</v>
      </c>
      <c r="C16" s="46">
        <f>$B$39*C2+IFERROR(C15*$B$40,0)+$B$16</f>
        <v>6.6000000000000003E-2</v>
      </c>
      <c r="D16" s="46">
        <f t="shared" ref="D16:BO16" si="26">$B$39*D2+IFERROR(D15*$B$40,0)+$B$16</f>
        <v>0.13200000000000001</v>
      </c>
      <c r="E16" s="46">
        <f t="shared" si="26"/>
        <v>0.19800000000000001</v>
      </c>
      <c r="F16" s="46">
        <f t="shared" si="26"/>
        <v>0.49800000000000005</v>
      </c>
      <c r="G16" s="46">
        <f t="shared" si="26"/>
        <v>0.33</v>
      </c>
      <c r="H16" s="46">
        <f t="shared" si="26"/>
        <v>0.39600000000000002</v>
      </c>
      <c r="I16" s="46">
        <f t="shared" si="26"/>
        <v>0.46200000000000002</v>
      </c>
      <c r="J16" s="46">
        <f t="shared" si="26"/>
        <v>0.52800000000000002</v>
      </c>
      <c r="K16" s="46">
        <f t="shared" si="26"/>
        <v>0.59400000000000008</v>
      </c>
      <c r="L16" s="46">
        <f t="shared" si="26"/>
        <v>0.89400000000000013</v>
      </c>
      <c r="M16" s="46">
        <f t="shared" si="26"/>
        <v>0.72600000000000009</v>
      </c>
      <c r="N16" s="46">
        <f t="shared" si="26"/>
        <v>0.79200000000000004</v>
      </c>
      <c r="O16" s="46">
        <f t="shared" si="26"/>
        <v>0.8580000000000001</v>
      </c>
      <c r="P16" s="46">
        <f t="shared" si="26"/>
        <v>0.92400000000000004</v>
      </c>
      <c r="Q16" s="46">
        <f t="shared" si="26"/>
        <v>0.9900000000000001</v>
      </c>
      <c r="R16" s="46">
        <f t="shared" si="26"/>
        <v>1.29</v>
      </c>
      <c r="S16" s="46">
        <f t="shared" si="26"/>
        <v>1.1220000000000001</v>
      </c>
      <c r="T16" s="46">
        <f t="shared" si="26"/>
        <v>1.1880000000000002</v>
      </c>
      <c r="U16" s="46">
        <f t="shared" si="26"/>
        <v>1.2540000000000002</v>
      </c>
      <c r="V16" s="46">
        <f t="shared" si="26"/>
        <v>1.32</v>
      </c>
      <c r="W16" s="46">
        <f t="shared" si="26"/>
        <v>1.3860000000000001</v>
      </c>
      <c r="X16" s="46">
        <f t="shared" si="26"/>
        <v>1.6860000000000002</v>
      </c>
      <c r="Y16" s="46">
        <f t="shared" si="26"/>
        <v>1.5180000000000002</v>
      </c>
      <c r="Z16" s="46">
        <f t="shared" si="26"/>
        <v>1.5840000000000001</v>
      </c>
      <c r="AA16" s="46">
        <f t="shared" si="26"/>
        <v>1.6500000000000001</v>
      </c>
      <c r="AB16" s="46">
        <f t="shared" si="26"/>
        <v>1.7160000000000002</v>
      </c>
      <c r="AC16" s="46">
        <f t="shared" si="26"/>
        <v>1.7820000000000003</v>
      </c>
      <c r="AD16" s="46">
        <f t="shared" si="26"/>
        <v>2.0820000000000003</v>
      </c>
      <c r="AE16" s="46">
        <f t="shared" si="26"/>
        <v>1.9140000000000001</v>
      </c>
      <c r="AF16" s="46">
        <f t="shared" si="26"/>
        <v>1.9800000000000002</v>
      </c>
      <c r="AG16" s="46">
        <f t="shared" si="26"/>
        <v>2.0460000000000003</v>
      </c>
      <c r="AH16" s="46">
        <f t="shared" si="26"/>
        <v>2.1120000000000001</v>
      </c>
      <c r="AI16" s="46">
        <f t="shared" si="26"/>
        <v>2.1780000000000004</v>
      </c>
      <c r="AJ16" s="46">
        <f t="shared" si="26"/>
        <v>2.4780000000000002</v>
      </c>
      <c r="AK16" s="46">
        <f t="shared" si="26"/>
        <v>2.31</v>
      </c>
      <c r="AL16" s="46">
        <f t="shared" si="26"/>
        <v>2.3760000000000003</v>
      </c>
      <c r="AM16" s="46">
        <f t="shared" si="26"/>
        <v>2.4420000000000002</v>
      </c>
      <c r="AN16" s="46">
        <f t="shared" si="26"/>
        <v>2.5080000000000005</v>
      </c>
      <c r="AO16" s="46">
        <f t="shared" si="26"/>
        <v>2.5740000000000003</v>
      </c>
      <c r="AP16" s="46">
        <f t="shared" si="26"/>
        <v>2.8740000000000001</v>
      </c>
      <c r="AQ16" s="46">
        <f t="shared" si="26"/>
        <v>2.7060000000000004</v>
      </c>
      <c r="AR16" s="46">
        <f t="shared" si="26"/>
        <v>2.7720000000000002</v>
      </c>
      <c r="AS16" s="46">
        <f t="shared" si="26"/>
        <v>2.8380000000000001</v>
      </c>
      <c r="AT16" s="46">
        <f t="shared" si="26"/>
        <v>2.9040000000000004</v>
      </c>
      <c r="AU16" s="46">
        <f t="shared" si="26"/>
        <v>2.97</v>
      </c>
      <c r="AV16" s="46">
        <f t="shared" si="26"/>
        <v>3.2700000000000005</v>
      </c>
      <c r="AW16" s="46">
        <f t="shared" si="26"/>
        <v>3.1020000000000003</v>
      </c>
      <c r="AX16" s="46">
        <f t="shared" si="26"/>
        <v>3.1680000000000001</v>
      </c>
      <c r="AY16" s="46">
        <f t="shared" si="26"/>
        <v>3.2340000000000004</v>
      </c>
      <c r="AZ16" s="46">
        <f t="shared" si="26"/>
        <v>3.3000000000000003</v>
      </c>
      <c r="BA16" s="46">
        <f t="shared" si="26"/>
        <v>3.3660000000000005</v>
      </c>
      <c r="BB16" s="46">
        <f t="shared" si="26"/>
        <v>3.6660000000000004</v>
      </c>
      <c r="BC16" s="46">
        <f t="shared" si="26"/>
        <v>3.4980000000000002</v>
      </c>
      <c r="BD16" s="46">
        <f t="shared" si="26"/>
        <v>3.5640000000000005</v>
      </c>
      <c r="BE16" s="46">
        <f t="shared" si="26"/>
        <v>3.6300000000000003</v>
      </c>
      <c r="BF16" s="46">
        <f t="shared" si="26"/>
        <v>3.6960000000000002</v>
      </c>
      <c r="BG16" s="46">
        <f t="shared" si="26"/>
        <v>3.7620000000000005</v>
      </c>
      <c r="BH16" s="46">
        <f t="shared" si="26"/>
        <v>4.0620000000000003</v>
      </c>
      <c r="BI16" s="46">
        <f t="shared" si="26"/>
        <v>3.8940000000000006</v>
      </c>
      <c r="BJ16" s="46">
        <f t="shared" si="26"/>
        <v>3.9600000000000004</v>
      </c>
      <c r="BK16" s="46">
        <f t="shared" si="26"/>
        <v>4.0260000000000007</v>
      </c>
      <c r="BL16" s="46">
        <f t="shared" si="26"/>
        <v>4.0920000000000005</v>
      </c>
      <c r="BM16" s="46">
        <f t="shared" si="26"/>
        <v>4.1580000000000004</v>
      </c>
      <c r="BN16" s="46">
        <f t="shared" si="26"/>
        <v>4.4580000000000002</v>
      </c>
      <c r="BO16" s="46">
        <f t="shared" si="26"/>
        <v>4.29</v>
      </c>
      <c r="BP16" s="46">
        <f t="shared" ref="BP16:CX16" si="27">$B$39*BP2+IFERROR(BP15*$B$40,0)+$B$16</f>
        <v>4.3560000000000008</v>
      </c>
      <c r="BQ16" s="46">
        <f t="shared" si="27"/>
        <v>4.4220000000000006</v>
      </c>
      <c r="BR16" s="46">
        <f t="shared" si="27"/>
        <v>4.4880000000000004</v>
      </c>
      <c r="BS16" s="46">
        <f t="shared" si="27"/>
        <v>4.5540000000000003</v>
      </c>
      <c r="BT16" s="46">
        <f t="shared" si="27"/>
        <v>4.8540000000000001</v>
      </c>
      <c r="BU16" s="46">
        <f t="shared" si="27"/>
        <v>4.6860000000000008</v>
      </c>
      <c r="BV16" s="46">
        <f t="shared" si="27"/>
        <v>4.7520000000000007</v>
      </c>
      <c r="BW16" s="46">
        <f t="shared" si="27"/>
        <v>4.8180000000000005</v>
      </c>
      <c r="BX16" s="46">
        <f t="shared" si="27"/>
        <v>4.8840000000000003</v>
      </c>
      <c r="BY16" s="46">
        <f t="shared" si="27"/>
        <v>4.95</v>
      </c>
      <c r="BZ16" s="46">
        <f t="shared" si="27"/>
        <v>5.2500000000000009</v>
      </c>
      <c r="CA16" s="46">
        <f t="shared" si="27"/>
        <v>5.0820000000000007</v>
      </c>
      <c r="CB16" s="46">
        <f t="shared" si="27"/>
        <v>5.1480000000000006</v>
      </c>
      <c r="CC16" s="46">
        <f t="shared" si="27"/>
        <v>5.2140000000000004</v>
      </c>
      <c r="CD16" s="46">
        <f t="shared" si="27"/>
        <v>5.28</v>
      </c>
      <c r="CE16" s="46">
        <f t="shared" si="27"/>
        <v>5.346000000000001</v>
      </c>
      <c r="CF16" s="46">
        <f t="shared" si="27"/>
        <v>5.6460000000000008</v>
      </c>
      <c r="CG16" s="46">
        <f t="shared" si="27"/>
        <v>5.4780000000000006</v>
      </c>
      <c r="CH16" s="46">
        <f t="shared" si="27"/>
        <v>5.5440000000000005</v>
      </c>
      <c r="CI16" s="46">
        <f t="shared" si="27"/>
        <v>5.61</v>
      </c>
      <c r="CJ16" s="46">
        <f t="shared" si="27"/>
        <v>5.6760000000000002</v>
      </c>
      <c r="CK16" s="46">
        <f t="shared" si="27"/>
        <v>5.7420000000000009</v>
      </c>
      <c r="CL16" s="46">
        <f t="shared" si="27"/>
        <v>6.0420000000000007</v>
      </c>
      <c r="CM16" s="46">
        <f t="shared" si="27"/>
        <v>5.8740000000000006</v>
      </c>
      <c r="CN16" s="46">
        <f t="shared" si="27"/>
        <v>5.94</v>
      </c>
      <c r="CO16" s="46">
        <f t="shared" si="27"/>
        <v>6.0060000000000002</v>
      </c>
      <c r="CP16" s="46">
        <f t="shared" si="27"/>
        <v>6.072000000000001</v>
      </c>
      <c r="CQ16" s="46">
        <f t="shared" si="27"/>
        <v>6.1380000000000008</v>
      </c>
      <c r="CR16" s="46">
        <f t="shared" si="27"/>
        <v>6.4380000000000006</v>
      </c>
      <c r="CS16" s="46">
        <f t="shared" si="27"/>
        <v>6.2700000000000005</v>
      </c>
      <c r="CT16" s="46">
        <f t="shared" si="27"/>
        <v>6.3360000000000003</v>
      </c>
      <c r="CU16" s="46">
        <f t="shared" si="27"/>
        <v>6.402000000000001</v>
      </c>
      <c r="CV16" s="46">
        <f t="shared" si="27"/>
        <v>6.4680000000000009</v>
      </c>
      <c r="CW16" s="46">
        <f t="shared" si="27"/>
        <v>6.5340000000000007</v>
      </c>
      <c r="CX16" s="46">
        <f t="shared" si="27"/>
        <v>6.8340000000000005</v>
      </c>
    </row>
    <row r="17" spans="1:102" s="46" customFormat="1" x14ac:dyDescent="0.2">
      <c r="A17" s="46" t="s">
        <v>175</v>
      </c>
      <c r="B17" s="46">
        <f>ROUNDDOWN(B16,0)</f>
        <v>0</v>
      </c>
      <c r="C17" s="46">
        <f t="shared" ref="C17:BN17" si="28">ROUNDDOWN(C16,0)</f>
        <v>0</v>
      </c>
      <c r="D17" s="46">
        <f t="shared" si="28"/>
        <v>0</v>
      </c>
      <c r="E17" s="46">
        <f t="shared" si="28"/>
        <v>0</v>
      </c>
      <c r="F17" s="46">
        <f t="shared" si="28"/>
        <v>0</v>
      </c>
      <c r="G17" s="46">
        <f t="shared" si="28"/>
        <v>0</v>
      </c>
      <c r="H17" s="46">
        <f t="shared" si="28"/>
        <v>0</v>
      </c>
      <c r="I17" s="46">
        <f t="shared" si="28"/>
        <v>0</v>
      </c>
      <c r="J17" s="46">
        <f t="shared" si="28"/>
        <v>0</v>
      </c>
      <c r="K17" s="46">
        <f t="shared" si="28"/>
        <v>0</v>
      </c>
      <c r="L17" s="46">
        <f t="shared" si="28"/>
        <v>0</v>
      </c>
      <c r="M17" s="46">
        <f t="shared" si="28"/>
        <v>0</v>
      </c>
      <c r="N17" s="46">
        <f t="shared" si="28"/>
        <v>0</v>
      </c>
      <c r="O17" s="46">
        <f t="shared" si="28"/>
        <v>0</v>
      </c>
      <c r="P17" s="46">
        <f t="shared" si="28"/>
        <v>0</v>
      </c>
      <c r="Q17" s="46">
        <f t="shared" si="28"/>
        <v>0</v>
      </c>
      <c r="R17" s="46">
        <f t="shared" si="28"/>
        <v>1</v>
      </c>
      <c r="S17" s="46">
        <f t="shared" si="28"/>
        <v>1</v>
      </c>
      <c r="T17" s="46">
        <f t="shared" si="28"/>
        <v>1</v>
      </c>
      <c r="U17" s="46">
        <f t="shared" si="28"/>
        <v>1</v>
      </c>
      <c r="V17" s="46">
        <f t="shared" si="28"/>
        <v>1</v>
      </c>
      <c r="W17" s="46">
        <f t="shared" si="28"/>
        <v>1</v>
      </c>
      <c r="X17" s="46">
        <f t="shared" si="28"/>
        <v>1</v>
      </c>
      <c r="Y17" s="46">
        <f t="shared" si="28"/>
        <v>1</v>
      </c>
      <c r="Z17" s="46">
        <f t="shared" si="28"/>
        <v>1</v>
      </c>
      <c r="AA17" s="46">
        <f t="shared" si="28"/>
        <v>1</v>
      </c>
      <c r="AB17" s="46">
        <f t="shared" si="28"/>
        <v>1</v>
      </c>
      <c r="AC17" s="46">
        <f t="shared" si="28"/>
        <v>1</v>
      </c>
      <c r="AD17" s="46">
        <f t="shared" si="28"/>
        <v>2</v>
      </c>
      <c r="AE17" s="46">
        <f t="shared" si="28"/>
        <v>1</v>
      </c>
      <c r="AF17" s="46">
        <f t="shared" si="28"/>
        <v>1</v>
      </c>
      <c r="AG17" s="46">
        <f t="shared" si="28"/>
        <v>2</v>
      </c>
      <c r="AH17" s="46">
        <f t="shared" si="28"/>
        <v>2</v>
      </c>
      <c r="AI17" s="46">
        <f t="shared" si="28"/>
        <v>2</v>
      </c>
      <c r="AJ17" s="46">
        <f t="shared" si="28"/>
        <v>2</v>
      </c>
      <c r="AK17" s="46">
        <f t="shared" si="28"/>
        <v>2</v>
      </c>
      <c r="AL17" s="46">
        <f t="shared" si="28"/>
        <v>2</v>
      </c>
      <c r="AM17" s="46">
        <f t="shared" si="28"/>
        <v>2</v>
      </c>
      <c r="AN17" s="46">
        <f t="shared" si="28"/>
        <v>2</v>
      </c>
      <c r="AO17" s="46">
        <f t="shared" si="28"/>
        <v>2</v>
      </c>
      <c r="AP17" s="46">
        <f t="shared" si="28"/>
        <v>2</v>
      </c>
      <c r="AQ17" s="46">
        <f t="shared" si="28"/>
        <v>2</v>
      </c>
      <c r="AR17" s="46">
        <f t="shared" si="28"/>
        <v>2</v>
      </c>
      <c r="AS17" s="46">
        <f t="shared" si="28"/>
        <v>2</v>
      </c>
      <c r="AT17" s="46">
        <f t="shared" si="28"/>
        <v>2</v>
      </c>
      <c r="AU17" s="46">
        <f t="shared" si="28"/>
        <v>2</v>
      </c>
      <c r="AV17" s="46">
        <f t="shared" si="28"/>
        <v>3</v>
      </c>
      <c r="AW17" s="46">
        <f t="shared" si="28"/>
        <v>3</v>
      </c>
      <c r="AX17" s="46">
        <f t="shared" si="28"/>
        <v>3</v>
      </c>
      <c r="AY17" s="46">
        <f t="shared" si="28"/>
        <v>3</v>
      </c>
      <c r="AZ17" s="46">
        <f t="shared" si="28"/>
        <v>3</v>
      </c>
      <c r="BA17" s="46">
        <f t="shared" si="28"/>
        <v>3</v>
      </c>
      <c r="BB17" s="46">
        <f t="shared" si="28"/>
        <v>3</v>
      </c>
      <c r="BC17" s="46">
        <f t="shared" si="28"/>
        <v>3</v>
      </c>
      <c r="BD17" s="46">
        <f t="shared" si="28"/>
        <v>3</v>
      </c>
      <c r="BE17" s="46">
        <f t="shared" si="28"/>
        <v>3</v>
      </c>
      <c r="BF17" s="46">
        <f t="shared" si="28"/>
        <v>3</v>
      </c>
      <c r="BG17" s="46">
        <f t="shared" si="28"/>
        <v>3</v>
      </c>
      <c r="BH17" s="46">
        <f t="shared" si="28"/>
        <v>4</v>
      </c>
      <c r="BI17" s="46">
        <f t="shared" si="28"/>
        <v>3</v>
      </c>
      <c r="BJ17" s="46">
        <f t="shared" si="28"/>
        <v>3</v>
      </c>
      <c r="BK17" s="46">
        <f t="shared" si="28"/>
        <v>4</v>
      </c>
      <c r="BL17" s="46">
        <f t="shared" si="28"/>
        <v>4</v>
      </c>
      <c r="BM17" s="46">
        <f t="shared" si="28"/>
        <v>4</v>
      </c>
      <c r="BN17" s="46">
        <f t="shared" si="28"/>
        <v>4</v>
      </c>
      <c r="BO17" s="46">
        <f t="shared" ref="BO17:CX17" si="29">ROUNDDOWN(BO16,0)</f>
        <v>4</v>
      </c>
      <c r="BP17" s="46">
        <f t="shared" si="29"/>
        <v>4</v>
      </c>
      <c r="BQ17" s="46">
        <f t="shared" si="29"/>
        <v>4</v>
      </c>
      <c r="BR17" s="46">
        <f t="shared" si="29"/>
        <v>4</v>
      </c>
      <c r="BS17" s="46">
        <f t="shared" si="29"/>
        <v>4</v>
      </c>
      <c r="BT17" s="46">
        <f t="shared" si="29"/>
        <v>4</v>
      </c>
      <c r="BU17" s="46">
        <f t="shared" si="29"/>
        <v>4</v>
      </c>
      <c r="BV17" s="46">
        <f t="shared" si="29"/>
        <v>4</v>
      </c>
      <c r="BW17" s="46">
        <f t="shared" si="29"/>
        <v>4</v>
      </c>
      <c r="BX17" s="46">
        <f t="shared" si="29"/>
        <v>4</v>
      </c>
      <c r="BY17" s="46">
        <f t="shared" si="29"/>
        <v>4</v>
      </c>
      <c r="BZ17" s="46">
        <f t="shared" si="29"/>
        <v>5</v>
      </c>
      <c r="CA17" s="46">
        <f t="shared" si="29"/>
        <v>5</v>
      </c>
      <c r="CB17" s="46">
        <f t="shared" si="29"/>
        <v>5</v>
      </c>
      <c r="CC17" s="46">
        <f t="shared" si="29"/>
        <v>5</v>
      </c>
      <c r="CD17" s="46">
        <f t="shared" si="29"/>
        <v>5</v>
      </c>
      <c r="CE17" s="46">
        <f t="shared" si="29"/>
        <v>5</v>
      </c>
      <c r="CF17" s="46">
        <f t="shared" si="29"/>
        <v>5</v>
      </c>
      <c r="CG17" s="46">
        <f t="shared" si="29"/>
        <v>5</v>
      </c>
      <c r="CH17" s="46">
        <f t="shared" si="29"/>
        <v>5</v>
      </c>
      <c r="CI17" s="46">
        <f t="shared" si="29"/>
        <v>5</v>
      </c>
      <c r="CJ17" s="46">
        <f t="shared" si="29"/>
        <v>5</v>
      </c>
      <c r="CK17" s="46">
        <f t="shared" si="29"/>
        <v>5</v>
      </c>
      <c r="CL17" s="46">
        <f t="shared" si="29"/>
        <v>6</v>
      </c>
      <c r="CM17" s="46">
        <f t="shared" si="29"/>
        <v>5</v>
      </c>
      <c r="CN17" s="46">
        <f t="shared" si="29"/>
        <v>5</v>
      </c>
      <c r="CO17" s="46">
        <f t="shared" si="29"/>
        <v>6</v>
      </c>
      <c r="CP17" s="46">
        <f t="shared" si="29"/>
        <v>6</v>
      </c>
      <c r="CQ17" s="46">
        <f t="shared" si="29"/>
        <v>6</v>
      </c>
      <c r="CR17" s="46">
        <f t="shared" si="29"/>
        <v>6</v>
      </c>
      <c r="CS17" s="46">
        <f t="shared" si="29"/>
        <v>6</v>
      </c>
      <c r="CT17" s="46">
        <f t="shared" si="29"/>
        <v>6</v>
      </c>
      <c r="CU17" s="46">
        <f t="shared" si="29"/>
        <v>6</v>
      </c>
      <c r="CV17" s="46">
        <f t="shared" si="29"/>
        <v>6</v>
      </c>
      <c r="CW17" s="46">
        <f t="shared" si="29"/>
        <v>6</v>
      </c>
      <c r="CX17" s="46">
        <f t="shared" si="29"/>
        <v>6</v>
      </c>
    </row>
    <row r="18" spans="1:102" s="46" customFormat="1" x14ac:dyDescent="0.2">
      <c r="A18" s="46" t="s">
        <v>176</v>
      </c>
      <c r="B18" s="46">
        <f ca="1">IF(RAND()&lt;$B$41,1,0)</f>
        <v>0</v>
      </c>
      <c r="C18" s="46">
        <f t="shared" ref="C18:BN18" ca="1" si="30">IF(RAND()&lt;$B$41,1,0)</f>
        <v>0</v>
      </c>
      <c r="D18" s="46">
        <f t="shared" ca="1" si="30"/>
        <v>0</v>
      </c>
      <c r="E18" s="46">
        <f t="shared" ca="1" si="30"/>
        <v>0</v>
      </c>
      <c r="F18" s="46">
        <f t="shared" ca="1" si="30"/>
        <v>0</v>
      </c>
      <c r="G18" s="46">
        <f t="shared" ca="1" si="30"/>
        <v>0</v>
      </c>
      <c r="H18" s="46">
        <f t="shared" ca="1" si="30"/>
        <v>0</v>
      </c>
      <c r="I18" s="46">
        <f t="shared" ca="1" si="30"/>
        <v>0</v>
      </c>
      <c r="J18" s="46">
        <f t="shared" ca="1" si="30"/>
        <v>0</v>
      </c>
      <c r="K18" s="46">
        <f t="shared" ca="1" si="30"/>
        <v>0</v>
      </c>
      <c r="L18" s="46">
        <f t="shared" ca="1" si="30"/>
        <v>0</v>
      </c>
      <c r="M18" s="46">
        <f t="shared" ca="1" si="30"/>
        <v>0</v>
      </c>
      <c r="N18" s="46">
        <f t="shared" ca="1" si="30"/>
        <v>0</v>
      </c>
      <c r="O18" s="46">
        <f t="shared" ca="1" si="30"/>
        <v>0</v>
      </c>
      <c r="P18" s="46">
        <f t="shared" ca="1" si="30"/>
        <v>0</v>
      </c>
      <c r="Q18" s="46">
        <f t="shared" ca="1" si="30"/>
        <v>0</v>
      </c>
      <c r="R18" s="46">
        <f t="shared" ca="1" si="30"/>
        <v>0</v>
      </c>
      <c r="S18" s="46">
        <f t="shared" ca="1" si="30"/>
        <v>0</v>
      </c>
      <c r="T18" s="46">
        <f t="shared" ca="1" si="30"/>
        <v>0</v>
      </c>
      <c r="U18" s="46">
        <f t="shared" ca="1" si="30"/>
        <v>0</v>
      </c>
      <c r="V18" s="46">
        <f t="shared" ca="1" si="30"/>
        <v>0</v>
      </c>
      <c r="W18" s="46">
        <f t="shared" ca="1" si="30"/>
        <v>0</v>
      </c>
      <c r="X18" s="46">
        <f t="shared" ca="1" si="30"/>
        <v>0</v>
      </c>
      <c r="Y18" s="46">
        <f t="shared" ca="1" si="30"/>
        <v>0</v>
      </c>
      <c r="Z18" s="46">
        <f t="shared" ca="1" si="30"/>
        <v>0</v>
      </c>
      <c r="AA18" s="46">
        <f t="shared" ca="1" si="30"/>
        <v>0</v>
      </c>
      <c r="AB18" s="46">
        <f t="shared" ca="1" si="30"/>
        <v>0</v>
      </c>
      <c r="AC18" s="46">
        <f t="shared" ca="1" si="30"/>
        <v>0</v>
      </c>
      <c r="AD18" s="46">
        <f t="shared" ca="1" si="30"/>
        <v>0</v>
      </c>
      <c r="AE18" s="46">
        <f t="shared" ca="1" si="30"/>
        <v>0</v>
      </c>
      <c r="AF18" s="46">
        <f t="shared" ca="1" si="30"/>
        <v>0</v>
      </c>
      <c r="AG18" s="46">
        <f t="shared" ca="1" si="30"/>
        <v>0</v>
      </c>
      <c r="AH18" s="46">
        <f t="shared" ca="1" si="30"/>
        <v>0</v>
      </c>
      <c r="AI18" s="46">
        <f t="shared" ca="1" si="30"/>
        <v>0</v>
      </c>
      <c r="AJ18" s="46">
        <f t="shared" ca="1" si="30"/>
        <v>0</v>
      </c>
      <c r="AK18" s="46">
        <f t="shared" ca="1" si="30"/>
        <v>0</v>
      </c>
      <c r="AL18" s="46">
        <f t="shared" ca="1" si="30"/>
        <v>0</v>
      </c>
      <c r="AM18" s="46">
        <f t="shared" ca="1" si="30"/>
        <v>0</v>
      </c>
      <c r="AN18" s="46">
        <f t="shared" ca="1" si="30"/>
        <v>0</v>
      </c>
      <c r="AO18" s="46">
        <f t="shared" ca="1" si="30"/>
        <v>0</v>
      </c>
      <c r="AP18" s="46">
        <f t="shared" ca="1" si="30"/>
        <v>0</v>
      </c>
      <c r="AQ18" s="46">
        <f t="shared" ca="1" si="30"/>
        <v>0</v>
      </c>
      <c r="AR18" s="46">
        <f t="shared" ca="1" si="30"/>
        <v>0</v>
      </c>
      <c r="AS18" s="46">
        <f t="shared" ca="1" si="30"/>
        <v>0</v>
      </c>
      <c r="AT18" s="46">
        <f t="shared" ca="1" si="30"/>
        <v>0</v>
      </c>
      <c r="AU18" s="46">
        <f t="shared" ca="1" si="30"/>
        <v>0</v>
      </c>
      <c r="AV18" s="46">
        <f t="shared" ca="1" si="30"/>
        <v>0</v>
      </c>
      <c r="AW18" s="46">
        <f t="shared" ca="1" si="30"/>
        <v>0</v>
      </c>
      <c r="AX18" s="46">
        <f t="shared" ca="1" si="30"/>
        <v>0</v>
      </c>
      <c r="AY18" s="46">
        <f t="shared" ca="1" si="30"/>
        <v>0</v>
      </c>
      <c r="AZ18" s="46">
        <f t="shared" ca="1" si="30"/>
        <v>0</v>
      </c>
      <c r="BA18" s="46">
        <f t="shared" ca="1" si="30"/>
        <v>0</v>
      </c>
      <c r="BB18" s="46">
        <f t="shared" ca="1" si="30"/>
        <v>0</v>
      </c>
      <c r="BC18" s="46">
        <f t="shared" ca="1" si="30"/>
        <v>0</v>
      </c>
      <c r="BD18" s="46">
        <f t="shared" ca="1" si="30"/>
        <v>0</v>
      </c>
      <c r="BE18" s="46">
        <f t="shared" ca="1" si="30"/>
        <v>0</v>
      </c>
      <c r="BF18" s="46">
        <f t="shared" ca="1" si="30"/>
        <v>0</v>
      </c>
      <c r="BG18" s="46">
        <f t="shared" ca="1" si="30"/>
        <v>0</v>
      </c>
      <c r="BH18" s="46">
        <f t="shared" ca="1" si="30"/>
        <v>0</v>
      </c>
      <c r="BI18" s="46">
        <f t="shared" ca="1" si="30"/>
        <v>0</v>
      </c>
      <c r="BJ18" s="46">
        <f t="shared" ca="1" si="30"/>
        <v>0</v>
      </c>
      <c r="BK18" s="46">
        <f t="shared" ca="1" si="30"/>
        <v>0</v>
      </c>
      <c r="BL18" s="46">
        <f t="shared" ca="1" si="30"/>
        <v>0</v>
      </c>
      <c r="BM18" s="46">
        <f t="shared" ca="1" si="30"/>
        <v>0</v>
      </c>
      <c r="BN18" s="46">
        <f t="shared" ca="1" si="30"/>
        <v>0</v>
      </c>
      <c r="BO18" s="46">
        <f t="shared" ref="BO18:CX18" ca="1" si="31">IF(RAND()&lt;$B$41,1,0)</f>
        <v>0</v>
      </c>
      <c r="BP18" s="46">
        <f t="shared" ca="1" si="31"/>
        <v>0</v>
      </c>
      <c r="BQ18" s="46">
        <f t="shared" ca="1" si="31"/>
        <v>0</v>
      </c>
      <c r="BR18" s="46">
        <f t="shared" ca="1" si="31"/>
        <v>0</v>
      </c>
      <c r="BS18" s="46">
        <f t="shared" ca="1" si="31"/>
        <v>0</v>
      </c>
      <c r="BT18" s="46">
        <f t="shared" ca="1" si="31"/>
        <v>0</v>
      </c>
      <c r="BU18" s="46">
        <f t="shared" ca="1" si="31"/>
        <v>0</v>
      </c>
      <c r="BV18" s="46">
        <f t="shared" ca="1" si="31"/>
        <v>0</v>
      </c>
      <c r="BW18" s="46">
        <f t="shared" ca="1" si="31"/>
        <v>0</v>
      </c>
      <c r="BX18" s="46">
        <f t="shared" ca="1" si="31"/>
        <v>0</v>
      </c>
      <c r="BY18" s="46">
        <f t="shared" ca="1" si="31"/>
        <v>0</v>
      </c>
      <c r="BZ18" s="46">
        <f t="shared" ca="1" si="31"/>
        <v>0</v>
      </c>
      <c r="CA18" s="46">
        <f t="shared" ca="1" si="31"/>
        <v>0</v>
      </c>
      <c r="CB18" s="46">
        <f t="shared" ca="1" si="31"/>
        <v>0</v>
      </c>
      <c r="CC18" s="46">
        <f t="shared" ca="1" si="31"/>
        <v>0</v>
      </c>
      <c r="CD18" s="46">
        <f t="shared" ca="1" si="31"/>
        <v>0</v>
      </c>
      <c r="CE18" s="46">
        <f t="shared" ca="1" si="31"/>
        <v>0</v>
      </c>
      <c r="CF18" s="46">
        <f t="shared" ca="1" si="31"/>
        <v>0</v>
      </c>
      <c r="CG18" s="46">
        <f t="shared" ca="1" si="31"/>
        <v>0</v>
      </c>
      <c r="CH18" s="46">
        <f t="shared" ca="1" si="31"/>
        <v>0</v>
      </c>
      <c r="CI18" s="46">
        <f t="shared" ca="1" si="31"/>
        <v>0</v>
      </c>
      <c r="CJ18" s="46">
        <f t="shared" ca="1" si="31"/>
        <v>0</v>
      </c>
      <c r="CK18" s="46">
        <f t="shared" ca="1" si="31"/>
        <v>0</v>
      </c>
      <c r="CL18" s="46">
        <f t="shared" ca="1" si="31"/>
        <v>0</v>
      </c>
      <c r="CM18" s="46">
        <f t="shared" ca="1" si="31"/>
        <v>0</v>
      </c>
      <c r="CN18" s="46">
        <f t="shared" ca="1" si="31"/>
        <v>0</v>
      </c>
      <c r="CO18" s="46">
        <f t="shared" ca="1" si="31"/>
        <v>0</v>
      </c>
      <c r="CP18" s="46">
        <f t="shared" ca="1" si="31"/>
        <v>0</v>
      </c>
      <c r="CQ18" s="46">
        <f t="shared" ca="1" si="31"/>
        <v>0</v>
      </c>
      <c r="CR18" s="46">
        <f t="shared" ca="1" si="31"/>
        <v>0</v>
      </c>
      <c r="CS18" s="46">
        <f t="shared" ca="1" si="31"/>
        <v>0</v>
      </c>
      <c r="CT18" s="46">
        <f t="shared" ca="1" si="31"/>
        <v>0</v>
      </c>
      <c r="CU18" s="46">
        <f t="shared" ca="1" si="31"/>
        <v>0</v>
      </c>
      <c r="CV18" s="46">
        <f t="shared" ca="1" si="31"/>
        <v>0</v>
      </c>
      <c r="CW18" s="46">
        <f t="shared" ca="1" si="31"/>
        <v>0</v>
      </c>
      <c r="CX18" s="46">
        <f t="shared" ca="1" si="31"/>
        <v>0</v>
      </c>
    </row>
    <row r="19" spans="1:102" s="2" customFormat="1" x14ac:dyDescent="0.2">
      <c r="A19" s="2" t="s">
        <v>177</v>
      </c>
      <c r="B19" s="2" t="str">
        <f>IF(B2=0,"",IFERROR(IF(MOD(B2,$J$27)=15,1,""),""))</f>
        <v/>
      </c>
      <c r="C19" s="2" t="str">
        <f t="shared" ref="C19:BN19" si="32">IF(C2=0,"",IFERROR(IF(MOD(C2,$J$27)=15,1,""),""))</f>
        <v/>
      </c>
      <c r="D19" s="2" t="str">
        <f t="shared" si="32"/>
        <v/>
      </c>
      <c r="E19" s="2" t="str">
        <f t="shared" si="32"/>
        <v/>
      </c>
      <c r="F19" s="2" t="str">
        <f t="shared" si="32"/>
        <v/>
      </c>
      <c r="G19" s="2">
        <f t="shared" si="32"/>
        <v>1</v>
      </c>
      <c r="H19" s="2" t="str">
        <f t="shared" si="32"/>
        <v/>
      </c>
      <c r="I19" s="2" t="str">
        <f t="shared" si="32"/>
        <v/>
      </c>
      <c r="J19" s="2" t="str">
        <f t="shared" si="32"/>
        <v/>
      </c>
      <c r="K19" s="2" t="str">
        <f t="shared" si="32"/>
        <v/>
      </c>
      <c r="L19" s="2" t="str">
        <f t="shared" si="32"/>
        <v/>
      </c>
      <c r="M19" s="2">
        <f t="shared" si="32"/>
        <v>1</v>
      </c>
      <c r="N19" s="2" t="str">
        <f t="shared" si="32"/>
        <v/>
      </c>
      <c r="O19" s="2" t="str">
        <f t="shared" si="32"/>
        <v/>
      </c>
      <c r="P19" s="2" t="str">
        <f t="shared" si="32"/>
        <v/>
      </c>
      <c r="Q19" s="2" t="str">
        <f t="shared" si="32"/>
        <v/>
      </c>
      <c r="R19" s="2" t="str">
        <f t="shared" si="32"/>
        <v/>
      </c>
      <c r="S19" s="2">
        <f t="shared" si="32"/>
        <v>1</v>
      </c>
      <c r="T19" s="2" t="str">
        <f t="shared" si="32"/>
        <v/>
      </c>
      <c r="U19" s="2" t="str">
        <f t="shared" si="32"/>
        <v/>
      </c>
      <c r="V19" s="2" t="str">
        <f t="shared" si="32"/>
        <v/>
      </c>
      <c r="W19" s="2" t="str">
        <f t="shared" si="32"/>
        <v/>
      </c>
      <c r="X19" s="2" t="str">
        <f t="shared" si="32"/>
        <v/>
      </c>
      <c r="Y19" s="2">
        <f t="shared" si="32"/>
        <v>1</v>
      </c>
      <c r="Z19" s="2" t="str">
        <f t="shared" si="32"/>
        <v/>
      </c>
      <c r="AA19" s="2" t="str">
        <f t="shared" si="32"/>
        <v/>
      </c>
      <c r="AB19" s="2" t="str">
        <f t="shared" si="32"/>
        <v/>
      </c>
      <c r="AC19" s="2" t="str">
        <f t="shared" si="32"/>
        <v/>
      </c>
      <c r="AD19" s="2" t="str">
        <f t="shared" si="32"/>
        <v/>
      </c>
      <c r="AE19" s="2">
        <f t="shared" si="32"/>
        <v>1</v>
      </c>
      <c r="AF19" s="2" t="str">
        <f t="shared" si="32"/>
        <v/>
      </c>
      <c r="AG19" s="2" t="str">
        <f t="shared" si="32"/>
        <v/>
      </c>
      <c r="AH19" s="2" t="str">
        <f t="shared" si="32"/>
        <v/>
      </c>
      <c r="AI19" s="2" t="str">
        <f t="shared" si="32"/>
        <v/>
      </c>
      <c r="AJ19" s="2" t="str">
        <f t="shared" si="32"/>
        <v/>
      </c>
      <c r="AK19" s="2">
        <f t="shared" si="32"/>
        <v>1</v>
      </c>
      <c r="AL19" s="2" t="str">
        <f t="shared" si="32"/>
        <v/>
      </c>
      <c r="AM19" s="2" t="str">
        <f t="shared" si="32"/>
        <v/>
      </c>
      <c r="AN19" s="2" t="str">
        <f t="shared" si="32"/>
        <v/>
      </c>
      <c r="AO19" s="2" t="str">
        <f t="shared" si="32"/>
        <v/>
      </c>
      <c r="AP19" s="2" t="str">
        <f t="shared" si="32"/>
        <v/>
      </c>
      <c r="AQ19" s="2">
        <f t="shared" si="32"/>
        <v>1</v>
      </c>
      <c r="AR19" s="2" t="str">
        <f t="shared" si="32"/>
        <v/>
      </c>
      <c r="AS19" s="2" t="str">
        <f t="shared" si="32"/>
        <v/>
      </c>
      <c r="AT19" s="2" t="str">
        <f t="shared" si="32"/>
        <v/>
      </c>
      <c r="AU19" s="2" t="str">
        <f t="shared" si="32"/>
        <v/>
      </c>
      <c r="AV19" s="2" t="str">
        <f t="shared" si="32"/>
        <v/>
      </c>
      <c r="AW19" s="2">
        <f t="shared" si="32"/>
        <v>1</v>
      </c>
      <c r="AX19" s="2" t="str">
        <f t="shared" si="32"/>
        <v/>
      </c>
      <c r="AY19" s="2" t="str">
        <f t="shared" si="32"/>
        <v/>
      </c>
      <c r="AZ19" s="2" t="str">
        <f t="shared" si="32"/>
        <v/>
      </c>
      <c r="BA19" s="2" t="str">
        <f t="shared" si="32"/>
        <v/>
      </c>
      <c r="BB19" s="2" t="str">
        <f t="shared" si="32"/>
        <v/>
      </c>
      <c r="BC19" s="2">
        <f t="shared" si="32"/>
        <v>1</v>
      </c>
      <c r="BD19" s="2" t="str">
        <f t="shared" si="32"/>
        <v/>
      </c>
      <c r="BE19" s="2" t="str">
        <f t="shared" si="32"/>
        <v/>
      </c>
      <c r="BF19" s="2" t="str">
        <f t="shared" si="32"/>
        <v/>
      </c>
      <c r="BG19" s="2" t="str">
        <f t="shared" si="32"/>
        <v/>
      </c>
      <c r="BH19" s="2" t="str">
        <f t="shared" si="32"/>
        <v/>
      </c>
      <c r="BI19" s="2">
        <f t="shared" si="32"/>
        <v>1</v>
      </c>
      <c r="BJ19" s="2" t="str">
        <f t="shared" si="32"/>
        <v/>
      </c>
      <c r="BK19" s="2" t="str">
        <f t="shared" si="32"/>
        <v/>
      </c>
      <c r="BL19" s="2" t="str">
        <f t="shared" si="32"/>
        <v/>
      </c>
      <c r="BM19" s="2" t="str">
        <f t="shared" si="32"/>
        <v/>
      </c>
      <c r="BN19" s="2" t="str">
        <f t="shared" si="32"/>
        <v/>
      </c>
      <c r="BO19" s="2">
        <f t="shared" ref="BO19:CX19" si="33">IF(BO2=0,"",IFERROR(IF(MOD(BO2,$J$27)=15,1,""),""))</f>
        <v>1</v>
      </c>
      <c r="BP19" s="2" t="str">
        <f t="shared" si="33"/>
        <v/>
      </c>
      <c r="BQ19" s="2" t="str">
        <f t="shared" si="33"/>
        <v/>
      </c>
      <c r="BR19" s="2" t="str">
        <f t="shared" si="33"/>
        <v/>
      </c>
      <c r="BS19" s="2" t="str">
        <f t="shared" si="33"/>
        <v/>
      </c>
      <c r="BT19" s="2" t="str">
        <f t="shared" si="33"/>
        <v/>
      </c>
      <c r="BU19" s="2">
        <f t="shared" si="33"/>
        <v>1</v>
      </c>
      <c r="BV19" s="2" t="str">
        <f t="shared" si="33"/>
        <v/>
      </c>
      <c r="BW19" s="2" t="str">
        <f t="shared" si="33"/>
        <v/>
      </c>
      <c r="BX19" s="2" t="str">
        <f t="shared" si="33"/>
        <v/>
      </c>
      <c r="BY19" s="2" t="str">
        <f t="shared" si="33"/>
        <v/>
      </c>
      <c r="BZ19" s="2" t="str">
        <f t="shared" si="33"/>
        <v/>
      </c>
      <c r="CA19" s="2">
        <f t="shared" si="33"/>
        <v>1</v>
      </c>
      <c r="CB19" s="2" t="str">
        <f t="shared" si="33"/>
        <v/>
      </c>
      <c r="CC19" s="2" t="str">
        <f t="shared" si="33"/>
        <v/>
      </c>
      <c r="CD19" s="2" t="str">
        <f t="shared" si="33"/>
        <v/>
      </c>
      <c r="CE19" s="2" t="str">
        <f t="shared" si="33"/>
        <v/>
      </c>
      <c r="CF19" s="2" t="str">
        <f t="shared" si="33"/>
        <v/>
      </c>
      <c r="CG19" s="2">
        <f t="shared" si="33"/>
        <v>1</v>
      </c>
      <c r="CH19" s="2" t="str">
        <f t="shared" si="33"/>
        <v/>
      </c>
      <c r="CI19" s="2" t="str">
        <f t="shared" si="33"/>
        <v/>
      </c>
      <c r="CJ19" s="2" t="str">
        <f t="shared" si="33"/>
        <v/>
      </c>
      <c r="CK19" s="2" t="str">
        <f t="shared" si="33"/>
        <v/>
      </c>
      <c r="CL19" s="2" t="str">
        <f t="shared" si="33"/>
        <v/>
      </c>
      <c r="CM19" s="2">
        <f t="shared" si="33"/>
        <v>1</v>
      </c>
      <c r="CN19" s="2" t="str">
        <f t="shared" si="33"/>
        <v/>
      </c>
      <c r="CO19" s="2" t="str">
        <f t="shared" si="33"/>
        <v/>
      </c>
      <c r="CP19" s="2" t="str">
        <f t="shared" si="33"/>
        <v/>
      </c>
      <c r="CQ19" s="2" t="str">
        <f t="shared" si="33"/>
        <v/>
      </c>
      <c r="CR19" s="2" t="str">
        <f t="shared" si="33"/>
        <v/>
      </c>
      <c r="CS19" s="2">
        <f t="shared" si="33"/>
        <v>1</v>
      </c>
      <c r="CT19" s="2" t="str">
        <f t="shared" si="33"/>
        <v/>
      </c>
      <c r="CU19" s="2" t="str">
        <f t="shared" si="33"/>
        <v/>
      </c>
      <c r="CV19" s="2" t="str">
        <f t="shared" si="33"/>
        <v/>
      </c>
      <c r="CW19" s="2" t="str">
        <f t="shared" si="33"/>
        <v/>
      </c>
      <c r="CX19" s="2" t="str">
        <f t="shared" si="33"/>
        <v/>
      </c>
    </row>
    <row r="20" spans="1:102" s="1" customFormat="1" x14ac:dyDescent="0.2">
      <c r="A20" s="1" t="s">
        <v>178</v>
      </c>
      <c r="B20" s="1" t="str">
        <f>IF(B2=0,"",IFERROR(IF(MOD(B2,$J$27)=18,1,""),""))</f>
        <v/>
      </c>
      <c r="C20" s="1" t="str">
        <f t="shared" ref="C20:BN20" si="34">IF(C2=0,"",IFERROR(IF(MOD(C2,$J$27)=18,1,""),""))</f>
        <v/>
      </c>
      <c r="D20" s="1" t="str">
        <f t="shared" si="34"/>
        <v/>
      </c>
      <c r="E20" s="1" t="str">
        <f t="shared" si="34"/>
        <v/>
      </c>
      <c r="F20" s="1" t="str">
        <f t="shared" si="34"/>
        <v/>
      </c>
      <c r="G20" s="1" t="str">
        <f t="shared" si="34"/>
        <v/>
      </c>
      <c r="H20" s="1" t="str">
        <f t="shared" si="34"/>
        <v/>
      </c>
      <c r="I20" s="1" t="str">
        <f t="shared" si="34"/>
        <v/>
      </c>
      <c r="J20" s="1" t="str">
        <f t="shared" si="34"/>
        <v/>
      </c>
      <c r="K20" s="1" t="str">
        <f t="shared" si="34"/>
        <v/>
      </c>
      <c r="L20" s="1" t="str">
        <f t="shared" si="34"/>
        <v/>
      </c>
      <c r="M20" s="1" t="str">
        <f t="shared" si="34"/>
        <v/>
      </c>
      <c r="N20" s="1" t="str">
        <f t="shared" si="34"/>
        <v/>
      </c>
      <c r="O20" s="1" t="str">
        <f t="shared" si="34"/>
        <v/>
      </c>
      <c r="P20" s="1" t="str">
        <f t="shared" si="34"/>
        <v/>
      </c>
      <c r="Q20" s="1" t="str">
        <f t="shared" si="34"/>
        <v/>
      </c>
      <c r="R20" s="1" t="str">
        <f t="shared" si="34"/>
        <v/>
      </c>
      <c r="S20" s="1" t="str">
        <f t="shared" si="34"/>
        <v/>
      </c>
      <c r="T20" s="1" t="str">
        <f t="shared" si="34"/>
        <v/>
      </c>
      <c r="U20" s="1" t="str">
        <f t="shared" si="34"/>
        <v/>
      </c>
      <c r="V20" s="1" t="str">
        <f t="shared" si="34"/>
        <v/>
      </c>
      <c r="W20" s="1" t="str">
        <f t="shared" si="34"/>
        <v/>
      </c>
      <c r="X20" s="1" t="str">
        <f t="shared" si="34"/>
        <v/>
      </c>
      <c r="Y20" s="1" t="str">
        <f t="shared" si="34"/>
        <v/>
      </c>
      <c r="Z20" s="1" t="str">
        <f t="shared" si="34"/>
        <v/>
      </c>
      <c r="AA20" s="1" t="str">
        <f t="shared" si="34"/>
        <v/>
      </c>
      <c r="AB20" s="1" t="str">
        <f t="shared" si="34"/>
        <v/>
      </c>
      <c r="AC20" s="1" t="str">
        <f t="shared" si="34"/>
        <v/>
      </c>
      <c r="AD20" s="1" t="str">
        <f t="shared" si="34"/>
        <v/>
      </c>
      <c r="AE20" s="1" t="str">
        <f t="shared" si="34"/>
        <v/>
      </c>
      <c r="AF20" s="1" t="str">
        <f t="shared" si="34"/>
        <v/>
      </c>
      <c r="AG20" s="1" t="str">
        <f t="shared" si="34"/>
        <v/>
      </c>
      <c r="AH20" s="1" t="str">
        <f t="shared" si="34"/>
        <v/>
      </c>
      <c r="AI20" s="1" t="str">
        <f t="shared" si="34"/>
        <v/>
      </c>
      <c r="AJ20" s="1" t="str">
        <f t="shared" si="34"/>
        <v/>
      </c>
      <c r="AK20" s="1" t="str">
        <f t="shared" si="34"/>
        <v/>
      </c>
      <c r="AL20" s="1" t="str">
        <f t="shared" si="34"/>
        <v/>
      </c>
      <c r="AM20" s="1" t="str">
        <f t="shared" si="34"/>
        <v/>
      </c>
      <c r="AN20" s="1" t="str">
        <f t="shared" si="34"/>
        <v/>
      </c>
      <c r="AO20" s="1" t="str">
        <f t="shared" si="34"/>
        <v/>
      </c>
      <c r="AP20" s="1" t="str">
        <f t="shared" si="34"/>
        <v/>
      </c>
      <c r="AQ20" s="1" t="str">
        <f t="shared" si="34"/>
        <v/>
      </c>
      <c r="AR20" s="1" t="str">
        <f t="shared" si="34"/>
        <v/>
      </c>
      <c r="AS20" s="1" t="str">
        <f t="shared" si="34"/>
        <v/>
      </c>
      <c r="AT20" s="1" t="str">
        <f t="shared" si="34"/>
        <v/>
      </c>
      <c r="AU20" s="1" t="str">
        <f t="shared" si="34"/>
        <v/>
      </c>
      <c r="AV20" s="1" t="str">
        <f t="shared" si="34"/>
        <v/>
      </c>
      <c r="AW20" s="1" t="str">
        <f t="shared" si="34"/>
        <v/>
      </c>
      <c r="AX20" s="1" t="str">
        <f t="shared" si="34"/>
        <v/>
      </c>
      <c r="AY20" s="1" t="str">
        <f t="shared" si="34"/>
        <v/>
      </c>
      <c r="AZ20" s="1" t="str">
        <f t="shared" si="34"/>
        <v/>
      </c>
      <c r="BA20" s="1" t="str">
        <f t="shared" si="34"/>
        <v/>
      </c>
      <c r="BB20" s="1" t="str">
        <f t="shared" si="34"/>
        <v/>
      </c>
      <c r="BC20" s="1" t="str">
        <f t="shared" si="34"/>
        <v/>
      </c>
      <c r="BD20" s="1" t="str">
        <f t="shared" si="34"/>
        <v/>
      </c>
      <c r="BE20" s="1" t="str">
        <f t="shared" si="34"/>
        <v/>
      </c>
      <c r="BF20" s="1" t="str">
        <f t="shared" si="34"/>
        <v/>
      </c>
      <c r="BG20" s="1" t="str">
        <f t="shared" si="34"/>
        <v/>
      </c>
      <c r="BH20" s="1" t="str">
        <f t="shared" si="34"/>
        <v/>
      </c>
      <c r="BI20" s="1" t="str">
        <f t="shared" si="34"/>
        <v/>
      </c>
      <c r="BJ20" s="1" t="str">
        <f t="shared" si="34"/>
        <v/>
      </c>
      <c r="BK20" s="1" t="str">
        <f t="shared" si="34"/>
        <v/>
      </c>
      <c r="BL20" s="1" t="str">
        <f t="shared" si="34"/>
        <v/>
      </c>
      <c r="BM20" s="1" t="str">
        <f t="shared" si="34"/>
        <v/>
      </c>
      <c r="BN20" s="1" t="str">
        <f t="shared" si="34"/>
        <v/>
      </c>
      <c r="BO20" s="1" t="str">
        <f t="shared" ref="BO20:CX20" si="35">IF(BO2=0,"",IFERROR(IF(MOD(BO2,$J$27)=18,1,""),""))</f>
        <v/>
      </c>
      <c r="BP20" s="1" t="str">
        <f t="shared" si="35"/>
        <v/>
      </c>
      <c r="BQ20" s="1" t="str">
        <f t="shared" si="35"/>
        <v/>
      </c>
      <c r="BR20" s="1" t="str">
        <f t="shared" si="35"/>
        <v/>
      </c>
      <c r="BS20" s="1" t="str">
        <f t="shared" si="35"/>
        <v/>
      </c>
      <c r="BT20" s="1" t="str">
        <f t="shared" si="35"/>
        <v/>
      </c>
      <c r="BU20" s="1" t="str">
        <f t="shared" si="35"/>
        <v/>
      </c>
      <c r="BV20" s="1" t="str">
        <f t="shared" si="35"/>
        <v/>
      </c>
      <c r="BW20" s="1" t="str">
        <f t="shared" si="35"/>
        <v/>
      </c>
      <c r="BX20" s="1" t="str">
        <f t="shared" si="35"/>
        <v/>
      </c>
      <c r="BY20" s="1" t="str">
        <f t="shared" si="35"/>
        <v/>
      </c>
      <c r="BZ20" s="1" t="str">
        <f t="shared" si="35"/>
        <v/>
      </c>
      <c r="CA20" s="1" t="str">
        <f t="shared" si="35"/>
        <v/>
      </c>
      <c r="CB20" s="1" t="str">
        <f t="shared" si="35"/>
        <v/>
      </c>
      <c r="CC20" s="1" t="str">
        <f t="shared" si="35"/>
        <v/>
      </c>
      <c r="CD20" s="1" t="str">
        <f t="shared" si="35"/>
        <v/>
      </c>
      <c r="CE20" s="1" t="str">
        <f t="shared" si="35"/>
        <v/>
      </c>
      <c r="CF20" s="1" t="str">
        <f t="shared" si="35"/>
        <v/>
      </c>
      <c r="CG20" s="1" t="str">
        <f t="shared" si="35"/>
        <v/>
      </c>
      <c r="CH20" s="1" t="str">
        <f t="shared" si="35"/>
        <v/>
      </c>
      <c r="CI20" s="1" t="str">
        <f t="shared" si="35"/>
        <v/>
      </c>
      <c r="CJ20" s="1" t="str">
        <f t="shared" si="35"/>
        <v/>
      </c>
      <c r="CK20" s="1" t="str">
        <f t="shared" si="35"/>
        <v/>
      </c>
      <c r="CL20" s="1" t="str">
        <f t="shared" si="35"/>
        <v/>
      </c>
      <c r="CM20" s="1" t="str">
        <f t="shared" si="35"/>
        <v/>
      </c>
      <c r="CN20" s="1" t="str">
        <f t="shared" si="35"/>
        <v/>
      </c>
      <c r="CO20" s="1" t="str">
        <f t="shared" si="35"/>
        <v/>
      </c>
      <c r="CP20" s="1" t="str">
        <f t="shared" si="35"/>
        <v/>
      </c>
      <c r="CQ20" s="1" t="str">
        <f t="shared" si="35"/>
        <v/>
      </c>
      <c r="CR20" s="1" t="str">
        <f t="shared" si="35"/>
        <v/>
      </c>
      <c r="CS20" s="1" t="str">
        <f t="shared" si="35"/>
        <v/>
      </c>
      <c r="CT20" s="1" t="str">
        <f t="shared" si="35"/>
        <v/>
      </c>
      <c r="CU20" s="1" t="str">
        <f t="shared" si="35"/>
        <v/>
      </c>
      <c r="CV20" s="1" t="str">
        <f t="shared" si="35"/>
        <v/>
      </c>
      <c r="CW20" s="1" t="str">
        <f t="shared" si="35"/>
        <v/>
      </c>
      <c r="CX20" s="1" t="str">
        <f t="shared" si="35"/>
        <v/>
      </c>
    </row>
    <row r="21" spans="1:102" s="2" customFormat="1" x14ac:dyDescent="0.2">
      <c r="A21" s="2" t="s">
        <v>179</v>
      </c>
      <c r="B21" s="2" t="str">
        <f>IF(B2=0,"",IFERROR(IF(MOD(B2,$J$27)=21,1,""),""))</f>
        <v/>
      </c>
      <c r="C21" s="2" t="str">
        <f t="shared" ref="C21:BN21" si="36">IF(C2=0,"",IFERROR(IF(MOD(C2,$J$27)=21,1,""),""))</f>
        <v/>
      </c>
      <c r="D21" s="2" t="str">
        <f t="shared" si="36"/>
        <v/>
      </c>
      <c r="E21" s="2" t="str">
        <f t="shared" si="36"/>
        <v/>
      </c>
      <c r="F21" s="2" t="str">
        <f t="shared" si="36"/>
        <v/>
      </c>
      <c r="G21" s="2" t="str">
        <f t="shared" si="36"/>
        <v/>
      </c>
      <c r="H21" s="2" t="str">
        <f t="shared" si="36"/>
        <v/>
      </c>
      <c r="I21" s="2" t="str">
        <f t="shared" si="36"/>
        <v/>
      </c>
      <c r="J21" s="2" t="str">
        <f t="shared" si="36"/>
        <v/>
      </c>
      <c r="K21" s="2" t="str">
        <f t="shared" si="36"/>
        <v/>
      </c>
      <c r="L21" s="2" t="str">
        <f t="shared" si="36"/>
        <v/>
      </c>
      <c r="M21" s="2" t="str">
        <f t="shared" si="36"/>
        <v/>
      </c>
      <c r="N21" s="2" t="str">
        <f t="shared" si="36"/>
        <v/>
      </c>
      <c r="O21" s="2" t="str">
        <f t="shared" si="36"/>
        <v/>
      </c>
      <c r="P21" s="2" t="str">
        <f t="shared" si="36"/>
        <v/>
      </c>
      <c r="Q21" s="2" t="str">
        <f t="shared" si="36"/>
        <v/>
      </c>
      <c r="R21" s="2" t="str">
        <f t="shared" si="36"/>
        <v/>
      </c>
      <c r="S21" s="2" t="str">
        <f t="shared" si="36"/>
        <v/>
      </c>
      <c r="T21" s="2" t="str">
        <f t="shared" si="36"/>
        <v/>
      </c>
      <c r="U21" s="2" t="str">
        <f t="shared" si="36"/>
        <v/>
      </c>
      <c r="V21" s="2" t="str">
        <f t="shared" si="36"/>
        <v/>
      </c>
      <c r="W21" s="2" t="str">
        <f t="shared" si="36"/>
        <v/>
      </c>
      <c r="X21" s="2" t="str">
        <f t="shared" si="36"/>
        <v/>
      </c>
      <c r="Y21" s="2" t="str">
        <f t="shared" si="36"/>
        <v/>
      </c>
      <c r="Z21" s="2" t="str">
        <f t="shared" si="36"/>
        <v/>
      </c>
      <c r="AA21" s="2" t="str">
        <f t="shared" si="36"/>
        <v/>
      </c>
      <c r="AB21" s="2" t="str">
        <f t="shared" si="36"/>
        <v/>
      </c>
      <c r="AC21" s="2" t="str">
        <f t="shared" si="36"/>
        <v/>
      </c>
      <c r="AD21" s="2" t="str">
        <f t="shared" si="36"/>
        <v/>
      </c>
      <c r="AE21" s="2" t="str">
        <f t="shared" si="36"/>
        <v/>
      </c>
      <c r="AF21" s="2" t="str">
        <f t="shared" si="36"/>
        <v/>
      </c>
      <c r="AG21" s="2" t="str">
        <f t="shared" si="36"/>
        <v/>
      </c>
      <c r="AH21" s="2" t="str">
        <f t="shared" si="36"/>
        <v/>
      </c>
      <c r="AI21" s="2" t="str">
        <f t="shared" si="36"/>
        <v/>
      </c>
      <c r="AJ21" s="2" t="str">
        <f t="shared" si="36"/>
        <v/>
      </c>
      <c r="AK21" s="2" t="str">
        <f t="shared" si="36"/>
        <v/>
      </c>
      <c r="AL21" s="2" t="str">
        <f t="shared" si="36"/>
        <v/>
      </c>
      <c r="AM21" s="2" t="str">
        <f t="shared" si="36"/>
        <v/>
      </c>
      <c r="AN21" s="2" t="str">
        <f t="shared" si="36"/>
        <v/>
      </c>
      <c r="AO21" s="2" t="str">
        <f t="shared" si="36"/>
        <v/>
      </c>
      <c r="AP21" s="2" t="str">
        <f t="shared" si="36"/>
        <v/>
      </c>
      <c r="AQ21" s="2" t="str">
        <f t="shared" si="36"/>
        <v/>
      </c>
      <c r="AR21" s="2" t="str">
        <f t="shared" si="36"/>
        <v/>
      </c>
      <c r="AS21" s="2" t="str">
        <f t="shared" si="36"/>
        <v/>
      </c>
      <c r="AT21" s="2" t="str">
        <f t="shared" si="36"/>
        <v/>
      </c>
      <c r="AU21" s="2" t="str">
        <f t="shared" si="36"/>
        <v/>
      </c>
      <c r="AV21" s="2" t="str">
        <f t="shared" si="36"/>
        <v/>
      </c>
      <c r="AW21" s="2" t="str">
        <f t="shared" si="36"/>
        <v/>
      </c>
      <c r="AX21" s="2" t="str">
        <f t="shared" si="36"/>
        <v/>
      </c>
      <c r="AY21" s="2" t="str">
        <f t="shared" si="36"/>
        <v/>
      </c>
      <c r="AZ21" s="2" t="str">
        <f t="shared" si="36"/>
        <v/>
      </c>
      <c r="BA21" s="2" t="str">
        <f t="shared" si="36"/>
        <v/>
      </c>
      <c r="BB21" s="2" t="str">
        <f t="shared" si="36"/>
        <v/>
      </c>
      <c r="BC21" s="2" t="str">
        <f t="shared" si="36"/>
        <v/>
      </c>
      <c r="BD21" s="2" t="str">
        <f t="shared" si="36"/>
        <v/>
      </c>
      <c r="BE21" s="2" t="str">
        <f t="shared" si="36"/>
        <v/>
      </c>
      <c r="BF21" s="2" t="str">
        <f t="shared" si="36"/>
        <v/>
      </c>
      <c r="BG21" s="2" t="str">
        <f t="shared" si="36"/>
        <v/>
      </c>
      <c r="BH21" s="2" t="str">
        <f t="shared" si="36"/>
        <v/>
      </c>
      <c r="BI21" s="2" t="str">
        <f t="shared" si="36"/>
        <v/>
      </c>
      <c r="BJ21" s="2" t="str">
        <f t="shared" si="36"/>
        <v/>
      </c>
      <c r="BK21" s="2" t="str">
        <f t="shared" si="36"/>
        <v/>
      </c>
      <c r="BL21" s="2" t="str">
        <f t="shared" si="36"/>
        <v/>
      </c>
      <c r="BM21" s="2" t="str">
        <f t="shared" si="36"/>
        <v/>
      </c>
      <c r="BN21" s="2" t="str">
        <f t="shared" si="36"/>
        <v/>
      </c>
      <c r="BO21" s="2" t="str">
        <f t="shared" ref="BO21:CX21" si="37">IF(BO2=0,"",IFERROR(IF(MOD(BO2,$J$27)=21,1,""),""))</f>
        <v/>
      </c>
      <c r="BP21" s="2" t="str">
        <f t="shared" si="37"/>
        <v/>
      </c>
      <c r="BQ21" s="2" t="str">
        <f t="shared" si="37"/>
        <v/>
      </c>
      <c r="BR21" s="2" t="str">
        <f t="shared" si="37"/>
        <v/>
      </c>
      <c r="BS21" s="2" t="str">
        <f t="shared" si="37"/>
        <v/>
      </c>
      <c r="BT21" s="2" t="str">
        <f t="shared" si="37"/>
        <v/>
      </c>
      <c r="BU21" s="2" t="str">
        <f t="shared" si="37"/>
        <v/>
      </c>
      <c r="BV21" s="2" t="str">
        <f t="shared" si="37"/>
        <v/>
      </c>
      <c r="BW21" s="2" t="str">
        <f t="shared" si="37"/>
        <v/>
      </c>
      <c r="BX21" s="2" t="str">
        <f t="shared" si="37"/>
        <v/>
      </c>
      <c r="BY21" s="2" t="str">
        <f t="shared" si="37"/>
        <v/>
      </c>
      <c r="BZ21" s="2" t="str">
        <f t="shared" si="37"/>
        <v/>
      </c>
      <c r="CA21" s="2" t="str">
        <f t="shared" si="37"/>
        <v/>
      </c>
      <c r="CB21" s="2" t="str">
        <f t="shared" si="37"/>
        <v/>
      </c>
      <c r="CC21" s="2" t="str">
        <f t="shared" si="37"/>
        <v/>
      </c>
      <c r="CD21" s="2" t="str">
        <f t="shared" si="37"/>
        <v/>
      </c>
      <c r="CE21" s="2" t="str">
        <f t="shared" si="37"/>
        <v/>
      </c>
      <c r="CF21" s="2" t="str">
        <f t="shared" si="37"/>
        <v/>
      </c>
      <c r="CG21" s="2" t="str">
        <f t="shared" si="37"/>
        <v/>
      </c>
      <c r="CH21" s="2" t="str">
        <f t="shared" si="37"/>
        <v/>
      </c>
      <c r="CI21" s="2" t="str">
        <f t="shared" si="37"/>
        <v/>
      </c>
      <c r="CJ21" s="2" t="str">
        <f t="shared" si="37"/>
        <v/>
      </c>
      <c r="CK21" s="2" t="str">
        <f t="shared" si="37"/>
        <v/>
      </c>
      <c r="CL21" s="2" t="str">
        <f t="shared" si="37"/>
        <v/>
      </c>
      <c r="CM21" s="2" t="str">
        <f t="shared" si="37"/>
        <v/>
      </c>
      <c r="CN21" s="2" t="str">
        <f t="shared" si="37"/>
        <v/>
      </c>
      <c r="CO21" s="2" t="str">
        <f t="shared" si="37"/>
        <v/>
      </c>
      <c r="CP21" s="2" t="str">
        <f t="shared" si="37"/>
        <v/>
      </c>
      <c r="CQ21" s="2" t="str">
        <f t="shared" si="37"/>
        <v/>
      </c>
      <c r="CR21" s="2" t="str">
        <f t="shared" si="37"/>
        <v/>
      </c>
      <c r="CS21" s="2" t="str">
        <f t="shared" si="37"/>
        <v/>
      </c>
      <c r="CT21" s="2" t="str">
        <f t="shared" si="37"/>
        <v/>
      </c>
      <c r="CU21" s="2" t="str">
        <f t="shared" si="37"/>
        <v/>
      </c>
      <c r="CV21" s="2" t="str">
        <f t="shared" si="37"/>
        <v/>
      </c>
      <c r="CW21" s="2" t="str">
        <f t="shared" si="37"/>
        <v/>
      </c>
      <c r="CX21" s="2" t="str">
        <f t="shared" si="37"/>
        <v/>
      </c>
    </row>
    <row r="22" spans="1:102" s="1" customFormat="1" x14ac:dyDescent="0.2">
      <c r="A22" s="1" t="s">
        <v>260</v>
      </c>
      <c r="B22" s="1" t="str">
        <f>IF(B2=0,"",IFERROR(IF(MOD(B2,$J$27)=24,1,""),""))</f>
        <v/>
      </c>
      <c r="C22" s="1" t="str">
        <f t="shared" ref="C22:BN22" si="38">IF(C2=0,"",IFERROR(IF(MOD(C2,$J$27)=24,1,""),""))</f>
        <v/>
      </c>
      <c r="D22" s="1" t="str">
        <f t="shared" si="38"/>
        <v/>
      </c>
      <c r="E22" s="1" t="str">
        <f t="shared" si="38"/>
        <v/>
      </c>
      <c r="F22" s="1" t="str">
        <f t="shared" si="38"/>
        <v/>
      </c>
      <c r="G22" s="1" t="str">
        <f t="shared" si="38"/>
        <v/>
      </c>
      <c r="H22" s="1" t="str">
        <f t="shared" si="38"/>
        <v/>
      </c>
      <c r="I22" s="1" t="str">
        <f t="shared" si="38"/>
        <v/>
      </c>
      <c r="J22" s="1" t="str">
        <f t="shared" si="38"/>
        <v/>
      </c>
      <c r="K22" s="1" t="str">
        <f t="shared" si="38"/>
        <v/>
      </c>
      <c r="L22" s="1" t="str">
        <f t="shared" si="38"/>
        <v/>
      </c>
      <c r="M22" s="1" t="str">
        <f t="shared" si="38"/>
        <v/>
      </c>
      <c r="N22" s="1" t="str">
        <f t="shared" si="38"/>
        <v/>
      </c>
      <c r="O22" s="1" t="str">
        <f t="shared" si="38"/>
        <v/>
      </c>
      <c r="P22" s="1" t="str">
        <f t="shared" si="38"/>
        <v/>
      </c>
      <c r="Q22" s="1" t="str">
        <f t="shared" si="38"/>
        <v/>
      </c>
      <c r="R22" s="1" t="str">
        <f t="shared" si="38"/>
        <v/>
      </c>
      <c r="S22" s="1" t="str">
        <f t="shared" si="38"/>
        <v/>
      </c>
      <c r="T22" s="1" t="str">
        <f t="shared" si="38"/>
        <v/>
      </c>
      <c r="U22" s="1" t="str">
        <f t="shared" si="38"/>
        <v/>
      </c>
      <c r="V22" s="1" t="str">
        <f t="shared" si="38"/>
        <v/>
      </c>
      <c r="W22" s="1" t="str">
        <f t="shared" si="38"/>
        <v/>
      </c>
      <c r="X22" s="1" t="str">
        <f t="shared" si="38"/>
        <v/>
      </c>
      <c r="Y22" s="1" t="str">
        <f t="shared" si="38"/>
        <v/>
      </c>
      <c r="Z22" s="1" t="str">
        <f t="shared" si="38"/>
        <v/>
      </c>
      <c r="AA22" s="1" t="str">
        <f t="shared" si="38"/>
        <v/>
      </c>
      <c r="AB22" s="1" t="str">
        <f t="shared" si="38"/>
        <v/>
      </c>
      <c r="AC22" s="1" t="str">
        <f t="shared" si="38"/>
        <v/>
      </c>
      <c r="AD22" s="1" t="str">
        <f t="shared" si="38"/>
        <v/>
      </c>
      <c r="AE22" s="1" t="str">
        <f t="shared" si="38"/>
        <v/>
      </c>
      <c r="AF22" s="1" t="str">
        <f t="shared" si="38"/>
        <v/>
      </c>
      <c r="AG22" s="1" t="str">
        <f t="shared" si="38"/>
        <v/>
      </c>
      <c r="AH22" s="1" t="str">
        <f t="shared" si="38"/>
        <v/>
      </c>
      <c r="AI22" s="1" t="str">
        <f t="shared" si="38"/>
        <v/>
      </c>
      <c r="AJ22" s="1" t="str">
        <f t="shared" si="38"/>
        <v/>
      </c>
      <c r="AK22" s="1" t="str">
        <f t="shared" si="38"/>
        <v/>
      </c>
      <c r="AL22" s="1" t="str">
        <f t="shared" si="38"/>
        <v/>
      </c>
      <c r="AM22" s="1" t="str">
        <f t="shared" si="38"/>
        <v/>
      </c>
      <c r="AN22" s="1" t="str">
        <f t="shared" si="38"/>
        <v/>
      </c>
      <c r="AO22" s="1" t="str">
        <f t="shared" si="38"/>
        <v/>
      </c>
      <c r="AP22" s="1" t="str">
        <f t="shared" si="38"/>
        <v/>
      </c>
      <c r="AQ22" s="1" t="str">
        <f t="shared" si="38"/>
        <v/>
      </c>
      <c r="AR22" s="1" t="str">
        <f t="shared" si="38"/>
        <v/>
      </c>
      <c r="AS22" s="1" t="str">
        <f t="shared" si="38"/>
        <v/>
      </c>
      <c r="AT22" s="1" t="str">
        <f t="shared" si="38"/>
        <v/>
      </c>
      <c r="AU22" s="1" t="str">
        <f t="shared" si="38"/>
        <v/>
      </c>
      <c r="AV22" s="1" t="str">
        <f t="shared" si="38"/>
        <v/>
      </c>
      <c r="AW22" s="1" t="str">
        <f t="shared" si="38"/>
        <v/>
      </c>
      <c r="AX22" s="1" t="str">
        <f t="shared" si="38"/>
        <v/>
      </c>
      <c r="AY22" s="1" t="str">
        <f t="shared" si="38"/>
        <v/>
      </c>
      <c r="AZ22" s="1" t="str">
        <f t="shared" si="38"/>
        <v/>
      </c>
      <c r="BA22" s="1" t="str">
        <f t="shared" si="38"/>
        <v/>
      </c>
      <c r="BB22" s="1" t="str">
        <f t="shared" si="38"/>
        <v/>
      </c>
      <c r="BC22" s="1" t="str">
        <f t="shared" si="38"/>
        <v/>
      </c>
      <c r="BD22" s="1" t="str">
        <f t="shared" si="38"/>
        <v/>
      </c>
      <c r="BE22" s="1" t="str">
        <f t="shared" si="38"/>
        <v/>
      </c>
      <c r="BF22" s="1" t="str">
        <f t="shared" si="38"/>
        <v/>
      </c>
      <c r="BG22" s="1" t="str">
        <f t="shared" si="38"/>
        <v/>
      </c>
      <c r="BH22" s="1" t="str">
        <f t="shared" si="38"/>
        <v/>
      </c>
      <c r="BI22" s="1" t="str">
        <f t="shared" si="38"/>
        <v/>
      </c>
      <c r="BJ22" s="1" t="str">
        <f t="shared" si="38"/>
        <v/>
      </c>
      <c r="BK22" s="1" t="str">
        <f t="shared" si="38"/>
        <v/>
      </c>
      <c r="BL22" s="1" t="str">
        <f t="shared" si="38"/>
        <v/>
      </c>
      <c r="BM22" s="1" t="str">
        <f t="shared" si="38"/>
        <v/>
      </c>
      <c r="BN22" s="1" t="str">
        <f t="shared" si="38"/>
        <v/>
      </c>
      <c r="BO22" s="1" t="str">
        <f t="shared" ref="BO22:CX22" si="39">IF(BO2=0,"",IFERROR(IF(MOD(BO2,$J$27)=24,1,""),""))</f>
        <v/>
      </c>
      <c r="BP22" s="1" t="str">
        <f t="shared" si="39"/>
        <v/>
      </c>
      <c r="BQ22" s="1" t="str">
        <f t="shared" si="39"/>
        <v/>
      </c>
      <c r="BR22" s="1" t="str">
        <f t="shared" si="39"/>
        <v/>
      </c>
      <c r="BS22" s="1" t="str">
        <f t="shared" si="39"/>
        <v/>
      </c>
      <c r="BT22" s="1" t="str">
        <f t="shared" si="39"/>
        <v/>
      </c>
      <c r="BU22" s="1" t="str">
        <f t="shared" si="39"/>
        <v/>
      </c>
      <c r="BV22" s="1" t="str">
        <f t="shared" si="39"/>
        <v/>
      </c>
      <c r="BW22" s="1" t="str">
        <f t="shared" si="39"/>
        <v/>
      </c>
      <c r="BX22" s="1" t="str">
        <f t="shared" si="39"/>
        <v/>
      </c>
      <c r="BY22" s="1" t="str">
        <f t="shared" si="39"/>
        <v/>
      </c>
      <c r="BZ22" s="1" t="str">
        <f t="shared" si="39"/>
        <v/>
      </c>
      <c r="CA22" s="1" t="str">
        <f t="shared" si="39"/>
        <v/>
      </c>
      <c r="CB22" s="1" t="str">
        <f t="shared" si="39"/>
        <v/>
      </c>
      <c r="CC22" s="1" t="str">
        <f t="shared" si="39"/>
        <v/>
      </c>
      <c r="CD22" s="1" t="str">
        <f t="shared" si="39"/>
        <v/>
      </c>
      <c r="CE22" s="1" t="str">
        <f t="shared" si="39"/>
        <v/>
      </c>
      <c r="CF22" s="1" t="str">
        <f t="shared" si="39"/>
        <v/>
      </c>
      <c r="CG22" s="1" t="str">
        <f t="shared" si="39"/>
        <v/>
      </c>
      <c r="CH22" s="1" t="str">
        <f t="shared" si="39"/>
        <v/>
      </c>
      <c r="CI22" s="1" t="str">
        <f t="shared" si="39"/>
        <v/>
      </c>
      <c r="CJ22" s="1" t="str">
        <f t="shared" si="39"/>
        <v/>
      </c>
      <c r="CK22" s="1" t="str">
        <f t="shared" si="39"/>
        <v/>
      </c>
      <c r="CL22" s="1" t="str">
        <f t="shared" si="39"/>
        <v/>
      </c>
      <c r="CM22" s="1" t="str">
        <f t="shared" si="39"/>
        <v/>
      </c>
      <c r="CN22" s="1" t="str">
        <f t="shared" si="39"/>
        <v/>
      </c>
      <c r="CO22" s="1" t="str">
        <f t="shared" si="39"/>
        <v/>
      </c>
      <c r="CP22" s="1" t="str">
        <f t="shared" si="39"/>
        <v/>
      </c>
      <c r="CQ22" s="1" t="str">
        <f t="shared" si="39"/>
        <v/>
      </c>
      <c r="CR22" s="1" t="str">
        <f t="shared" si="39"/>
        <v/>
      </c>
      <c r="CS22" s="1" t="str">
        <f t="shared" si="39"/>
        <v/>
      </c>
      <c r="CT22" s="1" t="str">
        <f t="shared" si="39"/>
        <v/>
      </c>
      <c r="CU22" s="1" t="str">
        <f t="shared" si="39"/>
        <v/>
      </c>
      <c r="CV22" s="1" t="str">
        <f t="shared" si="39"/>
        <v/>
      </c>
      <c r="CW22" s="1" t="str">
        <f t="shared" si="39"/>
        <v/>
      </c>
      <c r="CX22" s="1" t="str">
        <f t="shared" si="39"/>
        <v/>
      </c>
    </row>
    <row r="23" spans="1:102" s="2" customFormat="1" x14ac:dyDescent="0.2">
      <c r="A23" s="2" t="s">
        <v>261</v>
      </c>
      <c r="B23" s="2" t="str">
        <f>IF(B2=0,"",IFERROR(IF(MOD(B2,$J$27)=27,1,""),""))</f>
        <v/>
      </c>
      <c r="C23" s="2" t="str">
        <f t="shared" ref="C23:BN23" si="40">IF(C2=0,"",IFERROR(IF(MOD(C2,$J$27)=27,1,""),""))</f>
        <v/>
      </c>
      <c r="D23" s="2" t="str">
        <f t="shared" si="40"/>
        <v/>
      </c>
      <c r="E23" s="2" t="str">
        <f t="shared" si="40"/>
        <v/>
      </c>
      <c r="F23" s="2" t="str">
        <f t="shared" si="40"/>
        <v/>
      </c>
      <c r="G23" s="2" t="str">
        <f t="shared" si="40"/>
        <v/>
      </c>
      <c r="H23" s="2" t="str">
        <f t="shared" si="40"/>
        <v/>
      </c>
      <c r="I23" s="2" t="str">
        <f t="shared" si="40"/>
        <v/>
      </c>
      <c r="J23" s="2" t="str">
        <f t="shared" si="40"/>
        <v/>
      </c>
      <c r="K23" s="2" t="str">
        <f t="shared" si="40"/>
        <v/>
      </c>
      <c r="L23" s="2" t="str">
        <f t="shared" si="40"/>
        <v/>
      </c>
      <c r="M23" s="2" t="str">
        <f t="shared" si="40"/>
        <v/>
      </c>
      <c r="N23" s="2" t="str">
        <f t="shared" si="40"/>
        <v/>
      </c>
      <c r="O23" s="2" t="str">
        <f t="shared" si="40"/>
        <v/>
      </c>
      <c r="P23" s="2" t="str">
        <f t="shared" si="40"/>
        <v/>
      </c>
      <c r="Q23" s="2" t="str">
        <f t="shared" si="40"/>
        <v/>
      </c>
      <c r="R23" s="2" t="str">
        <f t="shared" si="40"/>
        <v/>
      </c>
      <c r="S23" s="2" t="str">
        <f t="shared" si="40"/>
        <v/>
      </c>
      <c r="T23" s="2" t="str">
        <f t="shared" si="40"/>
        <v/>
      </c>
      <c r="U23" s="2" t="str">
        <f t="shared" si="40"/>
        <v/>
      </c>
      <c r="V23" s="2" t="str">
        <f t="shared" si="40"/>
        <v/>
      </c>
      <c r="W23" s="2" t="str">
        <f t="shared" si="40"/>
        <v/>
      </c>
      <c r="X23" s="2" t="str">
        <f t="shared" si="40"/>
        <v/>
      </c>
      <c r="Y23" s="2" t="str">
        <f t="shared" si="40"/>
        <v/>
      </c>
      <c r="Z23" s="2" t="str">
        <f t="shared" si="40"/>
        <v/>
      </c>
      <c r="AA23" s="2" t="str">
        <f t="shared" si="40"/>
        <v/>
      </c>
      <c r="AB23" s="2" t="str">
        <f t="shared" si="40"/>
        <v/>
      </c>
      <c r="AC23" s="2" t="str">
        <f t="shared" si="40"/>
        <v/>
      </c>
      <c r="AD23" s="2" t="str">
        <f t="shared" si="40"/>
        <v/>
      </c>
      <c r="AE23" s="2" t="str">
        <f t="shared" si="40"/>
        <v/>
      </c>
      <c r="AF23" s="2" t="str">
        <f t="shared" si="40"/>
        <v/>
      </c>
      <c r="AG23" s="2" t="str">
        <f t="shared" si="40"/>
        <v/>
      </c>
      <c r="AH23" s="2" t="str">
        <f t="shared" si="40"/>
        <v/>
      </c>
      <c r="AI23" s="2" t="str">
        <f t="shared" si="40"/>
        <v/>
      </c>
      <c r="AJ23" s="2" t="str">
        <f t="shared" si="40"/>
        <v/>
      </c>
      <c r="AK23" s="2" t="str">
        <f t="shared" si="40"/>
        <v/>
      </c>
      <c r="AL23" s="2" t="str">
        <f t="shared" si="40"/>
        <v/>
      </c>
      <c r="AM23" s="2" t="str">
        <f t="shared" si="40"/>
        <v/>
      </c>
      <c r="AN23" s="2" t="str">
        <f t="shared" si="40"/>
        <v/>
      </c>
      <c r="AO23" s="2" t="str">
        <f t="shared" si="40"/>
        <v/>
      </c>
      <c r="AP23" s="2" t="str">
        <f t="shared" si="40"/>
        <v/>
      </c>
      <c r="AQ23" s="2" t="str">
        <f t="shared" si="40"/>
        <v/>
      </c>
      <c r="AR23" s="2" t="str">
        <f t="shared" si="40"/>
        <v/>
      </c>
      <c r="AS23" s="2" t="str">
        <f t="shared" si="40"/>
        <v/>
      </c>
      <c r="AT23" s="2" t="str">
        <f t="shared" si="40"/>
        <v/>
      </c>
      <c r="AU23" s="2" t="str">
        <f t="shared" si="40"/>
        <v/>
      </c>
      <c r="AV23" s="2" t="str">
        <f t="shared" si="40"/>
        <v/>
      </c>
      <c r="AW23" s="2" t="str">
        <f t="shared" si="40"/>
        <v/>
      </c>
      <c r="AX23" s="2" t="str">
        <f t="shared" si="40"/>
        <v/>
      </c>
      <c r="AY23" s="2" t="str">
        <f t="shared" si="40"/>
        <v/>
      </c>
      <c r="AZ23" s="2" t="str">
        <f t="shared" si="40"/>
        <v/>
      </c>
      <c r="BA23" s="2" t="str">
        <f t="shared" si="40"/>
        <v/>
      </c>
      <c r="BB23" s="2" t="str">
        <f t="shared" si="40"/>
        <v/>
      </c>
      <c r="BC23" s="2" t="str">
        <f t="shared" si="40"/>
        <v/>
      </c>
      <c r="BD23" s="2" t="str">
        <f t="shared" si="40"/>
        <v/>
      </c>
      <c r="BE23" s="2" t="str">
        <f t="shared" si="40"/>
        <v/>
      </c>
      <c r="BF23" s="2" t="str">
        <f t="shared" si="40"/>
        <v/>
      </c>
      <c r="BG23" s="2" t="str">
        <f t="shared" si="40"/>
        <v/>
      </c>
      <c r="BH23" s="2" t="str">
        <f t="shared" si="40"/>
        <v/>
      </c>
      <c r="BI23" s="2" t="str">
        <f t="shared" si="40"/>
        <v/>
      </c>
      <c r="BJ23" s="2" t="str">
        <f t="shared" si="40"/>
        <v/>
      </c>
      <c r="BK23" s="2" t="str">
        <f t="shared" si="40"/>
        <v/>
      </c>
      <c r="BL23" s="2" t="str">
        <f t="shared" si="40"/>
        <v/>
      </c>
      <c r="BM23" s="2" t="str">
        <f t="shared" si="40"/>
        <v/>
      </c>
      <c r="BN23" s="2" t="str">
        <f t="shared" si="40"/>
        <v/>
      </c>
      <c r="BO23" s="2" t="str">
        <f t="shared" ref="BO23:CX23" si="41">IF(BO2=0,"",IFERROR(IF(MOD(BO2,$J$27)=27,1,""),""))</f>
        <v/>
      </c>
      <c r="BP23" s="2" t="str">
        <f t="shared" si="41"/>
        <v/>
      </c>
      <c r="BQ23" s="2" t="str">
        <f t="shared" si="41"/>
        <v/>
      </c>
      <c r="BR23" s="2" t="str">
        <f t="shared" si="41"/>
        <v/>
      </c>
      <c r="BS23" s="2" t="str">
        <f t="shared" si="41"/>
        <v/>
      </c>
      <c r="BT23" s="2" t="str">
        <f t="shared" si="41"/>
        <v/>
      </c>
      <c r="BU23" s="2" t="str">
        <f t="shared" si="41"/>
        <v/>
      </c>
      <c r="BV23" s="2" t="str">
        <f t="shared" si="41"/>
        <v/>
      </c>
      <c r="BW23" s="2" t="str">
        <f t="shared" si="41"/>
        <v/>
      </c>
      <c r="BX23" s="2" t="str">
        <f t="shared" si="41"/>
        <v/>
      </c>
      <c r="BY23" s="2" t="str">
        <f t="shared" si="41"/>
        <v/>
      </c>
      <c r="BZ23" s="2" t="str">
        <f t="shared" si="41"/>
        <v/>
      </c>
      <c r="CA23" s="2" t="str">
        <f t="shared" si="41"/>
        <v/>
      </c>
      <c r="CB23" s="2" t="str">
        <f t="shared" si="41"/>
        <v/>
      </c>
      <c r="CC23" s="2" t="str">
        <f t="shared" si="41"/>
        <v/>
      </c>
      <c r="CD23" s="2" t="str">
        <f t="shared" si="41"/>
        <v/>
      </c>
      <c r="CE23" s="2" t="str">
        <f t="shared" si="41"/>
        <v/>
      </c>
      <c r="CF23" s="2" t="str">
        <f t="shared" si="41"/>
        <v/>
      </c>
      <c r="CG23" s="2" t="str">
        <f t="shared" si="41"/>
        <v/>
      </c>
      <c r="CH23" s="2" t="str">
        <f t="shared" si="41"/>
        <v/>
      </c>
      <c r="CI23" s="2" t="str">
        <f t="shared" si="41"/>
        <v/>
      </c>
      <c r="CJ23" s="2" t="str">
        <f t="shared" si="41"/>
        <v/>
      </c>
      <c r="CK23" s="2" t="str">
        <f t="shared" si="41"/>
        <v/>
      </c>
      <c r="CL23" s="2" t="str">
        <f t="shared" si="41"/>
        <v/>
      </c>
      <c r="CM23" s="2" t="str">
        <f t="shared" si="41"/>
        <v/>
      </c>
      <c r="CN23" s="2" t="str">
        <f t="shared" si="41"/>
        <v/>
      </c>
      <c r="CO23" s="2" t="str">
        <f t="shared" si="41"/>
        <v/>
      </c>
      <c r="CP23" s="2" t="str">
        <f t="shared" si="41"/>
        <v/>
      </c>
      <c r="CQ23" s="2" t="str">
        <f t="shared" si="41"/>
        <v/>
      </c>
      <c r="CR23" s="2" t="str">
        <f t="shared" si="41"/>
        <v/>
      </c>
      <c r="CS23" s="2" t="str">
        <f t="shared" si="41"/>
        <v/>
      </c>
      <c r="CT23" s="2" t="str">
        <f t="shared" si="41"/>
        <v/>
      </c>
      <c r="CU23" s="2" t="str">
        <f t="shared" si="41"/>
        <v/>
      </c>
      <c r="CV23" s="2" t="str">
        <f t="shared" si="41"/>
        <v/>
      </c>
      <c r="CW23" s="2" t="str">
        <f t="shared" si="41"/>
        <v/>
      </c>
      <c r="CX23" s="2" t="str">
        <f t="shared" si="41"/>
        <v/>
      </c>
    </row>
    <row r="24" spans="1:102" x14ac:dyDescent="0.2">
      <c r="A24" t="s">
        <v>180</v>
      </c>
      <c r="B24">
        <f ca="1">B5*$B$29+B8*$B$32+B11*$B$35+B14*$B$38+B17*$B$42+SUM($B18:C18)</f>
        <v>0</v>
      </c>
      <c r="C24">
        <f ca="1">C5*$B$29+C8*$B$32+C11*$B$35+C14*$B$38+C17*$B$42+SUM($B18:D18)</f>
        <v>0</v>
      </c>
      <c r="D24">
        <f ca="1">D5*$B$29+D8*$B$32+D11*$B$35+D14*$B$38+D17*$B$42+SUM($B18:E18)</f>
        <v>0</v>
      </c>
      <c r="E24">
        <f ca="1">E5*$B$29+E8*$B$32+E11*$B$35+E14*$B$38+E17*$B$42+SUM($B18:F18)</f>
        <v>0</v>
      </c>
      <c r="F24">
        <f ca="1">F5*$B$29+F8*$B$32+F11*$B$35+F14*$B$38+F17*$B$42+SUM($B18:G18)</f>
        <v>0</v>
      </c>
      <c r="G24">
        <f ca="1">G5*$B$29+G8*$B$32+G11*$B$35+G14*$B$38+G17*$B$42+SUM($B18:H18)</f>
        <v>0</v>
      </c>
      <c r="H24">
        <f ca="1">H5*$B$29+H8*$B$32+H11*$B$35+H14*$B$38+H17*$B$42+SUM($B18:I18)</f>
        <v>0</v>
      </c>
      <c r="I24">
        <f ca="1">I5*$B$29+I8*$B$32+I11*$B$35+I14*$B$38+I17*$B$42+SUM($B18:J18)</f>
        <v>0</v>
      </c>
      <c r="J24">
        <f ca="1">J5*$B$29+J8*$B$32+J11*$B$35+J14*$B$38+J17*$B$42+SUM($B18:K18)</f>
        <v>0</v>
      </c>
      <c r="K24">
        <f ca="1">K5*$B$29+K8*$B$32+K11*$B$35+K14*$B$38+K17*$B$42+SUM($B18:L18)</f>
        <v>0</v>
      </c>
      <c r="L24">
        <f ca="1">L5*$B$29+L8*$B$32+L11*$B$35+L14*$B$38+L17*$B$42+SUM($B18:M18)</f>
        <v>0</v>
      </c>
      <c r="M24">
        <f ca="1">M5*$B$29+M8*$B$32+M11*$B$35+M14*$B$38+M17*$B$42+SUM($B18:N18)</f>
        <v>0</v>
      </c>
      <c r="N24">
        <f ca="1">N5*$B$29+N8*$B$32+N11*$B$35+N14*$B$38+N17*$B$42+SUM($B18:O18)</f>
        <v>1</v>
      </c>
      <c r="O24">
        <f ca="1">O5*$B$29+O8*$B$32+O11*$B$35+O14*$B$38+O17*$B$42+SUM($B18:P18)</f>
        <v>1</v>
      </c>
      <c r="P24">
        <f ca="1">P5*$B$29+P8*$B$32+P11*$B$35+P14*$B$38+P17*$B$42+SUM($B18:Q18)</f>
        <v>2</v>
      </c>
      <c r="Q24">
        <f ca="1">Q5*$B$29+Q8*$B$32+Q11*$B$35+Q14*$B$38+Q17*$B$42+SUM($B18:R18)</f>
        <v>3</v>
      </c>
      <c r="R24">
        <f ca="1">R5*$B$29+R8*$B$32+R11*$B$35+R14*$B$38+R17*$B$42+SUM($B18:S18)</f>
        <v>3</v>
      </c>
      <c r="S24">
        <f ca="1">S5*$B$29+S8*$B$32+S11*$B$35+S14*$B$38+S17*$B$42+SUM($B18:T18)</f>
        <v>4</v>
      </c>
      <c r="T24">
        <f ca="1">T5*$B$29+T8*$B$32+T11*$B$35+T14*$B$38+T17*$B$42+SUM($B18:U18)</f>
        <v>4</v>
      </c>
      <c r="U24">
        <f ca="1">U5*$B$29+U8*$B$32+U11*$B$35+U14*$B$38+U17*$B$42+SUM($B18:V18)</f>
        <v>5</v>
      </c>
      <c r="V24">
        <f ca="1">V5*$B$29+V8*$B$32+V11*$B$35+V14*$B$38+V17*$B$42+SUM($B18:W18)</f>
        <v>4</v>
      </c>
      <c r="W24">
        <f ca="1">W5*$B$29+W8*$B$32+W11*$B$35+W14*$B$38+W17*$B$42+SUM($B18:X18)</f>
        <v>4</v>
      </c>
      <c r="X24">
        <f ca="1">X5*$B$29+X8*$B$32+X11*$B$35+X14*$B$38+X17*$B$42+SUM($B18:Y18)</f>
        <v>5</v>
      </c>
      <c r="Y24">
        <f ca="1">Y5*$B$29+Y8*$B$32+Y11*$B$35+Y14*$B$38+Y17*$B$42+SUM($B18:Z18)</f>
        <v>5</v>
      </c>
      <c r="Z24">
        <f ca="1">Z5*$B$29+Z8*$B$32+Z11*$B$35+Z14*$B$38+Z17*$B$42+SUM($B18:AA18)</f>
        <v>6</v>
      </c>
      <c r="AA24">
        <f ca="1">AA5*$B$29+AA8*$B$32+AA11*$B$35+AA14*$B$38+AA17*$B$42+SUM($B18:AB18)</f>
        <v>5</v>
      </c>
      <c r="AB24">
        <f ca="1">AB5*$B$29+AB8*$B$32+AB11*$B$35+AB14*$B$38+AB17*$B$42+SUM($B18:AC18)</f>
        <v>6</v>
      </c>
      <c r="AC24">
        <f ca="1">AC5*$B$29+AC8*$B$32+AC11*$B$35+AC14*$B$38+AC17*$B$42+SUM($B18:AD18)</f>
        <v>6</v>
      </c>
      <c r="AD24">
        <f ca="1">AD5*$B$29+AD8*$B$32+AD11*$B$35+AD14*$B$38+AD17*$B$42+SUM($B18:AE18)</f>
        <v>8</v>
      </c>
      <c r="AE24">
        <f ca="1">AE5*$B$29+AE8*$B$32+AE11*$B$35+AE14*$B$38+AE17*$B$42+SUM($B18:AF18)</f>
        <v>7</v>
      </c>
      <c r="AF24">
        <f ca="1">AF5*$B$29+AF8*$B$32+AF11*$B$35+AF14*$B$38+AF17*$B$42+SUM($B18:AG18)</f>
        <v>7</v>
      </c>
      <c r="AG24">
        <f ca="1">AG5*$B$29+AG8*$B$32+AG11*$B$35+AG14*$B$38+AG17*$B$42+SUM($B18:AH18)</f>
        <v>8</v>
      </c>
      <c r="AH24">
        <f ca="1">AH5*$B$29+AH8*$B$32+AH11*$B$35+AH14*$B$38+AH17*$B$42+SUM($B18:AI18)</f>
        <v>8</v>
      </c>
      <c r="AI24">
        <f ca="1">AI5*$B$29+AI8*$B$32+AI11*$B$35+AI14*$B$38+AI17*$B$42+SUM($B18:AJ18)</f>
        <v>9</v>
      </c>
      <c r="AJ24">
        <f ca="1">AJ5*$B$29+AJ8*$B$32+AJ11*$B$35+AJ14*$B$38+AJ17*$B$42+SUM($B18:AK18)</f>
        <v>9</v>
      </c>
      <c r="AK24">
        <f ca="1">AK5*$B$29+AK8*$B$32+AK11*$B$35+AK14*$B$38+AK17*$B$42+SUM($B18:AL18)</f>
        <v>9</v>
      </c>
      <c r="AL24">
        <f ca="1">AL5*$B$29+AL8*$B$32+AL11*$B$35+AL14*$B$38+AL17*$B$42+SUM($B18:AM18)</f>
        <v>9</v>
      </c>
      <c r="AM24">
        <f ca="1">AM5*$B$29+AM8*$B$32+AM11*$B$35+AM14*$B$38+AM17*$B$42+SUM($B18:AN18)</f>
        <v>9</v>
      </c>
      <c r="AN24">
        <f ca="1">AN5*$B$29+AN8*$B$32+AN11*$B$35+AN14*$B$38+AN17*$B$42+SUM($B18:AO18)</f>
        <v>10</v>
      </c>
      <c r="AO24">
        <f ca="1">AO5*$B$29+AO8*$B$32+AO11*$B$35+AO14*$B$38+AO17*$B$42+SUM($B18:AP18)</f>
        <v>9</v>
      </c>
      <c r="AP24">
        <f ca="1">AP5*$B$29+AP8*$B$32+AP11*$B$35+AP14*$B$38+AP17*$B$42+SUM($B18:AQ18)</f>
        <v>9</v>
      </c>
      <c r="AQ24">
        <f ca="1">AQ5*$B$29+AQ8*$B$32+AQ11*$B$35+AQ14*$B$38+AQ17*$B$42+SUM($B18:AR18)</f>
        <v>9</v>
      </c>
      <c r="AR24">
        <f ca="1">AR5*$B$29+AR8*$B$32+AR11*$B$35+AR14*$B$38+AR17*$B$42+SUM($B18:AS18)</f>
        <v>11</v>
      </c>
      <c r="AS24">
        <f ca="1">AS5*$B$29+AS8*$B$32+AS11*$B$35+AS14*$B$38+AS17*$B$42+SUM($B18:AT18)</f>
        <v>12</v>
      </c>
      <c r="AT24">
        <f ca="1">AT5*$B$29+AT8*$B$32+AT11*$B$35+AT14*$B$38+AT17*$B$42+SUM($B18:AU18)</f>
        <v>12</v>
      </c>
      <c r="AU24">
        <f ca="1">AU5*$B$29+AU8*$B$32+AU11*$B$35+AU14*$B$38+AU17*$B$42+SUM($B18:AV18)</f>
        <v>13</v>
      </c>
      <c r="AV24">
        <f ca="1">AV5*$B$29+AV8*$B$32+AV11*$B$35+AV14*$B$38+AV17*$B$42+SUM($B18:AW18)</f>
        <v>13</v>
      </c>
      <c r="AW24">
        <f ca="1">AW5*$B$29+AW8*$B$32+AW11*$B$35+AW14*$B$38+AW17*$B$42+SUM($B18:AX18)</f>
        <v>13</v>
      </c>
      <c r="AX24">
        <f ca="1">AX5*$B$29+AX8*$B$32+AX11*$B$35+AX14*$B$38+AX17*$B$42+SUM($B18:AY18)</f>
        <v>13</v>
      </c>
      <c r="AY24">
        <f ca="1">AY5*$B$29+AY8*$B$32+AY11*$B$35+AY14*$B$38+AY17*$B$42+SUM($B18:AZ18)</f>
        <v>14</v>
      </c>
      <c r="AZ24">
        <f ca="1">AZ5*$B$29+AZ8*$B$32+AZ11*$B$35+AZ14*$B$38+AZ17*$B$42+SUM($B18:BA18)</f>
        <v>14</v>
      </c>
      <c r="BA24">
        <f ca="1">BA5*$B$29+BA8*$B$32+BA11*$B$35+BA14*$B$38+BA17*$B$42+SUM($B18:BB18)</f>
        <v>14</v>
      </c>
      <c r="BB24">
        <f ca="1">BB5*$B$29+BB8*$B$32+BB11*$B$35+BB14*$B$38+BB17*$B$42+SUM($B18:BC18)</f>
        <v>14</v>
      </c>
      <c r="BC24">
        <f ca="1">BC5*$B$29+BC8*$B$32+BC11*$B$35+BC14*$B$38+BC17*$B$42+SUM($B18:BD18)</f>
        <v>14</v>
      </c>
      <c r="BD24">
        <f ca="1">BD5*$B$29+BD8*$B$32+BD11*$B$35+BD14*$B$38+BD17*$B$42+SUM($B18:BE18)</f>
        <v>15</v>
      </c>
      <c r="BE24">
        <f ca="1">BE5*$B$29+BE8*$B$32+BE11*$B$35+BE14*$B$38+BE17*$B$42+SUM($B18:BF18)</f>
        <v>14</v>
      </c>
      <c r="BF24">
        <f ca="1">BF5*$B$29+BF8*$B$32+BF11*$B$35+BF14*$B$38+BF17*$B$42+SUM($B18:BG18)</f>
        <v>15</v>
      </c>
      <c r="BG24">
        <f ca="1">BG5*$B$29+BG8*$B$32+BG11*$B$35+BG14*$B$38+BG17*$B$42+SUM($B18:BH18)</f>
        <v>15</v>
      </c>
      <c r="BH24">
        <f ca="1">BH5*$B$29+BH8*$B$32+BH11*$B$35+BH14*$B$38+BH17*$B$42+SUM($B18:BI18)</f>
        <v>17</v>
      </c>
      <c r="BI24">
        <f ca="1">BI5*$B$29+BI8*$B$32+BI11*$B$35+BI14*$B$38+BI17*$B$42+SUM($B18:BJ18)</f>
        <v>16</v>
      </c>
      <c r="BJ24">
        <f ca="1">BJ5*$B$29+BJ8*$B$32+BJ11*$B$35+BJ14*$B$38+BJ17*$B$42+SUM($B18:BK18)</f>
        <v>16</v>
      </c>
      <c r="BK24">
        <f ca="1">BK5*$B$29+BK8*$B$32+BK11*$B$35+BK14*$B$38+BK17*$B$42+SUM($B18:BL18)</f>
        <v>18</v>
      </c>
      <c r="BL24">
        <f ca="1">BL5*$B$29+BL8*$B$32+BL11*$B$35+BL14*$B$38+BL17*$B$42+SUM($B18:BM18)</f>
        <v>17</v>
      </c>
      <c r="BM24">
        <f ca="1">BM5*$B$29+BM8*$B$32+BM11*$B$35+BM14*$B$38+BM17*$B$42+SUM($B18:BN18)</f>
        <v>18</v>
      </c>
      <c r="BN24">
        <f ca="1">BN5*$B$29+BN8*$B$32+BN11*$B$35+BN14*$B$38+BN17*$B$42+SUM($B18:BO18)</f>
        <v>18</v>
      </c>
      <c r="BO24">
        <f ca="1">BO5*$B$29+BO8*$B$32+BO11*$B$35+BO14*$B$38+BO17*$B$42+SUM($B18:BP18)</f>
        <v>19</v>
      </c>
      <c r="BP24">
        <f ca="1">BP5*$B$29+BP8*$B$32+BP11*$B$35+BP14*$B$38+BP17*$B$42+SUM($B18:BQ18)</f>
        <v>19</v>
      </c>
      <c r="BQ24">
        <f ca="1">BQ5*$B$29+BQ8*$B$32+BQ11*$B$35+BQ14*$B$38+BQ17*$B$42+SUM($B18:BR18)</f>
        <v>19</v>
      </c>
      <c r="BR24">
        <f ca="1">BR5*$B$29+BR8*$B$32+BR11*$B$35+BR14*$B$38+BR17*$B$42+SUM($B18:BS18)</f>
        <v>20</v>
      </c>
      <c r="BS24">
        <f ca="1">BS5*$B$29+BS8*$B$32+BS11*$B$35+BS14*$B$38+BS17*$B$42+SUM($B18:BT18)</f>
        <v>20</v>
      </c>
      <c r="BT24">
        <f ca="1">BT5*$B$29+BT8*$B$32+BT11*$B$35+BT14*$B$38+BT17*$B$42+SUM($B18:BU18)</f>
        <v>20</v>
      </c>
      <c r="BU24">
        <f ca="1">BU5*$B$29+BU8*$B$32+BU11*$B$35+BU14*$B$38+BU17*$B$42+SUM($B18:BV18)</f>
        <v>20</v>
      </c>
      <c r="BV24">
        <f ca="1">BV5*$B$29+BV8*$B$32+BV11*$B$35+BV14*$B$38+BV17*$B$42+SUM($B18:BW18)</f>
        <v>21</v>
      </c>
      <c r="BW24">
        <f ca="1">BW5*$B$29+BW8*$B$32+BW11*$B$35+BW14*$B$38+BW17*$B$42+SUM($B18:BX18)</f>
        <v>21</v>
      </c>
      <c r="BX24">
        <f ca="1">BX5*$B$29+BX8*$B$32+BX11*$B$35+BX14*$B$38+BX17*$B$42+SUM($B18:BY18)</f>
        <v>21</v>
      </c>
      <c r="BY24">
        <f ca="1">BY5*$B$29+BY8*$B$32+BY11*$B$35+BY14*$B$38+BY17*$B$42+SUM($B18:BZ18)</f>
        <v>21</v>
      </c>
      <c r="BZ24">
        <f ca="1">BZ5*$B$29+BZ8*$B$32+BZ11*$B$35+BZ14*$B$38+BZ17*$B$42+SUM($B18:CA18)</f>
        <v>22</v>
      </c>
      <c r="CA24">
        <f ca="1">CA5*$B$29+CA8*$B$32+CA11*$B$35+CA14*$B$38+CA17*$B$42+SUM($B18:CB18)</f>
        <v>22</v>
      </c>
      <c r="CB24">
        <f ca="1">CB5*$B$29+CB8*$B$32+CB11*$B$35+CB14*$B$38+CB17*$B$42+SUM($B18:CC18)</f>
        <v>22</v>
      </c>
      <c r="CC24">
        <f ca="1">CC5*$B$29+CC8*$B$32+CC11*$B$35+CC14*$B$38+CC17*$B$42+SUM($B18:CD18)</f>
        <v>22</v>
      </c>
      <c r="CD24">
        <f ca="1">CD5*$B$29+CD8*$B$32+CD11*$B$35+CD14*$B$38+CD17*$B$42+SUM($B18:CE18)</f>
        <v>23</v>
      </c>
      <c r="CE24">
        <f ca="1">CE5*$B$29+CE8*$B$32+CE11*$B$35+CE14*$B$38+CE17*$B$42+SUM($B18:CF18)</f>
        <v>23</v>
      </c>
      <c r="CF24">
        <f ca="1">CF5*$B$29+CF8*$B$32+CF11*$B$35+CF14*$B$38+CF17*$B$42+SUM($B18:CG18)</f>
        <v>23</v>
      </c>
      <c r="CG24">
        <f ca="1">CG5*$B$29+CG8*$B$32+CG11*$B$35+CG14*$B$38+CG17*$B$42+SUM($B18:CH18)</f>
        <v>24</v>
      </c>
      <c r="CH24">
        <f ca="1">CH5*$B$29+CH8*$B$32+CH11*$B$35+CH14*$B$38+CH17*$B$42+SUM($B18:CI18)</f>
        <v>25</v>
      </c>
      <c r="CI24">
        <f ca="1">CI5*$B$29+CI8*$B$32+CI11*$B$35+CI14*$B$38+CI17*$B$42+SUM($B18:CJ18)</f>
        <v>25</v>
      </c>
      <c r="CJ24">
        <f ca="1">CJ5*$B$29+CJ8*$B$32+CJ11*$B$35+CJ14*$B$38+CJ17*$B$42+SUM($B18:CK18)</f>
        <v>25</v>
      </c>
      <c r="CK24">
        <f ca="1">CK5*$B$29+CK8*$B$32+CK11*$B$35+CK14*$B$38+CK17*$B$42+SUM($B18:CL18)</f>
        <v>25</v>
      </c>
      <c r="CL24">
        <f ca="1">CL5*$B$29+CL8*$B$32+CL11*$B$35+CL14*$B$38+CL17*$B$42+SUM($B18:CM18)</f>
        <v>27</v>
      </c>
      <c r="CM24">
        <f ca="1">CM5*$B$29+CM8*$B$32+CM11*$B$35+CM14*$B$38+CM17*$B$42+SUM($B18:CN18)</f>
        <v>26</v>
      </c>
      <c r="CN24">
        <f ca="1">CN5*$B$29+CN8*$B$32+CN11*$B$35+CN14*$B$38+CN17*$B$42+SUM($B18:CO18)</f>
        <v>26</v>
      </c>
      <c r="CO24">
        <f ca="1">CO5*$B$29+CO8*$B$32+CO11*$B$35+CO14*$B$38+CO17*$B$42+SUM($B18:CP18)</f>
        <v>27</v>
      </c>
      <c r="CP24">
        <f ca="1">CP5*$B$29+CP8*$B$32+CP11*$B$35+CP14*$B$38+CP17*$B$42+SUM($B18:CQ18)</f>
        <v>27</v>
      </c>
      <c r="CQ24">
        <f ca="1">CQ5*$B$29+CQ8*$B$32+CQ11*$B$35+CQ14*$B$38+CQ17*$B$42+SUM($B18:CR18)</f>
        <v>27</v>
      </c>
      <c r="CR24">
        <f ca="1">CR5*$B$29+CR8*$B$32+CR11*$B$35+CR14*$B$38+CR17*$B$42+SUM($B18:CS18)</f>
        <v>27</v>
      </c>
      <c r="CS24">
        <f ca="1">CS5*$B$29+CS8*$B$32+CS11*$B$35+CS14*$B$38+CS17*$B$42+SUM($B18:CT18)</f>
        <v>27</v>
      </c>
      <c r="CT24">
        <f ca="1">CT5*$B$29+CT8*$B$32+CT11*$B$35+CT14*$B$38+CT17*$B$42+SUM($B18:CU18)</f>
        <v>27</v>
      </c>
      <c r="CU24">
        <f ca="1">CU5*$B$29+CU8*$B$32+CU11*$B$35+CU14*$B$38+CU17*$B$42+SUM($B18:CV18)</f>
        <v>28</v>
      </c>
      <c r="CV24">
        <f ca="1">CV5*$B$29+CV8*$B$32+CV11*$B$35+CV14*$B$38+CV17*$B$42+SUM($B18:CW18)</f>
        <v>29</v>
      </c>
      <c r="CW24">
        <f ca="1">CW5*$B$29+CW8*$B$32+CW11*$B$35+CW14*$B$38+CW17*$B$42+SUM($B18:CX18)</f>
        <v>29</v>
      </c>
      <c r="CX24">
        <f ca="1">CX5*$B$29+CX8*$B$32+CX11*$B$35+CX14*$B$38+CX17*$B$42+SUM($B18:CY18)</f>
        <v>29</v>
      </c>
    </row>
    <row r="25" spans="1:102" x14ac:dyDescent="0.2">
      <c r="A25" t="s">
        <v>181</v>
      </c>
      <c r="B25">
        <f ca="1">B24/18</f>
        <v>0</v>
      </c>
      <c r="C25">
        <f t="shared" ref="C25:BN25" ca="1" si="42">C24/18</f>
        <v>0</v>
      </c>
      <c r="D25">
        <f t="shared" ca="1" si="42"/>
        <v>0</v>
      </c>
      <c r="E25">
        <f t="shared" ca="1" si="42"/>
        <v>0</v>
      </c>
      <c r="F25">
        <f t="shared" ca="1" si="42"/>
        <v>0</v>
      </c>
      <c r="G25">
        <f t="shared" ca="1" si="42"/>
        <v>0</v>
      </c>
      <c r="H25">
        <f t="shared" ca="1" si="42"/>
        <v>0</v>
      </c>
      <c r="I25">
        <f t="shared" ca="1" si="42"/>
        <v>0</v>
      </c>
      <c r="J25">
        <f t="shared" ca="1" si="42"/>
        <v>0</v>
      </c>
      <c r="K25">
        <f t="shared" ca="1" si="42"/>
        <v>0</v>
      </c>
      <c r="L25">
        <f t="shared" ca="1" si="42"/>
        <v>0</v>
      </c>
      <c r="M25">
        <f t="shared" ca="1" si="42"/>
        <v>0</v>
      </c>
      <c r="N25">
        <f t="shared" ca="1" si="42"/>
        <v>5.5555555555555552E-2</v>
      </c>
      <c r="O25">
        <f t="shared" ca="1" si="42"/>
        <v>5.5555555555555552E-2</v>
      </c>
      <c r="P25">
        <f t="shared" ca="1" si="42"/>
        <v>0.1111111111111111</v>
      </c>
      <c r="Q25">
        <f t="shared" ca="1" si="42"/>
        <v>0.16666666666666666</v>
      </c>
      <c r="R25">
        <f t="shared" ca="1" si="42"/>
        <v>0.16666666666666666</v>
      </c>
      <c r="S25">
        <f t="shared" ca="1" si="42"/>
        <v>0.22222222222222221</v>
      </c>
      <c r="T25">
        <f t="shared" ca="1" si="42"/>
        <v>0.22222222222222221</v>
      </c>
      <c r="U25">
        <f t="shared" ca="1" si="42"/>
        <v>0.27777777777777779</v>
      </c>
      <c r="V25">
        <f t="shared" ca="1" si="42"/>
        <v>0.22222222222222221</v>
      </c>
      <c r="W25">
        <f t="shared" ca="1" si="42"/>
        <v>0.22222222222222221</v>
      </c>
      <c r="X25">
        <f t="shared" ca="1" si="42"/>
        <v>0.27777777777777779</v>
      </c>
      <c r="Y25">
        <f t="shared" ca="1" si="42"/>
        <v>0.27777777777777779</v>
      </c>
      <c r="Z25">
        <f t="shared" ca="1" si="42"/>
        <v>0.33333333333333331</v>
      </c>
      <c r="AA25">
        <f t="shared" ca="1" si="42"/>
        <v>0.27777777777777779</v>
      </c>
      <c r="AB25">
        <f t="shared" ca="1" si="42"/>
        <v>0.33333333333333331</v>
      </c>
      <c r="AC25">
        <f t="shared" ca="1" si="42"/>
        <v>0.33333333333333331</v>
      </c>
      <c r="AD25">
        <f t="shared" ca="1" si="42"/>
        <v>0.44444444444444442</v>
      </c>
      <c r="AE25">
        <f t="shared" ca="1" si="42"/>
        <v>0.3888888888888889</v>
      </c>
      <c r="AF25">
        <f t="shared" ca="1" si="42"/>
        <v>0.3888888888888889</v>
      </c>
      <c r="AG25">
        <f t="shared" ca="1" si="42"/>
        <v>0.44444444444444442</v>
      </c>
      <c r="AH25">
        <f t="shared" ca="1" si="42"/>
        <v>0.44444444444444442</v>
      </c>
      <c r="AI25">
        <f t="shared" ca="1" si="42"/>
        <v>0.5</v>
      </c>
      <c r="AJ25">
        <f t="shared" ca="1" si="42"/>
        <v>0.5</v>
      </c>
      <c r="AK25">
        <f t="shared" ca="1" si="42"/>
        <v>0.5</v>
      </c>
      <c r="AL25">
        <f t="shared" ca="1" si="42"/>
        <v>0.5</v>
      </c>
      <c r="AM25">
        <f t="shared" ca="1" si="42"/>
        <v>0.5</v>
      </c>
      <c r="AN25">
        <f t="shared" ca="1" si="42"/>
        <v>0.55555555555555558</v>
      </c>
      <c r="AO25">
        <f t="shared" ca="1" si="42"/>
        <v>0.5</v>
      </c>
      <c r="AP25">
        <f t="shared" ca="1" si="42"/>
        <v>0.5</v>
      </c>
      <c r="AQ25">
        <f t="shared" ca="1" si="42"/>
        <v>0.5</v>
      </c>
      <c r="AR25">
        <f t="shared" ca="1" si="42"/>
        <v>0.61111111111111116</v>
      </c>
      <c r="AS25">
        <f t="shared" ca="1" si="42"/>
        <v>0.66666666666666663</v>
      </c>
      <c r="AT25">
        <f t="shared" ca="1" si="42"/>
        <v>0.66666666666666663</v>
      </c>
      <c r="AU25">
        <f t="shared" ca="1" si="42"/>
        <v>0.72222222222222221</v>
      </c>
      <c r="AV25">
        <f t="shared" ca="1" si="42"/>
        <v>0.72222222222222221</v>
      </c>
      <c r="AW25">
        <f t="shared" ca="1" si="42"/>
        <v>0.72222222222222221</v>
      </c>
      <c r="AX25">
        <f t="shared" ca="1" si="42"/>
        <v>0.72222222222222221</v>
      </c>
      <c r="AY25">
        <f t="shared" ca="1" si="42"/>
        <v>0.77777777777777779</v>
      </c>
      <c r="AZ25">
        <f t="shared" ca="1" si="42"/>
        <v>0.77777777777777779</v>
      </c>
      <c r="BA25">
        <f t="shared" ca="1" si="42"/>
        <v>0.77777777777777779</v>
      </c>
      <c r="BB25">
        <f t="shared" ca="1" si="42"/>
        <v>0.77777777777777779</v>
      </c>
      <c r="BC25">
        <f t="shared" ca="1" si="42"/>
        <v>0.77777777777777779</v>
      </c>
      <c r="BD25">
        <f t="shared" ca="1" si="42"/>
        <v>0.83333333333333337</v>
      </c>
      <c r="BE25">
        <f t="shared" ca="1" si="42"/>
        <v>0.77777777777777779</v>
      </c>
      <c r="BF25">
        <f t="shared" ca="1" si="42"/>
        <v>0.83333333333333337</v>
      </c>
      <c r="BG25">
        <f t="shared" ca="1" si="42"/>
        <v>0.83333333333333337</v>
      </c>
      <c r="BH25">
        <f t="shared" ca="1" si="42"/>
        <v>0.94444444444444442</v>
      </c>
      <c r="BI25">
        <f t="shared" ca="1" si="42"/>
        <v>0.88888888888888884</v>
      </c>
      <c r="BJ25">
        <f t="shared" ca="1" si="42"/>
        <v>0.88888888888888884</v>
      </c>
      <c r="BK25">
        <f t="shared" ca="1" si="42"/>
        <v>1</v>
      </c>
      <c r="BL25">
        <f t="shared" ca="1" si="42"/>
        <v>0.94444444444444442</v>
      </c>
      <c r="BM25">
        <f t="shared" ca="1" si="42"/>
        <v>1</v>
      </c>
      <c r="BN25">
        <f t="shared" ca="1" si="42"/>
        <v>1</v>
      </c>
      <c r="BO25">
        <f t="shared" ref="BO25:CX25" ca="1" si="43">BO24/18</f>
        <v>1.0555555555555556</v>
      </c>
      <c r="BP25">
        <f t="shared" ca="1" si="43"/>
        <v>1.0555555555555556</v>
      </c>
      <c r="BQ25">
        <f t="shared" ca="1" si="43"/>
        <v>1.0555555555555556</v>
      </c>
      <c r="BR25">
        <f t="shared" ca="1" si="43"/>
        <v>1.1111111111111112</v>
      </c>
      <c r="BS25">
        <f t="shared" ca="1" si="43"/>
        <v>1.1111111111111112</v>
      </c>
      <c r="BT25">
        <f t="shared" ca="1" si="43"/>
        <v>1.1111111111111112</v>
      </c>
      <c r="BU25">
        <f t="shared" ca="1" si="43"/>
        <v>1.1111111111111112</v>
      </c>
      <c r="BV25">
        <f t="shared" ca="1" si="43"/>
        <v>1.1666666666666667</v>
      </c>
      <c r="BW25">
        <f t="shared" ca="1" si="43"/>
        <v>1.1666666666666667</v>
      </c>
      <c r="BX25">
        <f t="shared" ca="1" si="43"/>
        <v>1.1666666666666667</v>
      </c>
      <c r="BY25">
        <f t="shared" ca="1" si="43"/>
        <v>1.1666666666666667</v>
      </c>
      <c r="BZ25">
        <f t="shared" ca="1" si="43"/>
        <v>1.2222222222222223</v>
      </c>
      <c r="CA25">
        <f t="shared" ca="1" si="43"/>
        <v>1.2222222222222223</v>
      </c>
      <c r="CB25">
        <f t="shared" ca="1" si="43"/>
        <v>1.2222222222222223</v>
      </c>
      <c r="CC25">
        <f t="shared" ca="1" si="43"/>
        <v>1.2222222222222223</v>
      </c>
      <c r="CD25">
        <f t="shared" ca="1" si="43"/>
        <v>1.2777777777777777</v>
      </c>
      <c r="CE25">
        <f t="shared" ca="1" si="43"/>
        <v>1.2777777777777777</v>
      </c>
      <c r="CF25">
        <f t="shared" ca="1" si="43"/>
        <v>1.2777777777777777</v>
      </c>
      <c r="CG25">
        <f t="shared" ca="1" si="43"/>
        <v>1.3333333333333333</v>
      </c>
      <c r="CH25">
        <f t="shared" ca="1" si="43"/>
        <v>1.3888888888888888</v>
      </c>
      <c r="CI25">
        <f t="shared" ca="1" si="43"/>
        <v>1.3888888888888888</v>
      </c>
      <c r="CJ25">
        <f t="shared" ca="1" si="43"/>
        <v>1.3888888888888888</v>
      </c>
      <c r="CK25">
        <f t="shared" ca="1" si="43"/>
        <v>1.3888888888888888</v>
      </c>
      <c r="CL25">
        <f t="shared" ca="1" si="43"/>
        <v>1.5</v>
      </c>
      <c r="CM25">
        <f t="shared" ca="1" si="43"/>
        <v>1.4444444444444444</v>
      </c>
      <c r="CN25">
        <f t="shared" ca="1" si="43"/>
        <v>1.4444444444444444</v>
      </c>
      <c r="CO25">
        <f t="shared" ca="1" si="43"/>
        <v>1.5</v>
      </c>
      <c r="CP25">
        <f t="shared" ca="1" si="43"/>
        <v>1.5</v>
      </c>
      <c r="CQ25">
        <f t="shared" ca="1" si="43"/>
        <v>1.5</v>
      </c>
      <c r="CR25">
        <f t="shared" ca="1" si="43"/>
        <v>1.5</v>
      </c>
      <c r="CS25">
        <f t="shared" ca="1" si="43"/>
        <v>1.5</v>
      </c>
      <c r="CT25">
        <f t="shared" ca="1" si="43"/>
        <v>1.5</v>
      </c>
      <c r="CU25">
        <f t="shared" ca="1" si="43"/>
        <v>1.5555555555555556</v>
      </c>
      <c r="CV25">
        <f t="shared" ca="1" si="43"/>
        <v>1.6111111111111112</v>
      </c>
      <c r="CW25">
        <f t="shared" ca="1" si="43"/>
        <v>1.6111111111111112</v>
      </c>
      <c r="CX25">
        <f t="shared" ca="1" si="43"/>
        <v>1.6111111111111112</v>
      </c>
    </row>
    <row r="26" spans="1:102" ht="15" thickBot="1" x14ac:dyDescent="0.25"/>
    <row r="27" spans="1:102" ht="15.75" thickTop="1" thickBot="1" x14ac:dyDescent="0.25">
      <c r="A27" t="str">
        <f>战斗编队!A14</f>
        <v>治疗（单体，平砍）</v>
      </c>
      <c r="B27" s="38">
        <f>战斗编队!B14</f>
        <v>2.2000000000000002E-2</v>
      </c>
      <c r="C27" s="1" t="s">
        <v>269</v>
      </c>
      <c r="D27" s="1"/>
      <c r="E27" s="38">
        <v>0.02</v>
      </c>
      <c r="F27" s="1" t="s">
        <v>184</v>
      </c>
      <c r="H27" t="s">
        <v>262</v>
      </c>
      <c r="I27" s="49">
        <f>COUNTA(战斗编队!B8:B12)</f>
        <v>1</v>
      </c>
      <c r="J27" s="48">
        <f>15+I27*3</f>
        <v>18</v>
      </c>
    </row>
    <row r="28" spans="1:102" ht="15" thickTop="1" x14ac:dyDescent="0.2">
      <c r="A28" t="str">
        <f>战斗编队!A15</f>
        <v>治疗（单体，平砍）</v>
      </c>
      <c r="B28" s="38">
        <f>战斗编队!B15</f>
        <v>0.23400000000000004</v>
      </c>
      <c r="C28" s="1" t="s">
        <v>270</v>
      </c>
      <c r="E28" s="38">
        <v>0.18</v>
      </c>
      <c r="F28" s="1" t="s">
        <v>187</v>
      </c>
    </row>
    <row r="29" spans="1:102" x14ac:dyDescent="0.2">
      <c r="A29" t="str">
        <f>战斗编队!A16</f>
        <v>治疗（单体，平砍）</v>
      </c>
      <c r="B29" s="38">
        <f>战斗编队!B16</f>
        <v>1</v>
      </c>
      <c r="C29" s="1" t="s">
        <v>271</v>
      </c>
      <c r="E29" s="46">
        <v>1</v>
      </c>
      <c r="F29" s="1" t="s">
        <v>189</v>
      </c>
    </row>
    <row r="30" spans="1:102" x14ac:dyDescent="0.2">
      <c r="A30" t="str">
        <f>战斗编队!A17</f>
        <v>输出（单体，平砍）近战</v>
      </c>
      <c r="B30" s="38">
        <f>战斗编队!B17</f>
        <v>1.5800000000000002E-2</v>
      </c>
      <c r="C30" s="2" t="s">
        <v>272</v>
      </c>
      <c r="E30" s="43">
        <v>0.03</v>
      </c>
      <c r="F30" s="2" t="s">
        <v>192</v>
      </c>
    </row>
    <row r="31" spans="1:102" x14ac:dyDescent="0.2">
      <c r="A31" t="str">
        <f>战斗编队!A18</f>
        <v>输出（单体，平砍）近战</v>
      </c>
      <c r="B31" s="38">
        <f>战斗编队!B18</f>
        <v>0.19059999999999999</v>
      </c>
      <c r="C31" s="2" t="s">
        <v>273</v>
      </c>
      <c r="E31" s="43">
        <v>0.22</v>
      </c>
      <c r="F31" s="2" t="s">
        <v>195</v>
      </c>
    </row>
    <row r="32" spans="1:102" x14ac:dyDescent="0.2">
      <c r="A32" t="str">
        <f>战斗编队!A19</f>
        <v>输出（单体，平砍）近战</v>
      </c>
      <c r="B32" s="38">
        <f>战斗编队!B19</f>
        <v>1</v>
      </c>
      <c r="C32" s="2" t="s">
        <v>274</v>
      </c>
      <c r="E32" s="47">
        <v>1</v>
      </c>
      <c r="F32" s="2" t="s">
        <v>197</v>
      </c>
    </row>
    <row r="33" spans="1:56" x14ac:dyDescent="0.2">
      <c r="A33" t="str">
        <f>战斗编队!A20</f>
        <v>治疗（AOE，平砍）</v>
      </c>
      <c r="B33" s="38">
        <f>战斗编队!B20</f>
        <v>2.4199999999999999E-2</v>
      </c>
      <c r="C33" s="1" t="s">
        <v>275</v>
      </c>
      <c r="E33" s="38">
        <v>0.05</v>
      </c>
      <c r="F33" s="1" t="s">
        <v>200</v>
      </c>
    </row>
    <row r="34" spans="1:56" x14ac:dyDescent="0.2">
      <c r="A34" t="str">
        <f>战斗编队!A21</f>
        <v>治疗（AOE，平砍）</v>
      </c>
      <c r="B34" s="38">
        <f>战斗编队!B21</f>
        <v>0.24940000000000001</v>
      </c>
      <c r="C34" s="1" t="s">
        <v>276</v>
      </c>
      <c r="E34" s="38">
        <v>0.12</v>
      </c>
      <c r="F34" s="1" t="s">
        <v>202</v>
      </c>
    </row>
    <row r="35" spans="1:56" x14ac:dyDescent="0.2">
      <c r="A35" t="str">
        <f>战斗编队!A22</f>
        <v>治疗（AOE，平砍）</v>
      </c>
      <c r="B35" s="38">
        <f>战斗编队!B22</f>
        <v>1</v>
      </c>
      <c r="C35" s="1" t="s">
        <v>277</v>
      </c>
      <c r="E35" s="46">
        <v>1</v>
      </c>
      <c r="F35" s="1" t="s">
        <v>204</v>
      </c>
    </row>
    <row r="36" spans="1:56" x14ac:dyDescent="0.2">
      <c r="A36" t="str">
        <f>战斗编队!A23</f>
        <v>支援（妨碍，攻击）</v>
      </c>
      <c r="B36" s="38">
        <f>战斗编队!B23</f>
        <v>2.0600000000000004E-2</v>
      </c>
      <c r="C36" s="2" t="s">
        <v>278</v>
      </c>
      <c r="E36" s="43">
        <v>0.04</v>
      </c>
      <c r="F36" s="2" t="s">
        <v>207</v>
      </c>
    </row>
    <row r="37" spans="1:56" x14ac:dyDescent="0.2">
      <c r="A37" t="str">
        <f>战斗编队!A24</f>
        <v>支援（妨碍，攻击）</v>
      </c>
      <c r="B37" s="38">
        <f>战斗编队!B24</f>
        <v>0.22420000000000001</v>
      </c>
      <c r="C37" s="2" t="s">
        <v>279</v>
      </c>
      <c r="E37" s="43">
        <v>0.15</v>
      </c>
      <c r="F37" s="2" t="s">
        <v>209</v>
      </c>
    </row>
    <row r="38" spans="1:56" x14ac:dyDescent="0.2">
      <c r="A38" t="str">
        <f>战斗编队!A25</f>
        <v>支援（妨碍，攻击）</v>
      </c>
      <c r="B38" s="38">
        <f>战斗编队!B25</f>
        <v>1</v>
      </c>
      <c r="C38" s="2" t="s">
        <v>280</v>
      </c>
      <c r="E38" s="47">
        <v>1</v>
      </c>
      <c r="F38" s="2" t="s">
        <v>211</v>
      </c>
    </row>
    <row r="39" spans="1:56" x14ac:dyDescent="0.2">
      <c r="A39" t="str">
        <f>战斗编队!A26</f>
        <v>输出（综合）近战</v>
      </c>
      <c r="B39" s="38">
        <f>战斗编队!B26</f>
        <v>2.2000000000000002E-2</v>
      </c>
      <c r="C39" s="1" t="s">
        <v>281</v>
      </c>
      <c r="E39" s="38">
        <v>0.05</v>
      </c>
      <c r="F39" s="1" t="s">
        <v>214</v>
      </c>
    </row>
    <row r="40" spans="1:56" x14ac:dyDescent="0.2">
      <c r="A40" t="str">
        <f>战斗编队!A27</f>
        <v>输出（综合）近战</v>
      </c>
      <c r="B40" s="38">
        <f>战斗编队!B27</f>
        <v>0.23400000000000004</v>
      </c>
      <c r="C40" s="1" t="s">
        <v>282</v>
      </c>
      <c r="E40" s="38">
        <v>0.18</v>
      </c>
      <c r="F40" s="1" t="s">
        <v>216</v>
      </c>
    </row>
    <row r="41" spans="1:56" x14ac:dyDescent="0.2">
      <c r="A41" t="str">
        <f>战斗编队!A28</f>
        <v>输出（综合）近战</v>
      </c>
      <c r="B41" s="38">
        <f>战斗编队!B28</f>
        <v>0</v>
      </c>
      <c r="C41" s="1" t="s">
        <v>283</v>
      </c>
      <c r="E41" s="40">
        <v>0.04</v>
      </c>
      <c r="F41" s="1" t="s">
        <v>218</v>
      </c>
    </row>
    <row r="42" spans="1:56" x14ac:dyDescent="0.2">
      <c r="A42" t="str">
        <f>战斗编队!A29</f>
        <v>输出（综合）近战</v>
      </c>
      <c r="B42" s="38">
        <f>战斗编队!B29</f>
        <v>1</v>
      </c>
      <c r="C42" s="1" t="s">
        <v>284</v>
      </c>
      <c r="E42" s="46">
        <v>1</v>
      </c>
      <c r="F42" s="1" t="s">
        <v>220</v>
      </c>
    </row>
    <row r="43" spans="1:56" x14ac:dyDescent="0.2">
      <c r="A43" t="s">
        <v>285</v>
      </c>
      <c r="B43" s="11">
        <f ca="1">SUM(18:18)</f>
        <v>0</v>
      </c>
      <c r="E43" s="33"/>
    </row>
    <row r="44" spans="1:56" x14ac:dyDescent="0.2">
      <c r="A44" t="s">
        <v>286</v>
      </c>
      <c r="B44" s="11">
        <v>12</v>
      </c>
    </row>
    <row r="45" spans="1:56" x14ac:dyDescent="0.2">
      <c r="B45" t="s">
        <v>223</v>
      </c>
    </row>
    <row r="46" spans="1:56" x14ac:dyDescent="0.2">
      <c r="B46">
        <v>1</v>
      </c>
      <c r="C46" s="72" t="s">
        <v>224</v>
      </c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</row>
    <row r="47" spans="1:56" x14ac:dyDescent="0.2">
      <c r="B47">
        <v>2</v>
      </c>
      <c r="C47" s="72" t="s">
        <v>225</v>
      </c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</row>
    <row r="48" spans="1:56" x14ac:dyDescent="0.2">
      <c r="B48">
        <v>3</v>
      </c>
      <c r="C48" s="72" t="s">
        <v>226</v>
      </c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</row>
    <row r="49" spans="2:56" x14ac:dyDescent="0.2">
      <c r="B49">
        <v>4</v>
      </c>
      <c r="C49" s="72" t="s">
        <v>227</v>
      </c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</row>
    <row r="50" spans="2:56" x14ac:dyDescent="0.2">
      <c r="B50">
        <v>5</v>
      </c>
      <c r="C50" s="72" t="s">
        <v>228</v>
      </c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</row>
    <row r="51" spans="2:56" x14ac:dyDescent="0.2">
      <c r="B51">
        <v>4</v>
      </c>
      <c r="C51" s="7" t="s">
        <v>229</v>
      </c>
      <c r="D51" s="7" t="s">
        <v>230</v>
      </c>
      <c r="E51" s="7" t="s">
        <v>231</v>
      </c>
      <c r="F51" s="7" t="str">
        <f>C27&amp;"重击次数"</f>
        <v>重击每秒恢复1重击次数</v>
      </c>
      <c r="G51" s="7" t="str">
        <f>C30&amp;"重击次数"</f>
        <v>重击每秒恢复2重击次数</v>
      </c>
      <c r="H51" s="7" t="str">
        <f>C33&amp;"重击次数"</f>
        <v>重击每秒恢复3重击次数</v>
      </c>
      <c r="I51" s="7" t="str">
        <f>C36&amp;"重击次数"</f>
        <v>重击每秒恢复4重击次数</v>
      </c>
      <c r="J51" s="7" t="str">
        <f>C39&amp;"重击次数"</f>
        <v>重击每秒恢复5重击次数</v>
      </c>
      <c r="K51" s="7" t="s">
        <v>232</v>
      </c>
      <c r="L51" s="7" t="s">
        <v>233</v>
      </c>
      <c r="M51" s="7" t="s">
        <v>234</v>
      </c>
      <c r="N51" s="7" t="str">
        <f>C27&amp;"攻击次数"</f>
        <v>重击每秒恢复1攻击次数</v>
      </c>
      <c r="O51" s="7" t="str">
        <f>C30&amp;"攻击次数"</f>
        <v>重击每秒恢复2攻击次数</v>
      </c>
      <c r="P51" s="7" t="str">
        <f>C33&amp;"攻击次数"</f>
        <v>重击每秒恢复3攻击次数</v>
      </c>
      <c r="Q51" s="7" t="str">
        <f>C36&amp;"攻击次数"</f>
        <v>重击每秒恢复4攻击次数</v>
      </c>
      <c r="R51" s="7" t="str">
        <f>C39&amp;"攻击次数"</f>
        <v>重击每秒恢复5攻击次数</v>
      </c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</row>
    <row r="52" spans="2:56" x14ac:dyDescent="0.2">
      <c r="C52" t="s">
        <v>235</v>
      </c>
      <c r="D52" s="44">
        <f ca="1">V24/8</f>
        <v>0.5</v>
      </c>
      <c r="E52" s="44">
        <f ca="1">V24/12</f>
        <v>0.33333333333333331</v>
      </c>
      <c r="F52">
        <f>MAX(B5:V5)</f>
        <v>1</v>
      </c>
      <c r="G52">
        <f>MAX(B8:V8)</f>
        <v>1</v>
      </c>
      <c r="H52">
        <f>MAX(B11:V11)</f>
        <v>1</v>
      </c>
      <c r="I52">
        <f>MAX(B14:V14)</f>
        <v>1</v>
      </c>
      <c r="J52">
        <f>MAX(B17:V17)</f>
        <v>1</v>
      </c>
      <c r="K52">
        <f>SUM(F52:J52)</f>
        <v>5</v>
      </c>
      <c r="L52">
        <f>60/K52</f>
        <v>12</v>
      </c>
      <c r="M52">
        <f ca="1">E52*18%</f>
        <v>0.06</v>
      </c>
      <c r="N52">
        <f>SUM(B3:V3)</f>
        <v>4</v>
      </c>
      <c r="O52">
        <f>SUM(B6:V6)</f>
        <v>4</v>
      </c>
      <c r="P52">
        <f>SUM(B9:V9)</f>
        <v>4</v>
      </c>
      <c r="Q52">
        <f>SUM(B12:V12)</f>
        <v>3</v>
      </c>
      <c r="R52">
        <f>SUM(B15:V15)</f>
        <v>3</v>
      </c>
    </row>
    <row r="53" spans="2:56" x14ac:dyDescent="0.2">
      <c r="C53" t="s">
        <v>236</v>
      </c>
      <c r="D53" s="44">
        <f ca="1">AF24/8</f>
        <v>0.875</v>
      </c>
      <c r="E53" s="44">
        <f ca="1">AF24/12</f>
        <v>0.58333333333333337</v>
      </c>
      <c r="F53">
        <f>MAX(B5:AF5)</f>
        <v>2</v>
      </c>
      <c r="G53">
        <f>MAX(B8:AF8)</f>
        <v>1</v>
      </c>
      <c r="H53">
        <f>MAX(B11:AF11)</f>
        <v>2</v>
      </c>
      <c r="I53">
        <f>MAX(B14:AF14)</f>
        <v>1</v>
      </c>
      <c r="J53">
        <f>MAX(B17:AF17)</f>
        <v>2</v>
      </c>
      <c r="K53">
        <f>SUM(F53:J53)</f>
        <v>8</v>
      </c>
      <c r="L53">
        <f>90/K53</f>
        <v>11.25</v>
      </c>
      <c r="M53">
        <f ca="1">E53*18%</f>
        <v>0.105</v>
      </c>
      <c r="N53">
        <f>SUM(B3:AF3)</f>
        <v>6</v>
      </c>
      <c r="O53">
        <f>SUM(B6:AF6)</f>
        <v>5</v>
      </c>
      <c r="P53">
        <f>SUM(B9:AF9)</f>
        <v>5</v>
      </c>
      <c r="Q53">
        <f>SUM(B12:AF12)</f>
        <v>5</v>
      </c>
      <c r="R53">
        <f>SUM(B15:AF15)</f>
        <v>5</v>
      </c>
    </row>
    <row r="54" spans="2:56" x14ac:dyDescent="0.2">
      <c r="C54" t="s">
        <v>237</v>
      </c>
      <c r="D54" s="44">
        <f ca="1">BJ24/8</f>
        <v>2</v>
      </c>
      <c r="E54" s="44">
        <f ca="1">BJ24/12</f>
        <v>1.3333333333333333</v>
      </c>
      <c r="F54">
        <f>MAX(B5:BJ5)</f>
        <v>4</v>
      </c>
      <c r="G54">
        <f>MAX(B8:BJ8)</f>
        <v>2</v>
      </c>
      <c r="H54">
        <f>MAX(B11:BJ11)</f>
        <v>4</v>
      </c>
      <c r="I54">
        <f>MAX(B14:BJ14)</f>
        <v>3</v>
      </c>
      <c r="J54">
        <f>MAX(B17:BJ17)</f>
        <v>4</v>
      </c>
      <c r="K54">
        <f>SUM(F54:J54)</f>
        <v>17</v>
      </c>
      <c r="L54">
        <f>180/K54</f>
        <v>10.588235294117647</v>
      </c>
      <c r="M54">
        <f ca="1">E54*18%</f>
        <v>0.24</v>
      </c>
      <c r="N54">
        <f>SUM(B3:BJ3)</f>
        <v>11</v>
      </c>
      <c r="O54">
        <f>SUM(B6:BJ6)</f>
        <v>10</v>
      </c>
      <c r="P54">
        <f>SUM(B9:BJ9)</f>
        <v>10</v>
      </c>
      <c r="Q54">
        <f>SUM(B12:BJ12)</f>
        <v>10</v>
      </c>
      <c r="R54">
        <f>SUM(B15:BJ15)</f>
        <v>10</v>
      </c>
    </row>
    <row r="55" spans="2:56" x14ac:dyDescent="0.2">
      <c r="C55" t="s">
        <v>238</v>
      </c>
      <c r="D55" s="44">
        <f ca="1">CX24/8</f>
        <v>3.625</v>
      </c>
      <c r="E55" s="44">
        <f ca="1">CX24/12</f>
        <v>2.4166666666666665</v>
      </c>
      <c r="F55">
        <f>MAX(B5:CX5)</f>
        <v>6</v>
      </c>
      <c r="G55">
        <f>MAX(B8:CX8)</f>
        <v>4</v>
      </c>
      <c r="H55">
        <f>MAX(B11:CX11)</f>
        <v>7</v>
      </c>
      <c r="I55">
        <f>MAX(B14:CX14)</f>
        <v>6</v>
      </c>
      <c r="J55">
        <f>MAX(B17:CX17)</f>
        <v>6</v>
      </c>
      <c r="K55">
        <f>SUM(F55:J55)</f>
        <v>29</v>
      </c>
      <c r="L55">
        <f>300/K55</f>
        <v>10.344827586206897</v>
      </c>
      <c r="M55">
        <f ca="1">E55*18%</f>
        <v>0.43499999999999994</v>
      </c>
      <c r="N55">
        <f>SUM(B3:CX3)</f>
        <v>17</v>
      </c>
      <c r="O55">
        <f>SUM(B6:CX6)</f>
        <v>17</v>
      </c>
      <c r="P55">
        <f>SUM(B9:CX9)</f>
        <v>17</v>
      </c>
      <c r="Q55">
        <f>SUM(B12:CX12)</f>
        <v>17</v>
      </c>
      <c r="R55">
        <f>SUM(B15:CX15)</f>
        <v>17</v>
      </c>
    </row>
    <row r="56" spans="2:56" x14ac:dyDescent="0.2">
      <c r="B56">
        <v>5</v>
      </c>
      <c r="C56" t="s">
        <v>239</v>
      </c>
      <c r="D56" t="s">
        <v>240</v>
      </c>
      <c r="V56" s="44"/>
    </row>
    <row r="57" spans="2:56" x14ac:dyDescent="0.2">
      <c r="B57" t="s">
        <v>241</v>
      </c>
      <c r="C57" t="s">
        <v>242</v>
      </c>
      <c r="D57" t="s">
        <v>243</v>
      </c>
    </row>
    <row r="58" spans="2:56" x14ac:dyDescent="0.2">
      <c r="B58">
        <v>1</v>
      </c>
      <c r="C58" t="s">
        <v>244</v>
      </c>
      <c r="D58">
        <v>1</v>
      </c>
    </row>
    <row r="59" spans="2:56" x14ac:dyDescent="0.2">
      <c r="B59">
        <v>2</v>
      </c>
      <c r="C59" t="s">
        <v>245</v>
      </c>
      <c r="D59">
        <v>2</v>
      </c>
    </row>
    <row r="60" spans="2:56" x14ac:dyDescent="0.2">
      <c r="B60">
        <v>3</v>
      </c>
      <c r="C60" t="s">
        <v>246</v>
      </c>
      <c r="D60">
        <v>10</v>
      </c>
    </row>
    <row r="61" spans="2:56" x14ac:dyDescent="0.2">
      <c r="B61">
        <v>4</v>
      </c>
      <c r="C61" t="s">
        <v>247</v>
      </c>
      <c r="D61" t="s">
        <v>248</v>
      </c>
    </row>
    <row r="62" spans="2:56" x14ac:dyDescent="0.2">
      <c r="B62" t="s">
        <v>249</v>
      </c>
      <c r="C62" t="s">
        <v>250</v>
      </c>
      <c r="D62" t="s">
        <v>251</v>
      </c>
      <c r="E62" t="s">
        <v>252</v>
      </c>
      <c r="F62" t="s">
        <v>253</v>
      </c>
      <c r="G62" t="s">
        <v>254</v>
      </c>
      <c r="H62" t="s">
        <v>255</v>
      </c>
      <c r="I62" t="s">
        <v>253</v>
      </c>
    </row>
    <row r="63" spans="2:56" x14ac:dyDescent="0.2">
      <c r="B63">
        <v>1</v>
      </c>
      <c r="C63" t="s">
        <v>256</v>
      </c>
      <c r="D63">
        <f>$D$58*SUM(N52:R52)</f>
        <v>18</v>
      </c>
      <c r="E63">
        <f>$D$59*SUM(F52:J52)</f>
        <v>10</v>
      </c>
      <c r="F63" s="44">
        <f ca="1">$D$60*E52</f>
        <v>3.333333333333333</v>
      </c>
      <c r="G63" s="32">
        <f ca="1">D63/SUM(D63:F63)</f>
        <v>0.57446808510638303</v>
      </c>
      <c r="H63" s="32">
        <f ca="1">E63/SUM(D63:F63)</f>
        <v>0.31914893617021278</v>
      </c>
      <c r="I63" s="32">
        <f ca="1">F63/SUM(D63:F63)</f>
        <v>0.10638297872340426</v>
      </c>
    </row>
    <row r="64" spans="2:56" x14ac:dyDescent="0.2">
      <c r="B64">
        <v>2</v>
      </c>
      <c r="C64" t="s">
        <v>257</v>
      </c>
      <c r="D64">
        <f>$D$58*SUM(N53:R53)</f>
        <v>26</v>
      </c>
      <c r="E64">
        <f>$D$59*SUM(F53:J53)</f>
        <v>16</v>
      </c>
      <c r="F64" s="44">
        <f ca="1">$D$60*E53</f>
        <v>5.8333333333333339</v>
      </c>
      <c r="G64" s="32">
        <f ca="1">D64/SUM(D64:F64)</f>
        <v>0.54355400696864109</v>
      </c>
      <c r="H64" s="32">
        <f ca="1">E64/SUM(D64:F64)</f>
        <v>0.33449477351916374</v>
      </c>
      <c r="I64" s="32">
        <f ca="1">F64/SUM(D64:F64)</f>
        <v>0.12195121951219513</v>
      </c>
    </row>
    <row r="65" spans="2:9" x14ac:dyDescent="0.2">
      <c r="B65">
        <v>3</v>
      </c>
      <c r="C65" t="s">
        <v>258</v>
      </c>
      <c r="D65">
        <f>$D$58*SUM(N54:R54)</f>
        <v>51</v>
      </c>
      <c r="E65">
        <f>$D$59*SUM(F54:J54)</f>
        <v>34</v>
      </c>
      <c r="F65" s="44">
        <f ca="1">$D$60*E54</f>
        <v>13.333333333333332</v>
      </c>
      <c r="G65" s="32">
        <f ca="1">D65/SUM(D65:F65)</f>
        <v>0.51864406779661021</v>
      </c>
      <c r="H65" s="32">
        <f ca="1">E65/SUM(D65:F65)</f>
        <v>0.34576271186440677</v>
      </c>
      <c r="I65" s="32">
        <f ca="1">F65/SUM(D65:F65)</f>
        <v>0.13559322033898305</v>
      </c>
    </row>
    <row r="66" spans="2:9" x14ac:dyDescent="0.2">
      <c r="B66">
        <v>4</v>
      </c>
      <c r="C66" t="s">
        <v>259</v>
      </c>
      <c r="D66">
        <f>$D$58*SUM(N55:R55)</f>
        <v>85</v>
      </c>
      <c r="E66">
        <f>$D$59*SUM(F55:J55)</f>
        <v>58</v>
      </c>
      <c r="F66" s="44">
        <f ca="1">$D$60*E55</f>
        <v>24.166666666666664</v>
      </c>
      <c r="G66" s="32">
        <f ca="1">D66/SUM(D66:F66)</f>
        <v>0.50847457627118642</v>
      </c>
      <c r="H66" s="32">
        <f ca="1">E66/SUM(D66:F66)</f>
        <v>0.34695912263210371</v>
      </c>
      <c r="I66" s="32">
        <f ca="1">F66/SUM(D66:F66)</f>
        <v>0.14456630109670987</v>
      </c>
    </row>
  </sheetData>
  <mergeCells count="10">
    <mergeCell ref="C49:BD49"/>
    <mergeCell ref="C50:BD50"/>
    <mergeCell ref="C1:V1"/>
    <mergeCell ref="W1:AP1"/>
    <mergeCell ref="AQ1:BJ1"/>
    <mergeCell ref="BK1:CD1"/>
    <mergeCell ref="CE1:CX1"/>
    <mergeCell ref="C46:BD46"/>
    <mergeCell ref="C47:BD47"/>
    <mergeCell ref="C48:BD48"/>
  </mergeCells>
  <phoneticPr fontId="6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角色属性!$B$2:$B$19</xm:f>
          </x14:formula1>
          <xm:sqref>A44 A27:A42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6"/>
  <sheetViews>
    <sheetView workbookViewId="0">
      <selection activeCell="D13" sqref="D13"/>
    </sheetView>
  </sheetViews>
  <sheetFormatPr defaultRowHeight="14.25" x14ac:dyDescent="0.2"/>
  <cols>
    <col min="1" max="1" width="22.625" bestFit="1" customWidth="1"/>
    <col min="2" max="2" width="8.75" bestFit="1" customWidth="1"/>
    <col min="3" max="3" width="13" bestFit="1" customWidth="1"/>
    <col min="4" max="4" width="8.125" bestFit="1" customWidth="1"/>
    <col min="5" max="5" width="9.125" bestFit="1" customWidth="1"/>
    <col min="6" max="6" width="21.375" bestFit="1" customWidth="1"/>
    <col min="7" max="8" width="13" bestFit="1" customWidth="1"/>
    <col min="9" max="9" width="21.375" bestFit="1" customWidth="1"/>
    <col min="10" max="10" width="13" bestFit="1" customWidth="1"/>
    <col min="11" max="11" width="6.5" bestFit="1" customWidth="1"/>
    <col min="12" max="12" width="13.875" bestFit="1" customWidth="1"/>
    <col min="13" max="13" width="9" bestFit="1" customWidth="1"/>
    <col min="14" max="14" width="21.375" bestFit="1" customWidth="1"/>
    <col min="15" max="16" width="13" bestFit="1" customWidth="1"/>
    <col min="17" max="17" width="21.375" bestFit="1" customWidth="1"/>
    <col min="18" max="18" width="13" bestFit="1" customWidth="1"/>
    <col min="19" max="19" width="5.5" bestFit="1" customWidth="1"/>
    <col min="20" max="20" width="6.5" bestFit="1" customWidth="1"/>
    <col min="21" max="22" width="5.5" bestFit="1" customWidth="1"/>
    <col min="23" max="26" width="6.5" bestFit="1" customWidth="1"/>
    <col min="27" max="36" width="7.5" bestFit="1" customWidth="1"/>
    <col min="37" max="37" width="6.5" bestFit="1" customWidth="1"/>
    <col min="38" max="40" width="7.5" bestFit="1" customWidth="1"/>
    <col min="41" max="42" width="6.5" bestFit="1" customWidth="1"/>
    <col min="43" max="45" width="7.5" bestFit="1" customWidth="1"/>
    <col min="46" max="46" width="6.5" bestFit="1" customWidth="1"/>
    <col min="47" max="56" width="7.5" bestFit="1" customWidth="1"/>
    <col min="57" max="57" width="6.5" bestFit="1" customWidth="1"/>
    <col min="58" max="60" width="7.5" bestFit="1" customWidth="1"/>
    <col min="61" max="62" width="6.5" bestFit="1" customWidth="1"/>
    <col min="63" max="65" width="7.5" bestFit="1" customWidth="1"/>
    <col min="66" max="66" width="6.5" bestFit="1" customWidth="1"/>
    <col min="67" max="76" width="7.5" bestFit="1" customWidth="1"/>
    <col min="77" max="77" width="6.5" bestFit="1" customWidth="1"/>
    <col min="78" max="78" width="7.5" bestFit="1" customWidth="1"/>
    <col min="79" max="80" width="8.5" bestFit="1" customWidth="1"/>
    <col min="81" max="82" width="7.5" bestFit="1" customWidth="1"/>
    <col min="83" max="85" width="8.5" bestFit="1" customWidth="1"/>
    <col min="86" max="86" width="7.5" bestFit="1" customWidth="1"/>
    <col min="87" max="96" width="8.5" bestFit="1" customWidth="1"/>
    <col min="97" max="97" width="7.5" bestFit="1" customWidth="1"/>
    <col min="98" max="100" width="8.5" bestFit="1" customWidth="1"/>
    <col min="101" max="102" width="7.5" bestFit="1" customWidth="1"/>
  </cols>
  <sheetData>
    <row r="1" spans="1:102" x14ac:dyDescent="0.2">
      <c r="A1" t="s">
        <v>154</v>
      </c>
      <c r="C1" s="71" t="s">
        <v>155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 t="s">
        <v>156</v>
      </c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 t="s">
        <v>157</v>
      </c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 t="s">
        <v>158</v>
      </c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 t="s">
        <v>159</v>
      </c>
      <c r="CF1" s="71"/>
      <c r="CG1" s="71"/>
      <c r="CH1" s="71"/>
      <c r="CI1" s="71"/>
      <c r="CJ1" s="71"/>
      <c r="CK1" s="71"/>
      <c r="CL1" s="71"/>
      <c r="CM1" s="71"/>
      <c r="CN1" s="71"/>
      <c r="CO1" s="71"/>
      <c r="CP1" s="71"/>
      <c r="CQ1" s="71"/>
      <c r="CR1" s="71"/>
      <c r="CS1" s="71"/>
      <c r="CT1" s="71"/>
      <c r="CU1" s="71"/>
      <c r="CV1" s="71"/>
      <c r="CW1" s="71"/>
      <c r="CX1" s="71"/>
    </row>
    <row r="2" spans="1:102" x14ac:dyDescent="0.2">
      <c r="A2" t="s">
        <v>160</v>
      </c>
      <c r="B2">
        <v>0</v>
      </c>
      <c r="C2">
        <v>3</v>
      </c>
      <c r="D2">
        <v>6</v>
      </c>
      <c r="E2">
        <v>9</v>
      </c>
      <c r="F2">
        <v>12</v>
      </c>
      <c r="G2">
        <v>15</v>
      </c>
      <c r="H2">
        <v>18</v>
      </c>
      <c r="I2">
        <v>21</v>
      </c>
      <c r="J2">
        <v>24</v>
      </c>
      <c r="K2">
        <v>27</v>
      </c>
      <c r="L2">
        <v>30</v>
      </c>
      <c r="M2">
        <v>33</v>
      </c>
      <c r="N2">
        <v>36</v>
      </c>
      <c r="O2">
        <v>39</v>
      </c>
      <c r="P2">
        <v>42</v>
      </c>
      <c r="Q2">
        <v>45</v>
      </c>
      <c r="R2">
        <v>48</v>
      </c>
      <c r="S2">
        <v>51</v>
      </c>
      <c r="T2">
        <v>54</v>
      </c>
      <c r="U2">
        <v>57</v>
      </c>
      <c r="V2">
        <v>60</v>
      </c>
      <c r="W2">
        <v>63</v>
      </c>
      <c r="X2">
        <v>66</v>
      </c>
      <c r="Y2">
        <v>69</v>
      </c>
      <c r="Z2">
        <v>72</v>
      </c>
      <c r="AA2">
        <v>75</v>
      </c>
      <c r="AB2">
        <v>78</v>
      </c>
      <c r="AC2">
        <v>81</v>
      </c>
      <c r="AD2">
        <v>84</v>
      </c>
      <c r="AE2">
        <v>87</v>
      </c>
      <c r="AF2">
        <v>90</v>
      </c>
      <c r="AG2">
        <v>93</v>
      </c>
      <c r="AH2">
        <v>96</v>
      </c>
      <c r="AI2">
        <v>99</v>
      </c>
      <c r="AJ2">
        <v>102</v>
      </c>
      <c r="AK2">
        <v>105</v>
      </c>
      <c r="AL2">
        <v>108</v>
      </c>
      <c r="AM2">
        <v>111</v>
      </c>
      <c r="AN2">
        <v>114</v>
      </c>
      <c r="AO2">
        <v>117</v>
      </c>
      <c r="AP2">
        <v>120</v>
      </c>
      <c r="AQ2">
        <v>123</v>
      </c>
      <c r="AR2">
        <v>126</v>
      </c>
      <c r="AS2">
        <v>129</v>
      </c>
      <c r="AT2">
        <v>132</v>
      </c>
      <c r="AU2">
        <v>135</v>
      </c>
      <c r="AV2">
        <v>138</v>
      </c>
      <c r="AW2">
        <v>141</v>
      </c>
      <c r="AX2">
        <v>144</v>
      </c>
      <c r="AY2">
        <v>147</v>
      </c>
      <c r="AZ2">
        <v>150</v>
      </c>
      <c r="BA2">
        <v>153</v>
      </c>
      <c r="BB2">
        <v>156</v>
      </c>
      <c r="BC2">
        <v>159</v>
      </c>
      <c r="BD2">
        <v>162</v>
      </c>
      <c r="BE2">
        <v>165</v>
      </c>
      <c r="BF2">
        <v>168</v>
      </c>
      <c r="BG2">
        <v>171</v>
      </c>
      <c r="BH2">
        <v>174</v>
      </c>
      <c r="BI2">
        <v>177</v>
      </c>
      <c r="BJ2">
        <v>180</v>
      </c>
      <c r="BK2">
        <v>183</v>
      </c>
      <c r="BL2">
        <v>186</v>
      </c>
      <c r="BM2">
        <v>189</v>
      </c>
      <c r="BN2">
        <v>192</v>
      </c>
      <c r="BO2">
        <v>195</v>
      </c>
      <c r="BP2">
        <v>198</v>
      </c>
      <c r="BQ2">
        <v>201</v>
      </c>
      <c r="BR2">
        <v>204</v>
      </c>
      <c r="BS2">
        <v>207</v>
      </c>
      <c r="BT2">
        <v>210</v>
      </c>
      <c r="BU2">
        <v>213</v>
      </c>
      <c r="BV2">
        <v>216</v>
      </c>
      <c r="BW2">
        <v>219</v>
      </c>
      <c r="BX2">
        <v>222</v>
      </c>
      <c r="BY2">
        <v>225</v>
      </c>
      <c r="BZ2">
        <v>228</v>
      </c>
      <c r="CA2">
        <v>231</v>
      </c>
      <c r="CB2">
        <v>234</v>
      </c>
      <c r="CC2">
        <v>237</v>
      </c>
      <c r="CD2">
        <v>240</v>
      </c>
      <c r="CE2">
        <v>243</v>
      </c>
      <c r="CF2">
        <v>246</v>
      </c>
      <c r="CG2">
        <v>249</v>
      </c>
      <c r="CH2">
        <v>252</v>
      </c>
      <c r="CI2">
        <v>255</v>
      </c>
      <c r="CJ2">
        <v>258</v>
      </c>
      <c r="CK2">
        <v>261</v>
      </c>
      <c r="CL2">
        <v>264</v>
      </c>
      <c r="CM2">
        <v>267</v>
      </c>
      <c r="CN2">
        <v>270</v>
      </c>
      <c r="CO2">
        <v>273</v>
      </c>
      <c r="CP2">
        <v>276</v>
      </c>
      <c r="CQ2">
        <v>279</v>
      </c>
      <c r="CR2">
        <v>282</v>
      </c>
      <c r="CS2">
        <v>285</v>
      </c>
      <c r="CT2">
        <v>288</v>
      </c>
      <c r="CU2">
        <v>291</v>
      </c>
      <c r="CV2">
        <v>294</v>
      </c>
      <c r="CW2">
        <v>297</v>
      </c>
      <c r="CX2">
        <v>300</v>
      </c>
    </row>
    <row r="3" spans="1:102" s="46" customFormat="1" x14ac:dyDescent="0.2">
      <c r="A3" s="46" t="s">
        <v>161</v>
      </c>
      <c r="B3" s="46">
        <f>IF(B2=0,1,IFERROR(IF(MOD(B2,24)=0,1,""),""))</f>
        <v>1</v>
      </c>
      <c r="C3" s="46" t="str">
        <f t="shared" ref="C3:BN3" si="0">IF(C2=0,1,IFERROR(IF(MOD(C2,24)=0,1,""),""))</f>
        <v/>
      </c>
      <c r="D3" s="46" t="str">
        <f t="shared" si="0"/>
        <v/>
      </c>
      <c r="E3" s="46" t="str">
        <f t="shared" si="0"/>
        <v/>
      </c>
      <c r="F3" s="46" t="str">
        <f t="shared" si="0"/>
        <v/>
      </c>
      <c r="G3" s="46" t="str">
        <f t="shared" si="0"/>
        <v/>
      </c>
      <c r="H3" s="46" t="str">
        <f t="shared" si="0"/>
        <v/>
      </c>
      <c r="I3" s="46" t="str">
        <f t="shared" si="0"/>
        <v/>
      </c>
      <c r="J3" s="46">
        <f t="shared" si="0"/>
        <v>1</v>
      </c>
      <c r="K3" s="46" t="str">
        <f t="shared" si="0"/>
        <v/>
      </c>
      <c r="L3" s="46" t="str">
        <f t="shared" si="0"/>
        <v/>
      </c>
      <c r="M3" s="46" t="str">
        <f t="shared" si="0"/>
        <v/>
      </c>
      <c r="N3" s="46" t="str">
        <f t="shared" si="0"/>
        <v/>
      </c>
      <c r="O3" s="46" t="str">
        <f t="shared" si="0"/>
        <v/>
      </c>
      <c r="P3" s="46" t="str">
        <f t="shared" si="0"/>
        <v/>
      </c>
      <c r="Q3" s="46" t="str">
        <f t="shared" si="0"/>
        <v/>
      </c>
      <c r="R3" s="46">
        <f t="shared" si="0"/>
        <v>1</v>
      </c>
      <c r="S3" s="46" t="str">
        <f t="shared" si="0"/>
        <v/>
      </c>
      <c r="T3" s="46" t="str">
        <f t="shared" si="0"/>
        <v/>
      </c>
      <c r="U3" s="46" t="str">
        <f t="shared" si="0"/>
        <v/>
      </c>
      <c r="V3" s="46" t="str">
        <f t="shared" si="0"/>
        <v/>
      </c>
      <c r="W3" s="46" t="str">
        <f t="shared" si="0"/>
        <v/>
      </c>
      <c r="X3" s="46" t="str">
        <f t="shared" si="0"/>
        <v/>
      </c>
      <c r="Y3" s="46" t="str">
        <f t="shared" si="0"/>
        <v/>
      </c>
      <c r="Z3" s="46">
        <f t="shared" si="0"/>
        <v>1</v>
      </c>
      <c r="AA3" s="46" t="str">
        <f t="shared" si="0"/>
        <v/>
      </c>
      <c r="AB3" s="46" t="str">
        <f t="shared" si="0"/>
        <v/>
      </c>
      <c r="AC3" s="46" t="str">
        <f t="shared" si="0"/>
        <v/>
      </c>
      <c r="AD3" s="46" t="str">
        <f t="shared" si="0"/>
        <v/>
      </c>
      <c r="AE3" s="46" t="str">
        <f t="shared" si="0"/>
        <v/>
      </c>
      <c r="AF3" s="46" t="str">
        <f t="shared" si="0"/>
        <v/>
      </c>
      <c r="AG3" s="46" t="str">
        <f t="shared" si="0"/>
        <v/>
      </c>
      <c r="AH3" s="46">
        <f t="shared" si="0"/>
        <v>1</v>
      </c>
      <c r="AI3" s="46" t="str">
        <f t="shared" si="0"/>
        <v/>
      </c>
      <c r="AJ3" s="46" t="str">
        <f t="shared" si="0"/>
        <v/>
      </c>
      <c r="AK3" s="46" t="str">
        <f t="shared" si="0"/>
        <v/>
      </c>
      <c r="AL3" s="46" t="str">
        <f t="shared" si="0"/>
        <v/>
      </c>
      <c r="AM3" s="46" t="str">
        <f t="shared" si="0"/>
        <v/>
      </c>
      <c r="AN3" s="46" t="str">
        <f t="shared" si="0"/>
        <v/>
      </c>
      <c r="AO3" s="46" t="str">
        <f t="shared" si="0"/>
        <v/>
      </c>
      <c r="AP3" s="46">
        <f t="shared" si="0"/>
        <v>1</v>
      </c>
      <c r="AQ3" s="46" t="str">
        <f t="shared" si="0"/>
        <v/>
      </c>
      <c r="AR3" s="46" t="str">
        <f t="shared" si="0"/>
        <v/>
      </c>
      <c r="AS3" s="46" t="str">
        <f t="shared" si="0"/>
        <v/>
      </c>
      <c r="AT3" s="46" t="str">
        <f t="shared" si="0"/>
        <v/>
      </c>
      <c r="AU3" s="46" t="str">
        <f t="shared" si="0"/>
        <v/>
      </c>
      <c r="AV3" s="46" t="str">
        <f t="shared" si="0"/>
        <v/>
      </c>
      <c r="AW3" s="46" t="str">
        <f t="shared" si="0"/>
        <v/>
      </c>
      <c r="AX3" s="46">
        <f t="shared" si="0"/>
        <v>1</v>
      </c>
      <c r="AY3" s="46" t="str">
        <f t="shared" si="0"/>
        <v/>
      </c>
      <c r="AZ3" s="46" t="str">
        <f t="shared" si="0"/>
        <v/>
      </c>
      <c r="BA3" s="46" t="str">
        <f t="shared" si="0"/>
        <v/>
      </c>
      <c r="BB3" s="46" t="str">
        <f t="shared" si="0"/>
        <v/>
      </c>
      <c r="BC3" s="46" t="str">
        <f t="shared" si="0"/>
        <v/>
      </c>
      <c r="BD3" s="46" t="str">
        <f t="shared" si="0"/>
        <v/>
      </c>
      <c r="BE3" s="46" t="str">
        <f t="shared" si="0"/>
        <v/>
      </c>
      <c r="BF3" s="46">
        <f t="shared" si="0"/>
        <v>1</v>
      </c>
      <c r="BG3" s="46" t="str">
        <f t="shared" si="0"/>
        <v/>
      </c>
      <c r="BH3" s="46" t="str">
        <f t="shared" si="0"/>
        <v/>
      </c>
      <c r="BI3" s="46" t="str">
        <f t="shared" si="0"/>
        <v/>
      </c>
      <c r="BJ3" s="46" t="str">
        <f t="shared" si="0"/>
        <v/>
      </c>
      <c r="BK3" s="46" t="str">
        <f t="shared" si="0"/>
        <v/>
      </c>
      <c r="BL3" s="46" t="str">
        <f t="shared" si="0"/>
        <v/>
      </c>
      <c r="BM3" s="46" t="str">
        <f t="shared" si="0"/>
        <v/>
      </c>
      <c r="BN3" s="46">
        <f t="shared" si="0"/>
        <v>1</v>
      </c>
      <c r="BO3" s="46" t="str">
        <f t="shared" ref="BO3:CX3" si="1">IF(BO2=0,1,IFERROR(IF(MOD(BO2,24)=0,1,""),""))</f>
        <v/>
      </c>
      <c r="BP3" s="46" t="str">
        <f t="shared" si="1"/>
        <v/>
      </c>
      <c r="BQ3" s="46" t="str">
        <f t="shared" si="1"/>
        <v/>
      </c>
      <c r="BR3" s="46" t="str">
        <f t="shared" si="1"/>
        <v/>
      </c>
      <c r="BS3" s="46" t="str">
        <f t="shared" si="1"/>
        <v/>
      </c>
      <c r="BT3" s="46" t="str">
        <f t="shared" si="1"/>
        <v/>
      </c>
      <c r="BU3" s="46" t="str">
        <f t="shared" si="1"/>
        <v/>
      </c>
      <c r="BV3" s="46">
        <f t="shared" si="1"/>
        <v>1</v>
      </c>
      <c r="BW3" s="46" t="str">
        <f t="shared" si="1"/>
        <v/>
      </c>
      <c r="BX3" s="46" t="str">
        <f t="shared" si="1"/>
        <v/>
      </c>
      <c r="BY3" s="46" t="str">
        <f t="shared" si="1"/>
        <v/>
      </c>
      <c r="BZ3" s="46" t="str">
        <f t="shared" si="1"/>
        <v/>
      </c>
      <c r="CA3" s="46" t="str">
        <f t="shared" si="1"/>
        <v/>
      </c>
      <c r="CB3" s="46" t="str">
        <f t="shared" si="1"/>
        <v/>
      </c>
      <c r="CC3" s="46" t="str">
        <f t="shared" si="1"/>
        <v/>
      </c>
      <c r="CD3" s="46">
        <f t="shared" si="1"/>
        <v>1</v>
      </c>
      <c r="CE3" s="46" t="str">
        <f t="shared" si="1"/>
        <v/>
      </c>
      <c r="CF3" s="46" t="str">
        <f t="shared" si="1"/>
        <v/>
      </c>
      <c r="CG3" s="46" t="str">
        <f t="shared" si="1"/>
        <v/>
      </c>
      <c r="CH3" s="46" t="str">
        <f t="shared" si="1"/>
        <v/>
      </c>
      <c r="CI3" s="46" t="str">
        <f t="shared" si="1"/>
        <v/>
      </c>
      <c r="CJ3" s="46" t="str">
        <f t="shared" si="1"/>
        <v/>
      </c>
      <c r="CK3" s="46" t="str">
        <f t="shared" si="1"/>
        <v/>
      </c>
      <c r="CL3" s="46">
        <f t="shared" si="1"/>
        <v>1</v>
      </c>
      <c r="CM3" s="46" t="str">
        <f t="shared" si="1"/>
        <v/>
      </c>
      <c r="CN3" s="46" t="str">
        <f t="shared" si="1"/>
        <v/>
      </c>
      <c r="CO3" s="46" t="str">
        <f t="shared" si="1"/>
        <v/>
      </c>
      <c r="CP3" s="46" t="str">
        <f t="shared" si="1"/>
        <v/>
      </c>
      <c r="CQ3" s="46" t="str">
        <f t="shared" si="1"/>
        <v/>
      </c>
      <c r="CR3" s="46" t="str">
        <f t="shared" si="1"/>
        <v/>
      </c>
      <c r="CS3" s="46" t="str">
        <f t="shared" si="1"/>
        <v/>
      </c>
      <c r="CT3" s="46">
        <f t="shared" si="1"/>
        <v>1</v>
      </c>
      <c r="CU3" s="46" t="str">
        <f t="shared" si="1"/>
        <v/>
      </c>
      <c r="CV3" s="46" t="str">
        <f t="shared" si="1"/>
        <v/>
      </c>
      <c r="CW3" s="46" t="str">
        <f t="shared" si="1"/>
        <v/>
      </c>
      <c r="CX3" s="46" t="str">
        <f t="shared" si="1"/>
        <v/>
      </c>
    </row>
    <row r="4" spans="1:102" s="46" customFormat="1" x14ac:dyDescent="0.2">
      <c r="A4" s="46" t="s">
        <v>162</v>
      </c>
      <c r="B4" s="46">
        <f>$B$27*B2+IFERROR(B3*$B$28,0)</f>
        <v>0.18</v>
      </c>
      <c r="C4" s="46">
        <f>$B$27*C2+IFERROR(C3*$B$28,0)+$B$4</f>
        <v>0.24</v>
      </c>
      <c r="D4" s="46">
        <f t="shared" ref="D4:BO4" si="2">$B$27*D2+IFERROR(D3*$B$28,0)+$B$4</f>
        <v>0.3</v>
      </c>
      <c r="E4" s="46">
        <f t="shared" si="2"/>
        <v>0.36</v>
      </c>
      <c r="F4" s="46">
        <f t="shared" si="2"/>
        <v>0.42</v>
      </c>
      <c r="G4" s="46">
        <f t="shared" si="2"/>
        <v>0.48</v>
      </c>
      <c r="H4" s="46">
        <f t="shared" si="2"/>
        <v>0.54</v>
      </c>
      <c r="I4" s="46">
        <f t="shared" si="2"/>
        <v>0.6</v>
      </c>
      <c r="J4" s="46">
        <f t="shared" si="2"/>
        <v>0.83999999999999986</v>
      </c>
      <c r="K4" s="46">
        <f t="shared" si="2"/>
        <v>0.72</v>
      </c>
      <c r="L4" s="46">
        <f t="shared" si="2"/>
        <v>0.78</v>
      </c>
      <c r="M4" s="46">
        <f t="shared" si="2"/>
        <v>0.84000000000000008</v>
      </c>
      <c r="N4" s="46">
        <f t="shared" si="2"/>
        <v>0.89999999999999991</v>
      </c>
      <c r="O4" s="46">
        <f t="shared" si="2"/>
        <v>0.96</v>
      </c>
      <c r="P4" s="46">
        <f t="shared" si="2"/>
        <v>1.02</v>
      </c>
      <c r="Q4" s="46">
        <f t="shared" si="2"/>
        <v>1.08</v>
      </c>
      <c r="R4" s="46">
        <f t="shared" si="2"/>
        <v>1.3199999999999998</v>
      </c>
      <c r="S4" s="46">
        <f t="shared" si="2"/>
        <v>1.2</v>
      </c>
      <c r="T4" s="46">
        <f t="shared" si="2"/>
        <v>1.26</v>
      </c>
      <c r="U4" s="46">
        <f t="shared" si="2"/>
        <v>1.32</v>
      </c>
      <c r="V4" s="46">
        <f t="shared" si="2"/>
        <v>1.38</v>
      </c>
      <c r="W4" s="46">
        <f t="shared" si="2"/>
        <v>1.44</v>
      </c>
      <c r="X4" s="46">
        <f t="shared" si="2"/>
        <v>1.5</v>
      </c>
      <c r="Y4" s="46">
        <f t="shared" si="2"/>
        <v>1.56</v>
      </c>
      <c r="Z4" s="46">
        <f t="shared" si="2"/>
        <v>1.7999999999999998</v>
      </c>
      <c r="AA4" s="46">
        <f t="shared" si="2"/>
        <v>1.68</v>
      </c>
      <c r="AB4" s="46">
        <f t="shared" si="2"/>
        <v>1.74</v>
      </c>
      <c r="AC4" s="46">
        <f t="shared" si="2"/>
        <v>1.8</v>
      </c>
      <c r="AD4" s="46">
        <f t="shared" si="2"/>
        <v>1.8599999999999999</v>
      </c>
      <c r="AE4" s="46">
        <f t="shared" si="2"/>
        <v>1.92</v>
      </c>
      <c r="AF4" s="46">
        <f t="shared" si="2"/>
        <v>1.98</v>
      </c>
      <c r="AG4" s="46">
        <f t="shared" si="2"/>
        <v>2.04</v>
      </c>
      <c r="AH4" s="46">
        <f t="shared" si="2"/>
        <v>2.2800000000000002</v>
      </c>
      <c r="AI4" s="46">
        <f t="shared" si="2"/>
        <v>2.16</v>
      </c>
      <c r="AJ4" s="46">
        <f t="shared" si="2"/>
        <v>2.2200000000000002</v>
      </c>
      <c r="AK4" s="46">
        <f t="shared" si="2"/>
        <v>2.2800000000000002</v>
      </c>
      <c r="AL4" s="46">
        <f t="shared" si="2"/>
        <v>2.3400000000000003</v>
      </c>
      <c r="AM4" s="46">
        <f t="shared" si="2"/>
        <v>2.4000000000000004</v>
      </c>
      <c r="AN4" s="46">
        <f t="shared" si="2"/>
        <v>2.4600000000000004</v>
      </c>
      <c r="AO4" s="46">
        <f t="shared" si="2"/>
        <v>2.52</v>
      </c>
      <c r="AP4" s="46">
        <f t="shared" si="2"/>
        <v>2.7600000000000002</v>
      </c>
      <c r="AQ4" s="46">
        <f t="shared" si="2"/>
        <v>2.64</v>
      </c>
      <c r="AR4" s="46">
        <f t="shared" si="2"/>
        <v>2.7</v>
      </c>
      <c r="AS4" s="46">
        <f t="shared" si="2"/>
        <v>2.7600000000000002</v>
      </c>
      <c r="AT4" s="46">
        <f t="shared" si="2"/>
        <v>2.8200000000000003</v>
      </c>
      <c r="AU4" s="46">
        <f t="shared" si="2"/>
        <v>2.8800000000000003</v>
      </c>
      <c r="AV4" s="46">
        <f t="shared" si="2"/>
        <v>2.9400000000000004</v>
      </c>
      <c r="AW4" s="46">
        <f t="shared" si="2"/>
        <v>3</v>
      </c>
      <c r="AX4" s="46">
        <f t="shared" si="2"/>
        <v>3.24</v>
      </c>
      <c r="AY4" s="46">
        <f t="shared" si="2"/>
        <v>3.12</v>
      </c>
      <c r="AZ4" s="46">
        <f t="shared" si="2"/>
        <v>3.18</v>
      </c>
      <c r="BA4" s="46">
        <f t="shared" si="2"/>
        <v>3.24</v>
      </c>
      <c r="BB4" s="46">
        <f t="shared" si="2"/>
        <v>3.3000000000000003</v>
      </c>
      <c r="BC4" s="46">
        <f t="shared" si="2"/>
        <v>3.3600000000000003</v>
      </c>
      <c r="BD4" s="46">
        <f t="shared" si="2"/>
        <v>3.4200000000000004</v>
      </c>
      <c r="BE4" s="46">
        <f t="shared" si="2"/>
        <v>3.4800000000000004</v>
      </c>
      <c r="BF4" s="46">
        <f t="shared" si="2"/>
        <v>3.72</v>
      </c>
      <c r="BG4" s="46">
        <f t="shared" si="2"/>
        <v>3.6</v>
      </c>
      <c r="BH4" s="46">
        <f t="shared" si="2"/>
        <v>3.66</v>
      </c>
      <c r="BI4" s="46">
        <f t="shared" si="2"/>
        <v>3.72</v>
      </c>
      <c r="BJ4" s="46">
        <f t="shared" si="2"/>
        <v>3.7800000000000002</v>
      </c>
      <c r="BK4" s="46">
        <f t="shared" si="2"/>
        <v>3.8400000000000003</v>
      </c>
      <c r="BL4" s="46">
        <f t="shared" si="2"/>
        <v>3.9000000000000004</v>
      </c>
      <c r="BM4" s="46">
        <f t="shared" si="2"/>
        <v>3.9600000000000004</v>
      </c>
      <c r="BN4" s="46">
        <f t="shared" si="2"/>
        <v>4.1999999999999993</v>
      </c>
      <c r="BO4" s="46">
        <f t="shared" si="2"/>
        <v>4.08</v>
      </c>
      <c r="BP4" s="46">
        <f t="shared" ref="BP4:CX4" si="3">$B$27*BP2+IFERROR(BP3*$B$28,0)+$B$4</f>
        <v>4.1399999999999997</v>
      </c>
      <c r="BQ4" s="46">
        <f t="shared" si="3"/>
        <v>4.2</v>
      </c>
      <c r="BR4" s="46">
        <f t="shared" si="3"/>
        <v>4.26</v>
      </c>
      <c r="BS4" s="46">
        <f t="shared" si="3"/>
        <v>4.3199999999999994</v>
      </c>
      <c r="BT4" s="46">
        <f t="shared" si="3"/>
        <v>4.38</v>
      </c>
      <c r="BU4" s="46">
        <f t="shared" si="3"/>
        <v>4.4399999999999995</v>
      </c>
      <c r="BV4" s="46">
        <f t="shared" si="3"/>
        <v>4.68</v>
      </c>
      <c r="BW4" s="46">
        <f t="shared" si="3"/>
        <v>4.5599999999999996</v>
      </c>
      <c r="BX4" s="46">
        <f t="shared" si="3"/>
        <v>4.62</v>
      </c>
      <c r="BY4" s="46">
        <f t="shared" si="3"/>
        <v>4.68</v>
      </c>
      <c r="BZ4" s="46">
        <f t="shared" si="3"/>
        <v>4.74</v>
      </c>
      <c r="CA4" s="46">
        <f t="shared" si="3"/>
        <v>4.8</v>
      </c>
      <c r="CB4" s="46">
        <f t="shared" si="3"/>
        <v>4.8599999999999994</v>
      </c>
      <c r="CC4" s="46">
        <f t="shared" si="3"/>
        <v>4.92</v>
      </c>
      <c r="CD4" s="46">
        <f t="shared" si="3"/>
        <v>5.1599999999999993</v>
      </c>
      <c r="CE4" s="46">
        <f t="shared" si="3"/>
        <v>5.04</v>
      </c>
      <c r="CF4" s="46">
        <f t="shared" si="3"/>
        <v>5.0999999999999996</v>
      </c>
      <c r="CG4" s="46">
        <f t="shared" si="3"/>
        <v>5.16</v>
      </c>
      <c r="CH4" s="46">
        <f t="shared" si="3"/>
        <v>5.22</v>
      </c>
      <c r="CI4" s="46">
        <f t="shared" si="3"/>
        <v>5.28</v>
      </c>
      <c r="CJ4" s="46">
        <f t="shared" si="3"/>
        <v>5.34</v>
      </c>
      <c r="CK4" s="46">
        <f t="shared" si="3"/>
        <v>5.3999999999999995</v>
      </c>
      <c r="CL4" s="46">
        <f t="shared" si="3"/>
        <v>5.64</v>
      </c>
      <c r="CM4" s="46">
        <f t="shared" si="3"/>
        <v>5.52</v>
      </c>
      <c r="CN4" s="46">
        <f t="shared" si="3"/>
        <v>5.58</v>
      </c>
      <c r="CO4" s="46">
        <f t="shared" si="3"/>
        <v>5.64</v>
      </c>
      <c r="CP4" s="46">
        <f t="shared" si="3"/>
        <v>5.7</v>
      </c>
      <c r="CQ4" s="46">
        <f t="shared" si="3"/>
        <v>5.76</v>
      </c>
      <c r="CR4" s="46">
        <f t="shared" si="3"/>
        <v>5.8199999999999994</v>
      </c>
      <c r="CS4" s="46">
        <f t="shared" si="3"/>
        <v>5.88</v>
      </c>
      <c r="CT4" s="46">
        <f t="shared" si="3"/>
        <v>6.1199999999999992</v>
      </c>
      <c r="CU4" s="46">
        <f t="shared" si="3"/>
        <v>6</v>
      </c>
      <c r="CV4" s="46">
        <f t="shared" si="3"/>
        <v>6.06</v>
      </c>
      <c r="CW4" s="46">
        <f t="shared" si="3"/>
        <v>6.12</v>
      </c>
      <c r="CX4" s="46">
        <f t="shared" si="3"/>
        <v>6.18</v>
      </c>
    </row>
    <row r="5" spans="1:102" s="46" customFormat="1" x14ac:dyDescent="0.2">
      <c r="A5" s="46" t="s">
        <v>163</v>
      </c>
      <c r="B5" s="46">
        <f>ROUNDDOWN(B4,0)</f>
        <v>0</v>
      </c>
      <c r="C5" s="46">
        <f t="shared" ref="C5:BN5" si="4">ROUNDDOWN(C4,0)</f>
        <v>0</v>
      </c>
      <c r="D5" s="46">
        <f t="shared" si="4"/>
        <v>0</v>
      </c>
      <c r="E5" s="46">
        <f t="shared" si="4"/>
        <v>0</v>
      </c>
      <c r="F5" s="46">
        <f t="shared" si="4"/>
        <v>0</v>
      </c>
      <c r="G5" s="46">
        <f t="shared" si="4"/>
        <v>0</v>
      </c>
      <c r="H5" s="46">
        <f t="shared" si="4"/>
        <v>0</v>
      </c>
      <c r="I5" s="46">
        <f t="shared" si="4"/>
        <v>0</v>
      </c>
      <c r="J5" s="46">
        <f t="shared" si="4"/>
        <v>0</v>
      </c>
      <c r="K5" s="46">
        <f t="shared" si="4"/>
        <v>0</v>
      </c>
      <c r="L5" s="46">
        <f t="shared" si="4"/>
        <v>0</v>
      </c>
      <c r="M5" s="46">
        <f t="shared" si="4"/>
        <v>0</v>
      </c>
      <c r="N5" s="46">
        <f t="shared" si="4"/>
        <v>0</v>
      </c>
      <c r="O5" s="46">
        <f t="shared" si="4"/>
        <v>0</v>
      </c>
      <c r="P5" s="46">
        <f t="shared" si="4"/>
        <v>1</v>
      </c>
      <c r="Q5" s="46">
        <f t="shared" si="4"/>
        <v>1</v>
      </c>
      <c r="R5" s="46">
        <f t="shared" si="4"/>
        <v>1</v>
      </c>
      <c r="S5" s="46">
        <f t="shared" si="4"/>
        <v>1</v>
      </c>
      <c r="T5" s="46">
        <f t="shared" si="4"/>
        <v>1</v>
      </c>
      <c r="U5" s="46">
        <f t="shared" si="4"/>
        <v>1</v>
      </c>
      <c r="V5" s="46">
        <f t="shared" si="4"/>
        <v>1</v>
      </c>
      <c r="W5" s="46">
        <f t="shared" si="4"/>
        <v>1</v>
      </c>
      <c r="X5" s="46">
        <f t="shared" si="4"/>
        <v>1</v>
      </c>
      <c r="Y5" s="46">
        <f t="shared" si="4"/>
        <v>1</v>
      </c>
      <c r="Z5" s="46">
        <f t="shared" si="4"/>
        <v>1</v>
      </c>
      <c r="AA5" s="46">
        <f t="shared" si="4"/>
        <v>1</v>
      </c>
      <c r="AB5" s="46">
        <f t="shared" si="4"/>
        <v>1</v>
      </c>
      <c r="AC5" s="46">
        <f t="shared" si="4"/>
        <v>1</v>
      </c>
      <c r="AD5" s="46">
        <f t="shared" si="4"/>
        <v>1</v>
      </c>
      <c r="AE5" s="46">
        <f t="shared" si="4"/>
        <v>1</v>
      </c>
      <c r="AF5" s="46">
        <f t="shared" si="4"/>
        <v>1</v>
      </c>
      <c r="AG5" s="46">
        <f t="shared" si="4"/>
        <v>2</v>
      </c>
      <c r="AH5" s="46">
        <f t="shared" si="4"/>
        <v>2</v>
      </c>
      <c r="AI5" s="46">
        <f t="shared" si="4"/>
        <v>2</v>
      </c>
      <c r="AJ5" s="46">
        <f t="shared" si="4"/>
        <v>2</v>
      </c>
      <c r="AK5" s="46">
        <f t="shared" si="4"/>
        <v>2</v>
      </c>
      <c r="AL5" s="46">
        <f t="shared" si="4"/>
        <v>2</v>
      </c>
      <c r="AM5" s="46">
        <f t="shared" si="4"/>
        <v>2</v>
      </c>
      <c r="AN5" s="46">
        <f t="shared" si="4"/>
        <v>2</v>
      </c>
      <c r="AO5" s="46">
        <f t="shared" si="4"/>
        <v>2</v>
      </c>
      <c r="AP5" s="46">
        <f t="shared" si="4"/>
        <v>2</v>
      </c>
      <c r="AQ5" s="46">
        <f t="shared" si="4"/>
        <v>2</v>
      </c>
      <c r="AR5" s="46">
        <f t="shared" si="4"/>
        <v>2</v>
      </c>
      <c r="AS5" s="46">
        <f t="shared" si="4"/>
        <v>2</v>
      </c>
      <c r="AT5" s="46">
        <f t="shared" si="4"/>
        <v>2</v>
      </c>
      <c r="AU5" s="46">
        <f t="shared" si="4"/>
        <v>2</v>
      </c>
      <c r="AV5" s="46">
        <f t="shared" si="4"/>
        <v>2</v>
      </c>
      <c r="AW5" s="46">
        <f t="shared" si="4"/>
        <v>3</v>
      </c>
      <c r="AX5" s="46">
        <f t="shared" si="4"/>
        <v>3</v>
      </c>
      <c r="AY5" s="46">
        <f t="shared" si="4"/>
        <v>3</v>
      </c>
      <c r="AZ5" s="46">
        <f t="shared" si="4"/>
        <v>3</v>
      </c>
      <c r="BA5" s="46">
        <f t="shared" si="4"/>
        <v>3</v>
      </c>
      <c r="BB5" s="46">
        <f t="shared" si="4"/>
        <v>3</v>
      </c>
      <c r="BC5" s="46">
        <f t="shared" si="4"/>
        <v>3</v>
      </c>
      <c r="BD5" s="46">
        <f t="shared" si="4"/>
        <v>3</v>
      </c>
      <c r="BE5" s="46">
        <f t="shared" si="4"/>
        <v>3</v>
      </c>
      <c r="BF5" s="46">
        <f t="shared" si="4"/>
        <v>3</v>
      </c>
      <c r="BG5" s="46">
        <f t="shared" si="4"/>
        <v>3</v>
      </c>
      <c r="BH5" s="46">
        <f t="shared" si="4"/>
        <v>3</v>
      </c>
      <c r="BI5" s="46">
        <f t="shared" si="4"/>
        <v>3</v>
      </c>
      <c r="BJ5" s="46">
        <f t="shared" si="4"/>
        <v>3</v>
      </c>
      <c r="BK5" s="46">
        <f t="shared" si="4"/>
        <v>3</v>
      </c>
      <c r="BL5" s="46">
        <f t="shared" si="4"/>
        <v>3</v>
      </c>
      <c r="BM5" s="46">
        <f t="shared" si="4"/>
        <v>3</v>
      </c>
      <c r="BN5" s="46">
        <f t="shared" si="4"/>
        <v>4</v>
      </c>
      <c r="BO5" s="46">
        <f t="shared" ref="BO5:CX5" si="5">ROUNDDOWN(BO4,0)</f>
        <v>4</v>
      </c>
      <c r="BP5" s="46">
        <f t="shared" si="5"/>
        <v>4</v>
      </c>
      <c r="BQ5" s="46">
        <f t="shared" si="5"/>
        <v>4</v>
      </c>
      <c r="BR5" s="46">
        <f t="shared" si="5"/>
        <v>4</v>
      </c>
      <c r="BS5" s="46">
        <f t="shared" si="5"/>
        <v>4</v>
      </c>
      <c r="BT5" s="46">
        <f t="shared" si="5"/>
        <v>4</v>
      </c>
      <c r="BU5" s="46">
        <f t="shared" si="5"/>
        <v>4</v>
      </c>
      <c r="BV5" s="46">
        <f t="shared" si="5"/>
        <v>4</v>
      </c>
      <c r="BW5" s="46">
        <f t="shared" si="5"/>
        <v>4</v>
      </c>
      <c r="BX5" s="46">
        <f t="shared" si="5"/>
        <v>4</v>
      </c>
      <c r="BY5" s="46">
        <f t="shared" si="5"/>
        <v>4</v>
      </c>
      <c r="BZ5" s="46">
        <f t="shared" si="5"/>
        <v>4</v>
      </c>
      <c r="CA5" s="46">
        <f t="shared" si="5"/>
        <v>4</v>
      </c>
      <c r="CB5" s="46">
        <f t="shared" si="5"/>
        <v>4</v>
      </c>
      <c r="CC5" s="46">
        <f t="shared" si="5"/>
        <v>4</v>
      </c>
      <c r="CD5" s="46">
        <f t="shared" si="5"/>
        <v>5</v>
      </c>
      <c r="CE5" s="46">
        <f t="shared" si="5"/>
        <v>5</v>
      </c>
      <c r="CF5" s="46">
        <f t="shared" si="5"/>
        <v>5</v>
      </c>
      <c r="CG5" s="46">
        <f t="shared" si="5"/>
        <v>5</v>
      </c>
      <c r="CH5" s="46">
        <f t="shared" si="5"/>
        <v>5</v>
      </c>
      <c r="CI5" s="46">
        <f t="shared" si="5"/>
        <v>5</v>
      </c>
      <c r="CJ5" s="46">
        <f t="shared" si="5"/>
        <v>5</v>
      </c>
      <c r="CK5" s="46">
        <f t="shared" si="5"/>
        <v>5</v>
      </c>
      <c r="CL5" s="46">
        <f t="shared" si="5"/>
        <v>5</v>
      </c>
      <c r="CM5" s="46">
        <f t="shared" si="5"/>
        <v>5</v>
      </c>
      <c r="CN5" s="46">
        <f t="shared" si="5"/>
        <v>5</v>
      </c>
      <c r="CO5" s="46">
        <f t="shared" si="5"/>
        <v>5</v>
      </c>
      <c r="CP5" s="46">
        <f t="shared" si="5"/>
        <v>5</v>
      </c>
      <c r="CQ5" s="46">
        <f t="shared" si="5"/>
        <v>5</v>
      </c>
      <c r="CR5" s="46">
        <f t="shared" si="5"/>
        <v>5</v>
      </c>
      <c r="CS5" s="46">
        <f t="shared" si="5"/>
        <v>5</v>
      </c>
      <c r="CT5" s="46">
        <f t="shared" si="5"/>
        <v>6</v>
      </c>
      <c r="CU5" s="46">
        <f t="shared" si="5"/>
        <v>6</v>
      </c>
      <c r="CV5" s="46">
        <f t="shared" si="5"/>
        <v>6</v>
      </c>
      <c r="CW5" s="46">
        <f t="shared" si="5"/>
        <v>6</v>
      </c>
      <c r="CX5" s="46">
        <f t="shared" si="5"/>
        <v>6</v>
      </c>
    </row>
    <row r="6" spans="1:102" s="47" customFormat="1" x14ac:dyDescent="0.2">
      <c r="A6" s="47" t="s">
        <v>164</v>
      </c>
      <c r="B6" s="47" t="str">
        <f>IF(B2=0,"",IFERROR(IF(MOD(B2,24)=3,1,""),""))</f>
        <v/>
      </c>
      <c r="C6" s="47">
        <f t="shared" ref="C6:BN6" si="6">IF(C2=0,"",IFERROR(IF(MOD(C2,24)=3,1,""),""))</f>
        <v>1</v>
      </c>
      <c r="D6" s="47" t="str">
        <f t="shared" si="6"/>
        <v/>
      </c>
      <c r="E6" s="47" t="str">
        <f t="shared" si="6"/>
        <v/>
      </c>
      <c r="F6" s="47" t="str">
        <f t="shared" si="6"/>
        <v/>
      </c>
      <c r="G6" s="47" t="str">
        <f t="shared" si="6"/>
        <v/>
      </c>
      <c r="H6" s="47" t="str">
        <f t="shared" si="6"/>
        <v/>
      </c>
      <c r="I6" s="47" t="str">
        <f t="shared" si="6"/>
        <v/>
      </c>
      <c r="J6" s="47" t="str">
        <f t="shared" si="6"/>
        <v/>
      </c>
      <c r="K6" s="47">
        <f t="shared" si="6"/>
        <v>1</v>
      </c>
      <c r="L6" s="47" t="str">
        <f t="shared" si="6"/>
        <v/>
      </c>
      <c r="M6" s="47" t="str">
        <f t="shared" si="6"/>
        <v/>
      </c>
      <c r="N6" s="47" t="str">
        <f t="shared" si="6"/>
        <v/>
      </c>
      <c r="O6" s="47" t="str">
        <f t="shared" si="6"/>
        <v/>
      </c>
      <c r="P6" s="47" t="str">
        <f t="shared" si="6"/>
        <v/>
      </c>
      <c r="Q6" s="47" t="str">
        <f t="shared" si="6"/>
        <v/>
      </c>
      <c r="R6" s="47" t="str">
        <f t="shared" si="6"/>
        <v/>
      </c>
      <c r="S6" s="47">
        <f t="shared" si="6"/>
        <v>1</v>
      </c>
      <c r="T6" s="47" t="str">
        <f t="shared" si="6"/>
        <v/>
      </c>
      <c r="U6" s="47" t="str">
        <f t="shared" si="6"/>
        <v/>
      </c>
      <c r="V6" s="47" t="str">
        <f t="shared" si="6"/>
        <v/>
      </c>
      <c r="W6" s="47" t="str">
        <f t="shared" si="6"/>
        <v/>
      </c>
      <c r="X6" s="47" t="str">
        <f t="shared" si="6"/>
        <v/>
      </c>
      <c r="Y6" s="47" t="str">
        <f t="shared" si="6"/>
        <v/>
      </c>
      <c r="Z6" s="47" t="str">
        <f t="shared" si="6"/>
        <v/>
      </c>
      <c r="AA6" s="47">
        <f t="shared" si="6"/>
        <v>1</v>
      </c>
      <c r="AB6" s="47" t="str">
        <f t="shared" si="6"/>
        <v/>
      </c>
      <c r="AC6" s="47" t="str">
        <f t="shared" si="6"/>
        <v/>
      </c>
      <c r="AD6" s="47" t="str">
        <f t="shared" si="6"/>
        <v/>
      </c>
      <c r="AE6" s="47" t="str">
        <f t="shared" si="6"/>
        <v/>
      </c>
      <c r="AF6" s="47" t="str">
        <f t="shared" si="6"/>
        <v/>
      </c>
      <c r="AG6" s="47" t="str">
        <f t="shared" si="6"/>
        <v/>
      </c>
      <c r="AH6" s="47" t="str">
        <f t="shared" si="6"/>
        <v/>
      </c>
      <c r="AI6" s="47">
        <f t="shared" si="6"/>
        <v>1</v>
      </c>
      <c r="AJ6" s="47" t="str">
        <f t="shared" si="6"/>
        <v/>
      </c>
      <c r="AK6" s="47" t="str">
        <f t="shared" si="6"/>
        <v/>
      </c>
      <c r="AL6" s="47" t="str">
        <f t="shared" si="6"/>
        <v/>
      </c>
      <c r="AM6" s="47" t="str">
        <f t="shared" si="6"/>
        <v/>
      </c>
      <c r="AN6" s="47" t="str">
        <f t="shared" si="6"/>
        <v/>
      </c>
      <c r="AO6" s="47" t="str">
        <f t="shared" si="6"/>
        <v/>
      </c>
      <c r="AP6" s="47" t="str">
        <f t="shared" si="6"/>
        <v/>
      </c>
      <c r="AQ6" s="47">
        <f t="shared" si="6"/>
        <v>1</v>
      </c>
      <c r="AR6" s="47" t="str">
        <f t="shared" si="6"/>
        <v/>
      </c>
      <c r="AS6" s="47" t="str">
        <f t="shared" si="6"/>
        <v/>
      </c>
      <c r="AT6" s="47" t="str">
        <f t="shared" si="6"/>
        <v/>
      </c>
      <c r="AU6" s="47" t="str">
        <f t="shared" si="6"/>
        <v/>
      </c>
      <c r="AV6" s="47" t="str">
        <f t="shared" si="6"/>
        <v/>
      </c>
      <c r="AW6" s="47" t="str">
        <f t="shared" si="6"/>
        <v/>
      </c>
      <c r="AX6" s="47" t="str">
        <f t="shared" si="6"/>
        <v/>
      </c>
      <c r="AY6" s="47">
        <f t="shared" si="6"/>
        <v>1</v>
      </c>
      <c r="AZ6" s="47" t="str">
        <f t="shared" si="6"/>
        <v/>
      </c>
      <c r="BA6" s="47" t="str">
        <f t="shared" si="6"/>
        <v/>
      </c>
      <c r="BB6" s="47" t="str">
        <f t="shared" si="6"/>
        <v/>
      </c>
      <c r="BC6" s="47" t="str">
        <f t="shared" si="6"/>
        <v/>
      </c>
      <c r="BD6" s="47" t="str">
        <f t="shared" si="6"/>
        <v/>
      </c>
      <c r="BE6" s="47" t="str">
        <f t="shared" si="6"/>
        <v/>
      </c>
      <c r="BF6" s="47" t="str">
        <f t="shared" si="6"/>
        <v/>
      </c>
      <c r="BG6" s="47">
        <f t="shared" si="6"/>
        <v>1</v>
      </c>
      <c r="BH6" s="47" t="str">
        <f t="shared" si="6"/>
        <v/>
      </c>
      <c r="BI6" s="47" t="str">
        <f t="shared" si="6"/>
        <v/>
      </c>
      <c r="BJ6" s="47" t="str">
        <f t="shared" si="6"/>
        <v/>
      </c>
      <c r="BK6" s="47" t="str">
        <f t="shared" si="6"/>
        <v/>
      </c>
      <c r="BL6" s="47" t="str">
        <f t="shared" si="6"/>
        <v/>
      </c>
      <c r="BM6" s="47" t="str">
        <f t="shared" si="6"/>
        <v/>
      </c>
      <c r="BN6" s="47" t="str">
        <f t="shared" si="6"/>
        <v/>
      </c>
      <c r="BO6" s="47">
        <f t="shared" ref="BO6:CX6" si="7">IF(BO2=0,"",IFERROR(IF(MOD(BO2,24)=3,1,""),""))</f>
        <v>1</v>
      </c>
      <c r="BP6" s="47" t="str">
        <f t="shared" si="7"/>
        <v/>
      </c>
      <c r="BQ6" s="47" t="str">
        <f t="shared" si="7"/>
        <v/>
      </c>
      <c r="BR6" s="47" t="str">
        <f t="shared" si="7"/>
        <v/>
      </c>
      <c r="BS6" s="47" t="str">
        <f t="shared" si="7"/>
        <v/>
      </c>
      <c r="BT6" s="47" t="str">
        <f t="shared" si="7"/>
        <v/>
      </c>
      <c r="BU6" s="47" t="str">
        <f t="shared" si="7"/>
        <v/>
      </c>
      <c r="BV6" s="47" t="str">
        <f t="shared" si="7"/>
        <v/>
      </c>
      <c r="BW6" s="47">
        <f t="shared" si="7"/>
        <v>1</v>
      </c>
      <c r="BX6" s="47" t="str">
        <f t="shared" si="7"/>
        <v/>
      </c>
      <c r="BY6" s="47" t="str">
        <f t="shared" si="7"/>
        <v/>
      </c>
      <c r="BZ6" s="47" t="str">
        <f t="shared" si="7"/>
        <v/>
      </c>
      <c r="CA6" s="47" t="str">
        <f t="shared" si="7"/>
        <v/>
      </c>
      <c r="CB6" s="47" t="str">
        <f t="shared" si="7"/>
        <v/>
      </c>
      <c r="CC6" s="47" t="str">
        <f t="shared" si="7"/>
        <v/>
      </c>
      <c r="CD6" s="47" t="str">
        <f t="shared" si="7"/>
        <v/>
      </c>
      <c r="CE6" s="47">
        <f t="shared" si="7"/>
        <v>1</v>
      </c>
      <c r="CF6" s="47" t="str">
        <f t="shared" si="7"/>
        <v/>
      </c>
      <c r="CG6" s="47" t="str">
        <f t="shared" si="7"/>
        <v/>
      </c>
      <c r="CH6" s="47" t="str">
        <f t="shared" si="7"/>
        <v/>
      </c>
      <c r="CI6" s="47" t="str">
        <f t="shared" si="7"/>
        <v/>
      </c>
      <c r="CJ6" s="47" t="str">
        <f t="shared" si="7"/>
        <v/>
      </c>
      <c r="CK6" s="47" t="str">
        <f t="shared" si="7"/>
        <v/>
      </c>
      <c r="CL6" s="47" t="str">
        <f t="shared" si="7"/>
        <v/>
      </c>
      <c r="CM6" s="47">
        <f t="shared" si="7"/>
        <v>1</v>
      </c>
      <c r="CN6" s="47" t="str">
        <f t="shared" si="7"/>
        <v/>
      </c>
      <c r="CO6" s="47" t="str">
        <f t="shared" si="7"/>
        <v/>
      </c>
      <c r="CP6" s="47" t="str">
        <f t="shared" si="7"/>
        <v/>
      </c>
      <c r="CQ6" s="47" t="str">
        <f t="shared" si="7"/>
        <v/>
      </c>
      <c r="CR6" s="47" t="str">
        <f t="shared" si="7"/>
        <v/>
      </c>
      <c r="CS6" s="47" t="str">
        <f t="shared" si="7"/>
        <v/>
      </c>
      <c r="CT6" s="47" t="str">
        <f t="shared" si="7"/>
        <v/>
      </c>
      <c r="CU6" s="47">
        <f t="shared" si="7"/>
        <v>1</v>
      </c>
      <c r="CV6" s="47" t="str">
        <f t="shared" si="7"/>
        <v/>
      </c>
      <c r="CW6" s="47" t="str">
        <f t="shared" si="7"/>
        <v/>
      </c>
      <c r="CX6" s="47" t="str">
        <f t="shared" si="7"/>
        <v/>
      </c>
    </row>
    <row r="7" spans="1:102" s="47" customFormat="1" x14ac:dyDescent="0.2">
      <c r="A7" s="47" t="s">
        <v>165</v>
      </c>
      <c r="B7" s="47">
        <f>$B$30*B2+IFERROR(B6*$B$31,0)</f>
        <v>0</v>
      </c>
      <c r="C7" s="47">
        <f>$B$30*C2+IFERROR(C6*$B$31,0)+$B$7</f>
        <v>0.31</v>
      </c>
      <c r="D7" s="47">
        <f t="shared" ref="D7:BO7" si="8">$B$30*D2+IFERROR(D6*$B$31,0)+$B$7</f>
        <v>0.18</v>
      </c>
      <c r="E7" s="47">
        <f t="shared" si="8"/>
        <v>0.27</v>
      </c>
      <c r="F7" s="47">
        <f t="shared" si="8"/>
        <v>0.36</v>
      </c>
      <c r="G7" s="47">
        <f t="shared" si="8"/>
        <v>0.44999999999999996</v>
      </c>
      <c r="H7" s="47">
        <f t="shared" si="8"/>
        <v>0.54</v>
      </c>
      <c r="I7" s="47">
        <f t="shared" si="8"/>
        <v>0.63</v>
      </c>
      <c r="J7" s="47">
        <f t="shared" si="8"/>
        <v>0.72</v>
      </c>
      <c r="K7" s="47">
        <f t="shared" si="8"/>
        <v>1.03</v>
      </c>
      <c r="L7" s="47">
        <f t="shared" si="8"/>
        <v>0.89999999999999991</v>
      </c>
      <c r="M7" s="47">
        <f t="shared" si="8"/>
        <v>0.99</v>
      </c>
      <c r="N7" s="47">
        <f t="shared" si="8"/>
        <v>1.08</v>
      </c>
      <c r="O7" s="47">
        <f t="shared" si="8"/>
        <v>1.17</v>
      </c>
      <c r="P7" s="47">
        <f t="shared" si="8"/>
        <v>1.26</v>
      </c>
      <c r="Q7" s="47">
        <f t="shared" si="8"/>
        <v>1.3499999999999999</v>
      </c>
      <c r="R7" s="47">
        <f t="shared" si="8"/>
        <v>1.44</v>
      </c>
      <c r="S7" s="47">
        <f t="shared" si="8"/>
        <v>1.75</v>
      </c>
      <c r="T7" s="47">
        <f t="shared" si="8"/>
        <v>1.6199999999999999</v>
      </c>
      <c r="U7" s="47">
        <f t="shared" si="8"/>
        <v>1.71</v>
      </c>
      <c r="V7" s="47">
        <f t="shared" si="8"/>
        <v>1.7999999999999998</v>
      </c>
      <c r="W7" s="47">
        <f t="shared" si="8"/>
        <v>1.89</v>
      </c>
      <c r="X7" s="47">
        <f t="shared" si="8"/>
        <v>1.98</v>
      </c>
      <c r="Y7" s="47">
        <f t="shared" si="8"/>
        <v>2.0699999999999998</v>
      </c>
      <c r="Z7" s="47">
        <f t="shared" si="8"/>
        <v>2.16</v>
      </c>
      <c r="AA7" s="47">
        <f t="shared" si="8"/>
        <v>2.4700000000000002</v>
      </c>
      <c r="AB7" s="47">
        <f t="shared" si="8"/>
        <v>2.34</v>
      </c>
      <c r="AC7" s="47">
        <f t="shared" si="8"/>
        <v>2.4299999999999997</v>
      </c>
      <c r="AD7" s="47">
        <f t="shared" si="8"/>
        <v>2.52</v>
      </c>
      <c r="AE7" s="47">
        <f t="shared" si="8"/>
        <v>2.61</v>
      </c>
      <c r="AF7" s="47">
        <f t="shared" si="8"/>
        <v>2.6999999999999997</v>
      </c>
      <c r="AG7" s="47">
        <f t="shared" si="8"/>
        <v>2.79</v>
      </c>
      <c r="AH7" s="47">
        <f t="shared" si="8"/>
        <v>2.88</v>
      </c>
      <c r="AI7" s="47">
        <f t="shared" si="8"/>
        <v>3.19</v>
      </c>
      <c r="AJ7" s="47">
        <f t="shared" si="8"/>
        <v>3.06</v>
      </c>
      <c r="AK7" s="47">
        <f t="shared" si="8"/>
        <v>3.15</v>
      </c>
      <c r="AL7" s="47">
        <f t="shared" si="8"/>
        <v>3.2399999999999998</v>
      </c>
      <c r="AM7" s="47">
        <f t="shared" si="8"/>
        <v>3.33</v>
      </c>
      <c r="AN7" s="47">
        <f t="shared" si="8"/>
        <v>3.42</v>
      </c>
      <c r="AO7" s="47">
        <f t="shared" si="8"/>
        <v>3.51</v>
      </c>
      <c r="AP7" s="47">
        <f t="shared" si="8"/>
        <v>3.5999999999999996</v>
      </c>
      <c r="AQ7" s="47">
        <f t="shared" si="8"/>
        <v>3.91</v>
      </c>
      <c r="AR7" s="47">
        <f t="shared" si="8"/>
        <v>3.78</v>
      </c>
      <c r="AS7" s="47">
        <f t="shared" si="8"/>
        <v>3.8699999999999997</v>
      </c>
      <c r="AT7" s="47">
        <f t="shared" si="8"/>
        <v>3.96</v>
      </c>
      <c r="AU7" s="47">
        <f t="shared" si="8"/>
        <v>4.05</v>
      </c>
      <c r="AV7" s="47">
        <f t="shared" si="8"/>
        <v>4.1399999999999997</v>
      </c>
      <c r="AW7" s="47">
        <f t="shared" si="8"/>
        <v>4.2299999999999995</v>
      </c>
      <c r="AX7" s="47">
        <f t="shared" si="8"/>
        <v>4.32</v>
      </c>
      <c r="AY7" s="47">
        <f t="shared" si="8"/>
        <v>4.63</v>
      </c>
      <c r="AZ7" s="47">
        <f t="shared" si="8"/>
        <v>4.5</v>
      </c>
      <c r="BA7" s="47">
        <f t="shared" si="8"/>
        <v>4.59</v>
      </c>
      <c r="BB7" s="47">
        <f t="shared" si="8"/>
        <v>4.68</v>
      </c>
      <c r="BC7" s="47">
        <f t="shared" si="8"/>
        <v>4.7699999999999996</v>
      </c>
      <c r="BD7" s="47">
        <f t="shared" si="8"/>
        <v>4.8599999999999994</v>
      </c>
      <c r="BE7" s="47">
        <f t="shared" si="8"/>
        <v>4.95</v>
      </c>
      <c r="BF7" s="47">
        <f t="shared" si="8"/>
        <v>5.04</v>
      </c>
      <c r="BG7" s="47">
        <f t="shared" si="8"/>
        <v>5.35</v>
      </c>
      <c r="BH7" s="47">
        <f t="shared" si="8"/>
        <v>5.22</v>
      </c>
      <c r="BI7" s="47">
        <f t="shared" si="8"/>
        <v>5.31</v>
      </c>
      <c r="BJ7" s="47">
        <f t="shared" si="8"/>
        <v>5.3999999999999995</v>
      </c>
      <c r="BK7" s="47">
        <f t="shared" si="8"/>
        <v>5.49</v>
      </c>
      <c r="BL7" s="47">
        <f t="shared" si="8"/>
        <v>5.58</v>
      </c>
      <c r="BM7" s="47">
        <f t="shared" si="8"/>
        <v>5.67</v>
      </c>
      <c r="BN7" s="47">
        <f t="shared" si="8"/>
        <v>5.76</v>
      </c>
      <c r="BO7" s="47">
        <f t="shared" si="8"/>
        <v>6.0699999999999994</v>
      </c>
      <c r="BP7" s="47">
        <f t="shared" ref="BP7:CX7" si="9">$B$30*BP2+IFERROR(BP6*$B$31,0)+$B$7</f>
        <v>5.9399999999999995</v>
      </c>
      <c r="BQ7" s="47">
        <f t="shared" si="9"/>
        <v>6.0299999999999994</v>
      </c>
      <c r="BR7" s="47">
        <f t="shared" si="9"/>
        <v>6.12</v>
      </c>
      <c r="BS7" s="47">
        <f t="shared" si="9"/>
        <v>6.21</v>
      </c>
      <c r="BT7" s="47">
        <f t="shared" si="9"/>
        <v>6.3</v>
      </c>
      <c r="BU7" s="47">
        <f t="shared" si="9"/>
        <v>6.39</v>
      </c>
      <c r="BV7" s="47">
        <f t="shared" si="9"/>
        <v>6.4799999999999995</v>
      </c>
      <c r="BW7" s="47">
        <f t="shared" si="9"/>
        <v>6.7899999999999991</v>
      </c>
      <c r="BX7" s="47">
        <f t="shared" si="9"/>
        <v>6.66</v>
      </c>
      <c r="BY7" s="47">
        <f t="shared" si="9"/>
        <v>6.75</v>
      </c>
      <c r="BZ7" s="47">
        <f t="shared" si="9"/>
        <v>6.84</v>
      </c>
      <c r="CA7" s="47">
        <f t="shared" si="9"/>
        <v>6.93</v>
      </c>
      <c r="CB7" s="47">
        <f t="shared" si="9"/>
        <v>7.02</v>
      </c>
      <c r="CC7" s="47">
        <f t="shared" si="9"/>
        <v>7.1099999999999994</v>
      </c>
      <c r="CD7" s="47">
        <f t="shared" si="9"/>
        <v>7.1999999999999993</v>
      </c>
      <c r="CE7" s="47">
        <f t="shared" si="9"/>
        <v>7.51</v>
      </c>
      <c r="CF7" s="47">
        <f t="shared" si="9"/>
        <v>7.38</v>
      </c>
      <c r="CG7" s="47">
        <f t="shared" si="9"/>
        <v>7.47</v>
      </c>
      <c r="CH7" s="47">
        <f t="shared" si="9"/>
        <v>7.56</v>
      </c>
      <c r="CI7" s="47">
        <f t="shared" si="9"/>
        <v>7.6499999999999995</v>
      </c>
      <c r="CJ7" s="47">
        <f t="shared" si="9"/>
        <v>7.7399999999999993</v>
      </c>
      <c r="CK7" s="47">
        <f t="shared" si="9"/>
        <v>7.83</v>
      </c>
      <c r="CL7" s="47">
        <f t="shared" si="9"/>
        <v>7.92</v>
      </c>
      <c r="CM7" s="47">
        <f t="shared" si="9"/>
        <v>8.23</v>
      </c>
      <c r="CN7" s="47">
        <f t="shared" si="9"/>
        <v>8.1</v>
      </c>
      <c r="CO7" s="47">
        <f t="shared" si="9"/>
        <v>8.19</v>
      </c>
      <c r="CP7" s="47">
        <f t="shared" si="9"/>
        <v>8.2799999999999994</v>
      </c>
      <c r="CQ7" s="47">
        <f t="shared" si="9"/>
        <v>8.3699999999999992</v>
      </c>
      <c r="CR7" s="47">
        <f t="shared" si="9"/>
        <v>8.4599999999999991</v>
      </c>
      <c r="CS7" s="47">
        <f t="shared" si="9"/>
        <v>8.5499999999999989</v>
      </c>
      <c r="CT7" s="47">
        <f t="shared" si="9"/>
        <v>8.64</v>
      </c>
      <c r="CU7" s="47">
        <f t="shared" si="9"/>
        <v>8.9500000000000011</v>
      </c>
      <c r="CV7" s="47">
        <f t="shared" si="9"/>
        <v>8.82</v>
      </c>
      <c r="CW7" s="47">
        <f t="shared" si="9"/>
        <v>8.91</v>
      </c>
      <c r="CX7" s="47">
        <f t="shared" si="9"/>
        <v>9</v>
      </c>
    </row>
    <row r="8" spans="1:102" s="47" customFormat="1" x14ac:dyDescent="0.2">
      <c r="A8" s="47" t="s">
        <v>166</v>
      </c>
      <c r="B8" s="47">
        <f>ROUNDDOWN(B7,0)</f>
        <v>0</v>
      </c>
      <c r="C8" s="47">
        <f t="shared" ref="C8:BN8" si="10">ROUNDDOWN(C7,0)</f>
        <v>0</v>
      </c>
      <c r="D8" s="47">
        <f t="shared" si="10"/>
        <v>0</v>
      </c>
      <c r="E8" s="47">
        <f t="shared" si="10"/>
        <v>0</v>
      </c>
      <c r="F8" s="47">
        <f t="shared" si="10"/>
        <v>0</v>
      </c>
      <c r="G8" s="47">
        <f t="shared" si="10"/>
        <v>0</v>
      </c>
      <c r="H8" s="47">
        <f t="shared" si="10"/>
        <v>0</v>
      </c>
      <c r="I8" s="47">
        <f t="shared" si="10"/>
        <v>0</v>
      </c>
      <c r="J8" s="47">
        <f t="shared" si="10"/>
        <v>0</v>
      </c>
      <c r="K8" s="47">
        <f t="shared" si="10"/>
        <v>1</v>
      </c>
      <c r="L8" s="47">
        <f t="shared" si="10"/>
        <v>0</v>
      </c>
      <c r="M8" s="47">
        <f t="shared" si="10"/>
        <v>0</v>
      </c>
      <c r="N8" s="47">
        <f t="shared" si="10"/>
        <v>1</v>
      </c>
      <c r="O8" s="47">
        <f t="shared" si="10"/>
        <v>1</v>
      </c>
      <c r="P8" s="47">
        <f t="shared" si="10"/>
        <v>1</v>
      </c>
      <c r="Q8" s="47">
        <f t="shared" si="10"/>
        <v>1</v>
      </c>
      <c r="R8" s="47">
        <f t="shared" si="10"/>
        <v>1</v>
      </c>
      <c r="S8" s="47">
        <f t="shared" si="10"/>
        <v>1</v>
      </c>
      <c r="T8" s="47">
        <f t="shared" si="10"/>
        <v>1</v>
      </c>
      <c r="U8" s="47">
        <f t="shared" si="10"/>
        <v>1</v>
      </c>
      <c r="V8" s="47">
        <f t="shared" si="10"/>
        <v>1</v>
      </c>
      <c r="W8" s="47">
        <f t="shared" si="10"/>
        <v>1</v>
      </c>
      <c r="X8" s="47">
        <f t="shared" si="10"/>
        <v>1</v>
      </c>
      <c r="Y8" s="47">
        <f t="shared" si="10"/>
        <v>2</v>
      </c>
      <c r="Z8" s="47">
        <f t="shared" si="10"/>
        <v>2</v>
      </c>
      <c r="AA8" s="47">
        <f t="shared" si="10"/>
        <v>2</v>
      </c>
      <c r="AB8" s="47">
        <f t="shared" si="10"/>
        <v>2</v>
      </c>
      <c r="AC8" s="47">
        <f t="shared" si="10"/>
        <v>2</v>
      </c>
      <c r="AD8" s="47">
        <f t="shared" si="10"/>
        <v>2</v>
      </c>
      <c r="AE8" s="47">
        <f t="shared" si="10"/>
        <v>2</v>
      </c>
      <c r="AF8" s="47">
        <f t="shared" si="10"/>
        <v>2</v>
      </c>
      <c r="AG8" s="47">
        <f t="shared" si="10"/>
        <v>2</v>
      </c>
      <c r="AH8" s="47">
        <f t="shared" si="10"/>
        <v>2</v>
      </c>
      <c r="AI8" s="47">
        <f t="shared" si="10"/>
        <v>3</v>
      </c>
      <c r="AJ8" s="47">
        <f t="shared" si="10"/>
        <v>3</v>
      </c>
      <c r="AK8" s="47">
        <f t="shared" si="10"/>
        <v>3</v>
      </c>
      <c r="AL8" s="47">
        <f t="shared" si="10"/>
        <v>3</v>
      </c>
      <c r="AM8" s="47">
        <f t="shared" si="10"/>
        <v>3</v>
      </c>
      <c r="AN8" s="47">
        <f t="shared" si="10"/>
        <v>3</v>
      </c>
      <c r="AO8" s="47">
        <f t="shared" si="10"/>
        <v>3</v>
      </c>
      <c r="AP8" s="47">
        <f t="shared" si="10"/>
        <v>3</v>
      </c>
      <c r="AQ8" s="47">
        <f t="shared" si="10"/>
        <v>3</v>
      </c>
      <c r="AR8" s="47">
        <f t="shared" si="10"/>
        <v>3</v>
      </c>
      <c r="AS8" s="47">
        <f t="shared" si="10"/>
        <v>3</v>
      </c>
      <c r="AT8" s="47">
        <f t="shared" si="10"/>
        <v>3</v>
      </c>
      <c r="AU8" s="47">
        <f t="shared" si="10"/>
        <v>4</v>
      </c>
      <c r="AV8" s="47">
        <f t="shared" si="10"/>
        <v>4</v>
      </c>
      <c r="AW8" s="47">
        <f t="shared" si="10"/>
        <v>4</v>
      </c>
      <c r="AX8" s="47">
        <f t="shared" si="10"/>
        <v>4</v>
      </c>
      <c r="AY8" s="47">
        <f t="shared" si="10"/>
        <v>4</v>
      </c>
      <c r="AZ8" s="47">
        <f t="shared" si="10"/>
        <v>4</v>
      </c>
      <c r="BA8" s="47">
        <f t="shared" si="10"/>
        <v>4</v>
      </c>
      <c r="BB8" s="47">
        <f t="shared" si="10"/>
        <v>4</v>
      </c>
      <c r="BC8" s="47">
        <f t="shared" si="10"/>
        <v>4</v>
      </c>
      <c r="BD8" s="47">
        <f t="shared" si="10"/>
        <v>4</v>
      </c>
      <c r="BE8" s="47">
        <f t="shared" si="10"/>
        <v>4</v>
      </c>
      <c r="BF8" s="47">
        <f t="shared" si="10"/>
        <v>5</v>
      </c>
      <c r="BG8" s="47">
        <f t="shared" si="10"/>
        <v>5</v>
      </c>
      <c r="BH8" s="47">
        <f t="shared" si="10"/>
        <v>5</v>
      </c>
      <c r="BI8" s="47">
        <f t="shared" si="10"/>
        <v>5</v>
      </c>
      <c r="BJ8" s="47">
        <f t="shared" si="10"/>
        <v>5</v>
      </c>
      <c r="BK8" s="47">
        <f t="shared" si="10"/>
        <v>5</v>
      </c>
      <c r="BL8" s="47">
        <f t="shared" si="10"/>
        <v>5</v>
      </c>
      <c r="BM8" s="47">
        <f t="shared" si="10"/>
        <v>5</v>
      </c>
      <c r="BN8" s="47">
        <f t="shared" si="10"/>
        <v>5</v>
      </c>
      <c r="BO8" s="47">
        <f t="shared" ref="BO8:CX8" si="11">ROUNDDOWN(BO7,0)</f>
        <v>6</v>
      </c>
      <c r="BP8" s="47">
        <f t="shared" si="11"/>
        <v>5</v>
      </c>
      <c r="BQ8" s="47">
        <f t="shared" si="11"/>
        <v>6</v>
      </c>
      <c r="BR8" s="47">
        <f t="shared" si="11"/>
        <v>6</v>
      </c>
      <c r="BS8" s="47">
        <f t="shared" si="11"/>
        <v>6</v>
      </c>
      <c r="BT8" s="47">
        <f t="shared" si="11"/>
        <v>6</v>
      </c>
      <c r="BU8" s="47">
        <f t="shared" si="11"/>
        <v>6</v>
      </c>
      <c r="BV8" s="47">
        <f t="shared" si="11"/>
        <v>6</v>
      </c>
      <c r="BW8" s="47">
        <f t="shared" si="11"/>
        <v>6</v>
      </c>
      <c r="BX8" s="47">
        <f t="shared" si="11"/>
        <v>6</v>
      </c>
      <c r="BY8" s="47">
        <f t="shared" si="11"/>
        <v>6</v>
      </c>
      <c r="BZ8" s="47">
        <f t="shared" si="11"/>
        <v>6</v>
      </c>
      <c r="CA8" s="47">
        <f t="shared" si="11"/>
        <v>6</v>
      </c>
      <c r="CB8" s="47">
        <f t="shared" si="11"/>
        <v>7</v>
      </c>
      <c r="CC8" s="47">
        <f t="shared" si="11"/>
        <v>7</v>
      </c>
      <c r="CD8" s="47">
        <f t="shared" si="11"/>
        <v>7</v>
      </c>
      <c r="CE8" s="47">
        <f t="shared" si="11"/>
        <v>7</v>
      </c>
      <c r="CF8" s="47">
        <f t="shared" si="11"/>
        <v>7</v>
      </c>
      <c r="CG8" s="47">
        <f t="shared" si="11"/>
        <v>7</v>
      </c>
      <c r="CH8" s="47">
        <f t="shared" si="11"/>
        <v>7</v>
      </c>
      <c r="CI8" s="47">
        <f t="shared" si="11"/>
        <v>7</v>
      </c>
      <c r="CJ8" s="47">
        <f t="shared" si="11"/>
        <v>7</v>
      </c>
      <c r="CK8" s="47">
        <f t="shared" si="11"/>
        <v>7</v>
      </c>
      <c r="CL8" s="47">
        <f t="shared" si="11"/>
        <v>7</v>
      </c>
      <c r="CM8" s="47">
        <f t="shared" si="11"/>
        <v>8</v>
      </c>
      <c r="CN8" s="47">
        <f t="shared" si="11"/>
        <v>8</v>
      </c>
      <c r="CO8" s="47">
        <f t="shared" si="11"/>
        <v>8</v>
      </c>
      <c r="CP8" s="47">
        <f t="shared" si="11"/>
        <v>8</v>
      </c>
      <c r="CQ8" s="47">
        <f t="shared" si="11"/>
        <v>8</v>
      </c>
      <c r="CR8" s="47">
        <f t="shared" si="11"/>
        <v>8</v>
      </c>
      <c r="CS8" s="47">
        <f t="shared" si="11"/>
        <v>8</v>
      </c>
      <c r="CT8" s="47">
        <f t="shared" si="11"/>
        <v>8</v>
      </c>
      <c r="CU8" s="47">
        <f t="shared" si="11"/>
        <v>8</v>
      </c>
      <c r="CV8" s="47">
        <f t="shared" si="11"/>
        <v>8</v>
      </c>
      <c r="CW8" s="47">
        <f t="shared" si="11"/>
        <v>8</v>
      </c>
      <c r="CX8" s="47">
        <f t="shared" si="11"/>
        <v>9</v>
      </c>
    </row>
    <row r="9" spans="1:102" s="46" customFormat="1" x14ac:dyDescent="0.2">
      <c r="A9" s="46" t="s">
        <v>167</v>
      </c>
      <c r="B9" s="46" t="str">
        <f>IF(B2=0,"",IFERROR(IF(MOD(B2,24)=6,1,""),""))</f>
        <v/>
      </c>
      <c r="C9" s="46" t="str">
        <f t="shared" ref="C9:BN9" si="12">IF(C2=0,"",IFERROR(IF(MOD(C2,24)=6,1,""),""))</f>
        <v/>
      </c>
      <c r="D9" s="46">
        <f t="shared" si="12"/>
        <v>1</v>
      </c>
      <c r="E9" s="46" t="str">
        <f t="shared" si="12"/>
        <v/>
      </c>
      <c r="F9" s="46" t="str">
        <f t="shared" si="12"/>
        <v/>
      </c>
      <c r="G9" s="46" t="str">
        <f t="shared" si="12"/>
        <v/>
      </c>
      <c r="H9" s="46" t="str">
        <f t="shared" si="12"/>
        <v/>
      </c>
      <c r="I9" s="46" t="str">
        <f t="shared" si="12"/>
        <v/>
      </c>
      <c r="J9" s="46" t="str">
        <f t="shared" si="12"/>
        <v/>
      </c>
      <c r="K9" s="46" t="str">
        <f t="shared" si="12"/>
        <v/>
      </c>
      <c r="L9" s="46">
        <f t="shared" si="12"/>
        <v>1</v>
      </c>
      <c r="M9" s="46" t="str">
        <f t="shared" si="12"/>
        <v/>
      </c>
      <c r="N9" s="46" t="str">
        <f t="shared" si="12"/>
        <v/>
      </c>
      <c r="O9" s="46" t="str">
        <f t="shared" si="12"/>
        <v/>
      </c>
      <c r="P9" s="46" t="str">
        <f t="shared" si="12"/>
        <v/>
      </c>
      <c r="Q9" s="46" t="str">
        <f t="shared" si="12"/>
        <v/>
      </c>
      <c r="R9" s="46" t="str">
        <f t="shared" si="12"/>
        <v/>
      </c>
      <c r="S9" s="46" t="str">
        <f t="shared" si="12"/>
        <v/>
      </c>
      <c r="T9" s="46">
        <f t="shared" si="12"/>
        <v>1</v>
      </c>
      <c r="U9" s="46" t="str">
        <f t="shared" si="12"/>
        <v/>
      </c>
      <c r="V9" s="46" t="str">
        <f t="shared" si="12"/>
        <v/>
      </c>
      <c r="W9" s="46" t="str">
        <f t="shared" si="12"/>
        <v/>
      </c>
      <c r="X9" s="46" t="str">
        <f t="shared" si="12"/>
        <v/>
      </c>
      <c r="Y9" s="46" t="str">
        <f t="shared" si="12"/>
        <v/>
      </c>
      <c r="Z9" s="46" t="str">
        <f t="shared" si="12"/>
        <v/>
      </c>
      <c r="AA9" s="46" t="str">
        <f t="shared" si="12"/>
        <v/>
      </c>
      <c r="AB9" s="46">
        <f t="shared" si="12"/>
        <v>1</v>
      </c>
      <c r="AC9" s="46" t="str">
        <f t="shared" si="12"/>
        <v/>
      </c>
      <c r="AD9" s="46" t="str">
        <f t="shared" si="12"/>
        <v/>
      </c>
      <c r="AE9" s="46" t="str">
        <f t="shared" si="12"/>
        <v/>
      </c>
      <c r="AF9" s="46" t="str">
        <f t="shared" si="12"/>
        <v/>
      </c>
      <c r="AG9" s="46" t="str">
        <f t="shared" si="12"/>
        <v/>
      </c>
      <c r="AH9" s="46" t="str">
        <f t="shared" si="12"/>
        <v/>
      </c>
      <c r="AI9" s="46" t="str">
        <f t="shared" si="12"/>
        <v/>
      </c>
      <c r="AJ9" s="46">
        <f t="shared" si="12"/>
        <v>1</v>
      </c>
      <c r="AK9" s="46" t="str">
        <f t="shared" si="12"/>
        <v/>
      </c>
      <c r="AL9" s="46" t="str">
        <f t="shared" si="12"/>
        <v/>
      </c>
      <c r="AM9" s="46" t="str">
        <f t="shared" si="12"/>
        <v/>
      </c>
      <c r="AN9" s="46" t="str">
        <f t="shared" si="12"/>
        <v/>
      </c>
      <c r="AO9" s="46" t="str">
        <f t="shared" si="12"/>
        <v/>
      </c>
      <c r="AP9" s="46" t="str">
        <f t="shared" si="12"/>
        <v/>
      </c>
      <c r="AQ9" s="46" t="str">
        <f t="shared" si="12"/>
        <v/>
      </c>
      <c r="AR9" s="46">
        <f t="shared" si="12"/>
        <v>1</v>
      </c>
      <c r="AS9" s="46" t="str">
        <f t="shared" si="12"/>
        <v/>
      </c>
      <c r="AT9" s="46" t="str">
        <f t="shared" si="12"/>
        <v/>
      </c>
      <c r="AU9" s="46" t="str">
        <f t="shared" si="12"/>
        <v/>
      </c>
      <c r="AV9" s="46" t="str">
        <f t="shared" si="12"/>
        <v/>
      </c>
      <c r="AW9" s="46" t="str">
        <f t="shared" si="12"/>
        <v/>
      </c>
      <c r="AX9" s="46" t="str">
        <f t="shared" si="12"/>
        <v/>
      </c>
      <c r="AY9" s="46" t="str">
        <f t="shared" si="12"/>
        <v/>
      </c>
      <c r="AZ9" s="46">
        <f t="shared" si="12"/>
        <v>1</v>
      </c>
      <c r="BA9" s="46" t="str">
        <f t="shared" si="12"/>
        <v/>
      </c>
      <c r="BB9" s="46" t="str">
        <f t="shared" si="12"/>
        <v/>
      </c>
      <c r="BC9" s="46" t="str">
        <f t="shared" si="12"/>
        <v/>
      </c>
      <c r="BD9" s="46" t="str">
        <f t="shared" si="12"/>
        <v/>
      </c>
      <c r="BE9" s="46" t="str">
        <f t="shared" si="12"/>
        <v/>
      </c>
      <c r="BF9" s="46" t="str">
        <f t="shared" si="12"/>
        <v/>
      </c>
      <c r="BG9" s="46" t="str">
        <f t="shared" si="12"/>
        <v/>
      </c>
      <c r="BH9" s="46">
        <f t="shared" si="12"/>
        <v>1</v>
      </c>
      <c r="BI9" s="46" t="str">
        <f t="shared" si="12"/>
        <v/>
      </c>
      <c r="BJ9" s="46" t="str">
        <f t="shared" si="12"/>
        <v/>
      </c>
      <c r="BK9" s="46" t="str">
        <f t="shared" si="12"/>
        <v/>
      </c>
      <c r="BL9" s="46" t="str">
        <f t="shared" si="12"/>
        <v/>
      </c>
      <c r="BM9" s="46" t="str">
        <f t="shared" si="12"/>
        <v/>
      </c>
      <c r="BN9" s="46" t="str">
        <f t="shared" si="12"/>
        <v/>
      </c>
      <c r="BO9" s="46" t="str">
        <f t="shared" ref="BO9:CX9" si="13">IF(BO2=0,"",IFERROR(IF(MOD(BO2,24)=6,1,""),""))</f>
        <v/>
      </c>
      <c r="BP9" s="46">
        <f t="shared" si="13"/>
        <v>1</v>
      </c>
      <c r="BQ9" s="46" t="str">
        <f t="shared" si="13"/>
        <v/>
      </c>
      <c r="BR9" s="46" t="str">
        <f t="shared" si="13"/>
        <v/>
      </c>
      <c r="BS9" s="46" t="str">
        <f t="shared" si="13"/>
        <v/>
      </c>
      <c r="BT9" s="46" t="str">
        <f t="shared" si="13"/>
        <v/>
      </c>
      <c r="BU9" s="46" t="str">
        <f t="shared" si="13"/>
        <v/>
      </c>
      <c r="BV9" s="46" t="str">
        <f t="shared" si="13"/>
        <v/>
      </c>
      <c r="BW9" s="46" t="str">
        <f t="shared" si="13"/>
        <v/>
      </c>
      <c r="BX9" s="46">
        <f t="shared" si="13"/>
        <v>1</v>
      </c>
      <c r="BY9" s="46" t="str">
        <f t="shared" si="13"/>
        <v/>
      </c>
      <c r="BZ9" s="46" t="str">
        <f t="shared" si="13"/>
        <v/>
      </c>
      <c r="CA9" s="46" t="str">
        <f t="shared" si="13"/>
        <v/>
      </c>
      <c r="CB9" s="46" t="str">
        <f t="shared" si="13"/>
        <v/>
      </c>
      <c r="CC9" s="46" t="str">
        <f t="shared" si="13"/>
        <v/>
      </c>
      <c r="CD9" s="46" t="str">
        <f t="shared" si="13"/>
        <v/>
      </c>
      <c r="CE9" s="46" t="str">
        <f t="shared" si="13"/>
        <v/>
      </c>
      <c r="CF9" s="46">
        <f t="shared" si="13"/>
        <v>1</v>
      </c>
      <c r="CG9" s="46" t="str">
        <f t="shared" si="13"/>
        <v/>
      </c>
      <c r="CH9" s="46" t="str">
        <f t="shared" si="13"/>
        <v/>
      </c>
      <c r="CI9" s="46" t="str">
        <f t="shared" si="13"/>
        <v/>
      </c>
      <c r="CJ9" s="46" t="str">
        <f t="shared" si="13"/>
        <v/>
      </c>
      <c r="CK9" s="46" t="str">
        <f t="shared" si="13"/>
        <v/>
      </c>
      <c r="CL9" s="46" t="str">
        <f t="shared" si="13"/>
        <v/>
      </c>
      <c r="CM9" s="46" t="str">
        <f t="shared" si="13"/>
        <v/>
      </c>
      <c r="CN9" s="46">
        <f t="shared" si="13"/>
        <v>1</v>
      </c>
      <c r="CO9" s="46" t="str">
        <f t="shared" si="13"/>
        <v/>
      </c>
      <c r="CP9" s="46" t="str">
        <f t="shared" si="13"/>
        <v/>
      </c>
      <c r="CQ9" s="46" t="str">
        <f t="shared" si="13"/>
        <v/>
      </c>
      <c r="CR9" s="46" t="str">
        <f t="shared" si="13"/>
        <v/>
      </c>
      <c r="CS9" s="46" t="str">
        <f t="shared" si="13"/>
        <v/>
      </c>
      <c r="CT9" s="46" t="str">
        <f t="shared" si="13"/>
        <v/>
      </c>
      <c r="CU9" s="46" t="str">
        <f t="shared" si="13"/>
        <v/>
      </c>
      <c r="CV9" s="46">
        <f t="shared" si="13"/>
        <v>1</v>
      </c>
      <c r="CW9" s="46" t="str">
        <f t="shared" si="13"/>
        <v/>
      </c>
      <c r="CX9" s="46" t="str">
        <f t="shared" si="13"/>
        <v/>
      </c>
    </row>
    <row r="10" spans="1:102" s="46" customFormat="1" x14ac:dyDescent="0.2">
      <c r="A10" s="46" t="s">
        <v>168</v>
      </c>
      <c r="B10" s="46">
        <f>$B$33*B2+IFERROR(B9*$B$34,0)</f>
        <v>0</v>
      </c>
      <c r="C10" s="46">
        <f>$B$33*C2+IFERROR(C9*$B$34,0)+$B$10</f>
        <v>0.15000000000000002</v>
      </c>
      <c r="D10" s="46">
        <f t="shared" ref="D10:BO10" si="14">$B$33*D2+IFERROR(D9*$B$34,0)+$B$10</f>
        <v>0.42000000000000004</v>
      </c>
      <c r="E10" s="46">
        <f t="shared" si="14"/>
        <v>0.45</v>
      </c>
      <c r="F10" s="46">
        <f t="shared" si="14"/>
        <v>0.60000000000000009</v>
      </c>
      <c r="G10" s="46">
        <f t="shared" si="14"/>
        <v>0.75</v>
      </c>
      <c r="H10" s="46">
        <f t="shared" si="14"/>
        <v>0.9</v>
      </c>
      <c r="I10" s="46">
        <f t="shared" si="14"/>
        <v>1.05</v>
      </c>
      <c r="J10" s="46">
        <f t="shared" si="14"/>
        <v>1.2000000000000002</v>
      </c>
      <c r="K10" s="46">
        <f t="shared" si="14"/>
        <v>1.35</v>
      </c>
      <c r="L10" s="46">
        <f t="shared" si="14"/>
        <v>1.62</v>
      </c>
      <c r="M10" s="46">
        <f t="shared" si="14"/>
        <v>1.6500000000000001</v>
      </c>
      <c r="N10" s="46">
        <f t="shared" si="14"/>
        <v>1.8</v>
      </c>
      <c r="O10" s="46">
        <f t="shared" si="14"/>
        <v>1.9500000000000002</v>
      </c>
      <c r="P10" s="46">
        <f t="shared" si="14"/>
        <v>2.1</v>
      </c>
      <c r="Q10" s="46">
        <f t="shared" si="14"/>
        <v>2.25</v>
      </c>
      <c r="R10" s="46">
        <f t="shared" si="14"/>
        <v>2.4000000000000004</v>
      </c>
      <c r="S10" s="46">
        <f t="shared" si="14"/>
        <v>2.5500000000000003</v>
      </c>
      <c r="T10" s="46">
        <f t="shared" si="14"/>
        <v>2.8200000000000003</v>
      </c>
      <c r="U10" s="46">
        <f t="shared" si="14"/>
        <v>2.85</v>
      </c>
      <c r="V10" s="46">
        <f t="shared" si="14"/>
        <v>3</v>
      </c>
      <c r="W10" s="46">
        <f t="shared" si="14"/>
        <v>3.1500000000000004</v>
      </c>
      <c r="X10" s="46">
        <f t="shared" si="14"/>
        <v>3.3000000000000003</v>
      </c>
      <c r="Y10" s="46">
        <f t="shared" si="14"/>
        <v>3.45</v>
      </c>
      <c r="Z10" s="46">
        <f t="shared" si="14"/>
        <v>3.6</v>
      </c>
      <c r="AA10" s="46">
        <f t="shared" si="14"/>
        <v>3.75</v>
      </c>
      <c r="AB10" s="46">
        <f t="shared" si="14"/>
        <v>4.0200000000000005</v>
      </c>
      <c r="AC10" s="46">
        <f t="shared" si="14"/>
        <v>4.05</v>
      </c>
      <c r="AD10" s="46">
        <f t="shared" si="14"/>
        <v>4.2</v>
      </c>
      <c r="AE10" s="46">
        <f t="shared" si="14"/>
        <v>4.3500000000000005</v>
      </c>
      <c r="AF10" s="46">
        <f t="shared" si="14"/>
        <v>4.5</v>
      </c>
      <c r="AG10" s="46">
        <f t="shared" si="14"/>
        <v>4.6500000000000004</v>
      </c>
      <c r="AH10" s="46">
        <f t="shared" si="14"/>
        <v>4.8000000000000007</v>
      </c>
      <c r="AI10" s="46">
        <f t="shared" si="14"/>
        <v>4.95</v>
      </c>
      <c r="AJ10" s="46">
        <f t="shared" si="14"/>
        <v>5.2200000000000006</v>
      </c>
      <c r="AK10" s="46">
        <f t="shared" si="14"/>
        <v>5.25</v>
      </c>
      <c r="AL10" s="46">
        <f t="shared" si="14"/>
        <v>5.4</v>
      </c>
      <c r="AM10" s="46">
        <f t="shared" si="14"/>
        <v>5.5500000000000007</v>
      </c>
      <c r="AN10" s="46">
        <f t="shared" si="14"/>
        <v>5.7</v>
      </c>
      <c r="AO10" s="46">
        <f t="shared" si="14"/>
        <v>5.8500000000000005</v>
      </c>
      <c r="AP10" s="46">
        <f t="shared" si="14"/>
        <v>6</v>
      </c>
      <c r="AQ10" s="46">
        <f t="shared" si="14"/>
        <v>6.15</v>
      </c>
      <c r="AR10" s="46">
        <f t="shared" si="14"/>
        <v>6.4200000000000008</v>
      </c>
      <c r="AS10" s="46">
        <f t="shared" si="14"/>
        <v>6.45</v>
      </c>
      <c r="AT10" s="46">
        <f t="shared" si="14"/>
        <v>6.6000000000000005</v>
      </c>
      <c r="AU10" s="46">
        <f t="shared" si="14"/>
        <v>6.75</v>
      </c>
      <c r="AV10" s="46">
        <f t="shared" si="14"/>
        <v>6.9</v>
      </c>
      <c r="AW10" s="46">
        <f t="shared" si="14"/>
        <v>7.0500000000000007</v>
      </c>
      <c r="AX10" s="46">
        <f t="shared" si="14"/>
        <v>7.2</v>
      </c>
      <c r="AY10" s="46">
        <f t="shared" si="14"/>
        <v>7.3500000000000005</v>
      </c>
      <c r="AZ10" s="46">
        <f t="shared" si="14"/>
        <v>7.62</v>
      </c>
      <c r="BA10" s="46">
        <f t="shared" si="14"/>
        <v>7.65</v>
      </c>
      <c r="BB10" s="46">
        <f t="shared" si="14"/>
        <v>7.8000000000000007</v>
      </c>
      <c r="BC10" s="46">
        <f t="shared" si="14"/>
        <v>7.95</v>
      </c>
      <c r="BD10" s="46">
        <f t="shared" si="14"/>
        <v>8.1</v>
      </c>
      <c r="BE10" s="46">
        <f t="shared" si="14"/>
        <v>8.25</v>
      </c>
      <c r="BF10" s="46">
        <f t="shared" si="14"/>
        <v>8.4</v>
      </c>
      <c r="BG10" s="46">
        <f t="shared" si="14"/>
        <v>8.5500000000000007</v>
      </c>
      <c r="BH10" s="46">
        <f t="shared" si="14"/>
        <v>8.82</v>
      </c>
      <c r="BI10" s="46">
        <f t="shared" si="14"/>
        <v>8.85</v>
      </c>
      <c r="BJ10" s="46">
        <f t="shared" si="14"/>
        <v>9</v>
      </c>
      <c r="BK10" s="46">
        <f t="shared" si="14"/>
        <v>9.15</v>
      </c>
      <c r="BL10" s="46">
        <f t="shared" si="14"/>
        <v>9.3000000000000007</v>
      </c>
      <c r="BM10" s="46">
        <f t="shared" si="14"/>
        <v>9.4500000000000011</v>
      </c>
      <c r="BN10" s="46">
        <f t="shared" si="14"/>
        <v>9.6000000000000014</v>
      </c>
      <c r="BO10" s="46">
        <f t="shared" si="14"/>
        <v>9.75</v>
      </c>
      <c r="BP10" s="46">
        <f t="shared" ref="BP10:CX10" si="15">$B$33*BP2+IFERROR(BP9*$B$34,0)+$B$10</f>
        <v>10.02</v>
      </c>
      <c r="BQ10" s="46">
        <f t="shared" si="15"/>
        <v>10.050000000000001</v>
      </c>
      <c r="BR10" s="46">
        <f t="shared" si="15"/>
        <v>10.200000000000001</v>
      </c>
      <c r="BS10" s="46">
        <f t="shared" si="15"/>
        <v>10.350000000000001</v>
      </c>
      <c r="BT10" s="46">
        <f t="shared" si="15"/>
        <v>10.5</v>
      </c>
      <c r="BU10" s="46">
        <f t="shared" si="15"/>
        <v>10.65</v>
      </c>
      <c r="BV10" s="46">
        <f t="shared" si="15"/>
        <v>10.8</v>
      </c>
      <c r="BW10" s="46">
        <f t="shared" si="15"/>
        <v>10.950000000000001</v>
      </c>
      <c r="BX10" s="46">
        <f t="shared" si="15"/>
        <v>11.22</v>
      </c>
      <c r="BY10" s="46">
        <f t="shared" si="15"/>
        <v>11.25</v>
      </c>
      <c r="BZ10" s="46">
        <f t="shared" si="15"/>
        <v>11.4</v>
      </c>
      <c r="CA10" s="46">
        <f t="shared" si="15"/>
        <v>11.55</v>
      </c>
      <c r="CB10" s="46">
        <f t="shared" si="15"/>
        <v>11.700000000000001</v>
      </c>
      <c r="CC10" s="46">
        <f t="shared" si="15"/>
        <v>11.850000000000001</v>
      </c>
      <c r="CD10" s="46">
        <f t="shared" si="15"/>
        <v>12</v>
      </c>
      <c r="CE10" s="46">
        <f t="shared" si="15"/>
        <v>12.15</v>
      </c>
      <c r="CF10" s="46">
        <f t="shared" si="15"/>
        <v>12.42</v>
      </c>
      <c r="CG10" s="46">
        <f t="shared" si="15"/>
        <v>12.450000000000001</v>
      </c>
      <c r="CH10" s="46">
        <f t="shared" si="15"/>
        <v>12.600000000000001</v>
      </c>
      <c r="CI10" s="46">
        <f t="shared" si="15"/>
        <v>12.75</v>
      </c>
      <c r="CJ10" s="46">
        <f t="shared" si="15"/>
        <v>12.9</v>
      </c>
      <c r="CK10" s="46">
        <f t="shared" si="15"/>
        <v>13.05</v>
      </c>
      <c r="CL10" s="46">
        <f t="shared" si="15"/>
        <v>13.200000000000001</v>
      </c>
      <c r="CM10" s="46">
        <f t="shared" si="15"/>
        <v>13.350000000000001</v>
      </c>
      <c r="CN10" s="46">
        <f t="shared" si="15"/>
        <v>13.62</v>
      </c>
      <c r="CO10" s="46">
        <f t="shared" si="15"/>
        <v>13.65</v>
      </c>
      <c r="CP10" s="46">
        <f t="shared" si="15"/>
        <v>13.8</v>
      </c>
      <c r="CQ10" s="46">
        <f t="shared" si="15"/>
        <v>13.950000000000001</v>
      </c>
      <c r="CR10" s="46">
        <f t="shared" si="15"/>
        <v>14.100000000000001</v>
      </c>
      <c r="CS10" s="46">
        <f t="shared" si="15"/>
        <v>14.25</v>
      </c>
      <c r="CT10" s="46">
        <f t="shared" si="15"/>
        <v>14.4</v>
      </c>
      <c r="CU10" s="46">
        <f t="shared" si="15"/>
        <v>14.55</v>
      </c>
      <c r="CV10" s="46">
        <f t="shared" si="15"/>
        <v>14.82</v>
      </c>
      <c r="CW10" s="46">
        <f t="shared" si="15"/>
        <v>14.850000000000001</v>
      </c>
      <c r="CX10" s="46">
        <f t="shared" si="15"/>
        <v>15</v>
      </c>
    </row>
    <row r="11" spans="1:102" s="46" customFormat="1" x14ac:dyDescent="0.2">
      <c r="A11" s="46" t="s">
        <v>169</v>
      </c>
      <c r="B11" s="46">
        <f>ROUNDDOWN(B10,0)</f>
        <v>0</v>
      </c>
      <c r="C11" s="46">
        <f t="shared" ref="C11:BN11" si="16">ROUNDDOWN(C10,0)</f>
        <v>0</v>
      </c>
      <c r="D11" s="46">
        <f t="shared" si="16"/>
        <v>0</v>
      </c>
      <c r="E11" s="46">
        <f t="shared" si="16"/>
        <v>0</v>
      </c>
      <c r="F11" s="46">
        <f t="shared" si="16"/>
        <v>0</v>
      </c>
      <c r="G11" s="46">
        <f t="shared" si="16"/>
        <v>0</v>
      </c>
      <c r="H11" s="46">
        <f t="shared" si="16"/>
        <v>0</v>
      </c>
      <c r="I11" s="46">
        <f t="shared" si="16"/>
        <v>1</v>
      </c>
      <c r="J11" s="46">
        <f t="shared" si="16"/>
        <v>1</v>
      </c>
      <c r="K11" s="46">
        <f t="shared" si="16"/>
        <v>1</v>
      </c>
      <c r="L11" s="46">
        <f t="shared" si="16"/>
        <v>1</v>
      </c>
      <c r="M11" s="46">
        <f t="shared" si="16"/>
        <v>1</v>
      </c>
      <c r="N11" s="46">
        <f t="shared" si="16"/>
        <v>1</v>
      </c>
      <c r="O11" s="46">
        <f t="shared" si="16"/>
        <v>1</v>
      </c>
      <c r="P11" s="46">
        <f t="shared" si="16"/>
        <v>2</v>
      </c>
      <c r="Q11" s="46">
        <f t="shared" si="16"/>
        <v>2</v>
      </c>
      <c r="R11" s="46">
        <f t="shared" si="16"/>
        <v>2</v>
      </c>
      <c r="S11" s="46">
        <f t="shared" si="16"/>
        <v>2</v>
      </c>
      <c r="T11" s="46">
        <f t="shared" si="16"/>
        <v>2</v>
      </c>
      <c r="U11" s="46">
        <f t="shared" si="16"/>
        <v>2</v>
      </c>
      <c r="V11" s="46">
        <f t="shared" si="16"/>
        <v>3</v>
      </c>
      <c r="W11" s="46">
        <f t="shared" si="16"/>
        <v>3</v>
      </c>
      <c r="X11" s="46">
        <f t="shared" si="16"/>
        <v>3</v>
      </c>
      <c r="Y11" s="46">
        <f t="shared" si="16"/>
        <v>3</v>
      </c>
      <c r="Z11" s="46">
        <f t="shared" si="16"/>
        <v>3</v>
      </c>
      <c r="AA11" s="46">
        <f t="shared" si="16"/>
        <v>3</v>
      </c>
      <c r="AB11" s="46">
        <f t="shared" si="16"/>
        <v>4</v>
      </c>
      <c r="AC11" s="46">
        <f t="shared" si="16"/>
        <v>4</v>
      </c>
      <c r="AD11" s="46">
        <f t="shared" si="16"/>
        <v>4</v>
      </c>
      <c r="AE11" s="46">
        <f t="shared" si="16"/>
        <v>4</v>
      </c>
      <c r="AF11" s="46">
        <f t="shared" si="16"/>
        <v>4</v>
      </c>
      <c r="AG11" s="46">
        <f t="shared" si="16"/>
        <v>4</v>
      </c>
      <c r="AH11" s="46">
        <f t="shared" si="16"/>
        <v>4</v>
      </c>
      <c r="AI11" s="46">
        <f t="shared" si="16"/>
        <v>4</v>
      </c>
      <c r="AJ11" s="46">
        <f t="shared" si="16"/>
        <v>5</v>
      </c>
      <c r="AK11" s="46">
        <f t="shared" si="16"/>
        <v>5</v>
      </c>
      <c r="AL11" s="46">
        <f t="shared" si="16"/>
        <v>5</v>
      </c>
      <c r="AM11" s="46">
        <f t="shared" si="16"/>
        <v>5</v>
      </c>
      <c r="AN11" s="46">
        <f t="shared" si="16"/>
        <v>5</v>
      </c>
      <c r="AO11" s="46">
        <f t="shared" si="16"/>
        <v>5</v>
      </c>
      <c r="AP11" s="46">
        <f t="shared" si="16"/>
        <v>6</v>
      </c>
      <c r="AQ11" s="46">
        <f t="shared" si="16"/>
        <v>6</v>
      </c>
      <c r="AR11" s="46">
        <f t="shared" si="16"/>
        <v>6</v>
      </c>
      <c r="AS11" s="46">
        <f t="shared" si="16"/>
        <v>6</v>
      </c>
      <c r="AT11" s="46">
        <f t="shared" si="16"/>
        <v>6</v>
      </c>
      <c r="AU11" s="46">
        <f t="shared" si="16"/>
        <v>6</v>
      </c>
      <c r="AV11" s="46">
        <f t="shared" si="16"/>
        <v>6</v>
      </c>
      <c r="AW11" s="46">
        <f t="shared" si="16"/>
        <v>7</v>
      </c>
      <c r="AX11" s="46">
        <f t="shared" si="16"/>
        <v>7</v>
      </c>
      <c r="AY11" s="46">
        <f t="shared" si="16"/>
        <v>7</v>
      </c>
      <c r="AZ11" s="46">
        <f t="shared" si="16"/>
        <v>7</v>
      </c>
      <c r="BA11" s="46">
        <f t="shared" si="16"/>
        <v>7</v>
      </c>
      <c r="BB11" s="46">
        <f t="shared" si="16"/>
        <v>7</v>
      </c>
      <c r="BC11" s="46">
        <f t="shared" si="16"/>
        <v>7</v>
      </c>
      <c r="BD11" s="46">
        <f t="shared" si="16"/>
        <v>8</v>
      </c>
      <c r="BE11" s="46">
        <f t="shared" si="16"/>
        <v>8</v>
      </c>
      <c r="BF11" s="46">
        <f t="shared" si="16"/>
        <v>8</v>
      </c>
      <c r="BG11" s="46">
        <f t="shared" si="16"/>
        <v>8</v>
      </c>
      <c r="BH11" s="46">
        <f t="shared" si="16"/>
        <v>8</v>
      </c>
      <c r="BI11" s="46">
        <f t="shared" si="16"/>
        <v>8</v>
      </c>
      <c r="BJ11" s="46">
        <f t="shared" si="16"/>
        <v>9</v>
      </c>
      <c r="BK11" s="46">
        <f t="shared" si="16"/>
        <v>9</v>
      </c>
      <c r="BL11" s="46">
        <f t="shared" si="16"/>
        <v>9</v>
      </c>
      <c r="BM11" s="46">
        <f t="shared" si="16"/>
        <v>9</v>
      </c>
      <c r="BN11" s="46">
        <f t="shared" si="16"/>
        <v>9</v>
      </c>
      <c r="BO11" s="46">
        <f t="shared" ref="BO11:CX11" si="17">ROUNDDOWN(BO10,0)</f>
        <v>9</v>
      </c>
      <c r="BP11" s="46">
        <f t="shared" si="17"/>
        <v>10</v>
      </c>
      <c r="BQ11" s="46">
        <f t="shared" si="17"/>
        <v>10</v>
      </c>
      <c r="BR11" s="46">
        <f t="shared" si="17"/>
        <v>10</v>
      </c>
      <c r="BS11" s="46">
        <f t="shared" si="17"/>
        <v>10</v>
      </c>
      <c r="BT11" s="46">
        <f t="shared" si="17"/>
        <v>10</v>
      </c>
      <c r="BU11" s="46">
        <f t="shared" si="17"/>
        <v>10</v>
      </c>
      <c r="BV11" s="46">
        <f t="shared" si="17"/>
        <v>10</v>
      </c>
      <c r="BW11" s="46">
        <f t="shared" si="17"/>
        <v>10</v>
      </c>
      <c r="BX11" s="46">
        <f t="shared" si="17"/>
        <v>11</v>
      </c>
      <c r="BY11" s="46">
        <f t="shared" si="17"/>
        <v>11</v>
      </c>
      <c r="BZ11" s="46">
        <f t="shared" si="17"/>
        <v>11</v>
      </c>
      <c r="CA11" s="46">
        <f t="shared" si="17"/>
        <v>11</v>
      </c>
      <c r="CB11" s="46">
        <f t="shared" si="17"/>
        <v>11</v>
      </c>
      <c r="CC11" s="46">
        <f t="shared" si="17"/>
        <v>11</v>
      </c>
      <c r="CD11" s="46">
        <f t="shared" si="17"/>
        <v>12</v>
      </c>
      <c r="CE11" s="46">
        <f t="shared" si="17"/>
        <v>12</v>
      </c>
      <c r="CF11" s="46">
        <f t="shared" si="17"/>
        <v>12</v>
      </c>
      <c r="CG11" s="46">
        <f t="shared" si="17"/>
        <v>12</v>
      </c>
      <c r="CH11" s="46">
        <f t="shared" si="17"/>
        <v>12</v>
      </c>
      <c r="CI11" s="46">
        <f t="shared" si="17"/>
        <v>12</v>
      </c>
      <c r="CJ11" s="46">
        <f t="shared" si="17"/>
        <v>12</v>
      </c>
      <c r="CK11" s="46">
        <f t="shared" si="17"/>
        <v>13</v>
      </c>
      <c r="CL11" s="46">
        <f t="shared" si="17"/>
        <v>13</v>
      </c>
      <c r="CM11" s="46">
        <f t="shared" si="17"/>
        <v>13</v>
      </c>
      <c r="CN11" s="46">
        <f t="shared" si="17"/>
        <v>13</v>
      </c>
      <c r="CO11" s="46">
        <f t="shared" si="17"/>
        <v>13</v>
      </c>
      <c r="CP11" s="46">
        <f t="shared" si="17"/>
        <v>13</v>
      </c>
      <c r="CQ11" s="46">
        <f t="shared" si="17"/>
        <v>13</v>
      </c>
      <c r="CR11" s="46">
        <f t="shared" si="17"/>
        <v>14</v>
      </c>
      <c r="CS11" s="46">
        <f t="shared" si="17"/>
        <v>14</v>
      </c>
      <c r="CT11" s="46">
        <f t="shared" si="17"/>
        <v>14</v>
      </c>
      <c r="CU11" s="46">
        <f t="shared" si="17"/>
        <v>14</v>
      </c>
      <c r="CV11" s="46">
        <f t="shared" si="17"/>
        <v>14</v>
      </c>
      <c r="CW11" s="46">
        <f t="shared" si="17"/>
        <v>14</v>
      </c>
      <c r="CX11" s="46">
        <f t="shared" si="17"/>
        <v>15</v>
      </c>
    </row>
    <row r="12" spans="1:102" s="47" customFormat="1" x14ac:dyDescent="0.2">
      <c r="A12" s="47" t="s">
        <v>170</v>
      </c>
      <c r="B12" s="47" t="str">
        <f>IF(B2=0,"",IFERROR(IF(MOD(B2,24)=9,1,""),""))</f>
        <v/>
      </c>
      <c r="C12" s="47" t="str">
        <f t="shared" ref="C12:BN12" si="18">IF(C2=0,"",IFERROR(IF(MOD(C2,24)=9,1,""),""))</f>
        <v/>
      </c>
      <c r="D12" s="47" t="str">
        <f t="shared" si="18"/>
        <v/>
      </c>
      <c r="E12" s="47">
        <f t="shared" si="18"/>
        <v>1</v>
      </c>
      <c r="F12" s="47" t="str">
        <f t="shared" si="18"/>
        <v/>
      </c>
      <c r="G12" s="47" t="str">
        <f t="shared" si="18"/>
        <v/>
      </c>
      <c r="H12" s="47" t="str">
        <f t="shared" si="18"/>
        <v/>
      </c>
      <c r="I12" s="47" t="str">
        <f t="shared" si="18"/>
        <v/>
      </c>
      <c r="J12" s="47" t="str">
        <f t="shared" si="18"/>
        <v/>
      </c>
      <c r="K12" s="47" t="str">
        <f t="shared" si="18"/>
        <v/>
      </c>
      <c r="L12" s="47" t="str">
        <f t="shared" si="18"/>
        <v/>
      </c>
      <c r="M12" s="47">
        <f t="shared" si="18"/>
        <v>1</v>
      </c>
      <c r="N12" s="47" t="str">
        <f t="shared" si="18"/>
        <v/>
      </c>
      <c r="O12" s="47" t="str">
        <f t="shared" si="18"/>
        <v/>
      </c>
      <c r="P12" s="47" t="str">
        <f t="shared" si="18"/>
        <v/>
      </c>
      <c r="Q12" s="47" t="str">
        <f t="shared" si="18"/>
        <v/>
      </c>
      <c r="R12" s="47" t="str">
        <f t="shared" si="18"/>
        <v/>
      </c>
      <c r="S12" s="47" t="str">
        <f t="shared" si="18"/>
        <v/>
      </c>
      <c r="T12" s="47" t="str">
        <f t="shared" si="18"/>
        <v/>
      </c>
      <c r="U12" s="47">
        <f t="shared" si="18"/>
        <v>1</v>
      </c>
      <c r="V12" s="47" t="str">
        <f t="shared" si="18"/>
        <v/>
      </c>
      <c r="W12" s="47" t="str">
        <f t="shared" si="18"/>
        <v/>
      </c>
      <c r="X12" s="47" t="str">
        <f t="shared" si="18"/>
        <v/>
      </c>
      <c r="Y12" s="47" t="str">
        <f t="shared" si="18"/>
        <v/>
      </c>
      <c r="Z12" s="47" t="str">
        <f t="shared" si="18"/>
        <v/>
      </c>
      <c r="AA12" s="47" t="str">
        <f t="shared" si="18"/>
        <v/>
      </c>
      <c r="AB12" s="47" t="str">
        <f t="shared" si="18"/>
        <v/>
      </c>
      <c r="AC12" s="47">
        <f t="shared" si="18"/>
        <v>1</v>
      </c>
      <c r="AD12" s="47" t="str">
        <f t="shared" si="18"/>
        <v/>
      </c>
      <c r="AE12" s="47" t="str">
        <f t="shared" si="18"/>
        <v/>
      </c>
      <c r="AF12" s="47" t="str">
        <f t="shared" si="18"/>
        <v/>
      </c>
      <c r="AG12" s="47" t="str">
        <f t="shared" si="18"/>
        <v/>
      </c>
      <c r="AH12" s="47" t="str">
        <f t="shared" si="18"/>
        <v/>
      </c>
      <c r="AI12" s="47" t="str">
        <f t="shared" si="18"/>
        <v/>
      </c>
      <c r="AJ12" s="47" t="str">
        <f t="shared" si="18"/>
        <v/>
      </c>
      <c r="AK12" s="47">
        <f t="shared" si="18"/>
        <v>1</v>
      </c>
      <c r="AL12" s="47" t="str">
        <f t="shared" si="18"/>
        <v/>
      </c>
      <c r="AM12" s="47" t="str">
        <f t="shared" si="18"/>
        <v/>
      </c>
      <c r="AN12" s="47" t="str">
        <f t="shared" si="18"/>
        <v/>
      </c>
      <c r="AO12" s="47" t="str">
        <f t="shared" si="18"/>
        <v/>
      </c>
      <c r="AP12" s="47" t="str">
        <f t="shared" si="18"/>
        <v/>
      </c>
      <c r="AQ12" s="47" t="str">
        <f t="shared" si="18"/>
        <v/>
      </c>
      <c r="AR12" s="47" t="str">
        <f t="shared" si="18"/>
        <v/>
      </c>
      <c r="AS12" s="47">
        <f t="shared" si="18"/>
        <v>1</v>
      </c>
      <c r="AT12" s="47" t="str">
        <f t="shared" si="18"/>
        <v/>
      </c>
      <c r="AU12" s="47" t="str">
        <f t="shared" si="18"/>
        <v/>
      </c>
      <c r="AV12" s="47" t="str">
        <f t="shared" si="18"/>
        <v/>
      </c>
      <c r="AW12" s="47" t="str">
        <f t="shared" si="18"/>
        <v/>
      </c>
      <c r="AX12" s="47" t="str">
        <f t="shared" si="18"/>
        <v/>
      </c>
      <c r="AY12" s="47" t="str">
        <f t="shared" si="18"/>
        <v/>
      </c>
      <c r="AZ12" s="47" t="str">
        <f t="shared" si="18"/>
        <v/>
      </c>
      <c r="BA12" s="47">
        <f t="shared" si="18"/>
        <v>1</v>
      </c>
      <c r="BB12" s="47" t="str">
        <f t="shared" si="18"/>
        <v/>
      </c>
      <c r="BC12" s="47" t="str">
        <f t="shared" si="18"/>
        <v/>
      </c>
      <c r="BD12" s="47" t="str">
        <f t="shared" si="18"/>
        <v/>
      </c>
      <c r="BE12" s="47" t="str">
        <f t="shared" si="18"/>
        <v/>
      </c>
      <c r="BF12" s="47" t="str">
        <f t="shared" si="18"/>
        <v/>
      </c>
      <c r="BG12" s="47" t="str">
        <f t="shared" si="18"/>
        <v/>
      </c>
      <c r="BH12" s="47" t="str">
        <f t="shared" si="18"/>
        <v/>
      </c>
      <c r="BI12" s="47">
        <f t="shared" si="18"/>
        <v>1</v>
      </c>
      <c r="BJ12" s="47" t="str">
        <f t="shared" si="18"/>
        <v/>
      </c>
      <c r="BK12" s="47" t="str">
        <f t="shared" si="18"/>
        <v/>
      </c>
      <c r="BL12" s="47" t="str">
        <f t="shared" si="18"/>
        <v/>
      </c>
      <c r="BM12" s="47" t="str">
        <f t="shared" si="18"/>
        <v/>
      </c>
      <c r="BN12" s="47" t="str">
        <f t="shared" si="18"/>
        <v/>
      </c>
      <c r="BO12" s="47" t="str">
        <f t="shared" ref="BO12:CX12" si="19">IF(BO2=0,"",IFERROR(IF(MOD(BO2,24)=9,1,""),""))</f>
        <v/>
      </c>
      <c r="BP12" s="47" t="str">
        <f t="shared" si="19"/>
        <v/>
      </c>
      <c r="BQ12" s="47">
        <f t="shared" si="19"/>
        <v>1</v>
      </c>
      <c r="BR12" s="47" t="str">
        <f t="shared" si="19"/>
        <v/>
      </c>
      <c r="BS12" s="47" t="str">
        <f t="shared" si="19"/>
        <v/>
      </c>
      <c r="BT12" s="47" t="str">
        <f t="shared" si="19"/>
        <v/>
      </c>
      <c r="BU12" s="47" t="str">
        <f t="shared" si="19"/>
        <v/>
      </c>
      <c r="BV12" s="47" t="str">
        <f t="shared" si="19"/>
        <v/>
      </c>
      <c r="BW12" s="47" t="str">
        <f t="shared" si="19"/>
        <v/>
      </c>
      <c r="BX12" s="47" t="str">
        <f t="shared" si="19"/>
        <v/>
      </c>
      <c r="BY12" s="47">
        <f t="shared" si="19"/>
        <v>1</v>
      </c>
      <c r="BZ12" s="47" t="str">
        <f t="shared" si="19"/>
        <v/>
      </c>
      <c r="CA12" s="47" t="str">
        <f t="shared" si="19"/>
        <v/>
      </c>
      <c r="CB12" s="47" t="str">
        <f t="shared" si="19"/>
        <v/>
      </c>
      <c r="CC12" s="47" t="str">
        <f t="shared" si="19"/>
        <v/>
      </c>
      <c r="CD12" s="47" t="str">
        <f t="shared" si="19"/>
        <v/>
      </c>
      <c r="CE12" s="47" t="str">
        <f t="shared" si="19"/>
        <v/>
      </c>
      <c r="CF12" s="47" t="str">
        <f t="shared" si="19"/>
        <v/>
      </c>
      <c r="CG12" s="47">
        <f t="shared" si="19"/>
        <v>1</v>
      </c>
      <c r="CH12" s="47" t="str">
        <f t="shared" si="19"/>
        <v/>
      </c>
      <c r="CI12" s="47" t="str">
        <f t="shared" si="19"/>
        <v/>
      </c>
      <c r="CJ12" s="47" t="str">
        <f t="shared" si="19"/>
        <v/>
      </c>
      <c r="CK12" s="47" t="str">
        <f t="shared" si="19"/>
        <v/>
      </c>
      <c r="CL12" s="47" t="str">
        <f t="shared" si="19"/>
        <v/>
      </c>
      <c r="CM12" s="47" t="str">
        <f t="shared" si="19"/>
        <v/>
      </c>
      <c r="CN12" s="47" t="str">
        <f t="shared" si="19"/>
        <v/>
      </c>
      <c r="CO12" s="47">
        <f t="shared" si="19"/>
        <v>1</v>
      </c>
      <c r="CP12" s="47" t="str">
        <f t="shared" si="19"/>
        <v/>
      </c>
      <c r="CQ12" s="47" t="str">
        <f t="shared" si="19"/>
        <v/>
      </c>
      <c r="CR12" s="47" t="str">
        <f t="shared" si="19"/>
        <v/>
      </c>
      <c r="CS12" s="47" t="str">
        <f t="shared" si="19"/>
        <v/>
      </c>
      <c r="CT12" s="47" t="str">
        <f t="shared" si="19"/>
        <v/>
      </c>
      <c r="CU12" s="47" t="str">
        <f t="shared" si="19"/>
        <v/>
      </c>
      <c r="CV12" s="47" t="str">
        <f t="shared" si="19"/>
        <v/>
      </c>
      <c r="CW12" s="47">
        <f t="shared" si="19"/>
        <v>1</v>
      </c>
      <c r="CX12" s="47" t="str">
        <f t="shared" si="19"/>
        <v/>
      </c>
    </row>
    <row r="13" spans="1:102" s="47" customFormat="1" x14ac:dyDescent="0.2">
      <c r="A13" s="47" t="s">
        <v>171</v>
      </c>
      <c r="B13" s="47">
        <f>$B$36*B2/3+IFERROR(B12*$B$37,0)</f>
        <v>0</v>
      </c>
      <c r="C13" s="47">
        <f>$B$36*C2+IFERROR(C12*$B$37,0)+$B$13</f>
        <v>0.12</v>
      </c>
      <c r="D13" s="47">
        <f t="shared" ref="D13:BO13" si="20">$B$36*D2+IFERROR(D12*$B$37,0)+$B$13</f>
        <v>0.24</v>
      </c>
      <c r="E13" s="47">
        <f t="shared" si="20"/>
        <v>0.51</v>
      </c>
      <c r="F13" s="47">
        <f t="shared" si="20"/>
        <v>0.48</v>
      </c>
      <c r="G13" s="47">
        <f t="shared" si="20"/>
        <v>0.6</v>
      </c>
      <c r="H13" s="47">
        <f t="shared" si="20"/>
        <v>0.72</v>
      </c>
      <c r="I13" s="47">
        <f t="shared" si="20"/>
        <v>0.84</v>
      </c>
      <c r="J13" s="47">
        <f t="shared" si="20"/>
        <v>0.96</v>
      </c>
      <c r="K13" s="47">
        <f t="shared" si="20"/>
        <v>1.08</v>
      </c>
      <c r="L13" s="47">
        <f t="shared" si="20"/>
        <v>1.2</v>
      </c>
      <c r="M13" s="47">
        <f t="shared" si="20"/>
        <v>1.47</v>
      </c>
      <c r="N13" s="47">
        <f t="shared" si="20"/>
        <v>1.44</v>
      </c>
      <c r="O13" s="47">
        <f t="shared" si="20"/>
        <v>1.56</v>
      </c>
      <c r="P13" s="47">
        <f t="shared" si="20"/>
        <v>1.68</v>
      </c>
      <c r="Q13" s="47">
        <f t="shared" si="20"/>
        <v>1.8</v>
      </c>
      <c r="R13" s="47">
        <f t="shared" si="20"/>
        <v>1.92</v>
      </c>
      <c r="S13" s="47">
        <f t="shared" si="20"/>
        <v>2.04</v>
      </c>
      <c r="T13" s="47">
        <f t="shared" si="20"/>
        <v>2.16</v>
      </c>
      <c r="U13" s="47">
        <f t="shared" si="20"/>
        <v>2.4300000000000002</v>
      </c>
      <c r="V13" s="47">
        <f t="shared" si="20"/>
        <v>2.4</v>
      </c>
      <c r="W13" s="47">
        <f t="shared" si="20"/>
        <v>2.52</v>
      </c>
      <c r="X13" s="47">
        <f t="shared" si="20"/>
        <v>2.64</v>
      </c>
      <c r="Y13" s="47">
        <f t="shared" si="20"/>
        <v>2.7600000000000002</v>
      </c>
      <c r="Z13" s="47">
        <f t="shared" si="20"/>
        <v>2.88</v>
      </c>
      <c r="AA13" s="47">
        <f t="shared" si="20"/>
        <v>3</v>
      </c>
      <c r="AB13" s="47">
        <f t="shared" si="20"/>
        <v>3.12</v>
      </c>
      <c r="AC13" s="47">
        <f t="shared" si="20"/>
        <v>3.39</v>
      </c>
      <c r="AD13" s="47">
        <f t="shared" si="20"/>
        <v>3.36</v>
      </c>
      <c r="AE13" s="47">
        <f t="shared" si="20"/>
        <v>3.48</v>
      </c>
      <c r="AF13" s="47">
        <f t="shared" si="20"/>
        <v>3.6</v>
      </c>
      <c r="AG13" s="47">
        <f t="shared" si="20"/>
        <v>3.72</v>
      </c>
      <c r="AH13" s="47">
        <f t="shared" si="20"/>
        <v>3.84</v>
      </c>
      <c r="AI13" s="47">
        <f t="shared" si="20"/>
        <v>3.96</v>
      </c>
      <c r="AJ13" s="47">
        <f t="shared" si="20"/>
        <v>4.08</v>
      </c>
      <c r="AK13" s="47">
        <f t="shared" si="20"/>
        <v>4.3500000000000005</v>
      </c>
      <c r="AL13" s="47">
        <f t="shared" si="20"/>
        <v>4.32</v>
      </c>
      <c r="AM13" s="47">
        <f t="shared" si="20"/>
        <v>4.4400000000000004</v>
      </c>
      <c r="AN13" s="47">
        <f t="shared" si="20"/>
        <v>4.5600000000000005</v>
      </c>
      <c r="AO13" s="47">
        <f t="shared" si="20"/>
        <v>4.68</v>
      </c>
      <c r="AP13" s="47">
        <f t="shared" si="20"/>
        <v>4.8</v>
      </c>
      <c r="AQ13" s="47">
        <f t="shared" si="20"/>
        <v>4.92</v>
      </c>
      <c r="AR13" s="47">
        <f t="shared" si="20"/>
        <v>5.04</v>
      </c>
      <c r="AS13" s="47">
        <f t="shared" si="20"/>
        <v>5.3100000000000005</v>
      </c>
      <c r="AT13" s="47">
        <f t="shared" si="20"/>
        <v>5.28</v>
      </c>
      <c r="AU13" s="47">
        <f t="shared" si="20"/>
        <v>5.4</v>
      </c>
      <c r="AV13" s="47">
        <f t="shared" si="20"/>
        <v>5.5200000000000005</v>
      </c>
      <c r="AW13" s="47">
        <f t="shared" si="20"/>
        <v>5.64</v>
      </c>
      <c r="AX13" s="47">
        <f t="shared" si="20"/>
        <v>5.76</v>
      </c>
      <c r="AY13" s="47">
        <f t="shared" si="20"/>
        <v>5.88</v>
      </c>
      <c r="AZ13" s="47">
        <f t="shared" si="20"/>
        <v>6</v>
      </c>
      <c r="BA13" s="47">
        <f t="shared" si="20"/>
        <v>6.2700000000000005</v>
      </c>
      <c r="BB13" s="47">
        <f t="shared" si="20"/>
        <v>6.24</v>
      </c>
      <c r="BC13" s="47">
        <f t="shared" si="20"/>
        <v>6.36</v>
      </c>
      <c r="BD13" s="47">
        <f t="shared" si="20"/>
        <v>6.48</v>
      </c>
      <c r="BE13" s="47">
        <f t="shared" si="20"/>
        <v>6.6000000000000005</v>
      </c>
      <c r="BF13" s="47">
        <f t="shared" si="20"/>
        <v>6.72</v>
      </c>
      <c r="BG13" s="47">
        <f t="shared" si="20"/>
        <v>6.84</v>
      </c>
      <c r="BH13" s="47">
        <f t="shared" si="20"/>
        <v>6.96</v>
      </c>
      <c r="BI13" s="47">
        <f t="shared" si="20"/>
        <v>7.23</v>
      </c>
      <c r="BJ13" s="47">
        <f t="shared" si="20"/>
        <v>7.2</v>
      </c>
      <c r="BK13" s="47">
        <f t="shared" si="20"/>
        <v>7.32</v>
      </c>
      <c r="BL13" s="47">
        <f t="shared" si="20"/>
        <v>7.44</v>
      </c>
      <c r="BM13" s="47">
        <f t="shared" si="20"/>
        <v>7.5600000000000005</v>
      </c>
      <c r="BN13" s="47">
        <f t="shared" si="20"/>
        <v>7.68</v>
      </c>
      <c r="BO13" s="47">
        <f t="shared" si="20"/>
        <v>7.8</v>
      </c>
      <c r="BP13" s="47">
        <f t="shared" ref="BP13:CX13" si="21">$B$36*BP2+IFERROR(BP12*$B$37,0)+$B$13</f>
        <v>7.92</v>
      </c>
      <c r="BQ13" s="47">
        <f t="shared" si="21"/>
        <v>8.1900000000000013</v>
      </c>
      <c r="BR13" s="47">
        <f t="shared" si="21"/>
        <v>8.16</v>
      </c>
      <c r="BS13" s="47">
        <f t="shared" si="21"/>
        <v>8.2799999999999994</v>
      </c>
      <c r="BT13" s="47">
        <f t="shared" si="21"/>
        <v>8.4</v>
      </c>
      <c r="BU13" s="47">
        <f t="shared" si="21"/>
        <v>8.52</v>
      </c>
      <c r="BV13" s="47">
        <f t="shared" si="21"/>
        <v>8.64</v>
      </c>
      <c r="BW13" s="47">
        <f t="shared" si="21"/>
        <v>8.76</v>
      </c>
      <c r="BX13" s="47">
        <f t="shared" si="21"/>
        <v>8.8800000000000008</v>
      </c>
      <c r="BY13" s="47">
        <f t="shared" si="21"/>
        <v>9.15</v>
      </c>
      <c r="BZ13" s="47">
        <f t="shared" si="21"/>
        <v>9.120000000000001</v>
      </c>
      <c r="CA13" s="47">
        <f t="shared" si="21"/>
        <v>9.24</v>
      </c>
      <c r="CB13" s="47">
        <f t="shared" si="21"/>
        <v>9.36</v>
      </c>
      <c r="CC13" s="47">
        <f t="shared" si="21"/>
        <v>9.48</v>
      </c>
      <c r="CD13" s="47">
        <f t="shared" si="21"/>
        <v>9.6</v>
      </c>
      <c r="CE13" s="47">
        <f t="shared" si="21"/>
        <v>9.7200000000000006</v>
      </c>
      <c r="CF13" s="47">
        <f t="shared" si="21"/>
        <v>9.84</v>
      </c>
      <c r="CG13" s="47">
        <f t="shared" si="21"/>
        <v>10.110000000000001</v>
      </c>
      <c r="CH13" s="47">
        <f t="shared" si="21"/>
        <v>10.08</v>
      </c>
      <c r="CI13" s="47">
        <f t="shared" si="21"/>
        <v>10.200000000000001</v>
      </c>
      <c r="CJ13" s="47">
        <f t="shared" si="21"/>
        <v>10.32</v>
      </c>
      <c r="CK13" s="47">
        <f t="shared" si="21"/>
        <v>10.44</v>
      </c>
      <c r="CL13" s="47">
        <f t="shared" si="21"/>
        <v>10.56</v>
      </c>
      <c r="CM13" s="47">
        <f t="shared" si="21"/>
        <v>10.68</v>
      </c>
      <c r="CN13" s="47">
        <f t="shared" si="21"/>
        <v>10.8</v>
      </c>
      <c r="CO13" s="47">
        <f t="shared" si="21"/>
        <v>11.07</v>
      </c>
      <c r="CP13" s="47">
        <f t="shared" si="21"/>
        <v>11.040000000000001</v>
      </c>
      <c r="CQ13" s="47">
        <f t="shared" si="21"/>
        <v>11.16</v>
      </c>
      <c r="CR13" s="47">
        <f t="shared" si="21"/>
        <v>11.28</v>
      </c>
      <c r="CS13" s="47">
        <f t="shared" si="21"/>
        <v>11.4</v>
      </c>
      <c r="CT13" s="47">
        <f t="shared" si="21"/>
        <v>11.52</v>
      </c>
      <c r="CU13" s="47">
        <f t="shared" si="21"/>
        <v>11.64</v>
      </c>
      <c r="CV13" s="47">
        <f t="shared" si="21"/>
        <v>11.76</v>
      </c>
      <c r="CW13" s="47">
        <f t="shared" si="21"/>
        <v>12.030000000000001</v>
      </c>
      <c r="CX13" s="47">
        <f t="shared" si="21"/>
        <v>12</v>
      </c>
    </row>
    <row r="14" spans="1:102" s="47" customFormat="1" x14ac:dyDescent="0.2">
      <c r="A14" s="47" t="s">
        <v>172</v>
      </c>
      <c r="B14" s="47">
        <f>ROUNDDOWN(B13,0)</f>
        <v>0</v>
      </c>
      <c r="C14" s="47">
        <f t="shared" ref="C14:BN14" si="22">ROUNDDOWN(C13,0)</f>
        <v>0</v>
      </c>
      <c r="D14" s="47">
        <f t="shared" si="22"/>
        <v>0</v>
      </c>
      <c r="E14" s="47">
        <f t="shared" si="22"/>
        <v>0</v>
      </c>
      <c r="F14" s="47">
        <f t="shared" si="22"/>
        <v>0</v>
      </c>
      <c r="G14" s="47">
        <f t="shared" si="22"/>
        <v>0</v>
      </c>
      <c r="H14" s="47">
        <f t="shared" si="22"/>
        <v>0</v>
      </c>
      <c r="I14" s="47">
        <f t="shared" si="22"/>
        <v>0</v>
      </c>
      <c r="J14" s="47">
        <f t="shared" si="22"/>
        <v>0</v>
      </c>
      <c r="K14" s="47">
        <f t="shared" si="22"/>
        <v>1</v>
      </c>
      <c r="L14" s="47">
        <f t="shared" si="22"/>
        <v>1</v>
      </c>
      <c r="M14" s="47">
        <f t="shared" si="22"/>
        <v>1</v>
      </c>
      <c r="N14" s="47">
        <f t="shared" si="22"/>
        <v>1</v>
      </c>
      <c r="O14" s="47">
        <f t="shared" si="22"/>
        <v>1</v>
      </c>
      <c r="P14" s="47">
        <f t="shared" si="22"/>
        <v>1</v>
      </c>
      <c r="Q14" s="47">
        <f t="shared" si="22"/>
        <v>1</v>
      </c>
      <c r="R14" s="47">
        <f t="shared" si="22"/>
        <v>1</v>
      </c>
      <c r="S14" s="47">
        <f t="shared" si="22"/>
        <v>2</v>
      </c>
      <c r="T14" s="47">
        <f t="shared" si="22"/>
        <v>2</v>
      </c>
      <c r="U14" s="47">
        <f t="shared" si="22"/>
        <v>2</v>
      </c>
      <c r="V14" s="47">
        <f t="shared" si="22"/>
        <v>2</v>
      </c>
      <c r="W14" s="47">
        <f t="shared" si="22"/>
        <v>2</v>
      </c>
      <c r="X14" s="47">
        <f t="shared" si="22"/>
        <v>2</v>
      </c>
      <c r="Y14" s="47">
        <f t="shared" si="22"/>
        <v>2</v>
      </c>
      <c r="Z14" s="47">
        <f t="shared" si="22"/>
        <v>2</v>
      </c>
      <c r="AA14" s="47">
        <f t="shared" si="22"/>
        <v>3</v>
      </c>
      <c r="AB14" s="47">
        <f t="shared" si="22"/>
        <v>3</v>
      </c>
      <c r="AC14" s="47">
        <f t="shared" si="22"/>
        <v>3</v>
      </c>
      <c r="AD14" s="47">
        <f t="shared" si="22"/>
        <v>3</v>
      </c>
      <c r="AE14" s="47">
        <f t="shared" si="22"/>
        <v>3</v>
      </c>
      <c r="AF14" s="47">
        <f t="shared" si="22"/>
        <v>3</v>
      </c>
      <c r="AG14" s="47">
        <f t="shared" si="22"/>
        <v>3</v>
      </c>
      <c r="AH14" s="47">
        <f t="shared" si="22"/>
        <v>3</v>
      </c>
      <c r="AI14" s="47">
        <f t="shared" si="22"/>
        <v>3</v>
      </c>
      <c r="AJ14" s="47">
        <f t="shared" si="22"/>
        <v>4</v>
      </c>
      <c r="AK14" s="47">
        <f t="shared" si="22"/>
        <v>4</v>
      </c>
      <c r="AL14" s="47">
        <f t="shared" si="22"/>
        <v>4</v>
      </c>
      <c r="AM14" s="47">
        <f t="shared" si="22"/>
        <v>4</v>
      </c>
      <c r="AN14" s="47">
        <f t="shared" si="22"/>
        <v>4</v>
      </c>
      <c r="AO14" s="47">
        <f t="shared" si="22"/>
        <v>4</v>
      </c>
      <c r="AP14" s="47">
        <f t="shared" si="22"/>
        <v>4</v>
      </c>
      <c r="AQ14" s="47">
        <f t="shared" si="22"/>
        <v>4</v>
      </c>
      <c r="AR14" s="47">
        <f t="shared" si="22"/>
        <v>5</v>
      </c>
      <c r="AS14" s="47">
        <f t="shared" si="22"/>
        <v>5</v>
      </c>
      <c r="AT14" s="47">
        <f t="shared" si="22"/>
        <v>5</v>
      </c>
      <c r="AU14" s="47">
        <f t="shared" si="22"/>
        <v>5</v>
      </c>
      <c r="AV14" s="47">
        <f t="shared" si="22"/>
        <v>5</v>
      </c>
      <c r="AW14" s="47">
        <f t="shared" si="22"/>
        <v>5</v>
      </c>
      <c r="AX14" s="47">
        <f t="shared" si="22"/>
        <v>5</v>
      </c>
      <c r="AY14" s="47">
        <f t="shared" si="22"/>
        <v>5</v>
      </c>
      <c r="AZ14" s="47">
        <f t="shared" si="22"/>
        <v>6</v>
      </c>
      <c r="BA14" s="47">
        <f t="shared" si="22"/>
        <v>6</v>
      </c>
      <c r="BB14" s="47">
        <f t="shared" si="22"/>
        <v>6</v>
      </c>
      <c r="BC14" s="47">
        <f t="shared" si="22"/>
        <v>6</v>
      </c>
      <c r="BD14" s="47">
        <f t="shared" si="22"/>
        <v>6</v>
      </c>
      <c r="BE14" s="47">
        <f t="shared" si="22"/>
        <v>6</v>
      </c>
      <c r="BF14" s="47">
        <f t="shared" si="22"/>
        <v>6</v>
      </c>
      <c r="BG14" s="47">
        <f t="shared" si="22"/>
        <v>6</v>
      </c>
      <c r="BH14" s="47">
        <f t="shared" si="22"/>
        <v>6</v>
      </c>
      <c r="BI14" s="47">
        <f t="shared" si="22"/>
        <v>7</v>
      </c>
      <c r="BJ14" s="47">
        <f t="shared" si="22"/>
        <v>7</v>
      </c>
      <c r="BK14" s="47">
        <f t="shared" si="22"/>
        <v>7</v>
      </c>
      <c r="BL14" s="47">
        <f t="shared" si="22"/>
        <v>7</v>
      </c>
      <c r="BM14" s="47">
        <f t="shared" si="22"/>
        <v>7</v>
      </c>
      <c r="BN14" s="47">
        <f t="shared" si="22"/>
        <v>7</v>
      </c>
      <c r="BO14" s="47">
        <f t="shared" ref="BO14:CX14" si="23">ROUNDDOWN(BO13,0)</f>
        <v>7</v>
      </c>
      <c r="BP14" s="47">
        <f t="shared" si="23"/>
        <v>7</v>
      </c>
      <c r="BQ14" s="47">
        <f t="shared" si="23"/>
        <v>8</v>
      </c>
      <c r="BR14" s="47">
        <f t="shared" si="23"/>
        <v>8</v>
      </c>
      <c r="BS14" s="47">
        <f t="shared" si="23"/>
        <v>8</v>
      </c>
      <c r="BT14" s="47">
        <f t="shared" si="23"/>
        <v>8</v>
      </c>
      <c r="BU14" s="47">
        <f t="shared" si="23"/>
        <v>8</v>
      </c>
      <c r="BV14" s="47">
        <f t="shared" si="23"/>
        <v>8</v>
      </c>
      <c r="BW14" s="47">
        <f t="shared" si="23"/>
        <v>8</v>
      </c>
      <c r="BX14" s="47">
        <f t="shared" si="23"/>
        <v>8</v>
      </c>
      <c r="BY14" s="47">
        <f t="shared" si="23"/>
        <v>9</v>
      </c>
      <c r="BZ14" s="47">
        <f t="shared" si="23"/>
        <v>9</v>
      </c>
      <c r="CA14" s="47">
        <f t="shared" si="23"/>
        <v>9</v>
      </c>
      <c r="CB14" s="47">
        <f t="shared" si="23"/>
        <v>9</v>
      </c>
      <c r="CC14" s="47">
        <f t="shared" si="23"/>
        <v>9</v>
      </c>
      <c r="CD14" s="47">
        <f t="shared" si="23"/>
        <v>9</v>
      </c>
      <c r="CE14" s="47">
        <f t="shared" si="23"/>
        <v>9</v>
      </c>
      <c r="CF14" s="47">
        <f t="shared" si="23"/>
        <v>9</v>
      </c>
      <c r="CG14" s="47">
        <f t="shared" si="23"/>
        <v>10</v>
      </c>
      <c r="CH14" s="47">
        <f t="shared" si="23"/>
        <v>10</v>
      </c>
      <c r="CI14" s="47">
        <f t="shared" si="23"/>
        <v>10</v>
      </c>
      <c r="CJ14" s="47">
        <f t="shared" si="23"/>
        <v>10</v>
      </c>
      <c r="CK14" s="47">
        <f t="shared" si="23"/>
        <v>10</v>
      </c>
      <c r="CL14" s="47">
        <f t="shared" si="23"/>
        <v>10</v>
      </c>
      <c r="CM14" s="47">
        <f t="shared" si="23"/>
        <v>10</v>
      </c>
      <c r="CN14" s="47">
        <f t="shared" si="23"/>
        <v>10</v>
      </c>
      <c r="CO14" s="47">
        <f t="shared" si="23"/>
        <v>11</v>
      </c>
      <c r="CP14" s="47">
        <f t="shared" si="23"/>
        <v>11</v>
      </c>
      <c r="CQ14" s="47">
        <f t="shared" si="23"/>
        <v>11</v>
      </c>
      <c r="CR14" s="47">
        <f t="shared" si="23"/>
        <v>11</v>
      </c>
      <c r="CS14" s="47">
        <f t="shared" si="23"/>
        <v>11</v>
      </c>
      <c r="CT14" s="47">
        <f t="shared" si="23"/>
        <v>11</v>
      </c>
      <c r="CU14" s="47">
        <f t="shared" si="23"/>
        <v>11</v>
      </c>
      <c r="CV14" s="47">
        <f t="shared" si="23"/>
        <v>11</v>
      </c>
      <c r="CW14" s="47">
        <f t="shared" si="23"/>
        <v>12</v>
      </c>
      <c r="CX14" s="47">
        <f t="shared" si="23"/>
        <v>12</v>
      </c>
    </row>
    <row r="15" spans="1:102" s="46" customFormat="1" x14ac:dyDescent="0.2">
      <c r="A15" s="46" t="s">
        <v>173</v>
      </c>
      <c r="B15" s="46" t="str">
        <f>IF(B2=0,"",IFERROR(IF(MOD(B2,24)=12,1,""),""))</f>
        <v/>
      </c>
      <c r="C15" s="46" t="str">
        <f t="shared" ref="C15:BN15" si="24">IF(C2=0,"",IFERROR(IF(MOD(C2,24)=12,1,""),""))</f>
        <v/>
      </c>
      <c r="D15" s="46" t="str">
        <f t="shared" si="24"/>
        <v/>
      </c>
      <c r="E15" s="46" t="str">
        <f t="shared" si="24"/>
        <v/>
      </c>
      <c r="F15" s="46">
        <f t="shared" si="24"/>
        <v>1</v>
      </c>
      <c r="G15" s="46" t="str">
        <f t="shared" si="24"/>
        <v/>
      </c>
      <c r="H15" s="46" t="str">
        <f t="shared" si="24"/>
        <v/>
      </c>
      <c r="I15" s="46" t="str">
        <f t="shared" si="24"/>
        <v/>
      </c>
      <c r="J15" s="46" t="str">
        <f t="shared" si="24"/>
        <v/>
      </c>
      <c r="K15" s="46" t="str">
        <f t="shared" si="24"/>
        <v/>
      </c>
      <c r="L15" s="46" t="str">
        <f t="shared" si="24"/>
        <v/>
      </c>
      <c r="M15" s="46" t="str">
        <f t="shared" si="24"/>
        <v/>
      </c>
      <c r="N15" s="46">
        <f t="shared" si="24"/>
        <v>1</v>
      </c>
      <c r="O15" s="46" t="str">
        <f t="shared" si="24"/>
        <v/>
      </c>
      <c r="P15" s="46" t="str">
        <f t="shared" si="24"/>
        <v/>
      </c>
      <c r="Q15" s="46" t="str">
        <f t="shared" si="24"/>
        <v/>
      </c>
      <c r="R15" s="46" t="str">
        <f t="shared" si="24"/>
        <v/>
      </c>
      <c r="S15" s="46" t="str">
        <f t="shared" si="24"/>
        <v/>
      </c>
      <c r="T15" s="46" t="str">
        <f t="shared" si="24"/>
        <v/>
      </c>
      <c r="U15" s="46" t="str">
        <f t="shared" si="24"/>
        <v/>
      </c>
      <c r="V15" s="46">
        <f t="shared" si="24"/>
        <v>1</v>
      </c>
      <c r="W15" s="46" t="str">
        <f t="shared" si="24"/>
        <v/>
      </c>
      <c r="X15" s="46" t="str">
        <f t="shared" si="24"/>
        <v/>
      </c>
      <c r="Y15" s="46" t="str">
        <f t="shared" si="24"/>
        <v/>
      </c>
      <c r="Z15" s="46" t="str">
        <f t="shared" si="24"/>
        <v/>
      </c>
      <c r="AA15" s="46" t="str">
        <f t="shared" si="24"/>
        <v/>
      </c>
      <c r="AB15" s="46" t="str">
        <f t="shared" si="24"/>
        <v/>
      </c>
      <c r="AC15" s="46" t="str">
        <f t="shared" si="24"/>
        <v/>
      </c>
      <c r="AD15" s="46">
        <f t="shared" si="24"/>
        <v>1</v>
      </c>
      <c r="AE15" s="46" t="str">
        <f t="shared" si="24"/>
        <v/>
      </c>
      <c r="AF15" s="46" t="str">
        <f t="shared" si="24"/>
        <v/>
      </c>
      <c r="AG15" s="46" t="str">
        <f t="shared" si="24"/>
        <v/>
      </c>
      <c r="AH15" s="46" t="str">
        <f t="shared" si="24"/>
        <v/>
      </c>
      <c r="AI15" s="46" t="str">
        <f t="shared" si="24"/>
        <v/>
      </c>
      <c r="AJ15" s="46" t="str">
        <f t="shared" si="24"/>
        <v/>
      </c>
      <c r="AK15" s="46" t="str">
        <f t="shared" si="24"/>
        <v/>
      </c>
      <c r="AL15" s="46">
        <f t="shared" si="24"/>
        <v>1</v>
      </c>
      <c r="AM15" s="46" t="str">
        <f t="shared" si="24"/>
        <v/>
      </c>
      <c r="AN15" s="46" t="str">
        <f t="shared" si="24"/>
        <v/>
      </c>
      <c r="AO15" s="46" t="str">
        <f t="shared" si="24"/>
        <v/>
      </c>
      <c r="AP15" s="46" t="str">
        <f t="shared" si="24"/>
        <v/>
      </c>
      <c r="AQ15" s="46" t="str">
        <f t="shared" si="24"/>
        <v/>
      </c>
      <c r="AR15" s="46" t="str">
        <f t="shared" si="24"/>
        <v/>
      </c>
      <c r="AS15" s="46" t="str">
        <f t="shared" si="24"/>
        <v/>
      </c>
      <c r="AT15" s="46">
        <f t="shared" si="24"/>
        <v>1</v>
      </c>
      <c r="AU15" s="46" t="str">
        <f t="shared" si="24"/>
        <v/>
      </c>
      <c r="AV15" s="46" t="str">
        <f t="shared" si="24"/>
        <v/>
      </c>
      <c r="AW15" s="46" t="str">
        <f t="shared" si="24"/>
        <v/>
      </c>
      <c r="AX15" s="46" t="str">
        <f t="shared" si="24"/>
        <v/>
      </c>
      <c r="AY15" s="46" t="str">
        <f t="shared" si="24"/>
        <v/>
      </c>
      <c r="AZ15" s="46" t="str">
        <f t="shared" si="24"/>
        <v/>
      </c>
      <c r="BA15" s="46" t="str">
        <f t="shared" si="24"/>
        <v/>
      </c>
      <c r="BB15" s="46">
        <f t="shared" si="24"/>
        <v>1</v>
      </c>
      <c r="BC15" s="46" t="str">
        <f t="shared" si="24"/>
        <v/>
      </c>
      <c r="BD15" s="46" t="str">
        <f t="shared" si="24"/>
        <v/>
      </c>
      <c r="BE15" s="46" t="str">
        <f t="shared" si="24"/>
        <v/>
      </c>
      <c r="BF15" s="46" t="str">
        <f t="shared" si="24"/>
        <v/>
      </c>
      <c r="BG15" s="46" t="str">
        <f t="shared" si="24"/>
        <v/>
      </c>
      <c r="BH15" s="46" t="str">
        <f t="shared" si="24"/>
        <v/>
      </c>
      <c r="BI15" s="46" t="str">
        <f t="shared" si="24"/>
        <v/>
      </c>
      <c r="BJ15" s="46">
        <f t="shared" si="24"/>
        <v>1</v>
      </c>
      <c r="BK15" s="46" t="str">
        <f t="shared" si="24"/>
        <v/>
      </c>
      <c r="BL15" s="46" t="str">
        <f t="shared" si="24"/>
        <v/>
      </c>
      <c r="BM15" s="46" t="str">
        <f t="shared" si="24"/>
        <v/>
      </c>
      <c r="BN15" s="46" t="str">
        <f t="shared" si="24"/>
        <v/>
      </c>
      <c r="BO15" s="46" t="str">
        <f t="shared" ref="BO15:CX15" si="25">IF(BO2=0,"",IFERROR(IF(MOD(BO2,24)=12,1,""),""))</f>
        <v/>
      </c>
      <c r="BP15" s="46" t="str">
        <f t="shared" si="25"/>
        <v/>
      </c>
      <c r="BQ15" s="46" t="str">
        <f t="shared" si="25"/>
        <v/>
      </c>
      <c r="BR15" s="46">
        <f t="shared" si="25"/>
        <v>1</v>
      </c>
      <c r="BS15" s="46" t="str">
        <f t="shared" si="25"/>
        <v/>
      </c>
      <c r="BT15" s="46" t="str">
        <f t="shared" si="25"/>
        <v/>
      </c>
      <c r="BU15" s="46" t="str">
        <f t="shared" si="25"/>
        <v/>
      </c>
      <c r="BV15" s="46" t="str">
        <f t="shared" si="25"/>
        <v/>
      </c>
      <c r="BW15" s="46" t="str">
        <f t="shared" si="25"/>
        <v/>
      </c>
      <c r="BX15" s="46" t="str">
        <f t="shared" si="25"/>
        <v/>
      </c>
      <c r="BY15" s="46" t="str">
        <f t="shared" si="25"/>
        <v/>
      </c>
      <c r="BZ15" s="46">
        <f t="shared" si="25"/>
        <v>1</v>
      </c>
      <c r="CA15" s="46" t="str">
        <f t="shared" si="25"/>
        <v/>
      </c>
      <c r="CB15" s="46" t="str">
        <f t="shared" si="25"/>
        <v/>
      </c>
      <c r="CC15" s="46" t="str">
        <f t="shared" si="25"/>
        <v/>
      </c>
      <c r="CD15" s="46" t="str">
        <f t="shared" si="25"/>
        <v/>
      </c>
      <c r="CE15" s="46" t="str">
        <f t="shared" si="25"/>
        <v/>
      </c>
      <c r="CF15" s="46" t="str">
        <f t="shared" si="25"/>
        <v/>
      </c>
      <c r="CG15" s="46" t="str">
        <f t="shared" si="25"/>
        <v/>
      </c>
      <c r="CH15" s="46">
        <f t="shared" si="25"/>
        <v>1</v>
      </c>
      <c r="CI15" s="46" t="str">
        <f t="shared" si="25"/>
        <v/>
      </c>
      <c r="CJ15" s="46" t="str">
        <f t="shared" si="25"/>
        <v/>
      </c>
      <c r="CK15" s="46" t="str">
        <f t="shared" si="25"/>
        <v/>
      </c>
      <c r="CL15" s="46" t="str">
        <f t="shared" si="25"/>
        <v/>
      </c>
      <c r="CM15" s="46" t="str">
        <f t="shared" si="25"/>
        <v/>
      </c>
      <c r="CN15" s="46" t="str">
        <f t="shared" si="25"/>
        <v/>
      </c>
      <c r="CO15" s="46" t="str">
        <f t="shared" si="25"/>
        <v/>
      </c>
      <c r="CP15" s="46">
        <f t="shared" si="25"/>
        <v>1</v>
      </c>
      <c r="CQ15" s="46" t="str">
        <f t="shared" si="25"/>
        <v/>
      </c>
      <c r="CR15" s="46" t="str">
        <f t="shared" si="25"/>
        <v/>
      </c>
      <c r="CS15" s="46" t="str">
        <f t="shared" si="25"/>
        <v/>
      </c>
      <c r="CT15" s="46" t="str">
        <f t="shared" si="25"/>
        <v/>
      </c>
      <c r="CU15" s="46" t="str">
        <f t="shared" si="25"/>
        <v/>
      </c>
      <c r="CV15" s="46" t="str">
        <f t="shared" si="25"/>
        <v/>
      </c>
      <c r="CW15" s="46" t="str">
        <f t="shared" si="25"/>
        <v/>
      </c>
      <c r="CX15" s="46">
        <f t="shared" si="25"/>
        <v>1</v>
      </c>
    </row>
    <row r="16" spans="1:102" s="46" customFormat="1" x14ac:dyDescent="0.2">
      <c r="A16" s="46" t="s">
        <v>174</v>
      </c>
      <c r="B16" s="46">
        <f>$B$39*B2/3+IFERROR(B15*$B$40,0)</f>
        <v>0</v>
      </c>
      <c r="C16" s="46">
        <f>$B$39*C2+IFERROR(C15*$B$40,0)+$B$16</f>
        <v>0.15000000000000002</v>
      </c>
      <c r="D16" s="46">
        <f t="shared" ref="D16:BO16" si="26">$B$39*D2+IFERROR(D15*$B$40,0)+$B$16</f>
        <v>0.30000000000000004</v>
      </c>
      <c r="E16" s="46">
        <f t="shared" si="26"/>
        <v>0.45</v>
      </c>
      <c r="F16" s="46">
        <f t="shared" si="26"/>
        <v>0.78</v>
      </c>
      <c r="G16" s="46">
        <f t="shared" si="26"/>
        <v>0.75</v>
      </c>
      <c r="H16" s="46">
        <f t="shared" si="26"/>
        <v>0.9</v>
      </c>
      <c r="I16" s="46">
        <f t="shared" si="26"/>
        <v>1.05</v>
      </c>
      <c r="J16" s="46">
        <f t="shared" si="26"/>
        <v>1.2000000000000002</v>
      </c>
      <c r="K16" s="46">
        <f t="shared" si="26"/>
        <v>1.35</v>
      </c>
      <c r="L16" s="46">
        <f t="shared" si="26"/>
        <v>1.5</v>
      </c>
      <c r="M16" s="46">
        <f t="shared" si="26"/>
        <v>1.6500000000000001</v>
      </c>
      <c r="N16" s="46">
        <f t="shared" si="26"/>
        <v>1.98</v>
      </c>
      <c r="O16" s="46">
        <f t="shared" si="26"/>
        <v>1.9500000000000002</v>
      </c>
      <c r="P16" s="46">
        <f t="shared" si="26"/>
        <v>2.1</v>
      </c>
      <c r="Q16" s="46">
        <f t="shared" si="26"/>
        <v>2.25</v>
      </c>
      <c r="R16" s="46">
        <f t="shared" si="26"/>
        <v>2.4000000000000004</v>
      </c>
      <c r="S16" s="46">
        <f t="shared" si="26"/>
        <v>2.5500000000000003</v>
      </c>
      <c r="T16" s="46">
        <f t="shared" si="26"/>
        <v>2.7</v>
      </c>
      <c r="U16" s="46">
        <f t="shared" si="26"/>
        <v>2.85</v>
      </c>
      <c r="V16" s="46">
        <f t="shared" si="26"/>
        <v>3.18</v>
      </c>
      <c r="W16" s="46">
        <f t="shared" si="26"/>
        <v>3.1500000000000004</v>
      </c>
      <c r="X16" s="46">
        <f t="shared" si="26"/>
        <v>3.3000000000000003</v>
      </c>
      <c r="Y16" s="46">
        <f t="shared" si="26"/>
        <v>3.45</v>
      </c>
      <c r="Z16" s="46">
        <f t="shared" si="26"/>
        <v>3.6</v>
      </c>
      <c r="AA16" s="46">
        <f t="shared" si="26"/>
        <v>3.75</v>
      </c>
      <c r="AB16" s="46">
        <f t="shared" si="26"/>
        <v>3.9000000000000004</v>
      </c>
      <c r="AC16" s="46">
        <f t="shared" si="26"/>
        <v>4.05</v>
      </c>
      <c r="AD16" s="46">
        <f t="shared" si="26"/>
        <v>4.38</v>
      </c>
      <c r="AE16" s="46">
        <f t="shared" si="26"/>
        <v>4.3500000000000005</v>
      </c>
      <c r="AF16" s="46">
        <f t="shared" si="26"/>
        <v>4.5</v>
      </c>
      <c r="AG16" s="46">
        <f t="shared" si="26"/>
        <v>4.6500000000000004</v>
      </c>
      <c r="AH16" s="46">
        <f t="shared" si="26"/>
        <v>4.8000000000000007</v>
      </c>
      <c r="AI16" s="46">
        <f t="shared" si="26"/>
        <v>4.95</v>
      </c>
      <c r="AJ16" s="46">
        <f t="shared" si="26"/>
        <v>5.1000000000000005</v>
      </c>
      <c r="AK16" s="46">
        <f t="shared" si="26"/>
        <v>5.25</v>
      </c>
      <c r="AL16" s="46">
        <f t="shared" si="26"/>
        <v>5.58</v>
      </c>
      <c r="AM16" s="46">
        <f t="shared" si="26"/>
        <v>5.5500000000000007</v>
      </c>
      <c r="AN16" s="46">
        <f t="shared" si="26"/>
        <v>5.7</v>
      </c>
      <c r="AO16" s="46">
        <f t="shared" si="26"/>
        <v>5.8500000000000005</v>
      </c>
      <c r="AP16" s="46">
        <f t="shared" si="26"/>
        <v>6</v>
      </c>
      <c r="AQ16" s="46">
        <f t="shared" si="26"/>
        <v>6.15</v>
      </c>
      <c r="AR16" s="46">
        <f t="shared" si="26"/>
        <v>6.3000000000000007</v>
      </c>
      <c r="AS16" s="46">
        <f t="shared" si="26"/>
        <v>6.45</v>
      </c>
      <c r="AT16" s="46">
        <f t="shared" si="26"/>
        <v>6.78</v>
      </c>
      <c r="AU16" s="46">
        <f t="shared" si="26"/>
        <v>6.75</v>
      </c>
      <c r="AV16" s="46">
        <f t="shared" si="26"/>
        <v>6.9</v>
      </c>
      <c r="AW16" s="46">
        <f t="shared" si="26"/>
        <v>7.0500000000000007</v>
      </c>
      <c r="AX16" s="46">
        <f t="shared" si="26"/>
        <v>7.2</v>
      </c>
      <c r="AY16" s="46">
        <f t="shared" si="26"/>
        <v>7.3500000000000005</v>
      </c>
      <c r="AZ16" s="46">
        <f t="shared" si="26"/>
        <v>7.5</v>
      </c>
      <c r="BA16" s="46">
        <f t="shared" si="26"/>
        <v>7.65</v>
      </c>
      <c r="BB16" s="46">
        <f t="shared" si="26"/>
        <v>7.98</v>
      </c>
      <c r="BC16" s="46">
        <f t="shared" si="26"/>
        <v>7.95</v>
      </c>
      <c r="BD16" s="46">
        <f t="shared" si="26"/>
        <v>8.1</v>
      </c>
      <c r="BE16" s="46">
        <f t="shared" si="26"/>
        <v>8.25</v>
      </c>
      <c r="BF16" s="46">
        <f t="shared" si="26"/>
        <v>8.4</v>
      </c>
      <c r="BG16" s="46">
        <f t="shared" si="26"/>
        <v>8.5500000000000007</v>
      </c>
      <c r="BH16" s="46">
        <f t="shared" si="26"/>
        <v>8.7000000000000011</v>
      </c>
      <c r="BI16" s="46">
        <f t="shared" si="26"/>
        <v>8.85</v>
      </c>
      <c r="BJ16" s="46">
        <f t="shared" si="26"/>
        <v>9.18</v>
      </c>
      <c r="BK16" s="46">
        <f t="shared" si="26"/>
        <v>9.15</v>
      </c>
      <c r="BL16" s="46">
        <f t="shared" si="26"/>
        <v>9.3000000000000007</v>
      </c>
      <c r="BM16" s="46">
        <f t="shared" si="26"/>
        <v>9.4500000000000011</v>
      </c>
      <c r="BN16" s="46">
        <f t="shared" si="26"/>
        <v>9.6000000000000014</v>
      </c>
      <c r="BO16" s="46">
        <f t="shared" si="26"/>
        <v>9.75</v>
      </c>
      <c r="BP16" s="46">
        <f t="shared" ref="BP16:CX16" si="27">$B$39*BP2+IFERROR(BP15*$B$40,0)+$B$16</f>
        <v>9.9</v>
      </c>
      <c r="BQ16" s="46">
        <f t="shared" si="27"/>
        <v>10.050000000000001</v>
      </c>
      <c r="BR16" s="46">
        <f t="shared" si="27"/>
        <v>10.38</v>
      </c>
      <c r="BS16" s="46">
        <f t="shared" si="27"/>
        <v>10.350000000000001</v>
      </c>
      <c r="BT16" s="46">
        <f t="shared" si="27"/>
        <v>10.5</v>
      </c>
      <c r="BU16" s="46">
        <f t="shared" si="27"/>
        <v>10.65</v>
      </c>
      <c r="BV16" s="46">
        <f t="shared" si="27"/>
        <v>10.8</v>
      </c>
      <c r="BW16" s="46">
        <f t="shared" si="27"/>
        <v>10.950000000000001</v>
      </c>
      <c r="BX16" s="46">
        <f t="shared" si="27"/>
        <v>11.100000000000001</v>
      </c>
      <c r="BY16" s="46">
        <f t="shared" si="27"/>
        <v>11.25</v>
      </c>
      <c r="BZ16" s="46">
        <f t="shared" si="27"/>
        <v>11.58</v>
      </c>
      <c r="CA16" s="46">
        <f t="shared" si="27"/>
        <v>11.55</v>
      </c>
      <c r="CB16" s="46">
        <f t="shared" si="27"/>
        <v>11.700000000000001</v>
      </c>
      <c r="CC16" s="46">
        <f t="shared" si="27"/>
        <v>11.850000000000001</v>
      </c>
      <c r="CD16" s="46">
        <f t="shared" si="27"/>
        <v>12</v>
      </c>
      <c r="CE16" s="46">
        <f t="shared" si="27"/>
        <v>12.15</v>
      </c>
      <c r="CF16" s="46">
        <f t="shared" si="27"/>
        <v>12.3</v>
      </c>
      <c r="CG16" s="46">
        <f t="shared" si="27"/>
        <v>12.450000000000001</v>
      </c>
      <c r="CH16" s="46">
        <f t="shared" si="27"/>
        <v>12.780000000000001</v>
      </c>
      <c r="CI16" s="46">
        <f t="shared" si="27"/>
        <v>12.75</v>
      </c>
      <c r="CJ16" s="46">
        <f t="shared" si="27"/>
        <v>12.9</v>
      </c>
      <c r="CK16" s="46">
        <f t="shared" si="27"/>
        <v>13.05</v>
      </c>
      <c r="CL16" s="46">
        <f t="shared" si="27"/>
        <v>13.200000000000001</v>
      </c>
      <c r="CM16" s="46">
        <f t="shared" si="27"/>
        <v>13.350000000000001</v>
      </c>
      <c r="CN16" s="46">
        <f t="shared" si="27"/>
        <v>13.5</v>
      </c>
      <c r="CO16" s="46">
        <f t="shared" si="27"/>
        <v>13.65</v>
      </c>
      <c r="CP16" s="46">
        <f t="shared" si="27"/>
        <v>13.98</v>
      </c>
      <c r="CQ16" s="46">
        <f t="shared" si="27"/>
        <v>13.950000000000001</v>
      </c>
      <c r="CR16" s="46">
        <f t="shared" si="27"/>
        <v>14.100000000000001</v>
      </c>
      <c r="CS16" s="46">
        <f t="shared" si="27"/>
        <v>14.25</v>
      </c>
      <c r="CT16" s="46">
        <f t="shared" si="27"/>
        <v>14.4</v>
      </c>
      <c r="CU16" s="46">
        <f t="shared" si="27"/>
        <v>14.55</v>
      </c>
      <c r="CV16" s="46">
        <f t="shared" si="27"/>
        <v>14.700000000000001</v>
      </c>
      <c r="CW16" s="46">
        <f t="shared" si="27"/>
        <v>14.850000000000001</v>
      </c>
      <c r="CX16" s="46">
        <f t="shared" si="27"/>
        <v>15.18</v>
      </c>
    </row>
    <row r="17" spans="1:102" s="46" customFormat="1" x14ac:dyDescent="0.2">
      <c r="A17" s="46" t="s">
        <v>175</v>
      </c>
      <c r="B17" s="46">
        <f>ROUNDDOWN(B16,0)</f>
        <v>0</v>
      </c>
      <c r="C17" s="46">
        <f t="shared" ref="C17:BN17" si="28">ROUNDDOWN(C16,0)</f>
        <v>0</v>
      </c>
      <c r="D17" s="46">
        <f t="shared" si="28"/>
        <v>0</v>
      </c>
      <c r="E17" s="46">
        <f t="shared" si="28"/>
        <v>0</v>
      </c>
      <c r="F17" s="46">
        <f t="shared" si="28"/>
        <v>0</v>
      </c>
      <c r="G17" s="46">
        <f t="shared" si="28"/>
        <v>0</v>
      </c>
      <c r="H17" s="46">
        <f t="shared" si="28"/>
        <v>0</v>
      </c>
      <c r="I17" s="46">
        <f t="shared" si="28"/>
        <v>1</v>
      </c>
      <c r="J17" s="46">
        <f t="shared" si="28"/>
        <v>1</v>
      </c>
      <c r="K17" s="46">
        <f t="shared" si="28"/>
        <v>1</v>
      </c>
      <c r="L17" s="46">
        <f t="shared" si="28"/>
        <v>1</v>
      </c>
      <c r="M17" s="46">
        <f t="shared" si="28"/>
        <v>1</v>
      </c>
      <c r="N17" s="46">
        <f t="shared" si="28"/>
        <v>1</v>
      </c>
      <c r="O17" s="46">
        <f t="shared" si="28"/>
        <v>1</v>
      </c>
      <c r="P17" s="46">
        <f t="shared" si="28"/>
        <v>2</v>
      </c>
      <c r="Q17" s="46">
        <f t="shared" si="28"/>
        <v>2</v>
      </c>
      <c r="R17" s="46">
        <f t="shared" si="28"/>
        <v>2</v>
      </c>
      <c r="S17" s="46">
        <f t="shared" si="28"/>
        <v>2</v>
      </c>
      <c r="T17" s="46">
        <f t="shared" si="28"/>
        <v>2</v>
      </c>
      <c r="U17" s="46">
        <f t="shared" si="28"/>
        <v>2</v>
      </c>
      <c r="V17" s="46">
        <f t="shared" si="28"/>
        <v>3</v>
      </c>
      <c r="W17" s="46">
        <f t="shared" si="28"/>
        <v>3</v>
      </c>
      <c r="X17" s="46">
        <f t="shared" si="28"/>
        <v>3</v>
      </c>
      <c r="Y17" s="46">
        <f t="shared" si="28"/>
        <v>3</v>
      </c>
      <c r="Z17" s="46">
        <f t="shared" si="28"/>
        <v>3</v>
      </c>
      <c r="AA17" s="46">
        <f t="shared" si="28"/>
        <v>3</v>
      </c>
      <c r="AB17" s="46">
        <f t="shared" si="28"/>
        <v>3</v>
      </c>
      <c r="AC17" s="46">
        <f t="shared" si="28"/>
        <v>4</v>
      </c>
      <c r="AD17" s="46">
        <f t="shared" si="28"/>
        <v>4</v>
      </c>
      <c r="AE17" s="46">
        <f t="shared" si="28"/>
        <v>4</v>
      </c>
      <c r="AF17" s="46">
        <f t="shared" si="28"/>
        <v>4</v>
      </c>
      <c r="AG17" s="46">
        <f t="shared" si="28"/>
        <v>4</v>
      </c>
      <c r="AH17" s="46">
        <f t="shared" si="28"/>
        <v>4</v>
      </c>
      <c r="AI17" s="46">
        <f t="shared" si="28"/>
        <v>4</v>
      </c>
      <c r="AJ17" s="46">
        <f t="shared" si="28"/>
        <v>5</v>
      </c>
      <c r="AK17" s="46">
        <f t="shared" si="28"/>
        <v>5</v>
      </c>
      <c r="AL17" s="46">
        <f t="shared" si="28"/>
        <v>5</v>
      </c>
      <c r="AM17" s="46">
        <f t="shared" si="28"/>
        <v>5</v>
      </c>
      <c r="AN17" s="46">
        <f t="shared" si="28"/>
        <v>5</v>
      </c>
      <c r="AO17" s="46">
        <f t="shared" si="28"/>
        <v>5</v>
      </c>
      <c r="AP17" s="46">
        <f t="shared" si="28"/>
        <v>6</v>
      </c>
      <c r="AQ17" s="46">
        <f t="shared" si="28"/>
        <v>6</v>
      </c>
      <c r="AR17" s="46">
        <f t="shared" si="28"/>
        <v>6</v>
      </c>
      <c r="AS17" s="46">
        <f t="shared" si="28"/>
        <v>6</v>
      </c>
      <c r="AT17" s="46">
        <f t="shared" si="28"/>
        <v>6</v>
      </c>
      <c r="AU17" s="46">
        <f t="shared" si="28"/>
        <v>6</v>
      </c>
      <c r="AV17" s="46">
        <f t="shared" si="28"/>
        <v>6</v>
      </c>
      <c r="AW17" s="46">
        <f t="shared" si="28"/>
        <v>7</v>
      </c>
      <c r="AX17" s="46">
        <f t="shared" si="28"/>
        <v>7</v>
      </c>
      <c r="AY17" s="46">
        <f t="shared" si="28"/>
        <v>7</v>
      </c>
      <c r="AZ17" s="46">
        <f t="shared" si="28"/>
        <v>7</v>
      </c>
      <c r="BA17" s="46">
        <f t="shared" si="28"/>
        <v>7</v>
      </c>
      <c r="BB17" s="46">
        <f t="shared" si="28"/>
        <v>7</v>
      </c>
      <c r="BC17" s="46">
        <f t="shared" si="28"/>
        <v>7</v>
      </c>
      <c r="BD17" s="46">
        <f t="shared" si="28"/>
        <v>8</v>
      </c>
      <c r="BE17" s="46">
        <f t="shared" si="28"/>
        <v>8</v>
      </c>
      <c r="BF17" s="46">
        <f t="shared" si="28"/>
        <v>8</v>
      </c>
      <c r="BG17" s="46">
        <f t="shared" si="28"/>
        <v>8</v>
      </c>
      <c r="BH17" s="46">
        <f t="shared" si="28"/>
        <v>8</v>
      </c>
      <c r="BI17" s="46">
        <f t="shared" si="28"/>
        <v>8</v>
      </c>
      <c r="BJ17" s="46">
        <f t="shared" si="28"/>
        <v>9</v>
      </c>
      <c r="BK17" s="46">
        <f t="shared" si="28"/>
        <v>9</v>
      </c>
      <c r="BL17" s="46">
        <f t="shared" si="28"/>
        <v>9</v>
      </c>
      <c r="BM17" s="46">
        <f t="shared" si="28"/>
        <v>9</v>
      </c>
      <c r="BN17" s="46">
        <f t="shared" si="28"/>
        <v>9</v>
      </c>
      <c r="BO17" s="46">
        <f t="shared" ref="BO17:CX17" si="29">ROUNDDOWN(BO16,0)</f>
        <v>9</v>
      </c>
      <c r="BP17" s="46">
        <f t="shared" si="29"/>
        <v>9</v>
      </c>
      <c r="BQ17" s="46">
        <f t="shared" si="29"/>
        <v>10</v>
      </c>
      <c r="BR17" s="46">
        <f t="shared" si="29"/>
        <v>10</v>
      </c>
      <c r="BS17" s="46">
        <f t="shared" si="29"/>
        <v>10</v>
      </c>
      <c r="BT17" s="46">
        <f t="shared" si="29"/>
        <v>10</v>
      </c>
      <c r="BU17" s="46">
        <f t="shared" si="29"/>
        <v>10</v>
      </c>
      <c r="BV17" s="46">
        <f t="shared" si="29"/>
        <v>10</v>
      </c>
      <c r="BW17" s="46">
        <f t="shared" si="29"/>
        <v>10</v>
      </c>
      <c r="BX17" s="46">
        <f t="shared" si="29"/>
        <v>11</v>
      </c>
      <c r="BY17" s="46">
        <f t="shared" si="29"/>
        <v>11</v>
      </c>
      <c r="BZ17" s="46">
        <f t="shared" si="29"/>
        <v>11</v>
      </c>
      <c r="CA17" s="46">
        <f t="shared" si="29"/>
        <v>11</v>
      </c>
      <c r="CB17" s="46">
        <f t="shared" si="29"/>
        <v>11</v>
      </c>
      <c r="CC17" s="46">
        <f t="shared" si="29"/>
        <v>11</v>
      </c>
      <c r="CD17" s="46">
        <f t="shared" si="29"/>
        <v>12</v>
      </c>
      <c r="CE17" s="46">
        <f t="shared" si="29"/>
        <v>12</v>
      </c>
      <c r="CF17" s="46">
        <f t="shared" si="29"/>
        <v>12</v>
      </c>
      <c r="CG17" s="46">
        <f t="shared" si="29"/>
        <v>12</v>
      </c>
      <c r="CH17" s="46">
        <f t="shared" si="29"/>
        <v>12</v>
      </c>
      <c r="CI17" s="46">
        <f t="shared" si="29"/>
        <v>12</v>
      </c>
      <c r="CJ17" s="46">
        <f t="shared" si="29"/>
        <v>12</v>
      </c>
      <c r="CK17" s="46">
        <f t="shared" si="29"/>
        <v>13</v>
      </c>
      <c r="CL17" s="46">
        <f t="shared" si="29"/>
        <v>13</v>
      </c>
      <c r="CM17" s="46">
        <f t="shared" si="29"/>
        <v>13</v>
      </c>
      <c r="CN17" s="46">
        <f t="shared" si="29"/>
        <v>13</v>
      </c>
      <c r="CO17" s="46">
        <f t="shared" si="29"/>
        <v>13</v>
      </c>
      <c r="CP17" s="46">
        <f t="shared" si="29"/>
        <v>13</v>
      </c>
      <c r="CQ17" s="46">
        <f t="shared" si="29"/>
        <v>13</v>
      </c>
      <c r="CR17" s="46">
        <f t="shared" si="29"/>
        <v>14</v>
      </c>
      <c r="CS17" s="46">
        <f t="shared" si="29"/>
        <v>14</v>
      </c>
      <c r="CT17" s="46">
        <f t="shared" si="29"/>
        <v>14</v>
      </c>
      <c r="CU17" s="46">
        <f t="shared" si="29"/>
        <v>14</v>
      </c>
      <c r="CV17" s="46">
        <f t="shared" si="29"/>
        <v>14</v>
      </c>
      <c r="CW17" s="46">
        <f t="shared" si="29"/>
        <v>14</v>
      </c>
      <c r="CX17" s="46">
        <f t="shared" si="29"/>
        <v>15</v>
      </c>
    </row>
    <row r="18" spans="1:102" s="46" customFormat="1" x14ac:dyDescent="0.2">
      <c r="A18" s="46" t="s">
        <v>176</v>
      </c>
      <c r="B18" s="46">
        <f ca="1">IF(RAND()&lt;$B$41,1,0)</f>
        <v>0</v>
      </c>
      <c r="C18" s="46">
        <f t="shared" ref="C18:BN18" ca="1" si="30">IF(RAND()&lt;$B$41,1,0)</f>
        <v>1</v>
      </c>
      <c r="D18" s="46">
        <f t="shared" ca="1" si="30"/>
        <v>0</v>
      </c>
      <c r="E18" s="46">
        <f t="shared" ca="1" si="30"/>
        <v>0</v>
      </c>
      <c r="F18" s="46">
        <f t="shared" ca="1" si="30"/>
        <v>0</v>
      </c>
      <c r="G18" s="46">
        <f t="shared" ca="1" si="30"/>
        <v>0</v>
      </c>
      <c r="H18" s="46">
        <f t="shared" ca="1" si="30"/>
        <v>0</v>
      </c>
      <c r="I18" s="46">
        <f t="shared" ca="1" si="30"/>
        <v>0</v>
      </c>
      <c r="J18" s="46">
        <f t="shared" ca="1" si="30"/>
        <v>0</v>
      </c>
      <c r="K18" s="46">
        <f t="shared" ca="1" si="30"/>
        <v>0</v>
      </c>
      <c r="L18" s="46">
        <f t="shared" ca="1" si="30"/>
        <v>0</v>
      </c>
      <c r="M18" s="46">
        <f t="shared" ca="1" si="30"/>
        <v>0</v>
      </c>
      <c r="N18" s="46">
        <f t="shared" ca="1" si="30"/>
        <v>0</v>
      </c>
      <c r="O18" s="46">
        <f t="shared" ca="1" si="30"/>
        <v>0</v>
      </c>
      <c r="P18" s="46">
        <f t="shared" ca="1" si="30"/>
        <v>0</v>
      </c>
      <c r="Q18" s="46">
        <f t="shared" ca="1" si="30"/>
        <v>0</v>
      </c>
      <c r="R18" s="46">
        <f t="shared" ca="1" si="30"/>
        <v>0</v>
      </c>
      <c r="S18" s="46">
        <f t="shared" ca="1" si="30"/>
        <v>0</v>
      </c>
      <c r="T18" s="46">
        <f t="shared" ca="1" si="30"/>
        <v>0</v>
      </c>
      <c r="U18" s="46">
        <f t="shared" ca="1" si="30"/>
        <v>0</v>
      </c>
      <c r="V18" s="46">
        <f t="shared" ca="1" si="30"/>
        <v>0</v>
      </c>
      <c r="W18" s="46">
        <f t="shared" ca="1" si="30"/>
        <v>0</v>
      </c>
      <c r="X18" s="46">
        <f t="shared" ca="1" si="30"/>
        <v>0</v>
      </c>
      <c r="Y18" s="46">
        <f t="shared" ca="1" si="30"/>
        <v>0</v>
      </c>
      <c r="Z18" s="46">
        <f t="shared" ca="1" si="30"/>
        <v>0</v>
      </c>
      <c r="AA18" s="46">
        <f t="shared" ca="1" si="30"/>
        <v>0</v>
      </c>
      <c r="AB18" s="46">
        <f t="shared" ca="1" si="30"/>
        <v>0</v>
      </c>
      <c r="AC18" s="46">
        <f t="shared" ca="1" si="30"/>
        <v>0</v>
      </c>
      <c r="AD18" s="46">
        <f t="shared" ca="1" si="30"/>
        <v>0</v>
      </c>
      <c r="AE18" s="46">
        <f t="shared" ca="1" si="30"/>
        <v>0</v>
      </c>
      <c r="AF18" s="46">
        <f t="shared" ca="1" si="30"/>
        <v>0</v>
      </c>
      <c r="AG18" s="46">
        <f t="shared" ca="1" si="30"/>
        <v>0</v>
      </c>
      <c r="AH18" s="46">
        <f t="shared" ca="1" si="30"/>
        <v>0</v>
      </c>
      <c r="AI18" s="46">
        <f t="shared" ca="1" si="30"/>
        <v>0</v>
      </c>
      <c r="AJ18" s="46">
        <f t="shared" ca="1" si="30"/>
        <v>0</v>
      </c>
      <c r="AK18" s="46">
        <f t="shared" ca="1" si="30"/>
        <v>1</v>
      </c>
      <c r="AL18" s="46">
        <f t="shared" ca="1" si="30"/>
        <v>0</v>
      </c>
      <c r="AM18" s="46">
        <f t="shared" ca="1" si="30"/>
        <v>0</v>
      </c>
      <c r="AN18" s="46">
        <f t="shared" ca="1" si="30"/>
        <v>0</v>
      </c>
      <c r="AO18" s="46">
        <f t="shared" ca="1" si="30"/>
        <v>0</v>
      </c>
      <c r="AP18" s="46">
        <f t="shared" ca="1" si="30"/>
        <v>0</v>
      </c>
      <c r="AQ18" s="46">
        <f t="shared" ca="1" si="30"/>
        <v>0</v>
      </c>
      <c r="AR18" s="46">
        <f t="shared" ca="1" si="30"/>
        <v>0</v>
      </c>
      <c r="AS18" s="46">
        <f t="shared" ca="1" si="30"/>
        <v>0</v>
      </c>
      <c r="AT18" s="46">
        <f t="shared" ca="1" si="30"/>
        <v>0</v>
      </c>
      <c r="AU18" s="46">
        <f t="shared" ca="1" si="30"/>
        <v>0</v>
      </c>
      <c r="AV18" s="46">
        <f t="shared" ca="1" si="30"/>
        <v>0</v>
      </c>
      <c r="AW18" s="46">
        <f t="shared" ca="1" si="30"/>
        <v>0</v>
      </c>
      <c r="AX18" s="46">
        <f t="shared" ca="1" si="30"/>
        <v>0</v>
      </c>
      <c r="AY18" s="46">
        <f t="shared" ca="1" si="30"/>
        <v>0</v>
      </c>
      <c r="AZ18" s="46">
        <f t="shared" ca="1" si="30"/>
        <v>0</v>
      </c>
      <c r="BA18" s="46">
        <f t="shared" ca="1" si="30"/>
        <v>0</v>
      </c>
      <c r="BB18" s="46">
        <f t="shared" ca="1" si="30"/>
        <v>0</v>
      </c>
      <c r="BC18" s="46">
        <f t="shared" ca="1" si="30"/>
        <v>0</v>
      </c>
      <c r="BD18" s="46">
        <f t="shared" ca="1" si="30"/>
        <v>0</v>
      </c>
      <c r="BE18" s="46">
        <f t="shared" ca="1" si="30"/>
        <v>0</v>
      </c>
      <c r="BF18" s="46">
        <f t="shared" ca="1" si="30"/>
        <v>0</v>
      </c>
      <c r="BG18" s="46">
        <f t="shared" ca="1" si="30"/>
        <v>0</v>
      </c>
      <c r="BH18" s="46">
        <f t="shared" ca="1" si="30"/>
        <v>0</v>
      </c>
      <c r="BI18" s="46">
        <f t="shared" ca="1" si="30"/>
        <v>0</v>
      </c>
      <c r="BJ18" s="46">
        <f t="shared" ca="1" si="30"/>
        <v>0</v>
      </c>
      <c r="BK18" s="46">
        <f t="shared" ca="1" si="30"/>
        <v>0</v>
      </c>
      <c r="BL18" s="46">
        <f t="shared" ca="1" si="30"/>
        <v>0</v>
      </c>
      <c r="BM18" s="46">
        <f t="shared" ca="1" si="30"/>
        <v>0</v>
      </c>
      <c r="BN18" s="46">
        <f t="shared" ca="1" si="30"/>
        <v>0</v>
      </c>
      <c r="BO18" s="46">
        <f t="shared" ref="BO18:CX18" ca="1" si="31">IF(RAND()&lt;$B$41,1,0)</f>
        <v>0</v>
      </c>
      <c r="BP18" s="46">
        <f t="shared" ca="1" si="31"/>
        <v>0</v>
      </c>
      <c r="BQ18" s="46">
        <f t="shared" ca="1" si="31"/>
        <v>0</v>
      </c>
      <c r="BR18" s="46">
        <f t="shared" ca="1" si="31"/>
        <v>0</v>
      </c>
      <c r="BS18" s="46">
        <f t="shared" ca="1" si="31"/>
        <v>0</v>
      </c>
      <c r="BT18" s="46">
        <f t="shared" ca="1" si="31"/>
        <v>0</v>
      </c>
      <c r="BU18" s="46">
        <f t="shared" ca="1" si="31"/>
        <v>0</v>
      </c>
      <c r="BV18" s="46">
        <f t="shared" ca="1" si="31"/>
        <v>0</v>
      </c>
      <c r="BW18" s="46">
        <f t="shared" ca="1" si="31"/>
        <v>0</v>
      </c>
      <c r="BX18" s="46">
        <f t="shared" ca="1" si="31"/>
        <v>0</v>
      </c>
      <c r="BY18" s="46">
        <f t="shared" ca="1" si="31"/>
        <v>0</v>
      </c>
      <c r="BZ18" s="46">
        <f t="shared" ca="1" si="31"/>
        <v>0</v>
      </c>
      <c r="CA18" s="46">
        <f t="shared" ca="1" si="31"/>
        <v>0</v>
      </c>
      <c r="CB18" s="46">
        <f t="shared" ca="1" si="31"/>
        <v>0</v>
      </c>
      <c r="CC18" s="46">
        <f t="shared" ca="1" si="31"/>
        <v>0</v>
      </c>
      <c r="CD18" s="46">
        <f t="shared" ca="1" si="31"/>
        <v>0</v>
      </c>
      <c r="CE18" s="46">
        <f t="shared" ca="1" si="31"/>
        <v>0</v>
      </c>
      <c r="CF18" s="46">
        <f t="shared" ca="1" si="31"/>
        <v>1</v>
      </c>
      <c r="CG18" s="46">
        <f t="shared" ca="1" si="31"/>
        <v>0</v>
      </c>
      <c r="CH18" s="46">
        <f t="shared" ca="1" si="31"/>
        <v>0</v>
      </c>
      <c r="CI18" s="46">
        <f t="shared" ca="1" si="31"/>
        <v>0</v>
      </c>
      <c r="CJ18" s="46">
        <f t="shared" ca="1" si="31"/>
        <v>1</v>
      </c>
      <c r="CK18" s="46">
        <f t="shared" ca="1" si="31"/>
        <v>1</v>
      </c>
      <c r="CL18" s="46">
        <f t="shared" ca="1" si="31"/>
        <v>0</v>
      </c>
      <c r="CM18" s="46">
        <f t="shared" ca="1" si="31"/>
        <v>0</v>
      </c>
      <c r="CN18" s="46">
        <f t="shared" ca="1" si="31"/>
        <v>0</v>
      </c>
      <c r="CO18" s="46">
        <f t="shared" ca="1" si="31"/>
        <v>0</v>
      </c>
      <c r="CP18" s="46">
        <f t="shared" ca="1" si="31"/>
        <v>0</v>
      </c>
      <c r="CQ18" s="46">
        <f t="shared" ca="1" si="31"/>
        <v>0</v>
      </c>
      <c r="CR18" s="46">
        <f t="shared" ca="1" si="31"/>
        <v>0</v>
      </c>
      <c r="CS18" s="46">
        <f t="shared" ca="1" si="31"/>
        <v>0</v>
      </c>
      <c r="CT18" s="46">
        <f t="shared" ca="1" si="31"/>
        <v>0</v>
      </c>
      <c r="CU18" s="46">
        <f t="shared" ca="1" si="31"/>
        <v>0</v>
      </c>
      <c r="CV18" s="46">
        <f t="shared" ca="1" si="31"/>
        <v>0</v>
      </c>
      <c r="CW18" s="46">
        <f t="shared" ca="1" si="31"/>
        <v>0</v>
      </c>
      <c r="CX18" s="46">
        <f t="shared" ca="1" si="31"/>
        <v>0</v>
      </c>
    </row>
    <row r="19" spans="1:102" s="2" customFormat="1" x14ac:dyDescent="0.2">
      <c r="A19" s="2" t="s">
        <v>177</v>
      </c>
      <c r="B19" s="2" t="str">
        <f>IF(B2=0,"",IFERROR(IF(MOD(B2,24)=15,1,""),""))</f>
        <v/>
      </c>
      <c r="C19" s="2" t="str">
        <f t="shared" ref="C19:BN19" si="32">IF(C2=0,"",IFERROR(IF(MOD(C2,24)=15,1,""),""))</f>
        <v/>
      </c>
      <c r="D19" s="2" t="str">
        <f t="shared" si="32"/>
        <v/>
      </c>
      <c r="E19" s="2" t="str">
        <f t="shared" si="32"/>
        <v/>
      </c>
      <c r="F19" s="2" t="str">
        <f t="shared" si="32"/>
        <v/>
      </c>
      <c r="G19" s="2">
        <f t="shared" si="32"/>
        <v>1</v>
      </c>
      <c r="H19" s="2" t="str">
        <f t="shared" si="32"/>
        <v/>
      </c>
      <c r="I19" s="2" t="str">
        <f t="shared" si="32"/>
        <v/>
      </c>
      <c r="J19" s="2" t="str">
        <f t="shared" si="32"/>
        <v/>
      </c>
      <c r="K19" s="2" t="str">
        <f t="shared" si="32"/>
        <v/>
      </c>
      <c r="L19" s="2" t="str">
        <f t="shared" si="32"/>
        <v/>
      </c>
      <c r="M19" s="2" t="str">
        <f t="shared" si="32"/>
        <v/>
      </c>
      <c r="N19" s="2" t="str">
        <f t="shared" si="32"/>
        <v/>
      </c>
      <c r="O19" s="2">
        <f t="shared" si="32"/>
        <v>1</v>
      </c>
      <c r="P19" s="2" t="str">
        <f t="shared" si="32"/>
        <v/>
      </c>
      <c r="Q19" s="2" t="str">
        <f t="shared" si="32"/>
        <v/>
      </c>
      <c r="R19" s="2" t="str">
        <f t="shared" si="32"/>
        <v/>
      </c>
      <c r="S19" s="2" t="str">
        <f t="shared" si="32"/>
        <v/>
      </c>
      <c r="T19" s="2" t="str">
        <f t="shared" si="32"/>
        <v/>
      </c>
      <c r="U19" s="2" t="str">
        <f t="shared" si="32"/>
        <v/>
      </c>
      <c r="V19" s="2" t="str">
        <f t="shared" si="32"/>
        <v/>
      </c>
      <c r="W19" s="2">
        <f t="shared" si="32"/>
        <v>1</v>
      </c>
      <c r="X19" s="2" t="str">
        <f t="shared" si="32"/>
        <v/>
      </c>
      <c r="Y19" s="2" t="str">
        <f t="shared" si="32"/>
        <v/>
      </c>
      <c r="Z19" s="2" t="str">
        <f t="shared" si="32"/>
        <v/>
      </c>
      <c r="AA19" s="2" t="str">
        <f t="shared" si="32"/>
        <v/>
      </c>
      <c r="AB19" s="2" t="str">
        <f t="shared" si="32"/>
        <v/>
      </c>
      <c r="AC19" s="2" t="str">
        <f t="shared" si="32"/>
        <v/>
      </c>
      <c r="AD19" s="2" t="str">
        <f t="shared" si="32"/>
        <v/>
      </c>
      <c r="AE19" s="2">
        <f t="shared" si="32"/>
        <v>1</v>
      </c>
      <c r="AF19" s="2" t="str">
        <f t="shared" si="32"/>
        <v/>
      </c>
      <c r="AG19" s="2" t="str">
        <f t="shared" si="32"/>
        <v/>
      </c>
      <c r="AH19" s="2" t="str">
        <f t="shared" si="32"/>
        <v/>
      </c>
      <c r="AI19" s="2" t="str">
        <f t="shared" si="32"/>
        <v/>
      </c>
      <c r="AJ19" s="2" t="str">
        <f t="shared" si="32"/>
        <v/>
      </c>
      <c r="AK19" s="2" t="str">
        <f t="shared" si="32"/>
        <v/>
      </c>
      <c r="AL19" s="2" t="str">
        <f t="shared" si="32"/>
        <v/>
      </c>
      <c r="AM19" s="2">
        <f t="shared" si="32"/>
        <v>1</v>
      </c>
      <c r="AN19" s="2" t="str">
        <f t="shared" si="32"/>
        <v/>
      </c>
      <c r="AO19" s="2" t="str">
        <f t="shared" si="32"/>
        <v/>
      </c>
      <c r="AP19" s="2" t="str">
        <f t="shared" si="32"/>
        <v/>
      </c>
      <c r="AQ19" s="2" t="str">
        <f t="shared" si="32"/>
        <v/>
      </c>
      <c r="AR19" s="2" t="str">
        <f t="shared" si="32"/>
        <v/>
      </c>
      <c r="AS19" s="2" t="str">
        <f t="shared" si="32"/>
        <v/>
      </c>
      <c r="AT19" s="2" t="str">
        <f t="shared" si="32"/>
        <v/>
      </c>
      <c r="AU19" s="2">
        <f t="shared" si="32"/>
        <v>1</v>
      </c>
      <c r="AV19" s="2" t="str">
        <f t="shared" si="32"/>
        <v/>
      </c>
      <c r="AW19" s="2" t="str">
        <f t="shared" si="32"/>
        <v/>
      </c>
      <c r="AX19" s="2" t="str">
        <f t="shared" si="32"/>
        <v/>
      </c>
      <c r="AY19" s="2" t="str">
        <f t="shared" si="32"/>
        <v/>
      </c>
      <c r="AZ19" s="2" t="str">
        <f t="shared" si="32"/>
        <v/>
      </c>
      <c r="BA19" s="2" t="str">
        <f t="shared" si="32"/>
        <v/>
      </c>
      <c r="BB19" s="2" t="str">
        <f t="shared" si="32"/>
        <v/>
      </c>
      <c r="BC19" s="2">
        <f t="shared" si="32"/>
        <v>1</v>
      </c>
      <c r="BD19" s="2" t="str">
        <f t="shared" si="32"/>
        <v/>
      </c>
      <c r="BE19" s="2" t="str">
        <f t="shared" si="32"/>
        <v/>
      </c>
      <c r="BF19" s="2" t="str">
        <f t="shared" si="32"/>
        <v/>
      </c>
      <c r="BG19" s="2" t="str">
        <f t="shared" si="32"/>
        <v/>
      </c>
      <c r="BH19" s="2" t="str">
        <f t="shared" si="32"/>
        <v/>
      </c>
      <c r="BI19" s="2" t="str">
        <f t="shared" si="32"/>
        <v/>
      </c>
      <c r="BJ19" s="2" t="str">
        <f t="shared" si="32"/>
        <v/>
      </c>
      <c r="BK19" s="2">
        <f t="shared" si="32"/>
        <v>1</v>
      </c>
      <c r="BL19" s="2" t="str">
        <f t="shared" si="32"/>
        <v/>
      </c>
      <c r="BM19" s="2" t="str">
        <f t="shared" si="32"/>
        <v/>
      </c>
      <c r="BN19" s="2" t="str">
        <f t="shared" si="32"/>
        <v/>
      </c>
      <c r="BO19" s="2" t="str">
        <f t="shared" ref="BO19:CX19" si="33">IF(BO2=0,"",IFERROR(IF(MOD(BO2,24)=15,1,""),""))</f>
        <v/>
      </c>
      <c r="BP19" s="2" t="str">
        <f t="shared" si="33"/>
        <v/>
      </c>
      <c r="BQ19" s="2" t="str">
        <f t="shared" si="33"/>
        <v/>
      </c>
      <c r="BR19" s="2" t="str">
        <f t="shared" si="33"/>
        <v/>
      </c>
      <c r="BS19" s="2">
        <f t="shared" si="33"/>
        <v>1</v>
      </c>
      <c r="BT19" s="2" t="str">
        <f t="shared" si="33"/>
        <v/>
      </c>
      <c r="BU19" s="2" t="str">
        <f t="shared" si="33"/>
        <v/>
      </c>
      <c r="BV19" s="2" t="str">
        <f t="shared" si="33"/>
        <v/>
      </c>
      <c r="BW19" s="2" t="str">
        <f t="shared" si="33"/>
        <v/>
      </c>
      <c r="BX19" s="2" t="str">
        <f t="shared" si="33"/>
        <v/>
      </c>
      <c r="BY19" s="2" t="str">
        <f t="shared" si="33"/>
        <v/>
      </c>
      <c r="BZ19" s="2" t="str">
        <f t="shared" si="33"/>
        <v/>
      </c>
      <c r="CA19" s="2">
        <f t="shared" si="33"/>
        <v>1</v>
      </c>
      <c r="CB19" s="2" t="str">
        <f t="shared" si="33"/>
        <v/>
      </c>
      <c r="CC19" s="2" t="str">
        <f t="shared" si="33"/>
        <v/>
      </c>
      <c r="CD19" s="2" t="str">
        <f t="shared" si="33"/>
        <v/>
      </c>
      <c r="CE19" s="2" t="str">
        <f t="shared" si="33"/>
        <v/>
      </c>
      <c r="CF19" s="2" t="str">
        <f t="shared" si="33"/>
        <v/>
      </c>
      <c r="CG19" s="2" t="str">
        <f t="shared" si="33"/>
        <v/>
      </c>
      <c r="CH19" s="2" t="str">
        <f t="shared" si="33"/>
        <v/>
      </c>
      <c r="CI19" s="2">
        <f t="shared" si="33"/>
        <v>1</v>
      </c>
      <c r="CJ19" s="2" t="str">
        <f t="shared" si="33"/>
        <v/>
      </c>
      <c r="CK19" s="2" t="str">
        <f t="shared" si="33"/>
        <v/>
      </c>
      <c r="CL19" s="2" t="str">
        <f t="shared" si="33"/>
        <v/>
      </c>
      <c r="CM19" s="2" t="str">
        <f t="shared" si="33"/>
        <v/>
      </c>
      <c r="CN19" s="2" t="str">
        <f t="shared" si="33"/>
        <v/>
      </c>
      <c r="CO19" s="2" t="str">
        <f t="shared" si="33"/>
        <v/>
      </c>
      <c r="CP19" s="2" t="str">
        <f t="shared" si="33"/>
        <v/>
      </c>
      <c r="CQ19" s="2">
        <f t="shared" si="33"/>
        <v>1</v>
      </c>
      <c r="CR19" s="2" t="str">
        <f t="shared" si="33"/>
        <v/>
      </c>
      <c r="CS19" s="2" t="str">
        <f t="shared" si="33"/>
        <v/>
      </c>
      <c r="CT19" s="2" t="str">
        <f t="shared" si="33"/>
        <v/>
      </c>
      <c r="CU19" s="2" t="str">
        <f t="shared" si="33"/>
        <v/>
      </c>
      <c r="CV19" s="2" t="str">
        <f t="shared" si="33"/>
        <v/>
      </c>
      <c r="CW19" s="2" t="str">
        <f t="shared" si="33"/>
        <v/>
      </c>
      <c r="CX19" s="2" t="str">
        <f t="shared" si="33"/>
        <v/>
      </c>
    </row>
    <row r="20" spans="1:102" s="1" customFormat="1" x14ac:dyDescent="0.2">
      <c r="A20" s="1" t="s">
        <v>178</v>
      </c>
      <c r="B20" s="1" t="str">
        <f>IF(B2=0,"",IFERROR(IF(MOD(B2,24)=18,1,""),""))</f>
        <v/>
      </c>
      <c r="C20" s="1" t="str">
        <f t="shared" ref="C20:BN20" si="34">IF(C2=0,"",IFERROR(IF(MOD(C2,24)=18,1,""),""))</f>
        <v/>
      </c>
      <c r="D20" s="1" t="str">
        <f t="shared" si="34"/>
        <v/>
      </c>
      <c r="E20" s="1" t="str">
        <f t="shared" si="34"/>
        <v/>
      </c>
      <c r="F20" s="1" t="str">
        <f t="shared" si="34"/>
        <v/>
      </c>
      <c r="G20" s="1" t="str">
        <f t="shared" si="34"/>
        <v/>
      </c>
      <c r="H20" s="1">
        <f t="shared" si="34"/>
        <v>1</v>
      </c>
      <c r="I20" s="1" t="str">
        <f t="shared" si="34"/>
        <v/>
      </c>
      <c r="J20" s="1" t="str">
        <f t="shared" si="34"/>
        <v/>
      </c>
      <c r="K20" s="1" t="str">
        <f t="shared" si="34"/>
        <v/>
      </c>
      <c r="L20" s="1" t="str">
        <f t="shared" si="34"/>
        <v/>
      </c>
      <c r="M20" s="1" t="str">
        <f t="shared" si="34"/>
        <v/>
      </c>
      <c r="N20" s="1" t="str">
        <f t="shared" si="34"/>
        <v/>
      </c>
      <c r="O20" s="1" t="str">
        <f t="shared" si="34"/>
        <v/>
      </c>
      <c r="P20" s="1">
        <f t="shared" si="34"/>
        <v>1</v>
      </c>
      <c r="Q20" s="1" t="str">
        <f t="shared" si="34"/>
        <v/>
      </c>
      <c r="R20" s="1" t="str">
        <f t="shared" si="34"/>
        <v/>
      </c>
      <c r="S20" s="1" t="str">
        <f t="shared" si="34"/>
        <v/>
      </c>
      <c r="T20" s="1" t="str">
        <f t="shared" si="34"/>
        <v/>
      </c>
      <c r="U20" s="1" t="str">
        <f t="shared" si="34"/>
        <v/>
      </c>
      <c r="V20" s="1" t="str">
        <f t="shared" si="34"/>
        <v/>
      </c>
      <c r="W20" s="1" t="str">
        <f t="shared" si="34"/>
        <v/>
      </c>
      <c r="X20" s="1">
        <f t="shared" si="34"/>
        <v>1</v>
      </c>
      <c r="Y20" s="1" t="str">
        <f t="shared" si="34"/>
        <v/>
      </c>
      <c r="Z20" s="1" t="str">
        <f t="shared" si="34"/>
        <v/>
      </c>
      <c r="AA20" s="1" t="str">
        <f t="shared" si="34"/>
        <v/>
      </c>
      <c r="AB20" s="1" t="str">
        <f t="shared" si="34"/>
        <v/>
      </c>
      <c r="AC20" s="1" t="str">
        <f t="shared" si="34"/>
        <v/>
      </c>
      <c r="AD20" s="1" t="str">
        <f t="shared" si="34"/>
        <v/>
      </c>
      <c r="AE20" s="1" t="str">
        <f t="shared" si="34"/>
        <v/>
      </c>
      <c r="AF20" s="1">
        <f t="shared" si="34"/>
        <v>1</v>
      </c>
      <c r="AG20" s="1" t="str">
        <f t="shared" si="34"/>
        <v/>
      </c>
      <c r="AH20" s="1" t="str">
        <f t="shared" si="34"/>
        <v/>
      </c>
      <c r="AI20" s="1" t="str">
        <f t="shared" si="34"/>
        <v/>
      </c>
      <c r="AJ20" s="1" t="str">
        <f t="shared" si="34"/>
        <v/>
      </c>
      <c r="AK20" s="1" t="str">
        <f t="shared" si="34"/>
        <v/>
      </c>
      <c r="AL20" s="1" t="str">
        <f t="shared" si="34"/>
        <v/>
      </c>
      <c r="AM20" s="1" t="str">
        <f t="shared" si="34"/>
        <v/>
      </c>
      <c r="AN20" s="1">
        <f t="shared" si="34"/>
        <v>1</v>
      </c>
      <c r="AO20" s="1" t="str">
        <f t="shared" si="34"/>
        <v/>
      </c>
      <c r="AP20" s="1" t="str">
        <f t="shared" si="34"/>
        <v/>
      </c>
      <c r="AQ20" s="1" t="str">
        <f t="shared" si="34"/>
        <v/>
      </c>
      <c r="AR20" s="1" t="str">
        <f t="shared" si="34"/>
        <v/>
      </c>
      <c r="AS20" s="1" t="str">
        <f t="shared" si="34"/>
        <v/>
      </c>
      <c r="AT20" s="1" t="str">
        <f t="shared" si="34"/>
        <v/>
      </c>
      <c r="AU20" s="1" t="str">
        <f t="shared" si="34"/>
        <v/>
      </c>
      <c r="AV20" s="1">
        <f t="shared" si="34"/>
        <v>1</v>
      </c>
      <c r="AW20" s="1" t="str">
        <f t="shared" si="34"/>
        <v/>
      </c>
      <c r="AX20" s="1" t="str">
        <f t="shared" si="34"/>
        <v/>
      </c>
      <c r="AY20" s="1" t="str">
        <f t="shared" si="34"/>
        <v/>
      </c>
      <c r="AZ20" s="1" t="str">
        <f t="shared" si="34"/>
        <v/>
      </c>
      <c r="BA20" s="1" t="str">
        <f t="shared" si="34"/>
        <v/>
      </c>
      <c r="BB20" s="1" t="str">
        <f t="shared" si="34"/>
        <v/>
      </c>
      <c r="BC20" s="1" t="str">
        <f t="shared" si="34"/>
        <v/>
      </c>
      <c r="BD20" s="1">
        <f t="shared" si="34"/>
        <v>1</v>
      </c>
      <c r="BE20" s="1" t="str">
        <f t="shared" si="34"/>
        <v/>
      </c>
      <c r="BF20" s="1" t="str">
        <f t="shared" si="34"/>
        <v/>
      </c>
      <c r="BG20" s="1" t="str">
        <f t="shared" si="34"/>
        <v/>
      </c>
      <c r="BH20" s="1" t="str">
        <f t="shared" si="34"/>
        <v/>
      </c>
      <c r="BI20" s="1" t="str">
        <f t="shared" si="34"/>
        <v/>
      </c>
      <c r="BJ20" s="1" t="str">
        <f t="shared" si="34"/>
        <v/>
      </c>
      <c r="BK20" s="1" t="str">
        <f t="shared" si="34"/>
        <v/>
      </c>
      <c r="BL20" s="1">
        <f t="shared" si="34"/>
        <v>1</v>
      </c>
      <c r="BM20" s="1" t="str">
        <f t="shared" si="34"/>
        <v/>
      </c>
      <c r="BN20" s="1" t="str">
        <f t="shared" si="34"/>
        <v/>
      </c>
      <c r="BO20" s="1" t="str">
        <f t="shared" ref="BO20:CX20" si="35">IF(BO2=0,"",IFERROR(IF(MOD(BO2,24)=18,1,""),""))</f>
        <v/>
      </c>
      <c r="BP20" s="1" t="str">
        <f t="shared" si="35"/>
        <v/>
      </c>
      <c r="BQ20" s="1" t="str">
        <f t="shared" si="35"/>
        <v/>
      </c>
      <c r="BR20" s="1" t="str">
        <f t="shared" si="35"/>
        <v/>
      </c>
      <c r="BS20" s="1" t="str">
        <f t="shared" si="35"/>
        <v/>
      </c>
      <c r="BT20" s="1">
        <f t="shared" si="35"/>
        <v>1</v>
      </c>
      <c r="BU20" s="1" t="str">
        <f t="shared" si="35"/>
        <v/>
      </c>
      <c r="BV20" s="1" t="str">
        <f t="shared" si="35"/>
        <v/>
      </c>
      <c r="BW20" s="1" t="str">
        <f t="shared" si="35"/>
        <v/>
      </c>
      <c r="BX20" s="1" t="str">
        <f t="shared" si="35"/>
        <v/>
      </c>
      <c r="BY20" s="1" t="str">
        <f t="shared" si="35"/>
        <v/>
      </c>
      <c r="BZ20" s="1" t="str">
        <f t="shared" si="35"/>
        <v/>
      </c>
      <c r="CA20" s="1" t="str">
        <f t="shared" si="35"/>
        <v/>
      </c>
      <c r="CB20" s="1">
        <f t="shared" si="35"/>
        <v>1</v>
      </c>
      <c r="CC20" s="1" t="str">
        <f t="shared" si="35"/>
        <v/>
      </c>
      <c r="CD20" s="1" t="str">
        <f t="shared" si="35"/>
        <v/>
      </c>
      <c r="CE20" s="1" t="str">
        <f t="shared" si="35"/>
        <v/>
      </c>
      <c r="CF20" s="1" t="str">
        <f t="shared" si="35"/>
        <v/>
      </c>
      <c r="CG20" s="1" t="str">
        <f t="shared" si="35"/>
        <v/>
      </c>
      <c r="CH20" s="1" t="str">
        <f t="shared" si="35"/>
        <v/>
      </c>
      <c r="CI20" s="1" t="str">
        <f t="shared" si="35"/>
        <v/>
      </c>
      <c r="CJ20" s="1">
        <f t="shared" si="35"/>
        <v>1</v>
      </c>
      <c r="CK20" s="1" t="str">
        <f t="shared" si="35"/>
        <v/>
      </c>
      <c r="CL20" s="1" t="str">
        <f t="shared" si="35"/>
        <v/>
      </c>
      <c r="CM20" s="1" t="str">
        <f t="shared" si="35"/>
        <v/>
      </c>
      <c r="CN20" s="1" t="str">
        <f t="shared" si="35"/>
        <v/>
      </c>
      <c r="CO20" s="1" t="str">
        <f t="shared" si="35"/>
        <v/>
      </c>
      <c r="CP20" s="1" t="str">
        <f t="shared" si="35"/>
        <v/>
      </c>
      <c r="CQ20" s="1" t="str">
        <f t="shared" si="35"/>
        <v/>
      </c>
      <c r="CR20" s="1">
        <f t="shared" si="35"/>
        <v>1</v>
      </c>
      <c r="CS20" s="1" t="str">
        <f t="shared" si="35"/>
        <v/>
      </c>
      <c r="CT20" s="1" t="str">
        <f t="shared" si="35"/>
        <v/>
      </c>
      <c r="CU20" s="1" t="str">
        <f t="shared" si="35"/>
        <v/>
      </c>
      <c r="CV20" s="1" t="str">
        <f t="shared" si="35"/>
        <v/>
      </c>
      <c r="CW20" s="1" t="str">
        <f t="shared" si="35"/>
        <v/>
      </c>
      <c r="CX20" s="1" t="str">
        <f t="shared" si="35"/>
        <v/>
      </c>
    </row>
    <row r="21" spans="1:102" s="2" customFormat="1" x14ac:dyDescent="0.2">
      <c r="A21" s="2" t="s">
        <v>179</v>
      </c>
      <c r="B21" s="2" t="str">
        <f>IF(B2=0,"",IFERROR(IF(MOD(B2,24)=21,1,""),""))</f>
        <v/>
      </c>
      <c r="C21" s="2" t="str">
        <f t="shared" ref="C21:BN21" si="36">IF(C2=0,"",IFERROR(IF(MOD(C2,24)=21,1,""),""))</f>
        <v/>
      </c>
      <c r="D21" s="2" t="str">
        <f t="shared" si="36"/>
        <v/>
      </c>
      <c r="E21" s="2" t="str">
        <f t="shared" si="36"/>
        <v/>
      </c>
      <c r="F21" s="2" t="str">
        <f t="shared" si="36"/>
        <v/>
      </c>
      <c r="G21" s="2" t="str">
        <f t="shared" si="36"/>
        <v/>
      </c>
      <c r="H21" s="2" t="str">
        <f t="shared" si="36"/>
        <v/>
      </c>
      <c r="I21" s="2">
        <f t="shared" si="36"/>
        <v>1</v>
      </c>
      <c r="J21" s="2" t="str">
        <f t="shared" si="36"/>
        <v/>
      </c>
      <c r="K21" s="2" t="str">
        <f t="shared" si="36"/>
        <v/>
      </c>
      <c r="L21" s="2" t="str">
        <f t="shared" si="36"/>
        <v/>
      </c>
      <c r="M21" s="2" t="str">
        <f t="shared" si="36"/>
        <v/>
      </c>
      <c r="N21" s="2" t="str">
        <f t="shared" si="36"/>
        <v/>
      </c>
      <c r="O21" s="2" t="str">
        <f t="shared" si="36"/>
        <v/>
      </c>
      <c r="P21" s="2" t="str">
        <f t="shared" si="36"/>
        <v/>
      </c>
      <c r="Q21" s="2">
        <f t="shared" si="36"/>
        <v>1</v>
      </c>
      <c r="R21" s="2" t="str">
        <f t="shared" si="36"/>
        <v/>
      </c>
      <c r="S21" s="2" t="str">
        <f t="shared" si="36"/>
        <v/>
      </c>
      <c r="T21" s="2" t="str">
        <f t="shared" si="36"/>
        <v/>
      </c>
      <c r="U21" s="2" t="str">
        <f t="shared" si="36"/>
        <v/>
      </c>
      <c r="V21" s="2" t="str">
        <f t="shared" si="36"/>
        <v/>
      </c>
      <c r="W21" s="2" t="str">
        <f t="shared" si="36"/>
        <v/>
      </c>
      <c r="X21" s="2" t="str">
        <f t="shared" si="36"/>
        <v/>
      </c>
      <c r="Y21" s="2">
        <f t="shared" si="36"/>
        <v>1</v>
      </c>
      <c r="Z21" s="2" t="str">
        <f t="shared" si="36"/>
        <v/>
      </c>
      <c r="AA21" s="2" t="str">
        <f t="shared" si="36"/>
        <v/>
      </c>
      <c r="AB21" s="2" t="str">
        <f t="shared" si="36"/>
        <v/>
      </c>
      <c r="AC21" s="2" t="str">
        <f t="shared" si="36"/>
        <v/>
      </c>
      <c r="AD21" s="2" t="str">
        <f t="shared" si="36"/>
        <v/>
      </c>
      <c r="AE21" s="2" t="str">
        <f t="shared" si="36"/>
        <v/>
      </c>
      <c r="AF21" s="2" t="str">
        <f t="shared" si="36"/>
        <v/>
      </c>
      <c r="AG21" s="2">
        <f t="shared" si="36"/>
        <v>1</v>
      </c>
      <c r="AH21" s="2" t="str">
        <f t="shared" si="36"/>
        <v/>
      </c>
      <c r="AI21" s="2" t="str">
        <f t="shared" si="36"/>
        <v/>
      </c>
      <c r="AJ21" s="2" t="str">
        <f t="shared" si="36"/>
        <v/>
      </c>
      <c r="AK21" s="2" t="str">
        <f t="shared" si="36"/>
        <v/>
      </c>
      <c r="AL21" s="2" t="str">
        <f t="shared" si="36"/>
        <v/>
      </c>
      <c r="AM21" s="2" t="str">
        <f t="shared" si="36"/>
        <v/>
      </c>
      <c r="AN21" s="2" t="str">
        <f t="shared" si="36"/>
        <v/>
      </c>
      <c r="AO21" s="2">
        <f t="shared" si="36"/>
        <v>1</v>
      </c>
      <c r="AP21" s="2" t="str">
        <f t="shared" si="36"/>
        <v/>
      </c>
      <c r="AQ21" s="2" t="str">
        <f t="shared" si="36"/>
        <v/>
      </c>
      <c r="AR21" s="2" t="str">
        <f t="shared" si="36"/>
        <v/>
      </c>
      <c r="AS21" s="2" t="str">
        <f t="shared" si="36"/>
        <v/>
      </c>
      <c r="AT21" s="2" t="str">
        <f t="shared" si="36"/>
        <v/>
      </c>
      <c r="AU21" s="2" t="str">
        <f t="shared" si="36"/>
        <v/>
      </c>
      <c r="AV21" s="2" t="str">
        <f t="shared" si="36"/>
        <v/>
      </c>
      <c r="AW21" s="2">
        <f t="shared" si="36"/>
        <v>1</v>
      </c>
      <c r="AX21" s="2" t="str">
        <f t="shared" si="36"/>
        <v/>
      </c>
      <c r="AY21" s="2" t="str">
        <f t="shared" si="36"/>
        <v/>
      </c>
      <c r="AZ21" s="2" t="str">
        <f t="shared" si="36"/>
        <v/>
      </c>
      <c r="BA21" s="2" t="str">
        <f t="shared" si="36"/>
        <v/>
      </c>
      <c r="BB21" s="2" t="str">
        <f t="shared" si="36"/>
        <v/>
      </c>
      <c r="BC21" s="2" t="str">
        <f t="shared" si="36"/>
        <v/>
      </c>
      <c r="BD21" s="2" t="str">
        <f t="shared" si="36"/>
        <v/>
      </c>
      <c r="BE21" s="2">
        <f t="shared" si="36"/>
        <v>1</v>
      </c>
      <c r="BF21" s="2" t="str">
        <f t="shared" si="36"/>
        <v/>
      </c>
      <c r="BG21" s="2" t="str">
        <f t="shared" si="36"/>
        <v/>
      </c>
      <c r="BH21" s="2" t="str">
        <f t="shared" si="36"/>
        <v/>
      </c>
      <c r="BI21" s="2" t="str">
        <f t="shared" si="36"/>
        <v/>
      </c>
      <c r="BJ21" s="2" t="str">
        <f t="shared" si="36"/>
        <v/>
      </c>
      <c r="BK21" s="2" t="str">
        <f t="shared" si="36"/>
        <v/>
      </c>
      <c r="BL21" s="2" t="str">
        <f t="shared" si="36"/>
        <v/>
      </c>
      <c r="BM21" s="2">
        <f t="shared" si="36"/>
        <v>1</v>
      </c>
      <c r="BN21" s="2" t="str">
        <f t="shared" si="36"/>
        <v/>
      </c>
      <c r="BO21" s="2" t="str">
        <f t="shared" ref="BO21:CX21" si="37">IF(BO2=0,"",IFERROR(IF(MOD(BO2,24)=21,1,""),""))</f>
        <v/>
      </c>
      <c r="BP21" s="2" t="str">
        <f t="shared" si="37"/>
        <v/>
      </c>
      <c r="BQ21" s="2" t="str">
        <f t="shared" si="37"/>
        <v/>
      </c>
      <c r="BR21" s="2" t="str">
        <f t="shared" si="37"/>
        <v/>
      </c>
      <c r="BS21" s="2" t="str">
        <f t="shared" si="37"/>
        <v/>
      </c>
      <c r="BT21" s="2" t="str">
        <f t="shared" si="37"/>
        <v/>
      </c>
      <c r="BU21" s="2">
        <f t="shared" si="37"/>
        <v>1</v>
      </c>
      <c r="BV21" s="2" t="str">
        <f t="shared" si="37"/>
        <v/>
      </c>
      <c r="BW21" s="2" t="str">
        <f t="shared" si="37"/>
        <v/>
      </c>
      <c r="BX21" s="2" t="str">
        <f t="shared" si="37"/>
        <v/>
      </c>
      <c r="BY21" s="2" t="str">
        <f t="shared" si="37"/>
        <v/>
      </c>
      <c r="BZ21" s="2" t="str">
        <f t="shared" si="37"/>
        <v/>
      </c>
      <c r="CA21" s="2" t="str">
        <f t="shared" si="37"/>
        <v/>
      </c>
      <c r="CB21" s="2" t="str">
        <f t="shared" si="37"/>
        <v/>
      </c>
      <c r="CC21" s="2">
        <f t="shared" si="37"/>
        <v>1</v>
      </c>
      <c r="CD21" s="2" t="str">
        <f t="shared" si="37"/>
        <v/>
      </c>
      <c r="CE21" s="2" t="str">
        <f t="shared" si="37"/>
        <v/>
      </c>
      <c r="CF21" s="2" t="str">
        <f t="shared" si="37"/>
        <v/>
      </c>
      <c r="CG21" s="2" t="str">
        <f t="shared" si="37"/>
        <v/>
      </c>
      <c r="CH21" s="2" t="str">
        <f t="shared" si="37"/>
        <v/>
      </c>
      <c r="CI21" s="2" t="str">
        <f t="shared" si="37"/>
        <v/>
      </c>
      <c r="CJ21" s="2" t="str">
        <f t="shared" si="37"/>
        <v/>
      </c>
      <c r="CK21" s="2">
        <f t="shared" si="37"/>
        <v>1</v>
      </c>
      <c r="CL21" s="2" t="str">
        <f t="shared" si="37"/>
        <v/>
      </c>
      <c r="CM21" s="2" t="str">
        <f t="shared" si="37"/>
        <v/>
      </c>
      <c r="CN21" s="2" t="str">
        <f t="shared" si="37"/>
        <v/>
      </c>
      <c r="CO21" s="2" t="str">
        <f t="shared" si="37"/>
        <v/>
      </c>
      <c r="CP21" s="2" t="str">
        <f t="shared" si="37"/>
        <v/>
      </c>
      <c r="CQ21" s="2" t="str">
        <f t="shared" si="37"/>
        <v/>
      </c>
      <c r="CR21" s="2" t="str">
        <f t="shared" si="37"/>
        <v/>
      </c>
      <c r="CS21" s="2">
        <f t="shared" si="37"/>
        <v>1</v>
      </c>
      <c r="CT21" s="2" t="str">
        <f t="shared" si="37"/>
        <v/>
      </c>
      <c r="CU21" s="2" t="str">
        <f t="shared" si="37"/>
        <v/>
      </c>
      <c r="CV21" s="2" t="str">
        <f t="shared" si="37"/>
        <v/>
      </c>
      <c r="CW21" s="2" t="str">
        <f t="shared" si="37"/>
        <v/>
      </c>
      <c r="CX21" s="2" t="str">
        <f t="shared" si="37"/>
        <v/>
      </c>
    </row>
    <row r="22" spans="1:102" s="1" customFormat="1" x14ac:dyDescent="0.2">
      <c r="A22" s="2" t="s">
        <v>260</v>
      </c>
      <c r="B22" s="1" t="str">
        <f>IF(B4=0,"",IFERROR(IF(MOD(B4,24)=24,1,""),""))</f>
        <v/>
      </c>
      <c r="C22" s="1" t="str">
        <f t="shared" ref="C22:BN22" si="38">IF(C4=0,"",IFERROR(IF(MOD(C4,24)=18,1,""),""))</f>
        <v/>
      </c>
      <c r="D22" s="1" t="str">
        <f t="shared" si="38"/>
        <v/>
      </c>
      <c r="E22" s="1" t="str">
        <f t="shared" si="38"/>
        <v/>
      </c>
      <c r="F22" s="1" t="str">
        <f t="shared" si="38"/>
        <v/>
      </c>
      <c r="G22" s="1" t="str">
        <f t="shared" si="38"/>
        <v/>
      </c>
      <c r="H22" s="1" t="str">
        <f t="shared" si="38"/>
        <v/>
      </c>
      <c r="I22" s="1" t="str">
        <f t="shared" si="38"/>
        <v/>
      </c>
      <c r="J22" s="1" t="str">
        <f t="shared" si="38"/>
        <v/>
      </c>
      <c r="K22" s="1" t="str">
        <f t="shared" si="38"/>
        <v/>
      </c>
      <c r="L22" s="1" t="str">
        <f t="shared" si="38"/>
        <v/>
      </c>
      <c r="M22" s="1" t="str">
        <f t="shared" si="38"/>
        <v/>
      </c>
      <c r="N22" s="1" t="str">
        <f t="shared" si="38"/>
        <v/>
      </c>
      <c r="O22" s="1" t="str">
        <f t="shared" si="38"/>
        <v/>
      </c>
      <c r="P22" s="1" t="str">
        <f t="shared" si="38"/>
        <v/>
      </c>
      <c r="Q22" s="1" t="str">
        <f t="shared" si="38"/>
        <v/>
      </c>
      <c r="R22" s="1" t="str">
        <f t="shared" si="38"/>
        <v/>
      </c>
      <c r="S22" s="1" t="str">
        <f t="shared" si="38"/>
        <v/>
      </c>
      <c r="T22" s="1" t="str">
        <f t="shared" si="38"/>
        <v/>
      </c>
      <c r="U22" s="1" t="str">
        <f t="shared" si="38"/>
        <v/>
      </c>
      <c r="V22" s="1" t="str">
        <f t="shared" si="38"/>
        <v/>
      </c>
      <c r="W22" s="1" t="str">
        <f t="shared" si="38"/>
        <v/>
      </c>
      <c r="X22" s="1" t="str">
        <f t="shared" si="38"/>
        <v/>
      </c>
      <c r="Y22" s="1" t="str">
        <f t="shared" si="38"/>
        <v/>
      </c>
      <c r="Z22" s="1" t="str">
        <f t="shared" si="38"/>
        <v/>
      </c>
      <c r="AA22" s="1" t="str">
        <f t="shared" si="38"/>
        <v/>
      </c>
      <c r="AB22" s="1" t="str">
        <f t="shared" si="38"/>
        <v/>
      </c>
      <c r="AC22" s="1" t="str">
        <f t="shared" si="38"/>
        <v/>
      </c>
      <c r="AD22" s="1" t="str">
        <f t="shared" si="38"/>
        <v/>
      </c>
      <c r="AE22" s="1" t="str">
        <f t="shared" si="38"/>
        <v/>
      </c>
      <c r="AF22" s="1" t="str">
        <f t="shared" si="38"/>
        <v/>
      </c>
      <c r="AG22" s="1" t="str">
        <f t="shared" si="38"/>
        <v/>
      </c>
      <c r="AH22" s="1" t="str">
        <f t="shared" si="38"/>
        <v/>
      </c>
      <c r="AI22" s="1" t="str">
        <f t="shared" si="38"/>
        <v/>
      </c>
      <c r="AJ22" s="1" t="str">
        <f t="shared" si="38"/>
        <v/>
      </c>
      <c r="AK22" s="1" t="str">
        <f t="shared" si="38"/>
        <v/>
      </c>
      <c r="AL22" s="1" t="str">
        <f t="shared" si="38"/>
        <v/>
      </c>
      <c r="AM22" s="1" t="str">
        <f t="shared" si="38"/>
        <v/>
      </c>
      <c r="AN22" s="1" t="str">
        <f t="shared" si="38"/>
        <v/>
      </c>
      <c r="AO22" s="1" t="str">
        <f t="shared" si="38"/>
        <v/>
      </c>
      <c r="AP22" s="1" t="str">
        <f t="shared" si="38"/>
        <v/>
      </c>
      <c r="AQ22" s="1" t="str">
        <f t="shared" si="38"/>
        <v/>
      </c>
      <c r="AR22" s="1" t="str">
        <f t="shared" si="38"/>
        <v/>
      </c>
      <c r="AS22" s="1" t="str">
        <f t="shared" si="38"/>
        <v/>
      </c>
      <c r="AT22" s="1" t="str">
        <f t="shared" si="38"/>
        <v/>
      </c>
      <c r="AU22" s="1" t="str">
        <f t="shared" si="38"/>
        <v/>
      </c>
      <c r="AV22" s="1" t="str">
        <f t="shared" si="38"/>
        <v/>
      </c>
      <c r="AW22" s="1" t="str">
        <f t="shared" si="38"/>
        <v/>
      </c>
      <c r="AX22" s="1" t="str">
        <f t="shared" si="38"/>
        <v/>
      </c>
      <c r="AY22" s="1" t="str">
        <f t="shared" si="38"/>
        <v/>
      </c>
      <c r="AZ22" s="1" t="str">
        <f t="shared" si="38"/>
        <v/>
      </c>
      <c r="BA22" s="1" t="str">
        <f t="shared" si="38"/>
        <v/>
      </c>
      <c r="BB22" s="1" t="str">
        <f t="shared" si="38"/>
        <v/>
      </c>
      <c r="BC22" s="1" t="str">
        <f t="shared" si="38"/>
        <v/>
      </c>
      <c r="BD22" s="1" t="str">
        <f t="shared" si="38"/>
        <v/>
      </c>
      <c r="BE22" s="1" t="str">
        <f t="shared" si="38"/>
        <v/>
      </c>
      <c r="BF22" s="1" t="str">
        <f t="shared" si="38"/>
        <v/>
      </c>
      <c r="BG22" s="1" t="str">
        <f t="shared" si="38"/>
        <v/>
      </c>
      <c r="BH22" s="1" t="str">
        <f t="shared" si="38"/>
        <v/>
      </c>
      <c r="BI22" s="1" t="str">
        <f t="shared" si="38"/>
        <v/>
      </c>
      <c r="BJ22" s="1" t="str">
        <f t="shared" si="38"/>
        <v/>
      </c>
      <c r="BK22" s="1" t="str">
        <f t="shared" si="38"/>
        <v/>
      </c>
      <c r="BL22" s="1" t="str">
        <f t="shared" si="38"/>
        <v/>
      </c>
      <c r="BM22" s="1" t="str">
        <f t="shared" si="38"/>
        <v/>
      </c>
      <c r="BN22" s="1" t="str">
        <f t="shared" si="38"/>
        <v/>
      </c>
      <c r="BO22" s="1" t="str">
        <f t="shared" ref="BO22:CX22" si="39">IF(BO4=0,"",IFERROR(IF(MOD(BO4,24)=18,1,""),""))</f>
        <v/>
      </c>
      <c r="BP22" s="1" t="str">
        <f t="shared" si="39"/>
        <v/>
      </c>
      <c r="BQ22" s="1" t="str">
        <f t="shared" si="39"/>
        <v/>
      </c>
      <c r="BR22" s="1" t="str">
        <f t="shared" si="39"/>
        <v/>
      </c>
      <c r="BS22" s="1" t="str">
        <f t="shared" si="39"/>
        <v/>
      </c>
      <c r="BT22" s="1" t="str">
        <f t="shared" si="39"/>
        <v/>
      </c>
      <c r="BU22" s="1" t="str">
        <f t="shared" si="39"/>
        <v/>
      </c>
      <c r="BV22" s="1" t="str">
        <f t="shared" si="39"/>
        <v/>
      </c>
      <c r="BW22" s="1" t="str">
        <f t="shared" si="39"/>
        <v/>
      </c>
      <c r="BX22" s="1" t="str">
        <f t="shared" si="39"/>
        <v/>
      </c>
      <c r="BY22" s="1" t="str">
        <f t="shared" si="39"/>
        <v/>
      </c>
      <c r="BZ22" s="1" t="str">
        <f t="shared" si="39"/>
        <v/>
      </c>
      <c r="CA22" s="1" t="str">
        <f t="shared" si="39"/>
        <v/>
      </c>
      <c r="CB22" s="1" t="str">
        <f t="shared" si="39"/>
        <v/>
      </c>
      <c r="CC22" s="1" t="str">
        <f t="shared" si="39"/>
        <v/>
      </c>
      <c r="CD22" s="1" t="str">
        <f t="shared" si="39"/>
        <v/>
      </c>
      <c r="CE22" s="1" t="str">
        <f t="shared" si="39"/>
        <v/>
      </c>
      <c r="CF22" s="1" t="str">
        <f t="shared" si="39"/>
        <v/>
      </c>
      <c r="CG22" s="1" t="str">
        <f t="shared" si="39"/>
        <v/>
      </c>
      <c r="CH22" s="1" t="str">
        <f t="shared" si="39"/>
        <v/>
      </c>
      <c r="CI22" s="1" t="str">
        <f t="shared" si="39"/>
        <v/>
      </c>
      <c r="CJ22" s="1" t="str">
        <f t="shared" si="39"/>
        <v/>
      </c>
      <c r="CK22" s="1" t="str">
        <f t="shared" si="39"/>
        <v/>
      </c>
      <c r="CL22" s="1" t="str">
        <f t="shared" si="39"/>
        <v/>
      </c>
      <c r="CM22" s="1" t="str">
        <f t="shared" si="39"/>
        <v/>
      </c>
      <c r="CN22" s="1" t="str">
        <f t="shared" si="39"/>
        <v/>
      </c>
      <c r="CO22" s="1" t="str">
        <f t="shared" si="39"/>
        <v/>
      </c>
      <c r="CP22" s="1" t="str">
        <f t="shared" si="39"/>
        <v/>
      </c>
      <c r="CQ22" s="1" t="str">
        <f t="shared" si="39"/>
        <v/>
      </c>
      <c r="CR22" s="1" t="str">
        <f t="shared" si="39"/>
        <v/>
      </c>
      <c r="CS22" s="1" t="str">
        <f t="shared" si="39"/>
        <v/>
      </c>
      <c r="CT22" s="1" t="str">
        <f t="shared" si="39"/>
        <v/>
      </c>
      <c r="CU22" s="1" t="str">
        <f t="shared" si="39"/>
        <v/>
      </c>
      <c r="CV22" s="1" t="str">
        <f t="shared" si="39"/>
        <v/>
      </c>
      <c r="CW22" s="1" t="str">
        <f t="shared" si="39"/>
        <v/>
      </c>
      <c r="CX22" s="1" t="str">
        <f t="shared" si="39"/>
        <v/>
      </c>
    </row>
    <row r="23" spans="1:102" s="2" customFormat="1" x14ac:dyDescent="0.2">
      <c r="A23" s="1" t="s">
        <v>261</v>
      </c>
      <c r="B23" s="2" t="str">
        <f>IF(B4=0,"",IFERROR(IF(MOD(B4,24)=27,1,""),""))</f>
        <v/>
      </c>
      <c r="C23" s="2" t="str">
        <f t="shared" ref="C23:BN23" si="40">IF(C4=0,"",IFERROR(IF(MOD(C4,24)=21,1,""),""))</f>
        <v/>
      </c>
      <c r="D23" s="2" t="str">
        <f t="shared" si="40"/>
        <v/>
      </c>
      <c r="E23" s="2" t="str">
        <f t="shared" si="40"/>
        <v/>
      </c>
      <c r="F23" s="2" t="str">
        <f t="shared" si="40"/>
        <v/>
      </c>
      <c r="G23" s="2" t="str">
        <f t="shared" si="40"/>
        <v/>
      </c>
      <c r="H23" s="2" t="str">
        <f t="shared" si="40"/>
        <v/>
      </c>
      <c r="I23" s="2" t="str">
        <f t="shared" si="40"/>
        <v/>
      </c>
      <c r="J23" s="2" t="str">
        <f t="shared" si="40"/>
        <v/>
      </c>
      <c r="K23" s="2" t="str">
        <f t="shared" si="40"/>
        <v/>
      </c>
      <c r="L23" s="2" t="str">
        <f t="shared" si="40"/>
        <v/>
      </c>
      <c r="M23" s="2" t="str">
        <f t="shared" si="40"/>
        <v/>
      </c>
      <c r="N23" s="2" t="str">
        <f t="shared" si="40"/>
        <v/>
      </c>
      <c r="O23" s="2" t="str">
        <f t="shared" si="40"/>
        <v/>
      </c>
      <c r="P23" s="2" t="str">
        <f t="shared" si="40"/>
        <v/>
      </c>
      <c r="Q23" s="2" t="str">
        <f t="shared" si="40"/>
        <v/>
      </c>
      <c r="R23" s="2" t="str">
        <f t="shared" si="40"/>
        <v/>
      </c>
      <c r="S23" s="2" t="str">
        <f t="shared" si="40"/>
        <v/>
      </c>
      <c r="T23" s="2" t="str">
        <f t="shared" si="40"/>
        <v/>
      </c>
      <c r="U23" s="2" t="str">
        <f t="shared" si="40"/>
        <v/>
      </c>
      <c r="V23" s="2" t="str">
        <f t="shared" si="40"/>
        <v/>
      </c>
      <c r="W23" s="2" t="str">
        <f t="shared" si="40"/>
        <v/>
      </c>
      <c r="X23" s="2" t="str">
        <f t="shared" si="40"/>
        <v/>
      </c>
      <c r="Y23" s="2" t="str">
        <f t="shared" si="40"/>
        <v/>
      </c>
      <c r="Z23" s="2" t="str">
        <f t="shared" si="40"/>
        <v/>
      </c>
      <c r="AA23" s="2" t="str">
        <f t="shared" si="40"/>
        <v/>
      </c>
      <c r="AB23" s="2" t="str">
        <f t="shared" si="40"/>
        <v/>
      </c>
      <c r="AC23" s="2" t="str">
        <f t="shared" si="40"/>
        <v/>
      </c>
      <c r="AD23" s="2" t="str">
        <f t="shared" si="40"/>
        <v/>
      </c>
      <c r="AE23" s="2" t="str">
        <f t="shared" si="40"/>
        <v/>
      </c>
      <c r="AF23" s="2" t="str">
        <f t="shared" si="40"/>
        <v/>
      </c>
      <c r="AG23" s="2" t="str">
        <f t="shared" si="40"/>
        <v/>
      </c>
      <c r="AH23" s="2" t="str">
        <f t="shared" si="40"/>
        <v/>
      </c>
      <c r="AI23" s="2" t="str">
        <f t="shared" si="40"/>
        <v/>
      </c>
      <c r="AJ23" s="2" t="str">
        <f t="shared" si="40"/>
        <v/>
      </c>
      <c r="AK23" s="2" t="str">
        <f t="shared" si="40"/>
        <v/>
      </c>
      <c r="AL23" s="2" t="str">
        <f t="shared" si="40"/>
        <v/>
      </c>
      <c r="AM23" s="2" t="str">
        <f t="shared" si="40"/>
        <v/>
      </c>
      <c r="AN23" s="2" t="str">
        <f t="shared" si="40"/>
        <v/>
      </c>
      <c r="AO23" s="2" t="str">
        <f t="shared" si="40"/>
        <v/>
      </c>
      <c r="AP23" s="2" t="str">
        <f t="shared" si="40"/>
        <v/>
      </c>
      <c r="AQ23" s="2" t="str">
        <f t="shared" si="40"/>
        <v/>
      </c>
      <c r="AR23" s="2" t="str">
        <f t="shared" si="40"/>
        <v/>
      </c>
      <c r="AS23" s="2" t="str">
        <f t="shared" si="40"/>
        <v/>
      </c>
      <c r="AT23" s="2" t="str">
        <f t="shared" si="40"/>
        <v/>
      </c>
      <c r="AU23" s="2" t="str">
        <f t="shared" si="40"/>
        <v/>
      </c>
      <c r="AV23" s="2" t="str">
        <f t="shared" si="40"/>
        <v/>
      </c>
      <c r="AW23" s="2" t="str">
        <f t="shared" si="40"/>
        <v/>
      </c>
      <c r="AX23" s="2" t="str">
        <f t="shared" si="40"/>
        <v/>
      </c>
      <c r="AY23" s="2" t="str">
        <f t="shared" si="40"/>
        <v/>
      </c>
      <c r="AZ23" s="2" t="str">
        <f t="shared" si="40"/>
        <v/>
      </c>
      <c r="BA23" s="2" t="str">
        <f t="shared" si="40"/>
        <v/>
      </c>
      <c r="BB23" s="2" t="str">
        <f t="shared" si="40"/>
        <v/>
      </c>
      <c r="BC23" s="2" t="str">
        <f t="shared" si="40"/>
        <v/>
      </c>
      <c r="BD23" s="2" t="str">
        <f t="shared" si="40"/>
        <v/>
      </c>
      <c r="BE23" s="2" t="str">
        <f t="shared" si="40"/>
        <v/>
      </c>
      <c r="BF23" s="2" t="str">
        <f t="shared" si="40"/>
        <v/>
      </c>
      <c r="BG23" s="2" t="str">
        <f t="shared" si="40"/>
        <v/>
      </c>
      <c r="BH23" s="2" t="str">
        <f t="shared" si="40"/>
        <v/>
      </c>
      <c r="BI23" s="2" t="str">
        <f t="shared" si="40"/>
        <v/>
      </c>
      <c r="BJ23" s="2" t="str">
        <f t="shared" si="40"/>
        <v/>
      </c>
      <c r="BK23" s="2" t="str">
        <f t="shared" si="40"/>
        <v/>
      </c>
      <c r="BL23" s="2" t="str">
        <f t="shared" si="40"/>
        <v/>
      </c>
      <c r="BM23" s="2" t="str">
        <f t="shared" si="40"/>
        <v/>
      </c>
      <c r="BN23" s="2" t="str">
        <f t="shared" si="40"/>
        <v/>
      </c>
      <c r="BO23" s="2" t="str">
        <f t="shared" ref="BO23:CX23" si="41">IF(BO4=0,"",IFERROR(IF(MOD(BO4,24)=21,1,""),""))</f>
        <v/>
      </c>
      <c r="BP23" s="2" t="str">
        <f t="shared" si="41"/>
        <v/>
      </c>
      <c r="BQ23" s="2" t="str">
        <f t="shared" si="41"/>
        <v/>
      </c>
      <c r="BR23" s="2" t="str">
        <f t="shared" si="41"/>
        <v/>
      </c>
      <c r="BS23" s="2" t="str">
        <f t="shared" si="41"/>
        <v/>
      </c>
      <c r="BT23" s="2" t="str">
        <f t="shared" si="41"/>
        <v/>
      </c>
      <c r="BU23" s="2" t="str">
        <f t="shared" si="41"/>
        <v/>
      </c>
      <c r="BV23" s="2" t="str">
        <f t="shared" si="41"/>
        <v/>
      </c>
      <c r="BW23" s="2" t="str">
        <f t="shared" si="41"/>
        <v/>
      </c>
      <c r="BX23" s="2" t="str">
        <f t="shared" si="41"/>
        <v/>
      </c>
      <c r="BY23" s="2" t="str">
        <f t="shared" si="41"/>
        <v/>
      </c>
      <c r="BZ23" s="2" t="str">
        <f t="shared" si="41"/>
        <v/>
      </c>
      <c r="CA23" s="2" t="str">
        <f t="shared" si="41"/>
        <v/>
      </c>
      <c r="CB23" s="2" t="str">
        <f t="shared" si="41"/>
        <v/>
      </c>
      <c r="CC23" s="2" t="str">
        <f t="shared" si="41"/>
        <v/>
      </c>
      <c r="CD23" s="2" t="str">
        <f t="shared" si="41"/>
        <v/>
      </c>
      <c r="CE23" s="2" t="str">
        <f t="shared" si="41"/>
        <v/>
      </c>
      <c r="CF23" s="2" t="str">
        <f t="shared" si="41"/>
        <v/>
      </c>
      <c r="CG23" s="2" t="str">
        <f t="shared" si="41"/>
        <v/>
      </c>
      <c r="CH23" s="2" t="str">
        <f t="shared" si="41"/>
        <v/>
      </c>
      <c r="CI23" s="2" t="str">
        <f t="shared" si="41"/>
        <v/>
      </c>
      <c r="CJ23" s="2" t="str">
        <f t="shared" si="41"/>
        <v/>
      </c>
      <c r="CK23" s="2" t="str">
        <f t="shared" si="41"/>
        <v/>
      </c>
      <c r="CL23" s="2" t="str">
        <f t="shared" si="41"/>
        <v/>
      </c>
      <c r="CM23" s="2" t="str">
        <f t="shared" si="41"/>
        <v/>
      </c>
      <c r="CN23" s="2" t="str">
        <f t="shared" si="41"/>
        <v/>
      </c>
      <c r="CO23" s="2" t="str">
        <f t="shared" si="41"/>
        <v/>
      </c>
      <c r="CP23" s="2" t="str">
        <f t="shared" si="41"/>
        <v/>
      </c>
      <c r="CQ23" s="2" t="str">
        <f t="shared" si="41"/>
        <v/>
      </c>
      <c r="CR23" s="2" t="str">
        <f t="shared" si="41"/>
        <v/>
      </c>
      <c r="CS23" s="2" t="str">
        <f t="shared" si="41"/>
        <v/>
      </c>
      <c r="CT23" s="2" t="str">
        <f t="shared" si="41"/>
        <v/>
      </c>
      <c r="CU23" s="2" t="str">
        <f t="shared" si="41"/>
        <v/>
      </c>
      <c r="CV23" s="2" t="str">
        <f t="shared" si="41"/>
        <v/>
      </c>
      <c r="CW23" s="2" t="str">
        <f t="shared" si="41"/>
        <v/>
      </c>
      <c r="CX23" s="2" t="str">
        <f t="shared" si="41"/>
        <v/>
      </c>
    </row>
    <row r="24" spans="1:102" x14ac:dyDescent="0.2">
      <c r="A24" t="s">
        <v>180</v>
      </c>
      <c r="B24">
        <f ca="1">B5*$B$29+B8*$B$32+B11*$B$35+B14*$B$38+B17*$B$42+SUM($B18:C18)</f>
        <v>1</v>
      </c>
      <c r="C24">
        <f ca="1">C5*$B$29+C8*$B$32+C11*$B$35+C14*$B$38+C17*$B$42+SUM($B18:D18)</f>
        <v>1</v>
      </c>
      <c r="D24">
        <f ca="1">D5*$B$29+D8*$B$32+D11*$B$35+D14*$B$38+D17*$B$42+SUM($B18:E18)</f>
        <v>1</v>
      </c>
      <c r="E24">
        <f ca="1">E5*$B$29+E8*$B$32+E11*$B$35+E14*$B$38+E17*$B$42+SUM($B18:F18)</f>
        <v>1</v>
      </c>
      <c r="F24">
        <f ca="1">F5*$B$29+F8*$B$32+F11*$B$35+F14*$B$38+F17*$B$42+SUM($B18:G18)</f>
        <v>1</v>
      </c>
      <c r="G24">
        <f ca="1">G5*$B$29+G8*$B$32+G11*$B$35+G14*$B$38+G17*$B$42+SUM($B18:H18)</f>
        <v>1</v>
      </c>
      <c r="H24">
        <f ca="1">H5*$B$29+H8*$B$32+H11*$B$35+H14*$B$38+H17*$B$42+SUM($B18:I18)</f>
        <v>1</v>
      </c>
      <c r="I24">
        <f ca="1">I5*$B$29+I8*$B$32+I11*$B$35+I14*$B$38+I17*$B$42+SUM($B18:J18)</f>
        <v>3</v>
      </c>
      <c r="J24">
        <f ca="1">J5*$B$29+J8*$B$32+J11*$B$35+J14*$B$38+J17*$B$42+SUM($B18:K18)</f>
        <v>3</v>
      </c>
      <c r="K24">
        <f ca="1">K5*$B$29+K8*$B$32+K11*$B$35+K14*$B$38+K17*$B$42+SUM($B18:L18)</f>
        <v>5</v>
      </c>
      <c r="L24">
        <f ca="1">L5*$B$29+L8*$B$32+L11*$B$35+L14*$B$38+L17*$B$42+SUM($B18:M18)</f>
        <v>4</v>
      </c>
      <c r="M24">
        <f ca="1">M5*$B$29+M8*$B$32+M11*$B$35+M14*$B$38+M17*$B$42+SUM($B18:N18)</f>
        <v>4</v>
      </c>
      <c r="N24">
        <f ca="1">N5*$B$29+N8*$B$32+N11*$B$35+N14*$B$38+N17*$B$42+SUM($B18:O18)</f>
        <v>5</v>
      </c>
      <c r="O24">
        <f ca="1">O5*$B$29+O8*$B$32+O11*$B$35+O14*$B$38+O17*$B$42+SUM($B18:P18)</f>
        <v>5</v>
      </c>
      <c r="P24">
        <f ca="1">P5*$B$29+P8*$B$32+P11*$B$35+P14*$B$38+P17*$B$42+SUM($B18:Q18)</f>
        <v>8</v>
      </c>
      <c r="Q24">
        <f ca="1">Q5*$B$29+Q8*$B$32+Q11*$B$35+Q14*$B$38+Q17*$B$42+SUM($B18:R18)</f>
        <v>8</v>
      </c>
      <c r="R24">
        <f ca="1">R5*$B$29+R8*$B$32+R11*$B$35+R14*$B$38+R17*$B$42+SUM($B18:S18)</f>
        <v>8</v>
      </c>
      <c r="S24">
        <f ca="1">S5*$B$29+S8*$B$32+S11*$B$35+S14*$B$38+S17*$B$42+SUM($B18:T18)</f>
        <v>9</v>
      </c>
      <c r="T24">
        <f ca="1">T5*$B$29+T8*$B$32+T11*$B$35+T14*$B$38+T17*$B$42+SUM($B18:U18)</f>
        <v>9</v>
      </c>
      <c r="U24">
        <f ca="1">U5*$B$29+U8*$B$32+U11*$B$35+U14*$B$38+U17*$B$42+SUM($B18:V18)</f>
        <v>9</v>
      </c>
      <c r="V24">
        <f ca="1">V5*$B$29+V8*$B$32+V11*$B$35+V14*$B$38+V17*$B$42+SUM($B18:W18)</f>
        <v>11</v>
      </c>
      <c r="W24">
        <f ca="1">W5*$B$29+W8*$B$32+W11*$B$35+W14*$B$38+W17*$B$42+SUM($B18:X18)</f>
        <v>11</v>
      </c>
      <c r="X24">
        <f ca="1">X5*$B$29+X8*$B$32+X11*$B$35+X14*$B$38+X17*$B$42+SUM($B18:Y18)</f>
        <v>11</v>
      </c>
      <c r="Y24">
        <f ca="1">Y5*$B$29+Y8*$B$32+Y11*$B$35+Y14*$B$38+Y17*$B$42+SUM($B18:Z18)</f>
        <v>12</v>
      </c>
      <c r="Z24">
        <f ca="1">Z5*$B$29+Z8*$B$32+Z11*$B$35+Z14*$B$38+Z17*$B$42+SUM($B18:AA18)</f>
        <v>12</v>
      </c>
      <c r="AA24">
        <f ca="1">AA5*$B$29+AA8*$B$32+AA11*$B$35+AA14*$B$38+AA17*$B$42+SUM($B18:AB18)</f>
        <v>13</v>
      </c>
      <c r="AB24">
        <f ca="1">AB5*$B$29+AB8*$B$32+AB11*$B$35+AB14*$B$38+AB17*$B$42+SUM($B18:AC18)</f>
        <v>14</v>
      </c>
      <c r="AC24">
        <f ca="1">AC5*$B$29+AC8*$B$32+AC11*$B$35+AC14*$B$38+AC17*$B$42+SUM($B18:AD18)</f>
        <v>15</v>
      </c>
      <c r="AD24">
        <f ca="1">AD5*$B$29+AD8*$B$32+AD11*$B$35+AD14*$B$38+AD17*$B$42+SUM($B18:AE18)</f>
        <v>15</v>
      </c>
      <c r="AE24">
        <f ca="1">AE5*$B$29+AE8*$B$32+AE11*$B$35+AE14*$B$38+AE17*$B$42+SUM($B18:AF18)</f>
        <v>15</v>
      </c>
      <c r="AF24">
        <f ca="1">AF5*$B$29+AF8*$B$32+AF11*$B$35+AF14*$B$38+AF17*$B$42+SUM($B18:AG18)</f>
        <v>15</v>
      </c>
      <c r="AG24">
        <f ca="1">AG5*$B$29+AG8*$B$32+AG11*$B$35+AG14*$B$38+AG17*$B$42+SUM($B18:AH18)</f>
        <v>16</v>
      </c>
      <c r="AH24">
        <f ca="1">AH5*$B$29+AH8*$B$32+AH11*$B$35+AH14*$B$38+AH17*$B$42+SUM($B18:AI18)</f>
        <v>16</v>
      </c>
      <c r="AI24">
        <f ca="1">AI5*$B$29+AI8*$B$32+AI11*$B$35+AI14*$B$38+AI17*$B$42+SUM($B18:AJ18)</f>
        <v>17</v>
      </c>
      <c r="AJ24">
        <f ca="1">AJ5*$B$29+AJ8*$B$32+AJ11*$B$35+AJ14*$B$38+AJ17*$B$42+SUM($B18:AK18)</f>
        <v>21</v>
      </c>
      <c r="AK24">
        <f ca="1">AK5*$B$29+AK8*$B$32+AK11*$B$35+AK14*$B$38+AK17*$B$42+SUM($B18:AL18)</f>
        <v>21</v>
      </c>
      <c r="AL24">
        <f ca="1">AL5*$B$29+AL8*$B$32+AL11*$B$35+AL14*$B$38+AL17*$B$42+SUM($B18:AM18)</f>
        <v>21</v>
      </c>
      <c r="AM24">
        <f ca="1">AM5*$B$29+AM8*$B$32+AM11*$B$35+AM14*$B$38+AM17*$B$42+SUM($B18:AN18)</f>
        <v>21</v>
      </c>
      <c r="AN24">
        <f ca="1">AN5*$B$29+AN8*$B$32+AN11*$B$35+AN14*$B$38+AN17*$B$42+SUM($B18:AO18)</f>
        <v>21</v>
      </c>
      <c r="AO24">
        <f ca="1">AO5*$B$29+AO8*$B$32+AO11*$B$35+AO14*$B$38+AO17*$B$42+SUM($B18:AP18)</f>
        <v>21</v>
      </c>
      <c r="AP24">
        <f ca="1">AP5*$B$29+AP8*$B$32+AP11*$B$35+AP14*$B$38+AP17*$B$42+SUM($B18:AQ18)</f>
        <v>23</v>
      </c>
      <c r="AQ24">
        <f ca="1">AQ5*$B$29+AQ8*$B$32+AQ11*$B$35+AQ14*$B$38+AQ17*$B$42+SUM($B18:AR18)</f>
        <v>23</v>
      </c>
      <c r="AR24">
        <f ca="1">AR5*$B$29+AR8*$B$32+AR11*$B$35+AR14*$B$38+AR17*$B$42+SUM($B18:AS18)</f>
        <v>24</v>
      </c>
      <c r="AS24">
        <f ca="1">AS5*$B$29+AS8*$B$32+AS11*$B$35+AS14*$B$38+AS17*$B$42+SUM($B18:AT18)</f>
        <v>24</v>
      </c>
      <c r="AT24">
        <f ca="1">AT5*$B$29+AT8*$B$32+AT11*$B$35+AT14*$B$38+AT17*$B$42+SUM($B18:AU18)</f>
        <v>24</v>
      </c>
      <c r="AU24">
        <f ca="1">AU5*$B$29+AU8*$B$32+AU11*$B$35+AU14*$B$38+AU17*$B$42+SUM($B18:AV18)</f>
        <v>25</v>
      </c>
      <c r="AV24">
        <f ca="1">AV5*$B$29+AV8*$B$32+AV11*$B$35+AV14*$B$38+AV17*$B$42+SUM($B18:AW18)</f>
        <v>25</v>
      </c>
      <c r="AW24">
        <f ca="1">AW5*$B$29+AW8*$B$32+AW11*$B$35+AW14*$B$38+AW17*$B$42+SUM($B18:AX18)</f>
        <v>28</v>
      </c>
      <c r="AX24">
        <f ca="1">AX5*$B$29+AX8*$B$32+AX11*$B$35+AX14*$B$38+AX17*$B$42+SUM($B18:AY18)</f>
        <v>28</v>
      </c>
      <c r="AY24">
        <f ca="1">AY5*$B$29+AY8*$B$32+AY11*$B$35+AY14*$B$38+AY17*$B$42+SUM($B18:AZ18)</f>
        <v>28</v>
      </c>
      <c r="AZ24">
        <f ca="1">AZ5*$B$29+AZ8*$B$32+AZ11*$B$35+AZ14*$B$38+AZ17*$B$42+SUM($B18:BA18)</f>
        <v>29</v>
      </c>
      <c r="BA24">
        <f ca="1">BA5*$B$29+BA8*$B$32+BA11*$B$35+BA14*$B$38+BA17*$B$42+SUM($B18:BB18)</f>
        <v>29</v>
      </c>
      <c r="BB24">
        <f ca="1">BB5*$B$29+BB8*$B$32+BB11*$B$35+BB14*$B$38+BB17*$B$42+SUM($B18:BC18)</f>
        <v>29</v>
      </c>
      <c r="BC24">
        <f ca="1">BC5*$B$29+BC8*$B$32+BC11*$B$35+BC14*$B$38+BC17*$B$42+SUM($B18:BD18)</f>
        <v>29</v>
      </c>
      <c r="BD24">
        <f ca="1">BD5*$B$29+BD8*$B$32+BD11*$B$35+BD14*$B$38+BD17*$B$42+SUM($B18:BE18)</f>
        <v>31</v>
      </c>
      <c r="BE24">
        <f ca="1">BE5*$B$29+BE8*$B$32+BE11*$B$35+BE14*$B$38+BE17*$B$42+SUM($B18:BF18)</f>
        <v>31</v>
      </c>
      <c r="BF24">
        <f ca="1">BF5*$B$29+BF8*$B$32+BF11*$B$35+BF14*$B$38+BF17*$B$42+SUM($B18:BG18)</f>
        <v>32</v>
      </c>
      <c r="BG24">
        <f ca="1">BG5*$B$29+BG8*$B$32+BG11*$B$35+BG14*$B$38+BG17*$B$42+SUM($B18:BH18)</f>
        <v>32</v>
      </c>
      <c r="BH24">
        <f ca="1">BH5*$B$29+BH8*$B$32+BH11*$B$35+BH14*$B$38+BH17*$B$42+SUM($B18:BI18)</f>
        <v>32</v>
      </c>
      <c r="BI24">
        <f ca="1">BI5*$B$29+BI8*$B$32+BI11*$B$35+BI14*$B$38+BI17*$B$42+SUM($B18:BJ18)</f>
        <v>33</v>
      </c>
      <c r="BJ24">
        <f ca="1">BJ5*$B$29+BJ8*$B$32+BJ11*$B$35+BJ14*$B$38+BJ17*$B$42+SUM($B18:BK18)</f>
        <v>35</v>
      </c>
      <c r="BK24">
        <f ca="1">BK5*$B$29+BK8*$B$32+BK11*$B$35+BK14*$B$38+BK17*$B$42+SUM($B18:BL18)</f>
        <v>35</v>
      </c>
      <c r="BL24">
        <f ca="1">BL5*$B$29+BL8*$B$32+BL11*$B$35+BL14*$B$38+BL17*$B$42+SUM($B18:BM18)</f>
        <v>35</v>
      </c>
      <c r="BM24">
        <f ca="1">BM5*$B$29+BM8*$B$32+BM11*$B$35+BM14*$B$38+BM17*$B$42+SUM($B18:BN18)</f>
        <v>35</v>
      </c>
      <c r="BN24">
        <f ca="1">BN5*$B$29+BN8*$B$32+BN11*$B$35+BN14*$B$38+BN17*$B$42+SUM($B18:BO18)</f>
        <v>36</v>
      </c>
      <c r="BO24">
        <f ca="1">BO5*$B$29+BO8*$B$32+BO11*$B$35+BO14*$B$38+BO17*$B$42+SUM($B18:BP18)</f>
        <v>37</v>
      </c>
      <c r="BP24">
        <f ca="1">BP5*$B$29+BP8*$B$32+BP11*$B$35+BP14*$B$38+BP17*$B$42+SUM($B18:BQ18)</f>
        <v>37</v>
      </c>
      <c r="BQ24">
        <f ca="1">BQ5*$B$29+BQ8*$B$32+BQ11*$B$35+BQ14*$B$38+BQ17*$B$42+SUM($B18:BR18)</f>
        <v>40</v>
      </c>
      <c r="BR24">
        <f ca="1">BR5*$B$29+BR8*$B$32+BR11*$B$35+BR14*$B$38+BR17*$B$42+SUM($B18:BS18)</f>
        <v>40</v>
      </c>
      <c r="BS24">
        <f ca="1">BS5*$B$29+BS8*$B$32+BS11*$B$35+BS14*$B$38+BS17*$B$42+SUM($B18:BT18)</f>
        <v>40</v>
      </c>
      <c r="BT24">
        <f ca="1">BT5*$B$29+BT8*$B$32+BT11*$B$35+BT14*$B$38+BT17*$B$42+SUM($B18:BU18)</f>
        <v>40</v>
      </c>
      <c r="BU24">
        <f ca="1">BU5*$B$29+BU8*$B$32+BU11*$B$35+BU14*$B$38+BU17*$B$42+SUM($B18:BV18)</f>
        <v>40</v>
      </c>
      <c r="BV24">
        <f ca="1">BV5*$B$29+BV8*$B$32+BV11*$B$35+BV14*$B$38+BV17*$B$42+SUM($B18:BW18)</f>
        <v>40</v>
      </c>
      <c r="BW24">
        <f ca="1">BW5*$B$29+BW8*$B$32+BW11*$B$35+BW14*$B$38+BW17*$B$42+SUM($B18:BX18)</f>
        <v>40</v>
      </c>
      <c r="BX24">
        <f ca="1">BX5*$B$29+BX8*$B$32+BX11*$B$35+BX14*$B$38+BX17*$B$42+SUM($B18:BY18)</f>
        <v>42</v>
      </c>
      <c r="BY24">
        <f ca="1">BY5*$B$29+BY8*$B$32+BY11*$B$35+BY14*$B$38+BY17*$B$42+SUM($B18:BZ18)</f>
        <v>43</v>
      </c>
      <c r="BZ24">
        <f ca="1">BZ5*$B$29+BZ8*$B$32+BZ11*$B$35+BZ14*$B$38+BZ17*$B$42+SUM($B18:CA18)</f>
        <v>43</v>
      </c>
      <c r="CA24">
        <f ca="1">CA5*$B$29+CA8*$B$32+CA11*$B$35+CA14*$B$38+CA17*$B$42+SUM($B18:CB18)</f>
        <v>43</v>
      </c>
      <c r="CB24">
        <f ca="1">CB5*$B$29+CB8*$B$32+CB11*$B$35+CB14*$B$38+CB17*$B$42+SUM($B18:CC18)</f>
        <v>44</v>
      </c>
      <c r="CC24">
        <f ca="1">CC5*$B$29+CC8*$B$32+CC11*$B$35+CC14*$B$38+CC17*$B$42+SUM($B18:CD18)</f>
        <v>44</v>
      </c>
      <c r="CD24">
        <f ca="1">CD5*$B$29+CD8*$B$32+CD11*$B$35+CD14*$B$38+CD17*$B$42+SUM($B18:CE18)</f>
        <v>47</v>
      </c>
      <c r="CE24">
        <f ca="1">CE5*$B$29+CE8*$B$32+CE11*$B$35+CE14*$B$38+CE17*$B$42+SUM($B18:CF18)</f>
        <v>48</v>
      </c>
      <c r="CF24">
        <f ca="1">CF5*$B$29+CF8*$B$32+CF11*$B$35+CF14*$B$38+CF17*$B$42+SUM($B18:CG18)</f>
        <v>48</v>
      </c>
      <c r="CG24">
        <f ca="1">CG5*$B$29+CG8*$B$32+CG11*$B$35+CG14*$B$38+CG17*$B$42+SUM($B18:CH18)</f>
        <v>49</v>
      </c>
      <c r="CH24">
        <f ca="1">CH5*$B$29+CH8*$B$32+CH11*$B$35+CH14*$B$38+CH17*$B$42+SUM($B18:CI18)</f>
        <v>49</v>
      </c>
      <c r="CI24">
        <f ca="1">CI5*$B$29+CI8*$B$32+CI11*$B$35+CI14*$B$38+CI17*$B$42+SUM($B18:CJ18)</f>
        <v>50</v>
      </c>
      <c r="CJ24">
        <f ca="1">CJ5*$B$29+CJ8*$B$32+CJ11*$B$35+CJ14*$B$38+CJ17*$B$42+SUM($B18:CK18)</f>
        <v>51</v>
      </c>
      <c r="CK24">
        <f ca="1">CK5*$B$29+CK8*$B$32+CK11*$B$35+CK14*$B$38+CK17*$B$42+SUM($B18:CL18)</f>
        <v>53</v>
      </c>
      <c r="CL24">
        <f ca="1">CL5*$B$29+CL8*$B$32+CL11*$B$35+CL14*$B$38+CL17*$B$42+SUM($B18:CM18)</f>
        <v>53</v>
      </c>
      <c r="CM24">
        <f ca="1">CM5*$B$29+CM8*$B$32+CM11*$B$35+CM14*$B$38+CM17*$B$42+SUM($B18:CN18)</f>
        <v>54</v>
      </c>
      <c r="CN24">
        <f ca="1">CN5*$B$29+CN8*$B$32+CN11*$B$35+CN14*$B$38+CN17*$B$42+SUM($B18:CO18)</f>
        <v>54</v>
      </c>
      <c r="CO24">
        <f ca="1">CO5*$B$29+CO8*$B$32+CO11*$B$35+CO14*$B$38+CO17*$B$42+SUM($B18:CP18)</f>
        <v>55</v>
      </c>
      <c r="CP24">
        <f ca="1">CP5*$B$29+CP8*$B$32+CP11*$B$35+CP14*$B$38+CP17*$B$42+SUM($B18:CQ18)</f>
        <v>55</v>
      </c>
      <c r="CQ24">
        <f ca="1">CQ5*$B$29+CQ8*$B$32+CQ11*$B$35+CQ14*$B$38+CQ17*$B$42+SUM($B18:CR18)</f>
        <v>55</v>
      </c>
      <c r="CR24">
        <f ca="1">CR5*$B$29+CR8*$B$32+CR11*$B$35+CR14*$B$38+CR17*$B$42+SUM($B18:CS18)</f>
        <v>57</v>
      </c>
      <c r="CS24">
        <f ca="1">CS5*$B$29+CS8*$B$32+CS11*$B$35+CS14*$B$38+CS17*$B$42+SUM($B18:CT18)</f>
        <v>57</v>
      </c>
      <c r="CT24">
        <f ca="1">CT5*$B$29+CT8*$B$32+CT11*$B$35+CT14*$B$38+CT17*$B$42+SUM($B18:CU18)</f>
        <v>58</v>
      </c>
      <c r="CU24">
        <f ca="1">CU5*$B$29+CU8*$B$32+CU11*$B$35+CU14*$B$38+CU17*$B$42+SUM($B18:CV18)</f>
        <v>58</v>
      </c>
      <c r="CV24">
        <f ca="1">CV5*$B$29+CV8*$B$32+CV11*$B$35+CV14*$B$38+CV17*$B$42+SUM($B18:CW18)</f>
        <v>58</v>
      </c>
      <c r="CW24">
        <f ca="1">CW5*$B$29+CW8*$B$32+CW11*$B$35+CW14*$B$38+CW17*$B$42+SUM($B18:CX18)</f>
        <v>59</v>
      </c>
      <c r="CX24">
        <f ca="1">CX5*$B$29+CX8*$B$32+CX11*$B$35+CX14*$B$38+CX17*$B$42+SUM($B18:CY18)</f>
        <v>62</v>
      </c>
    </row>
    <row r="25" spans="1:102" x14ac:dyDescent="0.2">
      <c r="A25" t="s">
        <v>181</v>
      </c>
      <c r="B25">
        <f ca="1">B24*0.25/12</f>
        <v>2.0833333333333332E-2</v>
      </c>
      <c r="C25">
        <f t="shared" ref="C25:BN25" ca="1" si="42">C24*0.25/12</f>
        <v>2.0833333333333332E-2</v>
      </c>
      <c r="D25">
        <f t="shared" ca="1" si="42"/>
        <v>2.0833333333333332E-2</v>
      </c>
      <c r="E25">
        <f t="shared" ca="1" si="42"/>
        <v>2.0833333333333332E-2</v>
      </c>
      <c r="F25">
        <f t="shared" ca="1" si="42"/>
        <v>2.0833333333333332E-2</v>
      </c>
      <c r="G25">
        <f t="shared" ca="1" si="42"/>
        <v>2.0833333333333332E-2</v>
      </c>
      <c r="H25">
        <f t="shared" ca="1" si="42"/>
        <v>2.0833333333333332E-2</v>
      </c>
      <c r="I25">
        <f t="shared" ca="1" si="42"/>
        <v>6.25E-2</v>
      </c>
      <c r="J25">
        <f t="shared" ca="1" si="42"/>
        <v>6.25E-2</v>
      </c>
      <c r="K25">
        <f t="shared" ca="1" si="42"/>
        <v>0.10416666666666667</v>
      </c>
      <c r="L25">
        <f t="shared" ca="1" si="42"/>
        <v>8.3333333333333329E-2</v>
      </c>
      <c r="M25">
        <f t="shared" ca="1" si="42"/>
        <v>8.3333333333333329E-2</v>
      </c>
      <c r="N25">
        <f t="shared" ca="1" si="42"/>
        <v>0.10416666666666667</v>
      </c>
      <c r="O25">
        <f t="shared" ca="1" si="42"/>
        <v>0.10416666666666667</v>
      </c>
      <c r="P25">
        <f t="shared" ca="1" si="42"/>
        <v>0.16666666666666666</v>
      </c>
      <c r="Q25">
        <f t="shared" ca="1" si="42"/>
        <v>0.16666666666666666</v>
      </c>
      <c r="R25">
        <f t="shared" ca="1" si="42"/>
        <v>0.16666666666666666</v>
      </c>
      <c r="S25">
        <f t="shared" ca="1" si="42"/>
        <v>0.1875</v>
      </c>
      <c r="T25">
        <f t="shared" ca="1" si="42"/>
        <v>0.1875</v>
      </c>
      <c r="U25">
        <f t="shared" ca="1" si="42"/>
        <v>0.1875</v>
      </c>
      <c r="V25">
        <f t="shared" ca="1" si="42"/>
        <v>0.22916666666666666</v>
      </c>
      <c r="W25">
        <f t="shared" ca="1" si="42"/>
        <v>0.22916666666666666</v>
      </c>
      <c r="X25">
        <f t="shared" ca="1" si="42"/>
        <v>0.22916666666666666</v>
      </c>
      <c r="Y25">
        <f t="shared" ca="1" si="42"/>
        <v>0.25</v>
      </c>
      <c r="Z25">
        <f t="shared" ca="1" si="42"/>
        <v>0.25</v>
      </c>
      <c r="AA25">
        <f t="shared" ca="1" si="42"/>
        <v>0.27083333333333331</v>
      </c>
      <c r="AB25">
        <f t="shared" ca="1" si="42"/>
        <v>0.29166666666666669</v>
      </c>
      <c r="AC25">
        <f t="shared" ca="1" si="42"/>
        <v>0.3125</v>
      </c>
      <c r="AD25">
        <f t="shared" ca="1" si="42"/>
        <v>0.3125</v>
      </c>
      <c r="AE25">
        <f t="shared" ca="1" si="42"/>
        <v>0.3125</v>
      </c>
      <c r="AF25">
        <f t="shared" ca="1" si="42"/>
        <v>0.3125</v>
      </c>
      <c r="AG25">
        <f t="shared" ca="1" si="42"/>
        <v>0.33333333333333331</v>
      </c>
      <c r="AH25">
        <f t="shared" ca="1" si="42"/>
        <v>0.33333333333333331</v>
      </c>
      <c r="AI25">
        <f t="shared" ca="1" si="42"/>
        <v>0.35416666666666669</v>
      </c>
      <c r="AJ25">
        <f t="shared" ca="1" si="42"/>
        <v>0.4375</v>
      </c>
      <c r="AK25">
        <f t="shared" ca="1" si="42"/>
        <v>0.4375</v>
      </c>
      <c r="AL25">
        <f t="shared" ca="1" si="42"/>
        <v>0.4375</v>
      </c>
      <c r="AM25">
        <f t="shared" ca="1" si="42"/>
        <v>0.4375</v>
      </c>
      <c r="AN25">
        <f t="shared" ca="1" si="42"/>
        <v>0.4375</v>
      </c>
      <c r="AO25">
        <f t="shared" ca="1" si="42"/>
        <v>0.4375</v>
      </c>
      <c r="AP25">
        <f t="shared" ca="1" si="42"/>
        <v>0.47916666666666669</v>
      </c>
      <c r="AQ25">
        <f t="shared" ca="1" si="42"/>
        <v>0.47916666666666669</v>
      </c>
      <c r="AR25">
        <f t="shared" ca="1" si="42"/>
        <v>0.5</v>
      </c>
      <c r="AS25">
        <f t="shared" ca="1" si="42"/>
        <v>0.5</v>
      </c>
      <c r="AT25">
        <f t="shared" ca="1" si="42"/>
        <v>0.5</v>
      </c>
      <c r="AU25">
        <f t="shared" ca="1" si="42"/>
        <v>0.52083333333333337</v>
      </c>
      <c r="AV25">
        <f t="shared" ca="1" si="42"/>
        <v>0.52083333333333337</v>
      </c>
      <c r="AW25">
        <f t="shared" ca="1" si="42"/>
        <v>0.58333333333333337</v>
      </c>
      <c r="AX25">
        <f t="shared" ca="1" si="42"/>
        <v>0.58333333333333337</v>
      </c>
      <c r="AY25">
        <f t="shared" ca="1" si="42"/>
        <v>0.58333333333333337</v>
      </c>
      <c r="AZ25">
        <f t="shared" ca="1" si="42"/>
        <v>0.60416666666666663</v>
      </c>
      <c r="BA25">
        <f t="shared" ca="1" si="42"/>
        <v>0.60416666666666663</v>
      </c>
      <c r="BB25">
        <f t="shared" ca="1" si="42"/>
        <v>0.60416666666666663</v>
      </c>
      <c r="BC25">
        <f t="shared" ca="1" si="42"/>
        <v>0.60416666666666663</v>
      </c>
      <c r="BD25">
        <f t="shared" ca="1" si="42"/>
        <v>0.64583333333333337</v>
      </c>
      <c r="BE25">
        <f t="shared" ca="1" si="42"/>
        <v>0.64583333333333337</v>
      </c>
      <c r="BF25">
        <f t="shared" ca="1" si="42"/>
        <v>0.66666666666666663</v>
      </c>
      <c r="BG25">
        <f t="shared" ca="1" si="42"/>
        <v>0.66666666666666663</v>
      </c>
      <c r="BH25">
        <f t="shared" ca="1" si="42"/>
        <v>0.66666666666666663</v>
      </c>
      <c r="BI25">
        <f t="shared" ca="1" si="42"/>
        <v>0.6875</v>
      </c>
      <c r="BJ25">
        <f t="shared" ca="1" si="42"/>
        <v>0.72916666666666663</v>
      </c>
      <c r="BK25">
        <f t="shared" ca="1" si="42"/>
        <v>0.72916666666666663</v>
      </c>
      <c r="BL25">
        <f t="shared" ca="1" si="42"/>
        <v>0.72916666666666663</v>
      </c>
      <c r="BM25">
        <f t="shared" ca="1" si="42"/>
        <v>0.72916666666666663</v>
      </c>
      <c r="BN25">
        <f t="shared" ca="1" si="42"/>
        <v>0.75</v>
      </c>
      <c r="BO25">
        <f t="shared" ref="BO25:CX25" ca="1" si="43">BO24*0.25/12</f>
        <v>0.77083333333333337</v>
      </c>
      <c r="BP25">
        <f t="shared" ca="1" si="43"/>
        <v>0.77083333333333337</v>
      </c>
      <c r="BQ25">
        <f t="shared" ca="1" si="43"/>
        <v>0.83333333333333337</v>
      </c>
      <c r="BR25">
        <f t="shared" ca="1" si="43"/>
        <v>0.83333333333333337</v>
      </c>
      <c r="BS25">
        <f t="shared" ca="1" si="43"/>
        <v>0.83333333333333337</v>
      </c>
      <c r="BT25">
        <f t="shared" ca="1" si="43"/>
        <v>0.83333333333333337</v>
      </c>
      <c r="BU25">
        <f t="shared" ca="1" si="43"/>
        <v>0.83333333333333337</v>
      </c>
      <c r="BV25">
        <f t="shared" ca="1" si="43"/>
        <v>0.83333333333333337</v>
      </c>
      <c r="BW25">
        <f t="shared" ca="1" si="43"/>
        <v>0.83333333333333337</v>
      </c>
      <c r="BX25">
        <f t="shared" ca="1" si="43"/>
        <v>0.875</v>
      </c>
      <c r="BY25">
        <f t="shared" ca="1" si="43"/>
        <v>0.89583333333333337</v>
      </c>
      <c r="BZ25">
        <f t="shared" ca="1" si="43"/>
        <v>0.89583333333333337</v>
      </c>
      <c r="CA25">
        <f t="shared" ca="1" si="43"/>
        <v>0.89583333333333337</v>
      </c>
      <c r="CB25">
        <f t="shared" ca="1" si="43"/>
        <v>0.91666666666666663</v>
      </c>
      <c r="CC25">
        <f t="shared" ca="1" si="43"/>
        <v>0.91666666666666663</v>
      </c>
      <c r="CD25">
        <f t="shared" ca="1" si="43"/>
        <v>0.97916666666666663</v>
      </c>
      <c r="CE25">
        <f t="shared" ca="1" si="43"/>
        <v>1</v>
      </c>
      <c r="CF25">
        <f t="shared" ca="1" si="43"/>
        <v>1</v>
      </c>
      <c r="CG25">
        <f t="shared" ca="1" si="43"/>
        <v>1.0208333333333333</v>
      </c>
      <c r="CH25">
        <f t="shared" ca="1" si="43"/>
        <v>1.0208333333333333</v>
      </c>
      <c r="CI25">
        <f t="shared" ca="1" si="43"/>
        <v>1.0416666666666667</v>
      </c>
      <c r="CJ25">
        <f t="shared" ca="1" si="43"/>
        <v>1.0625</v>
      </c>
      <c r="CK25">
        <f t="shared" ca="1" si="43"/>
        <v>1.1041666666666667</v>
      </c>
      <c r="CL25">
        <f t="shared" ca="1" si="43"/>
        <v>1.1041666666666667</v>
      </c>
      <c r="CM25">
        <f t="shared" ca="1" si="43"/>
        <v>1.125</v>
      </c>
      <c r="CN25">
        <f t="shared" ca="1" si="43"/>
        <v>1.125</v>
      </c>
      <c r="CO25">
        <f t="shared" ca="1" si="43"/>
        <v>1.1458333333333333</v>
      </c>
      <c r="CP25">
        <f t="shared" ca="1" si="43"/>
        <v>1.1458333333333333</v>
      </c>
      <c r="CQ25">
        <f t="shared" ca="1" si="43"/>
        <v>1.1458333333333333</v>
      </c>
      <c r="CR25">
        <f t="shared" ca="1" si="43"/>
        <v>1.1875</v>
      </c>
      <c r="CS25">
        <f t="shared" ca="1" si="43"/>
        <v>1.1875</v>
      </c>
      <c r="CT25">
        <f t="shared" ca="1" si="43"/>
        <v>1.2083333333333333</v>
      </c>
      <c r="CU25">
        <f t="shared" ca="1" si="43"/>
        <v>1.2083333333333333</v>
      </c>
      <c r="CV25">
        <f t="shared" ca="1" si="43"/>
        <v>1.2083333333333333</v>
      </c>
      <c r="CW25">
        <f t="shared" ca="1" si="43"/>
        <v>1.2291666666666667</v>
      </c>
      <c r="CX25">
        <f t="shared" ca="1" si="43"/>
        <v>1.2916666666666667</v>
      </c>
    </row>
    <row r="27" spans="1:102" x14ac:dyDescent="0.2">
      <c r="A27" s="1" t="s">
        <v>182</v>
      </c>
      <c r="B27" s="38">
        <v>0.02</v>
      </c>
      <c r="C27" s="1" t="s">
        <v>183</v>
      </c>
      <c r="E27" s="38">
        <v>0.02</v>
      </c>
      <c r="F27" s="1" t="s">
        <v>184</v>
      </c>
      <c r="H27" t="s">
        <v>262</v>
      </c>
      <c r="I27">
        <v>1</v>
      </c>
      <c r="J27">
        <f>15+I27*3</f>
        <v>18</v>
      </c>
    </row>
    <row r="28" spans="1:102" x14ac:dyDescent="0.2">
      <c r="A28" s="1" t="s">
        <v>185</v>
      </c>
      <c r="B28" s="38">
        <v>0.18</v>
      </c>
      <c r="C28" s="1" t="s">
        <v>186</v>
      </c>
      <c r="E28" s="38">
        <v>0.18</v>
      </c>
      <c r="F28" s="1" t="s">
        <v>187</v>
      </c>
      <c r="H28" t="s">
        <v>262</v>
      </c>
      <c r="I28">
        <v>2</v>
      </c>
      <c r="J28">
        <v>21</v>
      </c>
    </row>
    <row r="29" spans="1:102" x14ac:dyDescent="0.2">
      <c r="A29" s="1" t="s">
        <v>188</v>
      </c>
      <c r="B29" s="46">
        <v>1</v>
      </c>
      <c r="C29" s="1" t="s">
        <v>183</v>
      </c>
      <c r="E29" s="46">
        <v>1</v>
      </c>
      <c r="F29" s="1" t="s">
        <v>189</v>
      </c>
      <c r="H29" t="s">
        <v>262</v>
      </c>
      <c r="I29">
        <v>3</v>
      </c>
      <c r="J29">
        <v>24</v>
      </c>
    </row>
    <row r="30" spans="1:102" x14ac:dyDescent="0.2">
      <c r="A30" s="2" t="s">
        <v>190</v>
      </c>
      <c r="B30" s="43">
        <v>0.03</v>
      </c>
      <c r="C30" s="2" t="s">
        <v>191</v>
      </c>
      <c r="E30" s="43">
        <v>0.03</v>
      </c>
      <c r="F30" s="2" t="s">
        <v>192</v>
      </c>
      <c r="H30" t="s">
        <v>262</v>
      </c>
      <c r="I30">
        <v>4</v>
      </c>
      <c r="J30">
        <v>27</v>
      </c>
    </row>
    <row r="31" spans="1:102" x14ac:dyDescent="0.2">
      <c r="A31" s="2" t="s">
        <v>193</v>
      </c>
      <c r="B31" s="43">
        <v>0.22</v>
      </c>
      <c r="C31" s="2" t="s">
        <v>194</v>
      </c>
      <c r="E31" s="43">
        <v>0.22</v>
      </c>
      <c r="F31" s="2" t="s">
        <v>195</v>
      </c>
      <c r="H31" t="s">
        <v>262</v>
      </c>
      <c r="I31">
        <v>5</v>
      </c>
      <c r="J31">
        <v>30</v>
      </c>
    </row>
    <row r="32" spans="1:102" x14ac:dyDescent="0.2">
      <c r="A32" s="2" t="s">
        <v>196</v>
      </c>
      <c r="B32" s="47">
        <v>1</v>
      </c>
      <c r="C32" s="2" t="s">
        <v>194</v>
      </c>
      <c r="E32" s="47">
        <v>1</v>
      </c>
      <c r="F32" s="2" t="s">
        <v>197</v>
      </c>
    </row>
    <row r="33" spans="1:56" x14ac:dyDescent="0.2">
      <c r="A33" s="1" t="s">
        <v>198</v>
      </c>
      <c r="B33" s="38">
        <v>0.05</v>
      </c>
      <c r="C33" s="1" t="s">
        <v>199</v>
      </c>
      <c r="E33" s="38">
        <v>0.05</v>
      </c>
      <c r="F33" s="1" t="s">
        <v>200</v>
      </c>
    </row>
    <row r="34" spans="1:56" x14ac:dyDescent="0.2">
      <c r="A34" s="1" t="s">
        <v>201</v>
      </c>
      <c r="B34" s="38">
        <v>0.12</v>
      </c>
      <c r="C34" s="1" t="s">
        <v>199</v>
      </c>
      <c r="E34" s="38">
        <v>0.12</v>
      </c>
      <c r="F34" s="1" t="s">
        <v>202</v>
      </c>
    </row>
    <row r="35" spans="1:56" x14ac:dyDescent="0.2">
      <c r="A35" s="1" t="s">
        <v>203</v>
      </c>
      <c r="B35" s="46">
        <v>1</v>
      </c>
      <c r="C35" s="1" t="s">
        <v>199</v>
      </c>
      <c r="E35" s="46">
        <v>1</v>
      </c>
      <c r="F35" s="1" t="s">
        <v>204</v>
      </c>
    </row>
    <row r="36" spans="1:56" x14ac:dyDescent="0.2">
      <c r="A36" s="2" t="s">
        <v>205</v>
      </c>
      <c r="B36" s="43">
        <v>0.04</v>
      </c>
      <c r="C36" s="2" t="s">
        <v>206</v>
      </c>
      <c r="E36" s="43">
        <v>0.04</v>
      </c>
      <c r="F36" s="2" t="s">
        <v>207</v>
      </c>
    </row>
    <row r="37" spans="1:56" x14ac:dyDescent="0.2">
      <c r="A37" s="2" t="s">
        <v>208</v>
      </c>
      <c r="B37" s="43">
        <v>0.15</v>
      </c>
      <c r="C37" s="2" t="s">
        <v>206</v>
      </c>
      <c r="E37" s="43">
        <v>0.15</v>
      </c>
      <c r="F37" s="2" t="s">
        <v>209</v>
      </c>
    </row>
    <row r="38" spans="1:56" x14ac:dyDescent="0.2">
      <c r="A38" s="2" t="s">
        <v>210</v>
      </c>
      <c r="B38" s="47">
        <v>1</v>
      </c>
      <c r="C38" s="2" t="s">
        <v>206</v>
      </c>
      <c r="E38" s="47">
        <v>1</v>
      </c>
      <c r="F38" s="2" t="s">
        <v>211</v>
      </c>
    </row>
    <row r="39" spans="1:56" x14ac:dyDescent="0.2">
      <c r="A39" s="1" t="s">
        <v>212</v>
      </c>
      <c r="B39" s="38">
        <v>0.05</v>
      </c>
      <c r="C39" s="1" t="s">
        <v>213</v>
      </c>
      <c r="E39" s="38">
        <v>0.05</v>
      </c>
      <c r="F39" s="1" t="s">
        <v>214</v>
      </c>
    </row>
    <row r="40" spans="1:56" x14ac:dyDescent="0.2">
      <c r="A40" s="1" t="s">
        <v>215</v>
      </c>
      <c r="B40" s="38">
        <v>0.18</v>
      </c>
      <c r="C40" s="1" t="s">
        <v>213</v>
      </c>
      <c r="E40" s="38">
        <v>0.18</v>
      </c>
      <c r="F40" s="1" t="s">
        <v>216</v>
      </c>
    </row>
    <row r="41" spans="1:56" x14ac:dyDescent="0.2">
      <c r="A41" s="1" t="s">
        <v>217</v>
      </c>
      <c r="B41" s="40">
        <v>0.04</v>
      </c>
      <c r="C41" s="1" t="s">
        <v>213</v>
      </c>
      <c r="E41" s="40">
        <v>0.04</v>
      </c>
      <c r="F41" s="1" t="s">
        <v>218</v>
      </c>
    </row>
    <row r="42" spans="1:56" x14ac:dyDescent="0.2">
      <c r="A42" s="1" t="s">
        <v>219</v>
      </c>
      <c r="B42" s="46">
        <v>1</v>
      </c>
      <c r="C42" s="1" t="s">
        <v>213</v>
      </c>
      <c r="E42" s="46">
        <v>1</v>
      </c>
      <c r="F42" s="1" t="s">
        <v>220</v>
      </c>
    </row>
    <row r="43" spans="1:56" x14ac:dyDescent="0.2">
      <c r="A43" t="s">
        <v>221</v>
      </c>
      <c r="B43" s="11">
        <f ca="1">SUM(18:18)</f>
        <v>5</v>
      </c>
      <c r="E43" s="33"/>
    </row>
    <row r="44" spans="1:56" x14ac:dyDescent="0.2">
      <c r="A44" t="s">
        <v>222</v>
      </c>
      <c r="B44" s="11">
        <v>12</v>
      </c>
    </row>
    <row r="45" spans="1:56" x14ac:dyDescent="0.2">
      <c r="B45" t="s">
        <v>223</v>
      </c>
    </row>
    <row r="46" spans="1:56" x14ac:dyDescent="0.2">
      <c r="B46">
        <v>1</v>
      </c>
      <c r="C46" s="72" t="s">
        <v>224</v>
      </c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</row>
    <row r="47" spans="1:56" x14ac:dyDescent="0.2">
      <c r="B47">
        <v>2</v>
      </c>
      <c r="C47" s="72" t="s">
        <v>225</v>
      </c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</row>
    <row r="48" spans="1:56" x14ac:dyDescent="0.2">
      <c r="B48">
        <v>3</v>
      </c>
      <c r="C48" s="72" t="s">
        <v>226</v>
      </c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</row>
    <row r="49" spans="2:56" x14ac:dyDescent="0.2">
      <c r="B49">
        <v>4</v>
      </c>
      <c r="C49" s="72" t="s">
        <v>227</v>
      </c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</row>
    <row r="50" spans="2:56" x14ac:dyDescent="0.2">
      <c r="B50">
        <v>5</v>
      </c>
      <c r="C50" s="72" t="s">
        <v>228</v>
      </c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</row>
    <row r="51" spans="2:56" x14ac:dyDescent="0.2">
      <c r="B51">
        <v>4</v>
      </c>
      <c r="C51" s="7" t="s">
        <v>229</v>
      </c>
      <c r="D51" s="7" t="s">
        <v>230</v>
      </c>
      <c r="E51" s="7" t="s">
        <v>231</v>
      </c>
      <c r="F51" s="7" t="str">
        <f>C27&amp;"重击次数"</f>
        <v>输出（近战）重击次数</v>
      </c>
      <c r="G51" s="7" t="str">
        <f>C30&amp;"重击次数"</f>
        <v>治疗重击次数</v>
      </c>
      <c r="H51" s="7" t="str">
        <f>C33&amp;"重击次数"</f>
        <v>坦克重击次数</v>
      </c>
      <c r="I51" s="7" t="str">
        <f>C36&amp;"重击次数"</f>
        <v>输出（远程）重击次数</v>
      </c>
      <c r="J51" s="7" t="str">
        <f>C39&amp;"重击次数"</f>
        <v>辅助重击次数</v>
      </c>
      <c r="K51" s="7" t="s">
        <v>232</v>
      </c>
      <c r="L51" s="7" t="s">
        <v>233</v>
      </c>
      <c r="M51" s="7" t="s">
        <v>234</v>
      </c>
      <c r="N51" s="7" t="str">
        <f>C27&amp;"攻击次数"</f>
        <v>输出（近战）攻击次数</v>
      </c>
      <c r="O51" s="7" t="str">
        <f>C30&amp;"攻击次数"</f>
        <v>治疗攻击次数</v>
      </c>
      <c r="P51" s="7" t="str">
        <f>C33&amp;"攻击次数"</f>
        <v>坦克攻击次数</v>
      </c>
      <c r="Q51" s="7" t="str">
        <f>C36&amp;"攻击次数"</f>
        <v>输出（远程）攻击次数</v>
      </c>
      <c r="R51" s="7" t="str">
        <f>C39&amp;"攻击次数"</f>
        <v>辅助攻击次数</v>
      </c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</row>
    <row r="52" spans="2:56" x14ac:dyDescent="0.2">
      <c r="C52" t="s">
        <v>235</v>
      </c>
      <c r="D52" s="44">
        <f ca="1">V24/8</f>
        <v>1.375</v>
      </c>
      <c r="E52" s="44">
        <f ca="1">V24/12</f>
        <v>0.91666666666666663</v>
      </c>
      <c r="F52">
        <f>MAX(B5:V5)</f>
        <v>1</v>
      </c>
      <c r="G52">
        <f>MAX(B8:V8)</f>
        <v>1</v>
      </c>
      <c r="H52">
        <f>MAX(B11:V11)</f>
        <v>3</v>
      </c>
      <c r="I52">
        <f>MAX(B14:V14)</f>
        <v>2</v>
      </c>
      <c r="J52">
        <f>MAX(B17:V17)</f>
        <v>3</v>
      </c>
      <c r="K52">
        <f>SUM(F52:J52)</f>
        <v>10</v>
      </c>
      <c r="L52">
        <f>60/K52</f>
        <v>6</v>
      </c>
      <c r="M52">
        <f ca="1">E52*18%</f>
        <v>0.16499999999999998</v>
      </c>
      <c r="N52">
        <f>SUM(B3:V3)</f>
        <v>3</v>
      </c>
      <c r="O52">
        <f>SUM(B6:V6)</f>
        <v>3</v>
      </c>
      <c r="P52">
        <f>SUM(B9:V9)</f>
        <v>3</v>
      </c>
      <c r="Q52">
        <f>SUM(B12:V12)</f>
        <v>3</v>
      </c>
      <c r="R52">
        <f>SUM(B15:V15)</f>
        <v>3</v>
      </c>
    </row>
    <row r="53" spans="2:56" x14ac:dyDescent="0.2">
      <c r="C53" t="s">
        <v>236</v>
      </c>
      <c r="D53" s="44">
        <f ca="1">AF24/8</f>
        <v>1.875</v>
      </c>
      <c r="E53" s="44">
        <f ca="1">AF24/12</f>
        <v>1.25</v>
      </c>
      <c r="F53">
        <f>MAX(B5:AF5)</f>
        <v>1</v>
      </c>
      <c r="G53">
        <f>MAX(B8:AF8)</f>
        <v>2</v>
      </c>
      <c r="H53">
        <f>MAX(B11:AF11)</f>
        <v>4</v>
      </c>
      <c r="I53">
        <f>MAX(B14:AF14)</f>
        <v>3</v>
      </c>
      <c r="J53">
        <f>MAX(B17:AF17)</f>
        <v>4</v>
      </c>
      <c r="K53">
        <f>SUM(F53:J53)</f>
        <v>14</v>
      </c>
      <c r="L53">
        <f>90/K53</f>
        <v>6.4285714285714288</v>
      </c>
      <c r="M53">
        <f ca="1">E53*18%</f>
        <v>0.22499999999999998</v>
      </c>
      <c r="N53">
        <f>SUM(B3:AF3)</f>
        <v>4</v>
      </c>
      <c r="O53">
        <f>SUM(B6:AF6)</f>
        <v>4</v>
      </c>
      <c r="P53">
        <f>SUM(B9:AF9)</f>
        <v>4</v>
      </c>
      <c r="Q53">
        <f>SUM(B12:AF12)</f>
        <v>4</v>
      </c>
      <c r="R53">
        <f>SUM(B15:AF15)</f>
        <v>4</v>
      </c>
    </row>
    <row r="54" spans="2:56" x14ac:dyDescent="0.2">
      <c r="C54" t="s">
        <v>237</v>
      </c>
      <c r="D54" s="44">
        <f ca="1">BJ24/8</f>
        <v>4.375</v>
      </c>
      <c r="E54" s="44">
        <f ca="1">BJ24/12</f>
        <v>2.9166666666666665</v>
      </c>
      <c r="F54">
        <f>MAX(B5:BJ5)</f>
        <v>3</v>
      </c>
      <c r="G54">
        <f>MAX(B8:BJ8)</f>
        <v>5</v>
      </c>
      <c r="H54">
        <f>MAX(B11:BJ11)</f>
        <v>9</v>
      </c>
      <c r="I54">
        <f>MAX(B14:BJ14)</f>
        <v>7</v>
      </c>
      <c r="J54">
        <f>MAX(B17:BJ17)</f>
        <v>9</v>
      </c>
      <c r="K54">
        <f>SUM(F54:J54)</f>
        <v>33</v>
      </c>
      <c r="L54">
        <f>180/K54</f>
        <v>5.4545454545454541</v>
      </c>
      <c r="M54">
        <f ca="1">E54*18%</f>
        <v>0.52499999999999991</v>
      </c>
      <c r="N54">
        <f>SUM(B3:BJ3)</f>
        <v>8</v>
      </c>
      <c r="O54">
        <f>SUM(B6:BJ6)</f>
        <v>8</v>
      </c>
      <c r="P54">
        <f>SUM(B9:BJ9)</f>
        <v>8</v>
      </c>
      <c r="Q54">
        <f>SUM(B12:BJ12)</f>
        <v>8</v>
      </c>
      <c r="R54">
        <f>SUM(B15:BJ15)</f>
        <v>8</v>
      </c>
    </row>
    <row r="55" spans="2:56" x14ac:dyDescent="0.2">
      <c r="C55" t="s">
        <v>238</v>
      </c>
      <c r="D55" s="44">
        <f ca="1">CX24/8</f>
        <v>7.75</v>
      </c>
      <c r="E55" s="44">
        <f ca="1">CX24/12</f>
        <v>5.166666666666667</v>
      </c>
      <c r="F55">
        <f>MAX(B5:CX5)</f>
        <v>6</v>
      </c>
      <c r="G55">
        <f>MAX(B8:CX8)</f>
        <v>9</v>
      </c>
      <c r="H55">
        <f>MAX(B11:CX11)</f>
        <v>15</v>
      </c>
      <c r="I55">
        <f>MAX(B14:CX14)</f>
        <v>12</v>
      </c>
      <c r="J55">
        <f>MAX(B17:CX17)</f>
        <v>15</v>
      </c>
      <c r="K55">
        <f>SUM(F55:J55)</f>
        <v>57</v>
      </c>
      <c r="L55">
        <f>300/K55</f>
        <v>5.2631578947368425</v>
      </c>
      <c r="M55">
        <f ca="1">E55*18%</f>
        <v>0.93</v>
      </c>
      <c r="N55">
        <f>SUM(B3:CX3)</f>
        <v>13</v>
      </c>
      <c r="O55">
        <f>SUM(B6:CX6)</f>
        <v>13</v>
      </c>
      <c r="P55">
        <f>SUM(B9:CX9)</f>
        <v>13</v>
      </c>
      <c r="Q55">
        <f>SUM(B12:CX12)</f>
        <v>13</v>
      </c>
      <c r="R55">
        <f>SUM(B15:CX15)</f>
        <v>13</v>
      </c>
    </row>
    <row r="56" spans="2:56" x14ac:dyDescent="0.2">
      <c r="B56">
        <v>5</v>
      </c>
      <c r="C56" t="s">
        <v>239</v>
      </c>
      <c r="D56" t="s">
        <v>240</v>
      </c>
      <c r="V56" s="44"/>
    </row>
    <row r="57" spans="2:56" x14ac:dyDescent="0.2">
      <c r="B57" t="s">
        <v>241</v>
      </c>
      <c r="C57" t="s">
        <v>242</v>
      </c>
      <c r="D57" t="s">
        <v>243</v>
      </c>
    </row>
    <row r="58" spans="2:56" x14ac:dyDescent="0.2">
      <c r="B58">
        <v>1</v>
      </c>
      <c r="C58" t="s">
        <v>244</v>
      </c>
      <c r="D58">
        <v>1</v>
      </c>
    </row>
    <row r="59" spans="2:56" x14ac:dyDescent="0.2">
      <c r="B59">
        <v>2</v>
      </c>
      <c r="C59" t="s">
        <v>245</v>
      </c>
      <c r="D59">
        <v>2</v>
      </c>
    </row>
    <row r="60" spans="2:56" x14ac:dyDescent="0.2">
      <c r="B60">
        <v>3</v>
      </c>
      <c r="C60" t="s">
        <v>246</v>
      </c>
      <c r="D60">
        <v>10</v>
      </c>
    </row>
    <row r="61" spans="2:56" x14ac:dyDescent="0.2">
      <c r="B61">
        <v>4</v>
      </c>
      <c r="C61" t="s">
        <v>247</v>
      </c>
      <c r="D61" t="s">
        <v>248</v>
      </c>
    </row>
    <row r="62" spans="2:56" x14ac:dyDescent="0.2">
      <c r="B62" t="s">
        <v>249</v>
      </c>
      <c r="C62" t="s">
        <v>250</v>
      </c>
      <c r="D62" t="s">
        <v>251</v>
      </c>
      <c r="E62" t="s">
        <v>252</v>
      </c>
      <c r="F62" t="s">
        <v>253</v>
      </c>
      <c r="G62" t="s">
        <v>254</v>
      </c>
      <c r="H62" t="s">
        <v>255</v>
      </c>
      <c r="I62" t="s">
        <v>253</v>
      </c>
    </row>
    <row r="63" spans="2:56" x14ac:dyDescent="0.2">
      <c r="B63">
        <v>1</v>
      </c>
      <c r="C63" t="s">
        <v>256</v>
      </c>
      <c r="D63">
        <f>$D$58*SUM(N52:R52)</f>
        <v>15</v>
      </c>
      <c r="E63">
        <f>$D$59*SUM(F52:J52)</f>
        <v>20</v>
      </c>
      <c r="F63" s="44">
        <f ca="1">$D$60*E52</f>
        <v>9.1666666666666661</v>
      </c>
      <c r="G63" s="32">
        <f ca="1">D63/SUM(D63:F63)</f>
        <v>0.339622641509434</v>
      </c>
      <c r="H63" s="32">
        <f ca="1">E63/SUM(D63:F63)</f>
        <v>0.45283018867924529</v>
      </c>
      <c r="I63" s="32">
        <f ca="1">F63/SUM(D63:F63)</f>
        <v>0.20754716981132076</v>
      </c>
    </row>
    <row r="64" spans="2:56" x14ac:dyDescent="0.2">
      <c r="B64">
        <v>2</v>
      </c>
      <c r="C64" t="s">
        <v>257</v>
      </c>
      <c r="D64">
        <f>$D$58*SUM(N53:R53)</f>
        <v>20</v>
      </c>
      <c r="E64">
        <f>$D$59*SUM(F53:J53)</f>
        <v>28</v>
      </c>
      <c r="F64" s="44">
        <f ca="1">$D$60*E53</f>
        <v>12.5</v>
      </c>
      <c r="G64" s="32">
        <f ca="1">D64/SUM(D64:F64)</f>
        <v>0.33057851239669422</v>
      </c>
      <c r="H64" s="32">
        <f ca="1">E64/SUM(D64:F64)</f>
        <v>0.46280991735537191</v>
      </c>
      <c r="I64" s="32">
        <f ca="1">F64/SUM(D64:F64)</f>
        <v>0.20661157024793389</v>
      </c>
    </row>
    <row r="65" spans="2:9" x14ac:dyDescent="0.2">
      <c r="B65">
        <v>3</v>
      </c>
      <c r="C65" t="s">
        <v>258</v>
      </c>
      <c r="D65">
        <f>$D$58*SUM(N54:R54)</f>
        <v>40</v>
      </c>
      <c r="E65">
        <f>$D$59*SUM(F54:J54)</f>
        <v>66</v>
      </c>
      <c r="F65" s="44">
        <f ca="1">$D$60*E54</f>
        <v>29.166666666666664</v>
      </c>
      <c r="G65" s="32">
        <f ca="1">D65/SUM(D65:F65)</f>
        <v>0.29593094944512949</v>
      </c>
      <c r="H65" s="32">
        <f ca="1">E65/SUM(D65:F65)</f>
        <v>0.48828606658446366</v>
      </c>
      <c r="I65" s="32">
        <f ca="1">F65/SUM(D65:F65)</f>
        <v>0.21578298397040691</v>
      </c>
    </row>
    <row r="66" spans="2:9" x14ac:dyDescent="0.2">
      <c r="B66">
        <v>4</v>
      </c>
      <c r="C66" t="s">
        <v>259</v>
      </c>
      <c r="D66">
        <f>$D$58*SUM(N55:R55)</f>
        <v>65</v>
      </c>
      <c r="E66">
        <f>$D$59*SUM(F55:J55)</f>
        <v>114</v>
      </c>
      <c r="F66" s="44">
        <f ca="1">$D$60*E55</f>
        <v>51.666666666666671</v>
      </c>
      <c r="G66" s="32">
        <f ca="1">D66/SUM(D66:F66)</f>
        <v>0.28179190751445082</v>
      </c>
      <c r="H66" s="32">
        <f ca="1">E66/SUM(D66:F66)</f>
        <v>0.4942196531791907</v>
      </c>
      <c r="I66" s="32">
        <f ca="1">F66/SUM(D66:F66)</f>
        <v>0.22398843930635839</v>
      </c>
    </row>
  </sheetData>
  <mergeCells count="10">
    <mergeCell ref="C49:BD49"/>
    <mergeCell ref="C50:BD50"/>
    <mergeCell ref="C1:V1"/>
    <mergeCell ref="W1:AP1"/>
    <mergeCell ref="AQ1:BJ1"/>
    <mergeCell ref="BK1:CD1"/>
    <mergeCell ref="CE1:CX1"/>
    <mergeCell ref="C46:BD46"/>
    <mergeCell ref="C47:BD47"/>
    <mergeCell ref="C48:BD48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7" workbookViewId="0">
      <selection activeCell="H24" sqref="H24"/>
    </sheetView>
  </sheetViews>
  <sheetFormatPr defaultRowHeight="14.25" x14ac:dyDescent="0.2"/>
  <cols>
    <col min="1" max="1" width="22.5" bestFit="1" customWidth="1"/>
    <col min="2" max="2" width="23.5" bestFit="1" customWidth="1"/>
    <col min="3" max="3" width="22.5" bestFit="1" customWidth="1"/>
    <col min="4" max="4" width="14.125" bestFit="1" customWidth="1"/>
    <col min="5" max="5" width="16.25" bestFit="1" customWidth="1"/>
    <col min="6" max="6" width="14.125" bestFit="1" customWidth="1"/>
    <col min="7" max="8" width="16.25" bestFit="1" customWidth="1"/>
    <col min="9" max="10" width="19.25" bestFit="1" customWidth="1"/>
    <col min="11" max="11" width="7.25" bestFit="1" customWidth="1"/>
    <col min="12" max="12" width="21.375" bestFit="1" customWidth="1"/>
    <col min="13" max="14" width="13" bestFit="1" customWidth="1"/>
    <col min="15" max="15" width="21.375" bestFit="1" customWidth="1"/>
    <col min="16" max="16" width="13" bestFit="1" customWidth="1"/>
    <col min="17" max="17" width="21.375" bestFit="1" customWidth="1"/>
    <col min="18" max="18" width="13" bestFit="1" customWidth="1"/>
  </cols>
  <sheetData>
    <row r="1" spans="1:10" x14ac:dyDescent="0.2">
      <c r="A1" t="s">
        <v>263</v>
      </c>
      <c r="B1" s="6" t="s">
        <v>264</v>
      </c>
      <c r="C1" s="6" t="s">
        <v>300</v>
      </c>
      <c r="D1" s="6" t="s">
        <v>301</v>
      </c>
      <c r="E1" s="6" t="s">
        <v>343</v>
      </c>
      <c r="F1" s="6" t="s">
        <v>342</v>
      </c>
      <c r="G1" s="6" t="s">
        <v>302</v>
      </c>
      <c r="H1" s="6" t="s">
        <v>303</v>
      </c>
      <c r="I1" s="6" t="s">
        <v>344</v>
      </c>
      <c r="J1" s="6" t="s">
        <v>345</v>
      </c>
    </row>
    <row r="2" spans="1:10" x14ac:dyDescent="0.2">
      <c r="A2">
        <v>1</v>
      </c>
      <c r="B2" s="6" t="s">
        <v>25</v>
      </c>
      <c r="C2" s="6">
        <f>VLOOKUP(B2,普通攻击验算!B:AR,32,FALSE)</f>
        <v>1154.3909403009754</v>
      </c>
      <c r="D2" s="6">
        <f>VLOOKUP(B2,普通攻击验算!B:AR,43,FALSE)</f>
        <v>1454.6664948879675</v>
      </c>
      <c r="E2" s="6">
        <f>VLOOKUP(战斗编队!B2,重击技能验算!B:V,21,FALSE)</f>
        <v>4400.2992935017746</v>
      </c>
      <c r="F2" s="6">
        <f>VLOOKUP(战斗编队!B2,重击技能验算!B:W,22,FALSE)</f>
        <v>5533.4297385287218</v>
      </c>
      <c r="G2" s="6">
        <f>VLOOKUP(战斗编队!B2,超萌攻击!B:R,16,FALSE)</f>
        <v>889.37487747500495</v>
      </c>
      <c r="H2" s="6">
        <f>VLOOKUP(战斗编队!B2,超萌攻击!B:R,17,FALSE)</f>
        <v>1118.3996968088384</v>
      </c>
    </row>
    <row r="3" spans="1:10" x14ac:dyDescent="0.2">
      <c r="A3">
        <v>2</v>
      </c>
      <c r="B3" s="6" t="s">
        <v>5</v>
      </c>
      <c r="C3" s="6">
        <f>VLOOKUP(B3,普通攻击验算!B:AR,32,FALSE)</f>
        <v>1268.7531670757705</v>
      </c>
      <c r="D3" s="6">
        <f>VLOOKUP(B3,普通攻击验算!B:AR,43,FALSE)</f>
        <v>1610.0281633003135</v>
      </c>
      <c r="E3" s="6">
        <f>VLOOKUP(战斗编队!B3,重击技能验算!B:V,21,FALSE)</f>
        <v>3602.0901949389204</v>
      </c>
      <c r="F3" s="6">
        <f>VLOOKUP(战斗编队!B3,重击技能验算!B:W,22,FALSE)</f>
        <v>4519.5652349096617</v>
      </c>
      <c r="G3" s="6">
        <f>VLOOKUP(战斗编队!B3,超萌攻击!B:R,16,FALSE)</f>
        <v>892.79994118800255</v>
      </c>
      <c r="H3" s="6">
        <f>VLOOKUP(战斗编队!B3,超萌攻击!B:R,17,FALSE)</f>
        <v>1120.2017044415259</v>
      </c>
    </row>
    <row r="4" spans="1:10" x14ac:dyDescent="0.2">
      <c r="A4">
        <v>3</v>
      </c>
      <c r="B4" s="6" t="s">
        <v>27</v>
      </c>
      <c r="C4" s="6">
        <f>VLOOKUP(B4,普通攻击验算!B:AR,32,FALSE)</f>
        <v>1219.2467912791251</v>
      </c>
      <c r="D4" s="6">
        <f>VLOOKUP(B4,普通攻击验算!B:AR,43,FALSE)</f>
        <v>1529.796621523446</v>
      </c>
      <c r="E4" s="6">
        <f>VLOOKUP(战斗编队!B4,重击技能验算!B:V,21,FALSE)</f>
        <v>4563.1226755365287</v>
      </c>
      <c r="F4" s="6">
        <f>VLOOKUP(战斗编队!B4,重击技能验算!B:W,22,FALSE)</f>
        <v>5750.0638964092159</v>
      </c>
      <c r="G4" s="6">
        <f>VLOOKUP(战斗编队!B4,超萌攻击!B:R,16,FALSE)</f>
        <v>906.50019603999215</v>
      </c>
      <c r="H4" s="6">
        <f>VLOOKUP(战斗编队!B4,超萌攻击!B:R,17,FALSE)</f>
        <v>1142.2954016296658</v>
      </c>
    </row>
    <row r="5" spans="1:10" x14ac:dyDescent="0.2">
      <c r="A5">
        <v>4</v>
      </c>
      <c r="B5" s="6" t="s">
        <v>33</v>
      </c>
      <c r="C5" s="6">
        <f>VLOOKUP(B5,普通攻击验算!B:AR,32,FALSE)</f>
        <v>1162.1888456888582</v>
      </c>
      <c r="D5" s="6">
        <f>VLOOKUP(B5,普通攻击验算!B:AR,43,FALSE)</f>
        <v>1467.3157595621633</v>
      </c>
      <c r="E5" s="6">
        <f>VLOOKUP(战斗编队!B5,重击技能验算!B:V,21,FALSE)</f>
        <v>3866.0930766480092</v>
      </c>
      <c r="F5" s="6">
        <f>VLOOKUP(战斗编队!B5,重击技能验算!B:W,22,FALSE)</f>
        <v>4861.658940753473</v>
      </c>
      <c r="G5" s="6">
        <f>VLOOKUP(战斗编队!B5,超萌攻击!B:R,16,FALSE)</f>
        <v>831.14879435404828</v>
      </c>
      <c r="H5" s="6">
        <f>VLOOKUP(战斗编队!B5,超萌攻击!B:R,17,FALSE)</f>
        <v>1045.1796909843829</v>
      </c>
    </row>
    <row r="6" spans="1:10" x14ac:dyDescent="0.2">
      <c r="A6">
        <v>5</v>
      </c>
      <c r="B6" s="6" t="s">
        <v>11</v>
      </c>
      <c r="C6" s="6">
        <f>VLOOKUP(B6,普通攻击验算!B:AR,32,FALSE)</f>
        <v>1154.3909403009754</v>
      </c>
      <c r="D6" s="6">
        <f>VLOOKUP(B6,普通攻击验算!B:AR,43,FALSE)</f>
        <v>1454.6664948879675</v>
      </c>
      <c r="E6" s="6">
        <f>VLOOKUP(战斗编队!B6,重击技能验算!B:V,21,FALSE)</f>
        <v>4315.64129915996</v>
      </c>
      <c r="F6" s="6">
        <f>VLOOKUP(战斗编队!B6,重击技能验算!B:W,22,FALSE)</f>
        <v>5426.9712837170264</v>
      </c>
      <c r="G6" s="6">
        <f>VLOOKUP(战斗编队!B6,超萌攻击!B:R,16,FALSE)</f>
        <v>881.38306214467752</v>
      </c>
      <c r="H6" s="6">
        <f>VLOOKUP(战斗编队!B6,超萌攻击!B:R,17,FALSE)</f>
        <v>1108.3498920878346</v>
      </c>
    </row>
    <row r="7" spans="1:10" x14ac:dyDescent="0.2">
      <c r="A7" t="s">
        <v>298</v>
      </c>
    </row>
    <row r="8" spans="1:10" x14ac:dyDescent="0.2">
      <c r="A8">
        <v>1</v>
      </c>
      <c r="B8" t="s">
        <v>7</v>
      </c>
    </row>
    <row r="9" spans="1:10" x14ac:dyDescent="0.2">
      <c r="A9">
        <v>2</v>
      </c>
    </row>
    <row r="10" spans="1:10" x14ac:dyDescent="0.2">
      <c r="A10">
        <v>3</v>
      </c>
    </row>
    <row r="11" spans="1:10" x14ac:dyDescent="0.2">
      <c r="A11">
        <v>4</v>
      </c>
    </row>
    <row r="12" spans="1:10" x14ac:dyDescent="0.2">
      <c r="A12">
        <v>5</v>
      </c>
    </row>
    <row r="14" spans="1:10" x14ac:dyDescent="0.2">
      <c r="A14" s="6" t="str">
        <f>B2</f>
        <v>治疗（单体，平砍）</v>
      </c>
      <c r="B14" s="55">
        <f>VLOOKUP(A14,角色属性!B:Y,22,FALSE)</f>
        <v>2.2000000000000002E-2</v>
      </c>
      <c r="C14" t="s">
        <v>269</v>
      </c>
    </row>
    <row r="15" spans="1:10" x14ac:dyDescent="0.2">
      <c r="A15" s="6" t="str">
        <f>B2</f>
        <v>治疗（单体，平砍）</v>
      </c>
      <c r="B15" s="55">
        <f>VLOOKUP(A15,角色属性!B:Y,23,FALSE)</f>
        <v>0.23400000000000004</v>
      </c>
      <c r="C15" t="s">
        <v>270</v>
      </c>
    </row>
    <row r="16" spans="1:10" x14ac:dyDescent="0.2">
      <c r="A16" s="6" t="str">
        <f>B2</f>
        <v>治疗（单体，平砍）</v>
      </c>
      <c r="B16" s="55">
        <v>1</v>
      </c>
      <c r="C16" t="s">
        <v>271</v>
      </c>
    </row>
    <row r="17" spans="1:3" x14ac:dyDescent="0.2">
      <c r="A17" s="6" t="str">
        <f>B3</f>
        <v>输出（单体，平砍）近战</v>
      </c>
      <c r="B17" s="55">
        <f>VLOOKUP(A17,角色属性!B:Y,22,FALSE)</f>
        <v>1.5800000000000002E-2</v>
      </c>
      <c r="C17" t="s">
        <v>272</v>
      </c>
    </row>
    <row r="18" spans="1:3" x14ac:dyDescent="0.2">
      <c r="A18" s="6" t="str">
        <f>B3</f>
        <v>输出（单体，平砍）近战</v>
      </c>
      <c r="B18" s="55">
        <f>VLOOKUP(A18,角色属性!B:Y,23,FALSE)</f>
        <v>0.19059999999999999</v>
      </c>
      <c r="C18" t="s">
        <v>273</v>
      </c>
    </row>
    <row r="19" spans="1:3" x14ac:dyDescent="0.2">
      <c r="A19" s="6" t="str">
        <f>B3</f>
        <v>输出（单体，平砍）近战</v>
      </c>
      <c r="B19" s="55">
        <v>1</v>
      </c>
      <c r="C19" t="s">
        <v>274</v>
      </c>
    </row>
    <row r="20" spans="1:3" x14ac:dyDescent="0.2">
      <c r="A20" s="6" t="str">
        <f>B4</f>
        <v>治疗（AOE，平砍）</v>
      </c>
      <c r="B20" s="55">
        <f>VLOOKUP(A20,角色属性!B:Y,22,FALSE)</f>
        <v>2.4199999999999999E-2</v>
      </c>
      <c r="C20" t="s">
        <v>275</v>
      </c>
    </row>
    <row r="21" spans="1:3" x14ac:dyDescent="0.2">
      <c r="A21" s="6" t="str">
        <f>B4</f>
        <v>治疗（AOE，平砍）</v>
      </c>
      <c r="B21" s="55">
        <f>VLOOKUP(A21,角色属性!B:Y,23,FALSE)</f>
        <v>0.24940000000000001</v>
      </c>
      <c r="C21" t="s">
        <v>276</v>
      </c>
    </row>
    <row r="22" spans="1:3" x14ac:dyDescent="0.2">
      <c r="A22" s="6" t="str">
        <f>B4</f>
        <v>治疗（AOE，平砍）</v>
      </c>
      <c r="B22" s="55">
        <v>1</v>
      </c>
      <c r="C22" t="s">
        <v>277</v>
      </c>
    </row>
    <row r="23" spans="1:3" x14ac:dyDescent="0.2">
      <c r="A23" s="6" t="str">
        <f>B5</f>
        <v>支援（妨碍，攻击）</v>
      </c>
      <c r="B23" s="55">
        <f>VLOOKUP(A23,角色属性!B:Y,22,FALSE)</f>
        <v>2.0600000000000004E-2</v>
      </c>
      <c r="C23" t="s">
        <v>278</v>
      </c>
    </row>
    <row r="24" spans="1:3" x14ac:dyDescent="0.2">
      <c r="A24" s="6" t="str">
        <f>B5</f>
        <v>支援（妨碍，攻击）</v>
      </c>
      <c r="B24" s="55">
        <f>VLOOKUP(A24,角色属性!B:Y,23,FALSE)</f>
        <v>0.22420000000000001</v>
      </c>
      <c r="C24" t="s">
        <v>279</v>
      </c>
    </row>
    <row r="25" spans="1:3" x14ac:dyDescent="0.2">
      <c r="A25" s="6" t="str">
        <f>B5</f>
        <v>支援（妨碍，攻击）</v>
      </c>
      <c r="B25" s="55">
        <v>1</v>
      </c>
      <c r="C25" t="s">
        <v>280</v>
      </c>
    </row>
    <row r="26" spans="1:3" x14ac:dyDescent="0.2">
      <c r="A26" s="6" t="str">
        <f>B6</f>
        <v>输出（综合）近战</v>
      </c>
      <c r="B26" s="55">
        <f>VLOOKUP(A26,角色属性!B:Y,22,FALSE)</f>
        <v>2.2000000000000002E-2</v>
      </c>
      <c r="C26" t="s">
        <v>281</v>
      </c>
    </row>
    <row r="27" spans="1:3" x14ac:dyDescent="0.2">
      <c r="A27" s="6" t="str">
        <f>B6</f>
        <v>输出（综合）近战</v>
      </c>
      <c r="B27" s="55">
        <f>VLOOKUP(A27,角色属性!B:Y,23,FALSE)</f>
        <v>0.23400000000000004</v>
      </c>
      <c r="C27" t="s">
        <v>282</v>
      </c>
    </row>
    <row r="28" spans="1:3" x14ac:dyDescent="0.2">
      <c r="A28" s="6" t="str">
        <f>B6</f>
        <v>输出（综合）近战</v>
      </c>
      <c r="B28" s="55">
        <v>0</v>
      </c>
      <c r="C28" t="s">
        <v>283</v>
      </c>
    </row>
    <row r="29" spans="1:3" x14ac:dyDescent="0.2">
      <c r="A29" s="6" t="str">
        <f>B6</f>
        <v>输出（综合）近战</v>
      </c>
      <c r="B29" s="55">
        <v>1</v>
      </c>
      <c r="C29" t="s">
        <v>284</v>
      </c>
    </row>
    <row r="30" spans="1:3" x14ac:dyDescent="0.2">
      <c r="A30" t="s">
        <v>285</v>
      </c>
      <c r="B30">
        <v>2</v>
      </c>
      <c r="C30" t="s">
        <v>285</v>
      </c>
    </row>
    <row r="31" spans="1:3" x14ac:dyDescent="0.2">
      <c r="A31" t="s">
        <v>286</v>
      </c>
      <c r="B31">
        <v>12</v>
      </c>
      <c r="C31" t="s">
        <v>286</v>
      </c>
    </row>
    <row r="33" spans="1:11" x14ac:dyDescent="0.2">
      <c r="A33" t="s">
        <v>287</v>
      </c>
      <c r="B33" t="s">
        <v>288</v>
      </c>
      <c r="C33" t="s">
        <v>289</v>
      </c>
      <c r="D33" t="s">
        <v>290</v>
      </c>
      <c r="E33" t="s">
        <v>291</v>
      </c>
      <c r="F33" t="s">
        <v>292</v>
      </c>
      <c r="G33" t="s">
        <v>293</v>
      </c>
      <c r="H33" t="s">
        <v>294</v>
      </c>
      <c r="I33" t="s">
        <v>295</v>
      </c>
      <c r="J33" t="s">
        <v>296</v>
      </c>
      <c r="K33" t="s">
        <v>297</v>
      </c>
    </row>
    <row r="34" spans="1:11" x14ac:dyDescent="0.2">
      <c r="A34" t="s">
        <v>265</v>
      </c>
      <c r="B34">
        <f>SUM(战斗流程!B3:V3)</f>
        <v>4</v>
      </c>
      <c r="C34">
        <f>SUM(战斗流程!B6:V6)</f>
        <v>4</v>
      </c>
      <c r="D34">
        <f>SUM(战斗流程!B9:V9)</f>
        <v>4</v>
      </c>
      <c r="E34">
        <f>SUM(战斗流程!B12:V12)</f>
        <v>3</v>
      </c>
      <c r="F34">
        <f>SUM(战斗流程!B15:V15)</f>
        <v>3</v>
      </c>
      <c r="G34">
        <f>SUM(战斗流程!B19:V19)</f>
        <v>3</v>
      </c>
      <c r="H34">
        <f>SUM(战斗流程!B20:V20)</f>
        <v>0</v>
      </c>
      <c r="I34">
        <f>SUM(战斗流程!B21:V21)</f>
        <v>0</v>
      </c>
      <c r="J34">
        <f>SUM(战斗流程!B22:V22)</f>
        <v>0</v>
      </c>
      <c r="K34">
        <f>SUM(战斗流程!B23:V23)</f>
        <v>0</v>
      </c>
    </row>
    <row r="35" spans="1:11" x14ac:dyDescent="0.2">
      <c r="A35" t="s">
        <v>266</v>
      </c>
      <c r="B35">
        <f>SUM(战斗流程!B3:AF3)</f>
        <v>6</v>
      </c>
      <c r="C35">
        <f>SUM(战斗流程!B6:AF6)</f>
        <v>5</v>
      </c>
      <c r="D35">
        <f>SUM(战斗流程!B9:AF9)</f>
        <v>5</v>
      </c>
      <c r="E35">
        <f>SUM(战斗流程!B12:AF12)</f>
        <v>5</v>
      </c>
      <c r="F35">
        <f>SUM(战斗流程!B15:AF15)</f>
        <v>5</v>
      </c>
      <c r="G35">
        <f>SUM(战斗流程!B19:AF19)</f>
        <v>5</v>
      </c>
      <c r="H35">
        <f>SUM(战斗流程!B20:AF20)</f>
        <v>0</v>
      </c>
      <c r="I35">
        <f>SUM(战斗流程!B21:AF21)</f>
        <v>0</v>
      </c>
      <c r="J35">
        <f>SUM(战斗流程!B22:AF22)</f>
        <v>0</v>
      </c>
      <c r="K35">
        <f>SUM(战斗流程!B23:AF23)</f>
        <v>0</v>
      </c>
    </row>
    <row r="36" spans="1:11" x14ac:dyDescent="0.2">
      <c r="A36" t="s">
        <v>267</v>
      </c>
      <c r="B36">
        <f>SUM(战斗流程!B3:BJ3)</f>
        <v>11</v>
      </c>
      <c r="C36">
        <f>SUM(战斗流程!B6:BJ6)</f>
        <v>10</v>
      </c>
      <c r="D36">
        <f>SUM(战斗流程!B9:BJ9)</f>
        <v>10</v>
      </c>
      <c r="E36">
        <f>SUM(战斗流程!B12:BJ12)</f>
        <v>10</v>
      </c>
      <c r="F36">
        <f>SUM(战斗流程!B15:BJ15)</f>
        <v>10</v>
      </c>
      <c r="G36">
        <f>SUM(战斗流程!B19:BJ19)</f>
        <v>10</v>
      </c>
      <c r="H36">
        <f>SUM(战斗流程!B20:BJ20)</f>
        <v>0</v>
      </c>
      <c r="I36">
        <f>SUM(战斗流程!B21:BJ21)</f>
        <v>0</v>
      </c>
      <c r="J36">
        <f>SUM(战斗流程!B22:BJ22)</f>
        <v>0</v>
      </c>
      <c r="K36">
        <f>SUM(战斗流程!B23:BJ23)</f>
        <v>0</v>
      </c>
    </row>
    <row r="37" spans="1:11" x14ac:dyDescent="0.2">
      <c r="A37" t="s">
        <v>268</v>
      </c>
      <c r="B37">
        <f>SUM(战斗流程!B3:CX3)</f>
        <v>17</v>
      </c>
      <c r="C37">
        <f>SUM(战斗流程!B6:CX6)</f>
        <v>17</v>
      </c>
      <c r="D37">
        <f>SUM(战斗流程!B9:CX9)</f>
        <v>17</v>
      </c>
      <c r="E37">
        <f>SUM(战斗流程!B12:CX12)</f>
        <v>17</v>
      </c>
      <c r="F37">
        <f>SUM(战斗流程!B15:CX15)</f>
        <v>17</v>
      </c>
      <c r="G37">
        <f>SUM(战斗流程!B19:CX19)</f>
        <v>16</v>
      </c>
      <c r="H37">
        <f>SUM(战斗流程!B20:CX20)</f>
        <v>0</v>
      </c>
      <c r="I37">
        <f>SUM(战斗流程!B21:CX21)</f>
        <v>0</v>
      </c>
      <c r="J37">
        <f>SUM(战斗流程!B22:CX22)</f>
        <v>0</v>
      </c>
      <c r="K37">
        <f>SUM(战斗流程!B23:CX23)</f>
        <v>0</v>
      </c>
    </row>
    <row r="39" spans="1:11" x14ac:dyDescent="0.2">
      <c r="A39" t="s">
        <v>299</v>
      </c>
      <c r="B39" t="s">
        <v>288</v>
      </c>
      <c r="C39" t="s">
        <v>289</v>
      </c>
      <c r="D39" t="s">
        <v>290</v>
      </c>
      <c r="E39" t="s">
        <v>291</v>
      </c>
      <c r="F39" t="s">
        <v>292</v>
      </c>
    </row>
    <row r="40" spans="1:11" x14ac:dyDescent="0.2">
      <c r="A40" t="s">
        <v>265</v>
      </c>
      <c r="B40">
        <f>MAX(战斗流程!B5:V5)</f>
        <v>1</v>
      </c>
      <c r="C40">
        <f>MAX(战斗流程!B8:V8)</f>
        <v>1</v>
      </c>
      <c r="D40">
        <f>MAX(战斗流程!B11:V11)</f>
        <v>1</v>
      </c>
      <c r="E40">
        <f>MAX(战斗流程!B14:V14)</f>
        <v>1</v>
      </c>
      <c r="F40">
        <f>MAX(战斗流程!B17:V17)</f>
        <v>1</v>
      </c>
    </row>
    <row r="41" spans="1:11" x14ac:dyDescent="0.2">
      <c r="A41" t="s">
        <v>266</v>
      </c>
      <c r="B41">
        <f>MAX(战斗流程!B5:AF5)</f>
        <v>2</v>
      </c>
      <c r="C41">
        <f>MAX(战斗流程!B8:AF8)</f>
        <v>1</v>
      </c>
      <c r="D41">
        <f>MAX(战斗流程!B11:AF11)</f>
        <v>2</v>
      </c>
      <c r="E41">
        <f>MAX(战斗流程!B14:AF14)</f>
        <v>1</v>
      </c>
      <c r="F41">
        <f>MAX(战斗流程!B17:AF17)</f>
        <v>2</v>
      </c>
    </row>
    <row r="42" spans="1:11" x14ac:dyDescent="0.2">
      <c r="A42" t="s">
        <v>267</v>
      </c>
      <c r="B42">
        <f>MAX(战斗流程!B5:BJ5)</f>
        <v>4</v>
      </c>
      <c r="C42">
        <f>MAX(战斗流程!B8:BJ8)</f>
        <v>2</v>
      </c>
      <c r="D42">
        <f>MAX(战斗流程!B11:BJ11)</f>
        <v>4</v>
      </c>
      <c r="E42">
        <f>MAX(战斗流程!B14:BJ14)</f>
        <v>3</v>
      </c>
      <c r="F42">
        <f>MAX(战斗流程!B17:BJ17)</f>
        <v>4</v>
      </c>
    </row>
    <row r="43" spans="1:11" x14ac:dyDescent="0.2">
      <c r="A43" t="s">
        <v>268</v>
      </c>
      <c r="B43">
        <f>MAX(战斗流程!B5:CX5)</f>
        <v>6</v>
      </c>
      <c r="C43">
        <f>MAX(战斗流程!B8:CX8)</f>
        <v>4</v>
      </c>
      <c r="D43">
        <f>MAX(战斗流程!B11:CX11)</f>
        <v>7</v>
      </c>
      <c r="E43">
        <f>MAX(战斗流程!B14:CX14)</f>
        <v>6</v>
      </c>
      <c r="F43">
        <f>MAX(战斗流程!B17:CX17)</f>
        <v>6</v>
      </c>
    </row>
    <row r="45" spans="1:11" x14ac:dyDescent="0.2">
      <c r="A45" t="s">
        <v>304</v>
      </c>
      <c r="B45" t="s">
        <v>305</v>
      </c>
      <c r="C45" t="s">
        <v>306</v>
      </c>
      <c r="D45" t="s">
        <v>315</v>
      </c>
    </row>
    <row r="46" spans="1:11" x14ac:dyDescent="0.2">
      <c r="A46" t="s">
        <v>265</v>
      </c>
      <c r="B46">
        <f ca="1">战斗流程!V24</f>
        <v>4</v>
      </c>
      <c r="C46" s="44">
        <f ca="1">B46/12</f>
        <v>0.33333333333333331</v>
      </c>
      <c r="D46" s="55">
        <f ca="1">战斗流程!V25</f>
        <v>0.22222222222222221</v>
      </c>
    </row>
    <row r="47" spans="1:11" x14ac:dyDescent="0.2">
      <c r="A47" t="s">
        <v>266</v>
      </c>
      <c r="B47">
        <f ca="1">战斗流程!AF24</f>
        <v>7</v>
      </c>
      <c r="C47" s="44">
        <f ca="1">B47/12</f>
        <v>0.58333333333333337</v>
      </c>
      <c r="D47" s="55">
        <f ca="1">战斗流程!AF25</f>
        <v>0.3888888888888889</v>
      </c>
    </row>
    <row r="48" spans="1:11" x14ac:dyDescent="0.2">
      <c r="A48" t="s">
        <v>267</v>
      </c>
      <c r="B48">
        <f ca="1">战斗流程!BJ24</f>
        <v>16</v>
      </c>
      <c r="C48" s="44">
        <f ca="1">B48/12</f>
        <v>1.3333333333333333</v>
      </c>
      <c r="D48" s="55">
        <f ca="1">战斗流程!BJ25</f>
        <v>0.88888888888888884</v>
      </c>
    </row>
    <row r="49" spans="1:6" x14ac:dyDescent="0.2">
      <c r="A49" t="s">
        <v>268</v>
      </c>
      <c r="B49">
        <f ca="1">战斗流程!CX24</f>
        <v>29</v>
      </c>
      <c r="C49" s="44">
        <f ca="1">B49/12</f>
        <v>2.4166666666666665</v>
      </c>
      <c r="D49" s="55">
        <f ca="1">战斗流程!CX25</f>
        <v>1.6111111111111112</v>
      </c>
    </row>
    <row r="51" spans="1:6" x14ac:dyDescent="0.2">
      <c r="A51" t="s">
        <v>309</v>
      </c>
      <c r="B51" t="s">
        <v>310</v>
      </c>
      <c r="C51" t="s">
        <v>311</v>
      </c>
      <c r="D51" t="s">
        <v>316</v>
      </c>
      <c r="E51" t="s">
        <v>322</v>
      </c>
      <c r="F51" t="s">
        <v>312</v>
      </c>
    </row>
    <row r="52" spans="1:6" x14ac:dyDescent="0.2">
      <c r="A52" t="s">
        <v>265</v>
      </c>
      <c r="B52">
        <f>B34*$C$2+$C$3*C34+$C$4*D34+$C$5*E34+$C$6*F34</f>
        <v>21519.302952592981</v>
      </c>
      <c r="C52">
        <f>B40*$E$2+$E$3*C40+$E$4*D40+$E$5*E40+$E$6*F40</f>
        <v>20747.246539785192</v>
      </c>
      <c r="D52">
        <f ca="1">IF(D46&gt;=2,SUM($H$2:$H$6)*8,IF(D46&gt;=1,SUM($H$2:$H$6)*4,0))</f>
        <v>0</v>
      </c>
      <c r="F52" s="6">
        <f ca="1">SUM(B52:E52)</f>
        <v>42266.549492378173</v>
      </c>
    </row>
    <row r="53" spans="1:6" x14ac:dyDescent="0.2">
      <c r="A53" t="s">
        <v>266</v>
      </c>
      <c r="B53">
        <f>B35*$C$2+$C$3*C35+$C$4*D35+$C$5*E35+$C$6*F35</f>
        <v>30949.244363529502</v>
      </c>
      <c r="C53">
        <f>B41*$E$2+$E$3*C41+$E$4*D41+$E$5*E41+$E$6*F41</f>
        <v>34026.30980798346</v>
      </c>
      <c r="D53">
        <f ca="1">IF(D47&gt;=2,SUM($H$2:$H$6)*8,IF(D47&gt;=1,SUM($H$2:$H$6)*4,0))</f>
        <v>0</v>
      </c>
      <c r="F53" s="6">
        <f ca="1">SUM(B53:E53)</f>
        <v>64975.554171512966</v>
      </c>
    </row>
    <row r="54" spans="1:6" x14ac:dyDescent="0.2">
      <c r="A54" t="s">
        <v>267</v>
      </c>
      <c r="B54">
        <f>B36*$C$2+$C$3*C36+$C$4*D36+$C$5*E36+$C$6*F36</f>
        <v>60744.09778675803</v>
      </c>
      <c r="C54">
        <f>B42*$E$2+$E$3*C42+$E$4*D42+$E$5*E42+$E$6*F42</f>
        <v>71918.712692614921</v>
      </c>
      <c r="D54">
        <f ca="1">IF(D48&gt;=2,SUM($H$2:$H$6)*8,IF(D48&gt;=1,SUM($H$2:$H$6)*4,0))</f>
        <v>0</v>
      </c>
      <c r="F54" s="6">
        <f ca="1">SUM(B54:E54)</f>
        <v>132662.81047937294</v>
      </c>
    </row>
    <row r="55" spans="1:6" x14ac:dyDescent="0.2">
      <c r="A55" t="s">
        <v>268</v>
      </c>
      <c r="B55">
        <f>B37*$C$2+$C$3*C37+$C$4*D37+$C$5*E37+$C$6*F37</f>
        <v>101302.50163897697</v>
      </c>
      <c r="C55">
        <f>B43*$E$2+$E$3*C43+$E$4*D43+$E$5*E43+$E$6*F43</f>
        <v>121842.42152436984</v>
      </c>
      <c r="D55">
        <f ca="1">IF(D49&gt;=2,SUM($H$2:$H$6)*8,IF(D49&gt;=1,SUM($H$2:$H$6)*4,0))</f>
        <v>22137.705543808992</v>
      </c>
      <c r="F55" s="6">
        <f ca="1">SUM(B55:E55)</f>
        <v>245282.62870715582</v>
      </c>
    </row>
    <row r="56" spans="1:6" x14ac:dyDescent="0.2">
      <c r="A56" t="s">
        <v>265</v>
      </c>
      <c r="B56" s="57">
        <f ca="1">B52/$F52</f>
        <v>0.50913318477708969</v>
      </c>
      <c r="C56" s="57">
        <f t="shared" ref="C56:E56" ca="1" si="0">C52/$F52</f>
        <v>0.49086681522291037</v>
      </c>
      <c r="D56" s="57">
        <f t="shared" ca="1" si="0"/>
        <v>0</v>
      </c>
      <c r="E56" s="57">
        <f t="shared" ca="1" si="0"/>
        <v>0</v>
      </c>
    </row>
    <row r="57" spans="1:6" x14ac:dyDescent="0.2">
      <c r="A57" t="s">
        <v>266</v>
      </c>
      <c r="B57" s="57">
        <f t="shared" ref="B57:E57" ca="1" si="1">B53/$F53</f>
        <v>0.47632136052020752</v>
      </c>
      <c r="C57" s="57">
        <f t="shared" ca="1" si="1"/>
        <v>0.52367863947979243</v>
      </c>
      <c r="D57" s="57">
        <f t="shared" ca="1" si="1"/>
        <v>0</v>
      </c>
      <c r="E57" s="57">
        <f t="shared" ca="1" si="1"/>
        <v>0</v>
      </c>
    </row>
    <row r="58" spans="1:6" x14ac:dyDescent="0.2">
      <c r="A58" t="s">
        <v>267</v>
      </c>
      <c r="B58" s="57">
        <f t="shared" ref="B58:E58" ca="1" si="2">B54/$F54</f>
        <v>0.45788339299658376</v>
      </c>
      <c r="C58" s="57">
        <f t="shared" ca="1" si="2"/>
        <v>0.54211660700341635</v>
      </c>
      <c r="D58" s="57">
        <f t="shared" ca="1" si="2"/>
        <v>0</v>
      </c>
      <c r="E58" s="57">
        <f t="shared" ca="1" si="2"/>
        <v>0</v>
      </c>
    </row>
    <row r="59" spans="1:6" x14ac:dyDescent="0.2">
      <c r="A59" t="s">
        <v>268</v>
      </c>
      <c r="B59" s="57">
        <f t="shared" ref="B59:E59" ca="1" si="3">B55/$F55</f>
        <v>0.41300316362771272</v>
      </c>
      <c r="C59" s="57">
        <f t="shared" ca="1" si="3"/>
        <v>0.49674297020780112</v>
      </c>
      <c r="D59" s="57">
        <f t="shared" ca="1" si="3"/>
        <v>9.0253866164486163E-2</v>
      </c>
      <c r="E59" s="57">
        <f t="shared" ca="1" si="3"/>
        <v>0</v>
      </c>
    </row>
  </sheetData>
  <phoneticPr fontId="6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角色属性!$B$2:$B$19</xm:f>
          </x14:formula1>
          <xm:sqref>B2:B7</xm:sqref>
        </x14:dataValidation>
        <x14:dataValidation type="list" allowBlank="1" showInputMessage="1" showErrorMessage="1">
          <x14:formula1>
            <xm:f>角色属性!$B$2:$B$20</xm:f>
          </x14:formula1>
          <xm:sqref>B8:B12</xm:sqref>
        </x14:dataValidation>
        <x14:dataValidation type="list" showInputMessage="1" showErrorMessage="1">
          <x14:formula1>
            <xm:f>角色属性!$B$1:$B$20</xm:f>
          </x14:formula1>
          <xm:sqref>A14:A29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1"/>
  <sheetViews>
    <sheetView workbookViewId="0">
      <selection activeCell="X2" sqref="X2"/>
    </sheetView>
  </sheetViews>
  <sheetFormatPr defaultRowHeight="14.25" x14ac:dyDescent="0.2"/>
  <cols>
    <col min="1" max="1" width="5.25" bestFit="1" customWidth="1"/>
    <col min="2" max="2" width="42.125" bestFit="1" customWidth="1"/>
    <col min="3" max="3" width="12.5" bestFit="1" customWidth="1"/>
    <col min="4" max="4" width="13.125" bestFit="1" customWidth="1"/>
    <col min="5" max="7" width="5.25" bestFit="1" customWidth="1"/>
    <col min="8" max="9" width="5.5" bestFit="1" customWidth="1"/>
    <col min="10" max="14" width="5.25" bestFit="1" customWidth="1"/>
    <col min="15" max="15" width="6.5" bestFit="1" customWidth="1"/>
    <col min="16" max="20" width="5.5" bestFit="1" customWidth="1"/>
    <col min="21" max="22" width="5.25" bestFit="1" customWidth="1"/>
    <col min="23" max="24" width="17.25" bestFit="1" customWidth="1"/>
    <col min="25" max="25" width="19.25" bestFit="1" customWidth="1"/>
    <col min="26" max="26" width="11" bestFit="1" customWidth="1"/>
    <col min="28" max="28" width="13" bestFit="1" customWidth="1"/>
    <col min="30" max="30" width="25.25" bestFit="1" customWidth="1"/>
  </cols>
  <sheetData>
    <row r="1" spans="1:30" x14ac:dyDescent="0.2">
      <c r="A1" t="s">
        <v>0</v>
      </c>
      <c r="B1" t="s">
        <v>35</v>
      </c>
      <c r="C1" t="s">
        <v>53</v>
      </c>
      <c r="D1" t="s">
        <v>54</v>
      </c>
      <c r="E1" t="s">
        <v>57</v>
      </c>
      <c r="F1" t="s">
        <v>41</v>
      </c>
      <c r="G1" t="s">
        <v>37</v>
      </c>
      <c r="H1" t="s">
        <v>39</v>
      </c>
      <c r="I1" t="s">
        <v>51</v>
      </c>
      <c r="J1" t="s">
        <v>49</v>
      </c>
      <c r="K1" t="s">
        <v>47</v>
      </c>
      <c r="L1" t="s">
        <v>45</v>
      </c>
      <c r="M1" t="s">
        <v>43</v>
      </c>
      <c r="N1" t="s">
        <v>52</v>
      </c>
      <c r="O1" t="s">
        <v>41</v>
      </c>
      <c r="P1" t="s">
        <v>37</v>
      </c>
      <c r="Q1" t="s">
        <v>39</v>
      </c>
      <c r="R1" t="s">
        <v>51</v>
      </c>
      <c r="S1" t="s">
        <v>49</v>
      </c>
      <c r="T1" t="s">
        <v>47</v>
      </c>
      <c r="U1" t="s">
        <v>45</v>
      </c>
      <c r="V1" t="s">
        <v>43</v>
      </c>
      <c r="W1" t="s">
        <v>333</v>
      </c>
      <c r="X1" t="s">
        <v>334</v>
      </c>
      <c r="Y1" t="s">
        <v>335</v>
      </c>
      <c r="AB1" t="s">
        <v>336</v>
      </c>
      <c r="AC1" t="s">
        <v>337</v>
      </c>
      <c r="AD1" t="s">
        <v>340</v>
      </c>
    </row>
    <row r="2" spans="1:30" x14ac:dyDescent="0.2">
      <c r="A2">
        <v>1</v>
      </c>
      <c r="B2" t="s">
        <v>2</v>
      </c>
      <c r="C2">
        <v>1</v>
      </c>
      <c r="D2">
        <v>1</v>
      </c>
      <c r="E2">
        <v>10</v>
      </c>
      <c r="F2" s="1">
        <v>8</v>
      </c>
      <c r="G2" s="1">
        <v>2</v>
      </c>
      <c r="H2" s="1">
        <v>10</v>
      </c>
      <c r="I2" s="2">
        <v>3</v>
      </c>
      <c r="J2" s="2">
        <v>2</v>
      </c>
      <c r="K2" s="2">
        <v>7</v>
      </c>
      <c r="L2" s="3">
        <v>5</v>
      </c>
      <c r="M2" s="3">
        <v>7</v>
      </c>
      <c r="N2">
        <f>SUM(F2:M2)</f>
        <v>44</v>
      </c>
      <c r="O2" s="6">
        <f>VLOOKUP(F2,属性区间!$A:$I,2,FALSE)</f>
        <v>9222.2222222222226</v>
      </c>
      <c r="P2" s="6">
        <f>VLOOKUP(G2,属性区间!$A:$I,3,FALSE)</f>
        <v>3333.3333333333335</v>
      </c>
      <c r="Q2" s="6">
        <f>VLOOKUP(H2,属性区间!$A:$I,4,FALSE)</f>
        <v>6000</v>
      </c>
      <c r="R2" s="6">
        <f>VLOOKUP(I2,属性区间!$A:$I,5,FALSE)</f>
        <v>3666.6666666666665</v>
      </c>
      <c r="S2" s="6">
        <f>VLOOKUP(J2,属性区间!$A:$I,6,FALSE)</f>
        <v>2888.8888888888887</v>
      </c>
      <c r="T2" s="6">
        <f>VLOOKUP(K2,属性区间!$A:$I,7,FALSE)</f>
        <v>4833.3333333333339</v>
      </c>
      <c r="U2" s="6">
        <f>VLOOKUP(L2,属性区间!$A:$I,8,FALSE)</f>
        <v>100</v>
      </c>
      <c r="V2" s="6">
        <f>VLOOKUP(M2,属性区间!$A:$I,9,FALSE)</f>
        <v>120</v>
      </c>
      <c r="W2" s="55">
        <f>(((G2*0.3+I2*0.7)-$AB$2)*($AC$3-$AC$2)/($AB$3-$AB$2)+$AC$2)/100</f>
        <v>2.8600000000000004E-2</v>
      </c>
      <c r="X2" s="55">
        <f>0.08+W2*7</f>
        <v>0.2802</v>
      </c>
      <c r="Y2" s="60">
        <f>0.09+S2/(90000+X21/0.35)</f>
        <v>0.12209876543209876</v>
      </c>
      <c r="Z2">
        <f>W2*60</f>
        <v>1.7160000000000002</v>
      </c>
      <c r="AA2" t="s">
        <v>338</v>
      </c>
      <c r="AB2">
        <v>1</v>
      </c>
      <c r="AC2">
        <v>3.2</v>
      </c>
      <c r="AD2">
        <f>((AB5-$AB$2)*($AC$3-$AC$2)/($AB$3-$AB$2)+$AC$2)</f>
        <v>2.9000000000000004</v>
      </c>
    </row>
    <row r="3" spans="1:30" x14ac:dyDescent="0.2">
      <c r="A3">
        <v>2</v>
      </c>
      <c r="B3" t="s">
        <v>4</v>
      </c>
      <c r="C3">
        <v>1</v>
      </c>
      <c r="D3">
        <v>2</v>
      </c>
      <c r="E3">
        <v>10</v>
      </c>
      <c r="F3" s="1">
        <v>5</v>
      </c>
      <c r="G3" s="1">
        <v>4</v>
      </c>
      <c r="H3" s="1">
        <v>5</v>
      </c>
      <c r="I3" s="2">
        <v>2</v>
      </c>
      <c r="J3" s="2">
        <v>10</v>
      </c>
      <c r="K3" s="2">
        <v>4</v>
      </c>
      <c r="L3" s="3">
        <v>10</v>
      </c>
      <c r="M3" s="3">
        <v>4</v>
      </c>
      <c r="N3">
        <f t="shared" ref="N3:N19" si="0">SUM(F3:M3)</f>
        <v>44</v>
      </c>
      <c r="O3" s="6">
        <f>VLOOKUP(F3,属性区间!$A:$I,2,FALSE)</f>
        <v>8055.5555555555557</v>
      </c>
      <c r="P3" s="6">
        <f>VLOOKUP(G3,属性区间!$A:$I,3,FALSE)</f>
        <v>4000</v>
      </c>
      <c r="Q3" s="6">
        <f>VLOOKUP(H3,属性区间!$A:$I,4,FALSE)</f>
        <v>4333.333333333333</v>
      </c>
      <c r="R3" s="6">
        <f>VLOOKUP(I3,属性区间!$A:$I,5,FALSE)</f>
        <v>3333.3333333333335</v>
      </c>
      <c r="S3" s="6">
        <f>VLOOKUP(J3,属性区间!$A:$I,6,FALSE)</f>
        <v>6000</v>
      </c>
      <c r="T3" s="6">
        <f>VLOOKUP(K3,属性区间!$A:$I,7,FALSE)</f>
        <v>3666.666666666667</v>
      </c>
      <c r="U3" s="6">
        <f>VLOOKUP(L3,属性区间!$A:$I,8,FALSE)</f>
        <v>150</v>
      </c>
      <c r="V3" s="6">
        <f>VLOOKUP(M3,属性区间!$A:$I,9,FALSE)</f>
        <v>90</v>
      </c>
      <c r="W3" s="55">
        <f t="shared" ref="W3:W19" si="1">(((G3*0.3+I3*0.7)-$AB$2)*($AC$3-$AC$2)/($AB$3-$AB$2)+$AC$2)/100</f>
        <v>2.8800000000000003E-2</v>
      </c>
      <c r="X3" s="55">
        <f t="shared" ref="X3:X19" si="2">0.08+W3*7</f>
        <v>0.28160000000000002</v>
      </c>
      <c r="Y3" s="60">
        <f t="shared" ref="Y3:Y19" si="3">0.09+S3/(90000+X22/0.35)</f>
        <v>0.15645569620253164</v>
      </c>
      <c r="Z3">
        <f t="shared" ref="Z3:Z19" si="4">W3*60</f>
        <v>1.7280000000000002</v>
      </c>
      <c r="AA3" t="s">
        <v>339</v>
      </c>
      <c r="AB3">
        <v>10</v>
      </c>
      <c r="AC3">
        <v>1.4</v>
      </c>
    </row>
    <row r="4" spans="1:30" x14ac:dyDescent="0.2">
      <c r="A4">
        <v>3</v>
      </c>
      <c r="B4" t="s">
        <v>6</v>
      </c>
      <c r="C4">
        <v>1</v>
      </c>
      <c r="D4">
        <v>1</v>
      </c>
      <c r="E4">
        <v>8</v>
      </c>
      <c r="F4" s="1">
        <v>6</v>
      </c>
      <c r="G4" s="1">
        <v>7</v>
      </c>
      <c r="H4" s="1">
        <v>4</v>
      </c>
      <c r="I4" s="2">
        <v>10</v>
      </c>
      <c r="J4" s="2">
        <v>3</v>
      </c>
      <c r="K4" s="2">
        <v>5</v>
      </c>
      <c r="L4" s="3">
        <v>4</v>
      </c>
      <c r="M4" s="3">
        <v>6</v>
      </c>
      <c r="N4">
        <f t="shared" si="0"/>
        <v>45</v>
      </c>
      <c r="O4" s="6">
        <f>VLOOKUP(F4,属性区间!$A:$I,2,FALSE)</f>
        <v>8444.4444444444453</v>
      </c>
      <c r="P4" s="6">
        <f>VLOOKUP(G4,属性区间!$A:$I,3,FALSE)</f>
        <v>5000</v>
      </c>
      <c r="Q4" s="6">
        <f>VLOOKUP(H4,属性区间!$A:$I,4,FALSE)</f>
        <v>4000</v>
      </c>
      <c r="R4" s="6">
        <f>VLOOKUP(I4,属性区间!$A:$I,5,FALSE)</f>
        <v>6000</v>
      </c>
      <c r="S4" s="6">
        <f>VLOOKUP(J4,属性区间!$A:$I,6,FALSE)</f>
        <v>3277.7777777777778</v>
      </c>
      <c r="T4" s="6">
        <f>VLOOKUP(K4,属性区间!$A:$I,7,FALSE)</f>
        <v>4055.5555555555557</v>
      </c>
      <c r="U4" s="6">
        <f>VLOOKUP(L4,属性区间!$A:$I,8,FALSE)</f>
        <v>90</v>
      </c>
      <c r="V4" s="6">
        <f>VLOOKUP(M4,属性区间!$A:$I,9,FALSE)</f>
        <v>110</v>
      </c>
      <c r="W4" s="55">
        <f t="shared" si="1"/>
        <v>1.5800000000000002E-2</v>
      </c>
      <c r="X4" s="55">
        <f t="shared" si="2"/>
        <v>0.19059999999999999</v>
      </c>
      <c r="Y4" s="60">
        <f t="shared" si="3"/>
        <v>0.12585069444444444</v>
      </c>
      <c r="Z4">
        <f t="shared" si="4"/>
        <v>0.94800000000000006</v>
      </c>
      <c r="AB4" t="s">
        <v>341</v>
      </c>
    </row>
    <row r="5" spans="1:30" x14ac:dyDescent="0.2">
      <c r="A5">
        <v>4</v>
      </c>
      <c r="B5" t="s">
        <v>8</v>
      </c>
      <c r="C5">
        <v>1</v>
      </c>
      <c r="D5">
        <v>2</v>
      </c>
      <c r="E5">
        <v>8</v>
      </c>
      <c r="F5" s="1">
        <v>7</v>
      </c>
      <c r="G5" s="1">
        <v>5</v>
      </c>
      <c r="H5" s="1">
        <v>4</v>
      </c>
      <c r="I5" s="2">
        <v>4</v>
      </c>
      <c r="J5" s="2">
        <v>10</v>
      </c>
      <c r="K5" s="2">
        <v>7</v>
      </c>
      <c r="L5" s="3">
        <v>3</v>
      </c>
      <c r="M5" s="3">
        <v>5</v>
      </c>
      <c r="N5">
        <f t="shared" si="0"/>
        <v>45</v>
      </c>
      <c r="O5" s="6">
        <f>VLOOKUP(F5,属性区间!$A:$I,2,FALSE)</f>
        <v>8833.3333333333339</v>
      </c>
      <c r="P5" s="6">
        <f>VLOOKUP(G5,属性区间!$A:$I,3,FALSE)</f>
        <v>4333.333333333333</v>
      </c>
      <c r="Q5" s="6">
        <f>VLOOKUP(H5,属性区间!$A:$I,4,FALSE)</f>
        <v>4000</v>
      </c>
      <c r="R5" s="6">
        <f>VLOOKUP(I5,属性区间!$A:$I,5,FALSE)</f>
        <v>4000</v>
      </c>
      <c r="S5" s="6">
        <f>VLOOKUP(J5,属性区间!$A:$I,6,FALSE)</f>
        <v>6000</v>
      </c>
      <c r="T5" s="6">
        <f>VLOOKUP(K5,属性区间!$A:$I,7,FALSE)</f>
        <v>4833.3333333333339</v>
      </c>
      <c r="U5" s="6">
        <f>VLOOKUP(L5,属性区间!$A:$I,8,FALSE)</f>
        <v>80</v>
      </c>
      <c r="V5" s="6">
        <f>VLOOKUP(M5,属性区间!$A:$I,9,FALSE)</f>
        <v>100</v>
      </c>
      <c r="W5" s="55">
        <f t="shared" si="1"/>
        <v>2.5399999999999999E-2</v>
      </c>
      <c r="X5" s="55">
        <f t="shared" si="2"/>
        <v>0.25779999999999997</v>
      </c>
      <c r="Y5" s="60">
        <f t="shared" si="3"/>
        <v>0.15481481481481482</v>
      </c>
      <c r="Z5">
        <f t="shared" si="4"/>
        <v>1.524</v>
      </c>
      <c r="AB5">
        <v>2.5</v>
      </c>
    </row>
    <row r="6" spans="1:30" x14ac:dyDescent="0.2">
      <c r="A6">
        <v>5</v>
      </c>
      <c r="B6" t="s">
        <v>10</v>
      </c>
      <c r="C6">
        <v>2</v>
      </c>
      <c r="D6">
        <v>2</v>
      </c>
      <c r="E6">
        <v>8</v>
      </c>
      <c r="F6" s="1">
        <v>3</v>
      </c>
      <c r="G6" s="1">
        <v>7</v>
      </c>
      <c r="H6" s="1">
        <v>3</v>
      </c>
      <c r="I6" s="2">
        <v>7</v>
      </c>
      <c r="J6" s="2">
        <v>10</v>
      </c>
      <c r="K6" s="2">
        <v>6</v>
      </c>
      <c r="L6" s="3">
        <v>4</v>
      </c>
      <c r="M6" s="3">
        <v>4</v>
      </c>
      <c r="N6">
        <f t="shared" si="0"/>
        <v>44</v>
      </c>
      <c r="O6" s="6">
        <f>VLOOKUP(F6,属性区间!$A:$I,2,FALSE)</f>
        <v>7277.7777777777774</v>
      </c>
      <c r="P6" s="6">
        <f>VLOOKUP(G6,属性区间!$A:$I,3,FALSE)</f>
        <v>5000</v>
      </c>
      <c r="Q6" s="6">
        <f>VLOOKUP(H6,属性区间!$A:$I,4,FALSE)</f>
        <v>3666.6666666666665</v>
      </c>
      <c r="R6" s="6">
        <f>VLOOKUP(I6,属性区间!$A:$I,5,FALSE)</f>
        <v>5000</v>
      </c>
      <c r="S6" s="6">
        <f>VLOOKUP(J6,属性区间!$A:$I,6,FALSE)</f>
        <v>6000</v>
      </c>
      <c r="T6" s="6">
        <f>VLOOKUP(K6,属性区间!$A:$I,7,FALSE)</f>
        <v>4444.4444444444443</v>
      </c>
      <c r="U6" s="6">
        <f>VLOOKUP(L6,属性区间!$A:$I,8,FALSE)</f>
        <v>90</v>
      </c>
      <c r="V6" s="6">
        <f>VLOOKUP(M6,属性区间!$A:$I,9,FALSE)</f>
        <v>90</v>
      </c>
      <c r="W6" s="55">
        <f t="shared" si="1"/>
        <v>0.02</v>
      </c>
      <c r="X6" s="55">
        <f t="shared" si="2"/>
        <v>0.22000000000000003</v>
      </c>
      <c r="Y6" s="60">
        <f t="shared" si="3"/>
        <v>0.15402439024390244</v>
      </c>
      <c r="Z6">
        <f t="shared" si="4"/>
        <v>1.2</v>
      </c>
    </row>
    <row r="7" spans="1:30" x14ac:dyDescent="0.2">
      <c r="A7">
        <v>6</v>
      </c>
      <c r="B7" t="s">
        <v>12</v>
      </c>
      <c r="C7">
        <v>1</v>
      </c>
      <c r="D7">
        <v>1</v>
      </c>
      <c r="E7">
        <v>8</v>
      </c>
      <c r="F7" s="1">
        <v>5</v>
      </c>
      <c r="G7" s="1">
        <v>6</v>
      </c>
      <c r="H7" s="1">
        <v>5</v>
      </c>
      <c r="I7" s="2">
        <v>6</v>
      </c>
      <c r="J7" s="2">
        <v>7</v>
      </c>
      <c r="K7" s="2">
        <v>6</v>
      </c>
      <c r="L7" s="3">
        <v>5</v>
      </c>
      <c r="M7" s="3">
        <v>5</v>
      </c>
      <c r="N7">
        <f t="shared" si="0"/>
        <v>45</v>
      </c>
      <c r="O7" s="6">
        <f>VLOOKUP(F7,属性区间!$A:$I,2,FALSE)</f>
        <v>8055.5555555555557</v>
      </c>
      <c r="P7" s="6">
        <f>VLOOKUP(G7,属性区间!$A:$I,3,FALSE)</f>
        <v>4666.6666666666661</v>
      </c>
      <c r="Q7" s="6">
        <f>VLOOKUP(H7,属性区间!$A:$I,4,FALSE)</f>
        <v>4333.333333333333</v>
      </c>
      <c r="R7" s="6">
        <f>VLOOKUP(I7,属性区间!$A:$I,5,FALSE)</f>
        <v>4666.6666666666661</v>
      </c>
      <c r="S7" s="6">
        <f>VLOOKUP(J7,属性区间!$A:$I,6,FALSE)</f>
        <v>4833.3333333333339</v>
      </c>
      <c r="T7" s="6">
        <f>VLOOKUP(K7,属性区间!$A:$I,7,FALSE)</f>
        <v>4444.4444444444443</v>
      </c>
      <c r="U7" s="6">
        <f>VLOOKUP(L7,属性区间!$A:$I,8,FALSE)</f>
        <v>100</v>
      </c>
      <c r="V7" s="6">
        <f>VLOOKUP(M7,属性区间!$A:$I,9,FALSE)</f>
        <v>100</v>
      </c>
      <c r="W7" s="55">
        <f t="shared" si="1"/>
        <v>2.2000000000000002E-2</v>
      </c>
      <c r="X7" s="55">
        <f t="shared" si="2"/>
        <v>0.23400000000000004</v>
      </c>
      <c r="Y7" s="60">
        <f t="shared" si="3"/>
        <v>0.14095381526104417</v>
      </c>
      <c r="Z7">
        <f t="shared" si="4"/>
        <v>1.32</v>
      </c>
    </row>
    <row r="8" spans="1:30" x14ac:dyDescent="0.2">
      <c r="A8">
        <v>7</v>
      </c>
      <c r="B8" t="s">
        <v>14</v>
      </c>
      <c r="C8">
        <v>1</v>
      </c>
      <c r="D8">
        <v>1</v>
      </c>
      <c r="E8">
        <v>6</v>
      </c>
      <c r="F8" s="1">
        <v>1</v>
      </c>
      <c r="G8" s="1">
        <v>10</v>
      </c>
      <c r="H8" s="1">
        <v>2</v>
      </c>
      <c r="I8" s="2">
        <v>8</v>
      </c>
      <c r="J8" s="2">
        <v>5</v>
      </c>
      <c r="K8" s="2">
        <v>4</v>
      </c>
      <c r="L8" s="3">
        <v>8</v>
      </c>
      <c r="M8" s="3">
        <v>6</v>
      </c>
      <c r="N8">
        <f t="shared" si="0"/>
        <v>44</v>
      </c>
      <c r="O8" s="6">
        <f>VLOOKUP(F8,属性区间!$A:$I,2,FALSE)</f>
        <v>6500</v>
      </c>
      <c r="P8" s="6">
        <f>VLOOKUP(G8,属性区间!$A:$I,3,FALSE)</f>
        <v>6000</v>
      </c>
      <c r="Q8" s="6">
        <f>VLOOKUP(H8,属性区间!$A:$I,4,FALSE)</f>
        <v>3333.3333333333335</v>
      </c>
      <c r="R8" s="6">
        <f>VLOOKUP(I8,属性区间!$A:$I,5,FALSE)</f>
        <v>5333.333333333333</v>
      </c>
      <c r="S8" s="6">
        <f>VLOOKUP(J8,属性区间!$A:$I,6,FALSE)</f>
        <v>4055.5555555555557</v>
      </c>
      <c r="T8" s="6">
        <f>VLOOKUP(K8,属性区间!$A:$I,7,FALSE)</f>
        <v>3666.666666666667</v>
      </c>
      <c r="U8" s="6">
        <f>VLOOKUP(L8,属性区间!$A:$I,8,FALSE)</f>
        <v>130</v>
      </c>
      <c r="V8" s="6">
        <f>VLOOKUP(M8,属性区间!$A:$I,9,FALSE)</f>
        <v>110</v>
      </c>
      <c r="W8" s="55">
        <f t="shared" si="1"/>
        <v>1.6799999999999999E-2</v>
      </c>
      <c r="X8" s="55">
        <f t="shared" si="2"/>
        <v>0.1976</v>
      </c>
      <c r="Y8" s="60">
        <f t="shared" si="3"/>
        <v>0.13224537037037037</v>
      </c>
      <c r="Z8">
        <f t="shared" si="4"/>
        <v>1.008</v>
      </c>
    </row>
    <row r="9" spans="1:30" x14ac:dyDescent="0.2">
      <c r="A9">
        <v>8</v>
      </c>
      <c r="B9" t="s">
        <v>16</v>
      </c>
      <c r="C9">
        <v>1</v>
      </c>
      <c r="D9">
        <v>2</v>
      </c>
      <c r="E9">
        <v>6</v>
      </c>
      <c r="F9" s="1">
        <v>2</v>
      </c>
      <c r="G9" s="1">
        <v>7</v>
      </c>
      <c r="H9" s="1">
        <v>3</v>
      </c>
      <c r="I9" s="2">
        <v>9</v>
      </c>
      <c r="J9" s="2">
        <v>9</v>
      </c>
      <c r="K9" s="2">
        <v>4</v>
      </c>
      <c r="L9" s="3">
        <v>3</v>
      </c>
      <c r="M9" s="3">
        <v>7</v>
      </c>
      <c r="N9">
        <f t="shared" si="0"/>
        <v>44</v>
      </c>
      <c r="O9" s="6">
        <f>VLOOKUP(F9,属性区间!$A:$I,2,FALSE)</f>
        <v>6888.8888888888887</v>
      </c>
      <c r="P9" s="6">
        <f>VLOOKUP(G9,属性区间!$A:$I,3,FALSE)</f>
        <v>5000</v>
      </c>
      <c r="Q9" s="6">
        <f>VLOOKUP(H9,属性区间!$A:$I,4,FALSE)</f>
        <v>3666.6666666666665</v>
      </c>
      <c r="R9" s="6">
        <f>VLOOKUP(I9,属性区间!$A:$I,5,FALSE)</f>
        <v>5666.6666666666661</v>
      </c>
      <c r="S9" s="6">
        <f>VLOOKUP(J9,属性区间!$A:$I,6,FALSE)</f>
        <v>5611.1111111111113</v>
      </c>
      <c r="T9" s="6">
        <f>VLOOKUP(K9,属性区间!$A:$I,7,FALSE)</f>
        <v>3666.666666666667</v>
      </c>
      <c r="U9" s="6">
        <f>VLOOKUP(L9,属性区间!$A:$I,8,FALSE)</f>
        <v>80</v>
      </c>
      <c r="V9" s="6">
        <f>VLOOKUP(M9,属性区间!$A:$I,9,FALSE)</f>
        <v>120</v>
      </c>
      <c r="W9" s="55">
        <f t="shared" si="1"/>
        <v>1.72E-2</v>
      </c>
      <c r="X9" s="55">
        <f t="shared" si="2"/>
        <v>0.20040000000000002</v>
      </c>
      <c r="Y9" s="60">
        <f t="shared" si="3"/>
        <v>0.14776143790849672</v>
      </c>
      <c r="Z9">
        <f t="shared" si="4"/>
        <v>1.032</v>
      </c>
    </row>
    <row r="10" spans="1:30" x14ac:dyDescent="0.2">
      <c r="A10">
        <v>9</v>
      </c>
      <c r="B10" t="s">
        <v>18</v>
      </c>
      <c r="C10">
        <v>2</v>
      </c>
      <c r="D10">
        <v>2</v>
      </c>
      <c r="E10">
        <v>6</v>
      </c>
      <c r="F10" s="1">
        <v>3</v>
      </c>
      <c r="G10" s="1">
        <v>4</v>
      </c>
      <c r="H10" s="1">
        <v>1</v>
      </c>
      <c r="I10" s="2">
        <v>7</v>
      </c>
      <c r="J10" s="2">
        <v>10</v>
      </c>
      <c r="K10" s="2">
        <v>5</v>
      </c>
      <c r="L10" s="3">
        <v>6</v>
      </c>
      <c r="M10" s="3">
        <v>8</v>
      </c>
      <c r="N10">
        <f t="shared" si="0"/>
        <v>44</v>
      </c>
      <c r="O10" s="6">
        <f>VLOOKUP(F10,属性区间!$A:$I,2,FALSE)</f>
        <v>7277.7777777777774</v>
      </c>
      <c r="P10" s="6">
        <f>VLOOKUP(G10,属性区间!$A:$I,3,FALSE)</f>
        <v>4000</v>
      </c>
      <c r="Q10" s="6">
        <f>VLOOKUP(H10,属性区间!$A:$I,4,FALSE)</f>
        <v>3000</v>
      </c>
      <c r="R10" s="6">
        <f>VLOOKUP(I10,属性区间!$A:$I,5,FALSE)</f>
        <v>5000</v>
      </c>
      <c r="S10" s="6">
        <f>VLOOKUP(J10,属性区间!$A:$I,6,FALSE)</f>
        <v>6000</v>
      </c>
      <c r="T10" s="6">
        <f>VLOOKUP(K10,属性区间!$A:$I,7,FALSE)</f>
        <v>4055.5555555555557</v>
      </c>
      <c r="U10" s="6">
        <f>VLOOKUP(L10,属性区间!$A:$I,8,FALSE)</f>
        <v>110</v>
      </c>
      <c r="V10" s="6">
        <f>VLOOKUP(M10,属性区间!$A:$I,9,FALSE)</f>
        <v>130</v>
      </c>
      <c r="W10" s="55">
        <f t="shared" si="1"/>
        <v>2.1799999999999996E-2</v>
      </c>
      <c r="X10" s="55">
        <f t="shared" si="2"/>
        <v>0.23259999999999997</v>
      </c>
      <c r="Y10" s="60">
        <f t="shared" si="3"/>
        <v>0.15104651162790697</v>
      </c>
      <c r="Z10">
        <f t="shared" si="4"/>
        <v>1.3079999999999998</v>
      </c>
    </row>
    <row r="11" spans="1:30" x14ac:dyDescent="0.2">
      <c r="A11">
        <v>10</v>
      </c>
      <c r="B11" t="s">
        <v>20</v>
      </c>
      <c r="C11">
        <v>2</v>
      </c>
      <c r="D11">
        <v>2</v>
      </c>
      <c r="E11">
        <v>6</v>
      </c>
      <c r="F11" s="1">
        <v>4</v>
      </c>
      <c r="G11" s="1">
        <v>6</v>
      </c>
      <c r="H11" s="1">
        <v>4</v>
      </c>
      <c r="I11" s="2">
        <v>6</v>
      </c>
      <c r="J11" s="2">
        <v>8</v>
      </c>
      <c r="K11" s="2">
        <v>7</v>
      </c>
      <c r="L11" s="3">
        <v>6</v>
      </c>
      <c r="M11" s="3">
        <v>5</v>
      </c>
      <c r="N11">
        <f t="shared" si="0"/>
        <v>46</v>
      </c>
      <c r="O11" s="6">
        <f>VLOOKUP(F11,属性区间!$A:$I,2,FALSE)</f>
        <v>7666.666666666667</v>
      </c>
      <c r="P11" s="6">
        <f>VLOOKUP(G11,属性区间!$A:$I,3,FALSE)</f>
        <v>4666.6666666666661</v>
      </c>
      <c r="Q11" s="6">
        <f>VLOOKUP(H11,属性区间!$A:$I,4,FALSE)</f>
        <v>4000</v>
      </c>
      <c r="R11" s="6">
        <f>VLOOKUP(I11,属性区间!$A:$I,5,FALSE)</f>
        <v>4666.6666666666661</v>
      </c>
      <c r="S11" s="6">
        <f>VLOOKUP(J11,属性区间!$A:$I,6,FALSE)</f>
        <v>5222.2222222222226</v>
      </c>
      <c r="T11" s="6">
        <f>VLOOKUP(K11,属性区间!$A:$I,7,FALSE)</f>
        <v>4833.3333333333339</v>
      </c>
      <c r="U11" s="6">
        <f>VLOOKUP(L11,属性区间!$A:$I,8,FALSE)</f>
        <v>110</v>
      </c>
      <c r="V11" s="6">
        <f>VLOOKUP(M11,属性区间!$A:$I,9,FALSE)</f>
        <v>100</v>
      </c>
      <c r="W11" s="55">
        <f t="shared" si="1"/>
        <v>2.2000000000000002E-2</v>
      </c>
      <c r="X11" s="55">
        <f t="shared" si="2"/>
        <v>0.23400000000000004</v>
      </c>
      <c r="Y11" s="60">
        <f t="shared" si="3"/>
        <v>0.14252234993614304</v>
      </c>
      <c r="Z11">
        <f t="shared" si="4"/>
        <v>1.32</v>
      </c>
    </row>
    <row r="12" spans="1:30" x14ac:dyDescent="0.2">
      <c r="A12">
        <v>11</v>
      </c>
      <c r="B12" t="s">
        <v>26</v>
      </c>
      <c r="C12">
        <v>1</v>
      </c>
      <c r="D12">
        <v>1</v>
      </c>
      <c r="E12">
        <v>7</v>
      </c>
      <c r="F12" s="1">
        <v>6</v>
      </c>
      <c r="G12" s="1">
        <v>6</v>
      </c>
      <c r="H12" s="1">
        <v>5</v>
      </c>
      <c r="I12" s="2">
        <v>6</v>
      </c>
      <c r="J12" s="2">
        <v>8</v>
      </c>
      <c r="K12" s="2">
        <v>5</v>
      </c>
      <c r="L12" s="3">
        <v>4</v>
      </c>
      <c r="M12" s="3">
        <v>4</v>
      </c>
      <c r="N12">
        <f t="shared" si="0"/>
        <v>44</v>
      </c>
      <c r="O12" s="6">
        <f>VLOOKUP(F12,属性区间!$A:$I,2,FALSE)</f>
        <v>8444.4444444444453</v>
      </c>
      <c r="P12" s="6">
        <f>VLOOKUP(G12,属性区间!$A:$I,3,FALSE)</f>
        <v>4666.6666666666661</v>
      </c>
      <c r="Q12" s="6">
        <f>VLOOKUP(H12,属性区间!$A:$I,4,FALSE)</f>
        <v>4333.333333333333</v>
      </c>
      <c r="R12" s="6">
        <f>VLOOKUP(I12,属性区间!$A:$I,5,FALSE)</f>
        <v>4666.6666666666661</v>
      </c>
      <c r="S12" s="6">
        <f>VLOOKUP(J12,属性区间!$A:$I,6,FALSE)</f>
        <v>5222.2222222222226</v>
      </c>
      <c r="T12" s="6">
        <f>VLOOKUP(K12,属性区间!$A:$I,7,FALSE)</f>
        <v>4055.5555555555557</v>
      </c>
      <c r="U12" s="6">
        <f>VLOOKUP(L12,属性区间!$A:$I,8,FALSE)</f>
        <v>90</v>
      </c>
      <c r="V12" s="6">
        <f>VLOOKUP(M12,属性区间!$A:$I,9,FALSE)</f>
        <v>90</v>
      </c>
      <c r="W12" s="55">
        <f t="shared" si="1"/>
        <v>2.2000000000000002E-2</v>
      </c>
      <c r="X12" s="55">
        <f t="shared" si="2"/>
        <v>0.23400000000000004</v>
      </c>
      <c r="Y12" s="60">
        <f t="shared" si="3"/>
        <v>0.14192550505050505</v>
      </c>
      <c r="Z12">
        <f t="shared" si="4"/>
        <v>1.32</v>
      </c>
    </row>
    <row r="13" spans="1:30" x14ac:dyDescent="0.2">
      <c r="A13">
        <v>12</v>
      </c>
      <c r="B13" t="s">
        <v>28</v>
      </c>
      <c r="C13">
        <v>2</v>
      </c>
      <c r="D13">
        <v>1</v>
      </c>
      <c r="E13">
        <v>7</v>
      </c>
      <c r="F13" s="1">
        <v>5</v>
      </c>
      <c r="G13" s="1">
        <v>7</v>
      </c>
      <c r="H13" s="1">
        <v>6</v>
      </c>
      <c r="I13" s="2">
        <v>4</v>
      </c>
      <c r="J13" s="2">
        <v>9</v>
      </c>
      <c r="K13" s="2">
        <v>5</v>
      </c>
      <c r="L13" s="3">
        <v>3</v>
      </c>
      <c r="M13" s="3">
        <v>5</v>
      </c>
      <c r="N13">
        <f t="shared" si="0"/>
        <v>44</v>
      </c>
      <c r="O13" s="6">
        <f>VLOOKUP(F13,属性区间!$A:$I,2,FALSE)</f>
        <v>8055.5555555555557</v>
      </c>
      <c r="P13" s="6">
        <f>VLOOKUP(G13,属性区间!$A:$I,3,FALSE)</f>
        <v>5000</v>
      </c>
      <c r="Q13" s="6">
        <f>VLOOKUP(H13,属性区间!$A:$I,4,FALSE)</f>
        <v>4666.6666666666661</v>
      </c>
      <c r="R13" s="6">
        <f>VLOOKUP(I13,属性区间!$A:$I,5,FALSE)</f>
        <v>4000</v>
      </c>
      <c r="S13" s="6">
        <f>VLOOKUP(J13,属性区间!$A:$I,6,FALSE)</f>
        <v>5611.1111111111113</v>
      </c>
      <c r="T13" s="6">
        <f>VLOOKUP(K13,属性区间!$A:$I,7,FALSE)</f>
        <v>4055.5555555555557</v>
      </c>
      <c r="U13" s="6">
        <f>VLOOKUP(L13,属性区间!$A:$I,8,FALSE)</f>
        <v>80</v>
      </c>
      <c r="V13" s="6">
        <f>VLOOKUP(M13,属性区间!$A:$I,9,FALSE)</f>
        <v>100</v>
      </c>
      <c r="W13" s="55">
        <f t="shared" si="1"/>
        <v>2.4199999999999999E-2</v>
      </c>
      <c r="X13" s="55">
        <f t="shared" si="2"/>
        <v>0.24940000000000001</v>
      </c>
      <c r="Y13" s="60">
        <f t="shared" si="3"/>
        <v>0.14516541822721599</v>
      </c>
      <c r="Z13">
        <f t="shared" si="4"/>
        <v>1.452</v>
      </c>
    </row>
    <row r="14" spans="1:30" x14ac:dyDescent="0.2">
      <c r="A14">
        <v>13</v>
      </c>
      <c r="B14" t="s">
        <v>22</v>
      </c>
      <c r="C14">
        <v>1</v>
      </c>
      <c r="D14">
        <v>2</v>
      </c>
      <c r="E14">
        <v>7</v>
      </c>
      <c r="F14" s="1">
        <v>5</v>
      </c>
      <c r="G14" s="1">
        <v>3</v>
      </c>
      <c r="H14" s="1">
        <v>6</v>
      </c>
      <c r="I14" s="2">
        <v>8</v>
      </c>
      <c r="J14" s="2">
        <v>10</v>
      </c>
      <c r="K14" s="2">
        <v>3</v>
      </c>
      <c r="L14" s="3">
        <v>1</v>
      </c>
      <c r="M14" s="3">
        <v>6</v>
      </c>
      <c r="N14">
        <f t="shared" si="0"/>
        <v>42</v>
      </c>
      <c r="O14" s="6">
        <f>VLOOKUP(F14,属性区间!$A:$I,2,FALSE)</f>
        <v>8055.5555555555557</v>
      </c>
      <c r="P14" s="6">
        <f>VLOOKUP(G14,属性区间!$A:$I,3,FALSE)</f>
        <v>3666.6666666666665</v>
      </c>
      <c r="Q14" s="6">
        <f>VLOOKUP(H14,属性区间!$A:$I,4,FALSE)</f>
        <v>4666.6666666666661</v>
      </c>
      <c r="R14" s="6">
        <f>VLOOKUP(I14,属性区间!$A:$I,5,FALSE)</f>
        <v>5333.333333333333</v>
      </c>
      <c r="S14" s="6">
        <f>VLOOKUP(J14,属性区间!$A:$I,6,FALSE)</f>
        <v>6000</v>
      </c>
      <c r="T14" s="6">
        <f>VLOOKUP(K14,属性区间!$A:$I,7,FALSE)</f>
        <v>3277.7777777777778</v>
      </c>
      <c r="U14" s="6">
        <f>VLOOKUP(L14,属性区间!$A:$I,8,FALSE)</f>
        <v>60</v>
      </c>
      <c r="V14" s="6">
        <f>VLOOKUP(M14,属性区间!$A:$I,9,FALSE)</f>
        <v>110</v>
      </c>
      <c r="W14" s="55">
        <f t="shared" si="1"/>
        <v>2.0999999999999998E-2</v>
      </c>
      <c r="X14" s="55">
        <f t="shared" si="2"/>
        <v>0.22699999999999998</v>
      </c>
      <c r="Y14" s="60">
        <f t="shared" si="3"/>
        <v>0.14833333333333332</v>
      </c>
      <c r="Z14">
        <f t="shared" si="4"/>
        <v>1.2599999999999998</v>
      </c>
    </row>
    <row r="15" spans="1:30" x14ac:dyDescent="0.2">
      <c r="A15">
        <v>14</v>
      </c>
      <c r="B15" t="s">
        <v>24</v>
      </c>
      <c r="C15">
        <v>2</v>
      </c>
      <c r="D15">
        <v>2</v>
      </c>
      <c r="E15">
        <v>7</v>
      </c>
      <c r="F15" s="1">
        <v>4</v>
      </c>
      <c r="G15" s="1">
        <v>5</v>
      </c>
      <c r="H15" s="1">
        <v>5</v>
      </c>
      <c r="I15" s="2">
        <v>3</v>
      </c>
      <c r="J15" s="2">
        <v>9</v>
      </c>
      <c r="K15" s="2">
        <v>8</v>
      </c>
      <c r="L15" s="3">
        <v>5</v>
      </c>
      <c r="M15" s="3">
        <v>6</v>
      </c>
      <c r="N15">
        <f t="shared" si="0"/>
        <v>45</v>
      </c>
      <c r="O15" s="6">
        <f>VLOOKUP(F15,属性区间!$A:$I,2,FALSE)</f>
        <v>7666.666666666667</v>
      </c>
      <c r="P15" s="6">
        <f>VLOOKUP(G15,属性区间!$A:$I,3,FALSE)</f>
        <v>4333.333333333333</v>
      </c>
      <c r="Q15" s="6">
        <f>VLOOKUP(H15,属性区间!$A:$I,4,FALSE)</f>
        <v>4333.333333333333</v>
      </c>
      <c r="R15" s="6">
        <f>VLOOKUP(I15,属性区间!$A:$I,5,FALSE)</f>
        <v>3666.6666666666665</v>
      </c>
      <c r="S15" s="6">
        <f>VLOOKUP(J15,属性区间!$A:$I,6,FALSE)</f>
        <v>5611.1111111111113</v>
      </c>
      <c r="T15" s="6">
        <f>VLOOKUP(K15,属性区间!$A:$I,7,FALSE)</f>
        <v>5222.2222222222226</v>
      </c>
      <c r="U15" s="6">
        <f>VLOOKUP(L15,属性区间!$A:$I,8,FALSE)</f>
        <v>100</v>
      </c>
      <c r="V15" s="6">
        <f>VLOOKUP(M15,属性区间!$A:$I,9,FALSE)</f>
        <v>110</v>
      </c>
      <c r="W15" s="55">
        <f t="shared" si="1"/>
        <v>2.6800000000000001E-2</v>
      </c>
      <c r="X15" s="55">
        <f t="shared" si="2"/>
        <v>0.2676</v>
      </c>
      <c r="Y15" s="60">
        <f t="shared" si="3"/>
        <v>0.14395299145299145</v>
      </c>
      <c r="Z15">
        <f t="shared" si="4"/>
        <v>1.6080000000000001</v>
      </c>
    </row>
    <row r="16" spans="1:30" x14ac:dyDescent="0.2">
      <c r="A16">
        <v>15</v>
      </c>
      <c r="B16" t="s">
        <v>30</v>
      </c>
      <c r="C16">
        <v>1</v>
      </c>
      <c r="D16">
        <v>1</v>
      </c>
      <c r="E16">
        <v>8</v>
      </c>
      <c r="F16" s="1">
        <v>4</v>
      </c>
      <c r="G16" s="1">
        <v>9</v>
      </c>
      <c r="H16" s="1">
        <v>3</v>
      </c>
      <c r="I16" s="2">
        <v>6</v>
      </c>
      <c r="J16" s="2">
        <v>4</v>
      </c>
      <c r="K16" s="2">
        <v>4</v>
      </c>
      <c r="L16" s="3">
        <v>3</v>
      </c>
      <c r="M16" s="3">
        <v>10</v>
      </c>
      <c r="N16">
        <f t="shared" si="0"/>
        <v>43</v>
      </c>
      <c r="O16" s="6">
        <f>VLOOKUP(F16,属性区间!$A:$I,2,FALSE)</f>
        <v>7666.666666666667</v>
      </c>
      <c r="P16" s="6">
        <f>VLOOKUP(G16,属性区间!$A:$I,3,FALSE)</f>
        <v>5666.6666666666661</v>
      </c>
      <c r="Q16" s="6">
        <f>VLOOKUP(H16,属性区间!$A:$I,4,FALSE)</f>
        <v>3666.6666666666665</v>
      </c>
      <c r="R16" s="6">
        <f>VLOOKUP(I16,属性区间!$A:$I,5,FALSE)</f>
        <v>4666.6666666666661</v>
      </c>
      <c r="S16" s="6">
        <f>VLOOKUP(J16,属性区间!$A:$I,6,FALSE)</f>
        <v>3666.666666666667</v>
      </c>
      <c r="T16" s="6">
        <f>VLOOKUP(K16,属性区间!$A:$I,7,FALSE)</f>
        <v>3666.666666666667</v>
      </c>
      <c r="U16" s="6">
        <f>VLOOKUP(L16,属性区间!$A:$I,8,FALSE)</f>
        <v>80</v>
      </c>
      <c r="V16" s="6">
        <f>VLOOKUP(M16,属性区间!$A:$I,9,FALSE)</f>
        <v>150</v>
      </c>
      <c r="W16" s="55">
        <f t="shared" si="1"/>
        <v>2.0200000000000006E-2</v>
      </c>
      <c r="X16" s="55">
        <f t="shared" si="2"/>
        <v>0.22140000000000004</v>
      </c>
      <c r="Y16" s="60">
        <f t="shared" si="3"/>
        <v>0.1248731884057971</v>
      </c>
      <c r="Z16">
        <f t="shared" si="4"/>
        <v>1.2120000000000004</v>
      </c>
    </row>
    <row r="17" spans="1:28" x14ac:dyDescent="0.2">
      <c r="A17">
        <v>16</v>
      </c>
      <c r="B17" t="s">
        <v>32</v>
      </c>
      <c r="C17">
        <v>1</v>
      </c>
      <c r="D17">
        <v>2</v>
      </c>
      <c r="E17">
        <v>8</v>
      </c>
      <c r="F17" s="1">
        <v>5</v>
      </c>
      <c r="G17" s="1">
        <v>5</v>
      </c>
      <c r="H17" s="1">
        <v>7</v>
      </c>
      <c r="I17" s="2">
        <v>7</v>
      </c>
      <c r="J17" s="2">
        <v>8</v>
      </c>
      <c r="K17" s="2">
        <v>3</v>
      </c>
      <c r="L17" s="3">
        <v>5</v>
      </c>
      <c r="M17" s="3">
        <v>4</v>
      </c>
      <c r="N17">
        <f t="shared" si="0"/>
        <v>44</v>
      </c>
      <c r="O17" s="6">
        <f>VLOOKUP(F17,属性区间!$A:$I,2,FALSE)</f>
        <v>8055.5555555555557</v>
      </c>
      <c r="P17" s="6">
        <f>VLOOKUP(G17,属性区间!$A:$I,3,FALSE)</f>
        <v>4333.333333333333</v>
      </c>
      <c r="Q17" s="6">
        <f>VLOOKUP(H17,属性区间!$A:$I,4,FALSE)</f>
        <v>5000</v>
      </c>
      <c r="R17" s="6">
        <f>VLOOKUP(I17,属性区间!$A:$I,5,FALSE)</f>
        <v>5000</v>
      </c>
      <c r="S17" s="6">
        <f>VLOOKUP(J17,属性区间!$A:$I,6,FALSE)</f>
        <v>5222.2222222222226</v>
      </c>
      <c r="T17" s="6">
        <f>VLOOKUP(K17,属性区间!$A:$I,7,FALSE)</f>
        <v>3277.7777777777778</v>
      </c>
      <c r="U17" s="6">
        <f>VLOOKUP(L17,属性区间!$A:$I,8,FALSE)</f>
        <v>100</v>
      </c>
      <c r="V17" s="6">
        <f>VLOOKUP(M17,属性区间!$A:$I,9,FALSE)</f>
        <v>90</v>
      </c>
      <c r="W17" s="55">
        <f t="shared" si="1"/>
        <v>2.12E-2</v>
      </c>
      <c r="X17" s="55">
        <f t="shared" si="2"/>
        <v>0.22839999999999999</v>
      </c>
      <c r="Y17" s="60">
        <f t="shared" si="3"/>
        <v>0.13913381123058544</v>
      </c>
      <c r="Z17">
        <f t="shared" si="4"/>
        <v>1.272</v>
      </c>
    </row>
    <row r="18" spans="1:28" x14ac:dyDescent="0.2">
      <c r="A18">
        <v>17</v>
      </c>
      <c r="B18" t="s">
        <v>34</v>
      </c>
      <c r="C18">
        <v>1</v>
      </c>
      <c r="D18">
        <v>1</v>
      </c>
      <c r="E18">
        <v>8</v>
      </c>
      <c r="F18" s="1">
        <v>9</v>
      </c>
      <c r="G18" s="1">
        <v>6</v>
      </c>
      <c r="H18" s="1">
        <v>5</v>
      </c>
      <c r="I18" s="2">
        <v>7</v>
      </c>
      <c r="J18" s="2">
        <v>4</v>
      </c>
      <c r="K18" s="2">
        <v>4</v>
      </c>
      <c r="L18" s="3">
        <v>3</v>
      </c>
      <c r="M18" s="3">
        <v>8</v>
      </c>
      <c r="N18">
        <f t="shared" si="0"/>
        <v>46</v>
      </c>
      <c r="O18" s="6">
        <f>VLOOKUP(F18,属性区间!$A:$I,2,FALSE)</f>
        <v>9611.1111111111113</v>
      </c>
      <c r="P18" s="6">
        <f>VLOOKUP(G18,属性区间!$A:$I,3,FALSE)</f>
        <v>4666.6666666666661</v>
      </c>
      <c r="Q18" s="6">
        <f>VLOOKUP(H18,属性区间!$A:$I,4,FALSE)</f>
        <v>4333.333333333333</v>
      </c>
      <c r="R18" s="6">
        <f>VLOOKUP(I18,属性区间!$A:$I,5,FALSE)</f>
        <v>5000</v>
      </c>
      <c r="S18" s="6">
        <f>VLOOKUP(J18,属性区间!$A:$I,6,FALSE)</f>
        <v>3666.666666666667</v>
      </c>
      <c r="T18" s="6">
        <f>VLOOKUP(K18,属性区间!$A:$I,7,FALSE)</f>
        <v>3666.666666666667</v>
      </c>
      <c r="U18" s="6">
        <f>VLOOKUP(L18,属性区间!$A:$I,8,FALSE)</f>
        <v>80</v>
      </c>
      <c r="V18" s="6">
        <f>VLOOKUP(M18,属性区间!$A:$I,9,FALSE)</f>
        <v>130</v>
      </c>
      <c r="W18" s="55">
        <f t="shared" si="1"/>
        <v>2.0600000000000004E-2</v>
      </c>
      <c r="X18" s="55">
        <f t="shared" si="2"/>
        <v>0.22420000000000001</v>
      </c>
      <c r="Y18" s="60">
        <f t="shared" si="3"/>
        <v>0.12413120567375886</v>
      </c>
      <c r="Z18">
        <f t="shared" si="4"/>
        <v>1.2360000000000002</v>
      </c>
    </row>
    <row r="19" spans="1:28" x14ac:dyDescent="0.2">
      <c r="A19">
        <v>18</v>
      </c>
      <c r="B19" t="s">
        <v>56</v>
      </c>
      <c r="C19">
        <v>1</v>
      </c>
      <c r="D19">
        <v>2</v>
      </c>
      <c r="E19">
        <v>8</v>
      </c>
      <c r="F19" s="1">
        <v>8</v>
      </c>
      <c r="G19" s="1">
        <v>1</v>
      </c>
      <c r="H19" s="1">
        <v>4</v>
      </c>
      <c r="I19" s="2">
        <v>7</v>
      </c>
      <c r="J19" s="2">
        <v>8</v>
      </c>
      <c r="K19" s="2">
        <v>5</v>
      </c>
      <c r="L19" s="3">
        <v>3</v>
      </c>
      <c r="M19" s="3">
        <v>8</v>
      </c>
      <c r="N19">
        <f t="shared" si="0"/>
        <v>44</v>
      </c>
      <c r="O19" s="6">
        <f>VLOOKUP(F19,属性区间!$A:$I,2,FALSE)</f>
        <v>9222.2222222222226</v>
      </c>
      <c r="P19" s="6">
        <f>VLOOKUP(G19,属性区间!$A:$I,3,FALSE)</f>
        <v>3000</v>
      </c>
      <c r="Q19" s="6">
        <f>VLOOKUP(H19,属性区间!$A:$I,4,FALSE)</f>
        <v>4000</v>
      </c>
      <c r="R19" s="6">
        <f>VLOOKUP(I19,属性区间!$A:$I,5,FALSE)</f>
        <v>5000</v>
      </c>
      <c r="S19" s="6">
        <f>VLOOKUP(J19,属性区间!$A:$I,6,FALSE)</f>
        <v>5222.2222222222226</v>
      </c>
      <c r="T19" s="6">
        <f>VLOOKUP(K19,属性区间!$A:$I,7,FALSE)</f>
        <v>4055.5555555555557</v>
      </c>
      <c r="U19" s="6">
        <f>VLOOKUP(L19,属性区间!$A:$I,8,FALSE)</f>
        <v>80</v>
      </c>
      <c r="V19" s="6">
        <f>VLOOKUP(M19,属性区间!$A:$I,9,FALSE)</f>
        <v>130</v>
      </c>
      <c r="W19" s="55">
        <f t="shared" si="1"/>
        <v>2.3600000000000003E-2</v>
      </c>
      <c r="X19" s="55">
        <f t="shared" si="2"/>
        <v>0.24520000000000003</v>
      </c>
      <c r="Y19" s="60">
        <f t="shared" si="3"/>
        <v>0.13809941520467836</v>
      </c>
      <c r="Z19">
        <f t="shared" si="4"/>
        <v>1.4160000000000001</v>
      </c>
    </row>
    <row r="21" spans="1:28" x14ac:dyDescent="0.2">
      <c r="X21">
        <v>0</v>
      </c>
      <c r="Y21" s="60">
        <f>LOG10(X21/80+1)</f>
        <v>0</v>
      </c>
      <c r="Z21" s="60">
        <f>X21/(4500+X21/7)/2</f>
        <v>0</v>
      </c>
      <c r="AB21">
        <f>X21/(9000+X21/3.5)</f>
        <v>0</v>
      </c>
    </row>
    <row r="22" spans="1:28" x14ac:dyDescent="0.2">
      <c r="X22">
        <v>100</v>
      </c>
      <c r="Y22" s="60">
        <f t="shared" ref="Y22:Y71" si="5">LOG10(X22/80+1)</f>
        <v>0.35218251811136247</v>
      </c>
      <c r="Z22" s="60">
        <f t="shared" ref="Z22:Z71" si="6">X22/(4500+X22/7)/2</f>
        <v>1.1075949367088606E-2</v>
      </c>
      <c r="AB22">
        <f t="shared" ref="AB22:AB71" si="7">X22/(9000+X22/3.5)</f>
        <v>1.1075949367088606E-2</v>
      </c>
    </row>
    <row r="23" spans="1:28" x14ac:dyDescent="0.2">
      <c r="X23">
        <v>500</v>
      </c>
      <c r="Y23" s="60">
        <f t="shared" si="5"/>
        <v>0.86033800657099369</v>
      </c>
      <c r="Z23" s="60">
        <f t="shared" si="6"/>
        <v>5.46875E-2</v>
      </c>
      <c r="AB23">
        <f t="shared" si="7"/>
        <v>5.46875E-2</v>
      </c>
    </row>
    <row r="24" spans="1:28" x14ac:dyDescent="0.2">
      <c r="X24">
        <v>900</v>
      </c>
      <c r="Y24" s="60">
        <f t="shared" si="5"/>
        <v>1.0881360887005513</v>
      </c>
      <c r="Z24" s="60">
        <f t="shared" si="6"/>
        <v>9.7222222222222224E-2</v>
      </c>
      <c r="AB24">
        <f t="shared" si="7"/>
        <v>9.7222222222222224E-2</v>
      </c>
    </row>
    <row r="25" spans="1:28" x14ac:dyDescent="0.2">
      <c r="X25">
        <v>1300</v>
      </c>
      <c r="Y25" s="60">
        <f t="shared" si="5"/>
        <v>1.2367890994092929</v>
      </c>
      <c r="Z25" s="60">
        <f t="shared" si="6"/>
        <v>0.13871951219512196</v>
      </c>
      <c r="AB25">
        <f t="shared" si="7"/>
        <v>0.13871951219512196</v>
      </c>
    </row>
    <row r="26" spans="1:28" x14ac:dyDescent="0.2">
      <c r="X26">
        <v>1700</v>
      </c>
      <c r="Y26" s="60">
        <f t="shared" si="5"/>
        <v>1.3473300153169503</v>
      </c>
      <c r="Z26" s="60">
        <f t="shared" si="6"/>
        <v>0.1792168674698795</v>
      </c>
      <c r="AB26">
        <f t="shared" si="7"/>
        <v>0.1792168674698795</v>
      </c>
    </row>
    <row r="27" spans="1:28" x14ac:dyDescent="0.2">
      <c r="X27">
        <v>2100</v>
      </c>
      <c r="Y27" s="60">
        <f t="shared" si="5"/>
        <v>1.4353665066126613</v>
      </c>
      <c r="Z27" s="60">
        <f t="shared" si="6"/>
        <v>0.21875</v>
      </c>
      <c r="AB27">
        <f t="shared" si="7"/>
        <v>0.21875</v>
      </c>
    </row>
    <row r="28" spans="1:28" x14ac:dyDescent="0.2">
      <c r="X28">
        <v>2500</v>
      </c>
      <c r="Y28" s="60">
        <f t="shared" si="5"/>
        <v>1.5085297189712865</v>
      </c>
      <c r="Z28" s="60">
        <f t="shared" si="6"/>
        <v>0.25735294117647062</v>
      </c>
      <c r="AB28">
        <f t="shared" si="7"/>
        <v>0.25735294117647062</v>
      </c>
    </row>
    <row r="29" spans="1:28" x14ac:dyDescent="0.2">
      <c r="X29" s="2">
        <v>2900</v>
      </c>
      <c r="Y29" s="70">
        <f t="shared" si="5"/>
        <v>1.5711262770843117</v>
      </c>
      <c r="Z29" s="60">
        <f t="shared" si="6"/>
        <v>0.29505813953488369</v>
      </c>
      <c r="AB29">
        <f t="shared" si="7"/>
        <v>0.29505813953488369</v>
      </c>
    </row>
    <row r="30" spans="1:28" x14ac:dyDescent="0.2">
      <c r="X30">
        <v>3300</v>
      </c>
      <c r="Y30" s="60">
        <f t="shared" si="5"/>
        <v>1.6258267132857112</v>
      </c>
      <c r="Z30" s="60">
        <f t="shared" si="6"/>
        <v>0.3318965517241379</v>
      </c>
      <c r="AB30">
        <f t="shared" si="7"/>
        <v>0.3318965517241379</v>
      </c>
    </row>
    <row r="31" spans="1:28" x14ac:dyDescent="0.2">
      <c r="X31">
        <v>3700</v>
      </c>
      <c r="Y31" s="60">
        <f t="shared" si="5"/>
        <v>1.6744018128452818</v>
      </c>
      <c r="Z31" s="60">
        <f t="shared" si="6"/>
        <v>0.36789772727272729</v>
      </c>
      <c r="AB31">
        <f t="shared" si="7"/>
        <v>0.36789772727272729</v>
      </c>
    </row>
    <row r="32" spans="1:28" x14ac:dyDescent="0.2">
      <c r="X32">
        <v>4100</v>
      </c>
      <c r="Y32" s="60">
        <f t="shared" si="5"/>
        <v>1.7180862947830917</v>
      </c>
      <c r="Z32" s="60">
        <f t="shared" si="6"/>
        <v>0.40308988764044945</v>
      </c>
      <c r="AB32">
        <f t="shared" si="7"/>
        <v>0.40308988764044945</v>
      </c>
    </row>
    <row r="33" spans="24:28" x14ac:dyDescent="0.2">
      <c r="X33">
        <v>4500</v>
      </c>
      <c r="Y33" s="60">
        <f t="shared" si="5"/>
        <v>1.7577754910119257</v>
      </c>
      <c r="Z33" s="60">
        <f t="shared" si="6"/>
        <v>0.4375</v>
      </c>
      <c r="AB33">
        <f t="shared" si="7"/>
        <v>0.4375</v>
      </c>
    </row>
    <row r="34" spans="24:28" x14ac:dyDescent="0.2">
      <c r="X34">
        <v>4900</v>
      </c>
      <c r="Y34" s="60">
        <f t="shared" si="5"/>
        <v>1.7941393557677741</v>
      </c>
      <c r="Z34" s="60">
        <f t="shared" si="6"/>
        <v>0.47115384615384615</v>
      </c>
      <c r="AB34">
        <f t="shared" si="7"/>
        <v>0.47115384615384615</v>
      </c>
    </row>
    <row r="35" spans="24:28" x14ac:dyDescent="0.2">
      <c r="X35">
        <v>5300</v>
      </c>
      <c r="Y35" s="60">
        <f t="shared" si="5"/>
        <v>1.8276922886744456</v>
      </c>
      <c r="Z35" s="60">
        <f t="shared" si="6"/>
        <v>0.50407608695652173</v>
      </c>
      <c r="AB35">
        <f t="shared" si="7"/>
        <v>0.50407608695652173</v>
      </c>
    </row>
    <row r="36" spans="24:28" x14ac:dyDescent="0.2">
      <c r="X36">
        <v>5700</v>
      </c>
      <c r="Y36" s="60">
        <f t="shared" si="5"/>
        <v>1.8588378514285855</v>
      </c>
      <c r="Z36" s="60">
        <f t="shared" si="6"/>
        <v>0.53629032258064513</v>
      </c>
      <c r="AB36">
        <f t="shared" si="7"/>
        <v>0.53629032258064513</v>
      </c>
    </row>
    <row r="37" spans="24:28" x14ac:dyDescent="0.2">
      <c r="X37" s="2">
        <v>6100</v>
      </c>
      <c r="Y37" s="70">
        <f t="shared" si="5"/>
        <v>1.8878984880968723</v>
      </c>
      <c r="Z37" s="60">
        <f t="shared" si="6"/>
        <v>0.56781914893617025</v>
      </c>
      <c r="AA37">
        <f>Z37/Z29</f>
        <v>1.9244314013206165</v>
      </c>
      <c r="AB37">
        <f t="shared" si="7"/>
        <v>0.56781914893617025</v>
      </c>
    </row>
    <row r="38" spans="24:28" x14ac:dyDescent="0.2">
      <c r="X38">
        <v>6500</v>
      </c>
      <c r="Y38" s="60">
        <f t="shared" si="5"/>
        <v>1.9151359066220119</v>
      </c>
      <c r="Z38" s="60">
        <f t="shared" si="6"/>
        <v>0.59868421052631582</v>
      </c>
      <c r="AB38">
        <f t="shared" si="7"/>
        <v>0.59868421052631582</v>
      </c>
    </row>
    <row r="39" spans="24:28" x14ac:dyDescent="0.2">
      <c r="X39">
        <v>6900</v>
      </c>
      <c r="Y39" s="60">
        <f t="shared" si="5"/>
        <v>1.9407654356312176</v>
      </c>
      <c r="Z39" s="60">
        <f t="shared" si="6"/>
        <v>0.62890625</v>
      </c>
      <c r="AB39">
        <f t="shared" si="7"/>
        <v>0.62890625</v>
      </c>
    </row>
    <row r="40" spans="24:28" x14ac:dyDescent="0.2">
      <c r="X40">
        <v>7300</v>
      </c>
      <c r="Y40" s="60">
        <f t="shared" si="5"/>
        <v>1.9649663748310979</v>
      </c>
      <c r="Z40" s="60">
        <f t="shared" si="6"/>
        <v>0.65850515463917525</v>
      </c>
      <c r="AB40">
        <f t="shared" si="7"/>
        <v>0.65850515463917525</v>
      </c>
    </row>
    <row r="41" spans="24:28" x14ac:dyDescent="0.2">
      <c r="X41">
        <v>7700</v>
      </c>
      <c r="Y41" s="60">
        <f t="shared" si="5"/>
        <v>1.9878896099977454</v>
      </c>
      <c r="Z41" s="60">
        <f t="shared" si="6"/>
        <v>0.6875</v>
      </c>
      <c r="AB41">
        <f t="shared" si="7"/>
        <v>0.6875</v>
      </c>
    </row>
    <row r="42" spans="24:28" x14ac:dyDescent="0.2">
      <c r="X42">
        <v>8100</v>
      </c>
      <c r="Y42" s="60">
        <f t="shared" si="5"/>
        <v>2.0096633166793794</v>
      </c>
      <c r="Z42" s="60">
        <f t="shared" si="6"/>
        <v>0.71590909090909094</v>
      </c>
      <c r="AB42">
        <f t="shared" si="7"/>
        <v>0.71590909090909094</v>
      </c>
    </row>
    <row r="43" spans="24:28" x14ac:dyDescent="0.2">
      <c r="X43">
        <v>8500</v>
      </c>
      <c r="Y43" s="60">
        <f t="shared" si="5"/>
        <v>2.030397300856762</v>
      </c>
      <c r="Z43" s="60">
        <f t="shared" si="6"/>
        <v>0.74375000000000002</v>
      </c>
      <c r="AB43">
        <f t="shared" si="7"/>
        <v>0.74375000000000002</v>
      </c>
    </row>
    <row r="44" spans="24:28" x14ac:dyDescent="0.2">
      <c r="X44">
        <v>8900</v>
      </c>
      <c r="Y44" s="60">
        <f t="shared" si="5"/>
        <v>2.0501863496753607</v>
      </c>
      <c r="Z44" s="60">
        <f t="shared" si="6"/>
        <v>0.77103960396039606</v>
      </c>
      <c r="AB44">
        <f t="shared" si="7"/>
        <v>0.77103960396039606</v>
      </c>
    </row>
    <row r="45" spans="24:28" x14ac:dyDescent="0.2">
      <c r="X45">
        <v>9300</v>
      </c>
      <c r="Y45" s="60">
        <f t="shared" si="5"/>
        <v>2.0691128513871209</v>
      </c>
      <c r="Z45" s="60">
        <f t="shared" si="6"/>
        <v>0.79779411764705888</v>
      </c>
      <c r="AB45">
        <f t="shared" si="7"/>
        <v>0.79779411764705888</v>
      </c>
    </row>
    <row r="46" spans="24:28" x14ac:dyDescent="0.2">
      <c r="X46">
        <v>9700</v>
      </c>
      <c r="Y46" s="60">
        <f t="shared" si="5"/>
        <v>2.0872488677956578</v>
      </c>
      <c r="Z46" s="60">
        <f t="shared" si="6"/>
        <v>0.82402912621359214</v>
      </c>
      <c r="AB46">
        <f t="shared" si="7"/>
        <v>0.82402912621359214</v>
      </c>
    </row>
    <row r="47" spans="24:28" x14ac:dyDescent="0.2">
      <c r="X47">
        <v>10100</v>
      </c>
      <c r="Y47" s="60">
        <f t="shared" si="5"/>
        <v>2.1046577910087962</v>
      </c>
      <c r="Z47" s="60">
        <f t="shared" si="6"/>
        <v>0.84975961538461531</v>
      </c>
      <c r="AB47">
        <f t="shared" si="7"/>
        <v>0.84975961538461531</v>
      </c>
    </row>
    <row r="48" spans="24:28" x14ac:dyDescent="0.2">
      <c r="X48">
        <v>10500</v>
      </c>
      <c r="Y48" s="60">
        <f t="shared" si="5"/>
        <v>2.1213956807072232</v>
      </c>
      <c r="Z48" s="60">
        <f t="shared" si="6"/>
        <v>0.875</v>
      </c>
      <c r="AB48">
        <f t="shared" si="7"/>
        <v>0.875</v>
      </c>
    </row>
    <row r="49" spans="24:28" x14ac:dyDescent="0.2">
      <c r="X49">
        <v>10900</v>
      </c>
      <c r="Y49" s="60">
        <f t="shared" si="5"/>
        <v>2.1375123531221294</v>
      </c>
      <c r="Z49" s="60">
        <f t="shared" si="6"/>
        <v>0.89976415094339623</v>
      </c>
      <c r="AB49">
        <f t="shared" si="7"/>
        <v>0.89976415094339623</v>
      </c>
    </row>
    <row r="50" spans="24:28" x14ac:dyDescent="0.2">
      <c r="X50">
        <v>11300</v>
      </c>
      <c r="Y50" s="60">
        <f t="shared" si="5"/>
        <v>2.1530522750671088</v>
      </c>
      <c r="Z50" s="60">
        <f t="shared" si="6"/>
        <v>0.9240654205607477</v>
      </c>
      <c r="AB50">
        <f t="shared" si="7"/>
        <v>0.9240654205607477</v>
      </c>
    </row>
    <row r="51" spans="24:28" x14ac:dyDescent="0.2">
      <c r="X51">
        <v>11700</v>
      </c>
      <c r="Y51" s="60">
        <f t="shared" si="5"/>
        <v>2.1680553034591394</v>
      </c>
      <c r="Z51" s="60">
        <f t="shared" si="6"/>
        <v>0.94791666666666663</v>
      </c>
      <c r="AB51">
        <f t="shared" si="7"/>
        <v>0.94791666666666663</v>
      </c>
    </row>
    <row r="52" spans="24:28" x14ac:dyDescent="0.2">
      <c r="X52">
        <v>12100</v>
      </c>
      <c r="Y52" s="60">
        <f t="shared" si="5"/>
        <v>2.1825573013049131</v>
      </c>
      <c r="Z52" s="60">
        <f t="shared" si="6"/>
        <v>0.97133027522935778</v>
      </c>
      <c r="AB52">
        <f t="shared" si="7"/>
        <v>0.97133027522935778</v>
      </c>
    </row>
    <row r="53" spans="24:28" x14ac:dyDescent="0.2">
      <c r="X53">
        <v>12500</v>
      </c>
      <c r="Y53" s="60">
        <f t="shared" si="5"/>
        <v>2.1965906541173066</v>
      </c>
      <c r="Z53" s="60">
        <f t="shared" si="6"/>
        <v>0.99431818181818177</v>
      </c>
      <c r="AB53">
        <f t="shared" si="7"/>
        <v>0.99431818181818177</v>
      </c>
    </row>
    <row r="54" spans="24:28" x14ac:dyDescent="0.2">
      <c r="X54">
        <v>12900</v>
      </c>
      <c r="Y54" s="60">
        <f t="shared" si="5"/>
        <v>2.2101847054724066</v>
      </c>
      <c r="Z54" s="60">
        <f t="shared" si="6"/>
        <v>1.0168918918918919</v>
      </c>
      <c r="AB54">
        <f t="shared" si="7"/>
        <v>1.0168918918918919</v>
      </c>
    </row>
    <row r="55" spans="24:28" x14ac:dyDescent="0.2">
      <c r="X55">
        <v>13300</v>
      </c>
      <c r="Y55" s="60">
        <f t="shared" si="5"/>
        <v>2.2233661264398608</v>
      </c>
      <c r="Z55" s="60">
        <f t="shared" si="6"/>
        <v>1.0390625</v>
      </c>
      <c r="AB55">
        <f t="shared" si="7"/>
        <v>1.0390625</v>
      </c>
    </row>
    <row r="56" spans="24:28" x14ac:dyDescent="0.2">
      <c r="X56">
        <v>13700</v>
      </c>
      <c r="Y56" s="60">
        <f t="shared" si="5"/>
        <v>2.2361592305796636</v>
      </c>
      <c r="Z56" s="60">
        <f t="shared" si="6"/>
        <v>1.0608407079646018</v>
      </c>
      <c r="AB56">
        <f t="shared" si="7"/>
        <v>1.0608407079646018</v>
      </c>
    </row>
    <row r="57" spans="24:28" x14ac:dyDescent="0.2">
      <c r="X57">
        <v>14100</v>
      </c>
      <c r="Y57" s="60">
        <f t="shared" si="5"/>
        <v>2.2485862438551041</v>
      </c>
      <c r="Z57" s="60">
        <f t="shared" si="6"/>
        <v>1.0822368421052633</v>
      </c>
      <c r="AB57">
        <f t="shared" si="7"/>
        <v>1.0822368421052633</v>
      </c>
    </row>
    <row r="58" spans="24:28" x14ac:dyDescent="0.2">
      <c r="X58">
        <v>14500</v>
      </c>
      <c r="Y58" s="60">
        <f t="shared" si="5"/>
        <v>2.2606675369900122</v>
      </c>
      <c r="Z58" s="60">
        <f t="shared" si="6"/>
        <v>1.1032608695652173</v>
      </c>
      <c r="AB58">
        <f t="shared" si="7"/>
        <v>1.1032608695652173</v>
      </c>
    </row>
    <row r="59" spans="24:28" x14ac:dyDescent="0.2">
      <c r="X59">
        <v>14900</v>
      </c>
      <c r="Y59" s="60">
        <f t="shared" si="5"/>
        <v>2.2724218263715041</v>
      </c>
      <c r="Z59" s="60">
        <f t="shared" si="6"/>
        <v>1.1239224137931034</v>
      </c>
      <c r="AB59">
        <f t="shared" si="7"/>
        <v>1.1239224137931034</v>
      </c>
    </row>
    <row r="60" spans="24:28" x14ac:dyDescent="0.2">
      <c r="X60">
        <v>15300</v>
      </c>
      <c r="Y60" s="60">
        <f t="shared" si="5"/>
        <v>2.2838663484734685</v>
      </c>
      <c r="Z60" s="60">
        <f t="shared" si="6"/>
        <v>1.1442307692307692</v>
      </c>
      <c r="AB60">
        <f t="shared" si="7"/>
        <v>1.1442307692307692</v>
      </c>
    </row>
    <row r="61" spans="24:28" x14ac:dyDescent="0.2">
      <c r="X61">
        <v>15700</v>
      </c>
      <c r="Y61" s="60">
        <f t="shared" si="5"/>
        <v>2.2950170118814581</v>
      </c>
      <c r="Z61" s="60">
        <f t="shared" si="6"/>
        <v>1.1641949152542372</v>
      </c>
      <c r="AB61">
        <f t="shared" si="7"/>
        <v>1.1641949152542372</v>
      </c>
    </row>
    <row r="62" spans="24:28" x14ac:dyDescent="0.2">
      <c r="X62">
        <v>16100</v>
      </c>
      <c r="Y62" s="60">
        <f t="shared" si="5"/>
        <v>2.3058885302843097</v>
      </c>
      <c r="Z62" s="60">
        <f t="shared" si="6"/>
        <v>1.1838235294117647</v>
      </c>
      <c r="AB62">
        <f t="shared" si="7"/>
        <v>1.1838235294117647</v>
      </c>
    </row>
    <row r="63" spans="24:28" x14ac:dyDescent="0.2">
      <c r="X63">
        <v>16500</v>
      </c>
      <c r="Y63" s="60">
        <f t="shared" si="5"/>
        <v>2.3164945392223113</v>
      </c>
      <c r="Z63" s="60">
        <f t="shared" si="6"/>
        <v>1.203125</v>
      </c>
      <c r="AB63">
        <f t="shared" si="7"/>
        <v>1.203125</v>
      </c>
    </row>
    <row r="64" spans="24:28" x14ac:dyDescent="0.2">
      <c r="X64">
        <v>16900</v>
      </c>
      <c r="Y64" s="60">
        <f t="shared" si="5"/>
        <v>2.3268476989159903</v>
      </c>
      <c r="Z64" s="60">
        <f t="shared" si="6"/>
        <v>1.2221074380165291</v>
      </c>
      <c r="AB64">
        <f t="shared" si="7"/>
        <v>1.2221074380165291</v>
      </c>
    </row>
    <row r="65" spans="24:28" x14ac:dyDescent="0.2">
      <c r="X65">
        <v>17300</v>
      </c>
      <c r="Y65" s="60">
        <f t="shared" si="5"/>
        <v>2.3369597851207042</v>
      </c>
      <c r="Z65" s="60">
        <f t="shared" si="6"/>
        <v>1.2407786885245902</v>
      </c>
      <c r="AB65">
        <f t="shared" si="7"/>
        <v>1.2407786885245902</v>
      </c>
    </row>
    <row r="66" spans="24:28" x14ac:dyDescent="0.2">
      <c r="X66">
        <v>17700</v>
      </c>
      <c r="Y66" s="60">
        <f t="shared" si="5"/>
        <v>2.3468417696422512</v>
      </c>
      <c r="Z66" s="60">
        <f t="shared" si="6"/>
        <v>1.2591463414634148</v>
      </c>
      <c r="AB66">
        <f t="shared" si="7"/>
        <v>1.2591463414634148</v>
      </c>
    </row>
    <row r="67" spans="24:28" x14ac:dyDescent="0.2">
      <c r="X67">
        <v>18100</v>
      </c>
      <c r="Y67" s="60">
        <f t="shared" si="5"/>
        <v>2.3565038918940049</v>
      </c>
      <c r="Z67" s="60">
        <f t="shared" si="6"/>
        <v>1.2772177419354838</v>
      </c>
      <c r="AB67">
        <f t="shared" si="7"/>
        <v>1.2772177419354838</v>
      </c>
    </row>
    <row r="68" spans="24:28" x14ac:dyDescent="0.2">
      <c r="X68">
        <v>18500</v>
      </c>
      <c r="Y68" s="60">
        <f t="shared" si="5"/>
        <v>2.3659557226656793</v>
      </c>
      <c r="Z68" s="60">
        <f t="shared" si="6"/>
        <v>1.2949999999999999</v>
      </c>
      <c r="AB68">
        <f t="shared" si="7"/>
        <v>1.2949999999999999</v>
      </c>
    </row>
    <row r="69" spans="24:28" x14ac:dyDescent="0.2">
      <c r="X69">
        <v>18900</v>
      </c>
      <c r="Y69" s="60">
        <f t="shared" si="5"/>
        <v>2.3752062210993303</v>
      </c>
      <c r="Z69" s="60">
        <f t="shared" si="6"/>
        <v>1.3125</v>
      </c>
      <c r="AB69">
        <f t="shared" si="7"/>
        <v>1.3125</v>
      </c>
    </row>
    <row r="70" spans="24:28" x14ac:dyDescent="0.2">
      <c r="X70">
        <v>19300</v>
      </c>
      <c r="Y70" s="60">
        <f t="shared" si="5"/>
        <v>2.3842637857228031</v>
      </c>
      <c r="Z70" s="60">
        <f t="shared" si="6"/>
        <v>1.329724409448819</v>
      </c>
      <c r="AB70">
        <f t="shared" si="7"/>
        <v>1.329724409448819</v>
      </c>
    </row>
    <row r="71" spans="24:28" x14ac:dyDescent="0.2">
      <c r="X71">
        <v>19700</v>
      </c>
      <c r="Y71" s="60">
        <f t="shared" si="5"/>
        <v>2.3931363002692172</v>
      </c>
      <c r="Z71" s="60">
        <f t="shared" si="6"/>
        <v>1.3466796875</v>
      </c>
      <c r="AB71">
        <f t="shared" si="7"/>
        <v>1.3466796875</v>
      </c>
    </row>
  </sheetData>
  <phoneticPr fontId="6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L27" sqref="L27"/>
    </sheetView>
  </sheetViews>
  <sheetFormatPr defaultRowHeight="14.25" x14ac:dyDescent="0.2"/>
  <cols>
    <col min="2" max="2" width="6.5" bestFit="1" customWidth="1"/>
    <col min="3" max="7" width="5.5" bestFit="1" customWidth="1"/>
    <col min="8" max="9" width="5.25" bestFit="1" customWidth="1"/>
  </cols>
  <sheetData>
    <row r="1" spans="1:19" x14ac:dyDescent="0.2">
      <c r="A1" t="s">
        <v>58</v>
      </c>
      <c r="B1" t="s">
        <v>41</v>
      </c>
      <c r="C1" t="s">
        <v>37</v>
      </c>
      <c r="D1" t="s">
        <v>39</v>
      </c>
      <c r="E1" t="s">
        <v>51</v>
      </c>
      <c r="F1" t="s">
        <v>49</v>
      </c>
      <c r="G1" t="s">
        <v>47</v>
      </c>
      <c r="H1" t="s">
        <v>45</v>
      </c>
      <c r="I1" t="s">
        <v>43</v>
      </c>
      <c r="K1" t="s">
        <v>59</v>
      </c>
      <c r="L1" t="s">
        <v>40</v>
      </c>
      <c r="M1" t="s">
        <v>36</v>
      </c>
      <c r="N1" t="s">
        <v>38</v>
      </c>
      <c r="O1" t="s">
        <v>50</v>
      </c>
      <c r="P1" t="s">
        <v>48</v>
      </c>
      <c r="Q1" t="s">
        <v>46</v>
      </c>
      <c r="R1" t="s">
        <v>44</v>
      </c>
      <c r="S1" t="s">
        <v>42</v>
      </c>
    </row>
    <row r="2" spans="1:19" x14ac:dyDescent="0.2">
      <c r="A2">
        <v>1</v>
      </c>
      <c r="B2">
        <v>6500</v>
      </c>
      <c r="C2">
        <v>3000</v>
      </c>
      <c r="D2">
        <v>3000</v>
      </c>
      <c r="E2">
        <v>3000</v>
      </c>
      <c r="F2">
        <v>2500</v>
      </c>
      <c r="G2">
        <v>2500</v>
      </c>
      <c r="H2">
        <v>60</v>
      </c>
      <c r="I2">
        <v>60</v>
      </c>
      <c r="K2">
        <v>1</v>
      </c>
      <c r="L2">
        <v>1000</v>
      </c>
      <c r="M2">
        <v>900</v>
      </c>
      <c r="N2">
        <v>450</v>
      </c>
      <c r="O2">
        <v>120</v>
      </c>
      <c r="P2">
        <v>120</v>
      </c>
      <c r="Q2">
        <v>120</v>
      </c>
      <c r="R2">
        <v>25</v>
      </c>
      <c r="S2">
        <v>25</v>
      </c>
    </row>
    <row r="3" spans="1:19" x14ac:dyDescent="0.2">
      <c r="A3">
        <v>2</v>
      </c>
      <c r="B3" s="6">
        <f>B$2+(B$11-B$2)/COUNT($A$2:$A$10)*($A3-1)</f>
        <v>6888.8888888888887</v>
      </c>
      <c r="C3" s="6">
        <f t="shared" ref="C3:I3" si="0">C$2+(C$11-C$2)/COUNT($A$2:$A$10)*($A3-1)</f>
        <v>3333.3333333333335</v>
      </c>
      <c r="D3" s="6">
        <f t="shared" si="0"/>
        <v>3333.3333333333335</v>
      </c>
      <c r="E3" s="6">
        <f t="shared" si="0"/>
        <v>3333.3333333333335</v>
      </c>
      <c r="F3" s="6">
        <f t="shared" si="0"/>
        <v>2888.8888888888887</v>
      </c>
      <c r="G3" s="6">
        <f t="shared" si="0"/>
        <v>2888.8888888888887</v>
      </c>
      <c r="H3" s="6">
        <f t="shared" si="0"/>
        <v>70</v>
      </c>
      <c r="I3" s="6">
        <f t="shared" si="0"/>
        <v>70</v>
      </c>
      <c r="K3">
        <v>25</v>
      </c>
    </row>
    <row r="4" spans="1:19" x14ac:dyDescent="0.2">
      <c r="A4">
        <v>3</v>
      </c>
      <c r="B4" s="6">
        <f t="shared" ref="B4:I10" si="1">B$2+(B$11-B$2)/COUNT($A$2:$A$10)*($A4-1)</f>
        <v>7277.7777777777774</v>
      </c>
      <c r="C4" s="6">
        <f t="shared" si="1"/>
        <v>3666.6666666666665</v>
      </c>
      <c r="D4" s="6">
        <f t="shared" si="1"/>
        <v>3666.6666666666665</v>
      </c>
      <c r="E4" s="6">
        <f t="shared" si="1"/>
        <v>3666.6666666666665</v>
      </c>
      <c r="F4" s="6">
        <f t="shared" si="1"/>
        <v>3277.7777777777778</v>
      </c>
      <c r="G4" s="6">
        <f t="shared" si="1"/>
        <v>3277.7777777777778</v>
      </c>
      <c r="H4" s="6">
        <f t="shared" si="1"/>
        <v>80</v>
      </c>
      <c r="I4" s="6">
        <f t="shared" si="1"/>
        <v>80</v>
      </c>
      <c r="K4">
        <v>40</v>
      </c>
    </row>
    <row r="5" spans="1:19" x14ac:dyDescent="0.2">
      <c r="A5">
        <v>4</v>
      </c>
      <c r="B5" s="6">
        <f t="shared" si="1"/>
        <v>7666.666666666667</v>
      </c>
      <c r="C5" s="6">
        <f t="shared" si="1"/>
        <v>4000</v>
      </c>
      <c r="D5" s="6">
        <f t="shared" si="1"/>
        <v>4000</v>
      </c>
      <c r="E5" s="6">
        <f t="shared" si="1"/>
        <v>4000</v>
      </c>
      <c r="F5" s="6">
        <f t="shared" si="1"/>
        <v>3666.666666666667</v>
      </c>
      <c r="G5" s="6">
        <f t="shared" si="1"/>
        <v>3666.666666666667</v>
      </c>
      <c r="H5" s="6">
        <f t="shared" si="1"/>
        <v>90</v>
      </c>
      <c r="I5" s="6">
        <f t="shared" si="1"/>
        <v>90</v>
      </c>
      <c r="K5">
        <v>55</v>
      </c>
    </row>
    <row r="6" spans="1:19" x14ac:dyDescent="0.2">
      <c r="A6">
        <v>5</v>
      </c>
      <c r="B6" s="6">
        <f t="shared" si="1"/>
        <v>8055.5555555555557</v>
      </c>
      <c r="C6" s="6">
        <f t="shared" si="1"/>
        <v>4333.333333333333</v>
      </c>
      <c r="D6" s="6">
        <f t="shared" si="1"/>
        <v>4333.333333333333</v>
      </c>
      <c r="E6" s="6">
        <f t="shared" si="1"/>
        <v>4333.333333333333</v>
      </c>
      <c r="F6" s="6">
        <f t="shared" si="1"/>
        <v>4055.5555555555557</v>
      </c>
      <c r="G6" s="6">
        <f t="shared" si="1"/>
        <v>4055.5555555555557</v>
      </c>
      <c r="H6" s="6">
        <f t="shared" si="1"/>
        <v>100</v>
      </c>
      <c r="I6" s="6">
        <f t="shared" si="1"/>
        <v>100</v>
      </c>
      <c r="K6">
        <v>70</v>
      </c>
    </row>
    <row r="7" spans="1:19" x14ac:dyDescent="0.2">
      <c r="A7">
        <v>6</v>
      </c>
      <c r="B7" s="6">
        <f t="shared" si="1"/>
        <v>8444.4444444444453</v>
      </c>
      <c r="C7" s="6">
        <f t="shared" si="1"/>
        <v>4666.6666666666661</v>
      </c>
      <c r="D7" s="6">
        <f t="shared" si="1"/>
        <v>4666.6666666666661</v>
      </c>
      <c r="E7" s="6">
        <f t="shared" si="1"/>
        <v>4666.6666666666661</v>
      </c>
      <c r="F7" s="6">
        <f t="shared" si="1"/>
        <v>4444.4444444444443</v>
      </c>
      <c r="G7" s="6">
        <f t="shared" si="1"/>
        <v>4444.4444444444443</v>
      </c>
      <c r="H7" s="6">
        <f t="shared" si="1"/>
        <v>110</v>
      </c>
      <c r="I7" s="6">
        <f t="shared" si="1"/>
        <v>110</v>
      </c>
      <c r="K7">
        <v>80</v>
      </c>
    </row>
    <row r="8" spans="1:19" x14ac:dyDescent="0.2">
      <c r="A8">
        <v>7</v>
      </c>
      <c r="B8" s="6">
        <f t="shared" si="1"/>
        <v>8833.3333333333339</v>
      </c>
      <c r="C8" s="6">
        <f t="shared" si="1"/>
        <v>5000</v>
      </c>
      <c r="D8" s="6">
        <f t="shared" si="1"/>
        <v>5000</v>
      </c>
      <c r="E8" s="6">
        <f t="shared" si="1"/>
        <v>5000</v>
      </c>
      <c r="F8" s="6">
        <f t="shared" si="1"/>
        <v>4833.3333333333339</v>
      </c>
      <c r="G8" s="6">
        <f t="shared" si="1"/>
        <v>4833.3333333333339</v>
      </c>
      <c r="H8" s="6">
        <f t="shared" si="1"/>
        <v>120</v>
      </c>
      <c r="I8" s="6">
        <f t="shared" si="1"/>
        <v>120</v>
      </c>
      <c r="K8">
        <v>100</v>
      </c>
      <c r="L8">
        <v>10000</v>
      </c>
      <c r="M8">
        <v>6000</v>
      </c>
      <c r="N8">
        <v>6000</v>
      </c>
      <c r="O8">
        <v>5000</v>
      </c>
      <c r="P8">
        <v>5000</v>
      </c>
      <c r="Q8">
        <v>5000</v>
      </c>
      <c r="R8">
        <v>150</v>
      </c>
      <c r="S8">
        <v>150</v>
      </c>
    </row>
    <row r="9" spans="1:19" x14ac:dyDescent="0.2">
      <c r="A9">
        <v>8</v>
      </c>
      <c r="B9" s="6">
        <f t="shared" si="1"/>
        <v>9222.2222222222226</v>
      </c>
      <c r="C9" s="6">
        <f t="shared" si="1"/>
        <v>5333.333333333333</v>
      </c>
      <c r="D9" s="6">
        <f t="shared" si="1"/>
        <v>5333.333333333333</v>
      </c>
      <c r="E9" s="6">
        <f t="shared" si="1"/>
        <v>5333.333333333333</v>
      </c>
      <c r="F9" s="6">
        <f t="shared" si="1"/>
        <v>5222.2222222222226</v>
      </c>
      <c r="G9" s="6">
        <f t="shared" si="1"/>
        <v>5222.2222222222226</v>
      </c>
      <c r="H9" s="6">
        <f t="shared" si="1"/>
        <v>130</v>
      </c>
      <c r="I9" s="6">
        <f t="shared" si="1"/>
        <v>130</v>
      </c>
    </row>
    <row r="10" spans="1:19" x14ac:dyDescent="0.2">
      <c r="A10">
        <v>9</v>
      </c>
      <c r="B10" s="6">
        <f t="shared" si="1"/>
        <v>9611.1111111111113</v>
      </c>
      <c r="C10" s="6">
        <f t="shared" si="1"/>
        <v>5666.6666666666661</v>
      </c>
      <c r="D10" s="6">
        <f t="shared" si="1"/>
        <v>5666.6666666666661</v>
      </c>
      <c r="E10" s="6">
        <f t="shared" si="1"/>
        <v>5666.6666666666661</v>
      </c>
      <c r="F10" s="6">
        <f t="shared" si="1"/>
        <v>5611.1111111111113</v>
      </c>
      <c r="G10" s="6">
        <f t="shared" si="1"/>
        <v>5611.1111111111113</v>
      </c>
      <c r="H10" s="6">
        <f t="shared" si="1"/>
        <v>140</v>
      </c>
      <c r="I10" s="6">
        <f t="shared" si="1"/>
        <v>140</v>
      </c>
    </row>
    <row r="11" spans="1:19" x14ac:dyDescent="0.2">
      <c r="A11">
        <v>10</v>
      </c>
      <c r="B11">
        <v>10000</v>
      </c>
      <c r="C11">
        <v>6000</v>
      </c>
      <c r="D11">
        <v>6000</v>
      </c>
      <c r="E11">
        <v>6000</v>
      </c>
      <c r="F11">
        <v>6000</v>
      </c>
      <c r="G11">
        <v>6000</v>
      </c>
      <c r="H11">
        <v>150</v>
      </c>
      <c r="I11">
        <v>150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2"/>
  <sheetViews>
    <sheetView workbookViewId="0">
      <selection activeCell="A6" sqref="A6:XFD6"/>
    </sheetView>
  </sheetViews>
  <sheetFormatPr defaultRowHeight="14.25" x14ac:dyDescent="0.2"/>
  <cols>
    <col min="2" max="2" width="23.5" bestFit="1" customWidth="1"/>
    <col min="3" max="7" width="9" style="11"/>
    <col min="8" max="8" width="11" bestFit="1" customWidth="1"/>
    <col min="9" max="9" width="11" customWidth="1"/>
    <col min="10" max="10" width="7.125" bestFit="1" customWidth="1"/>
    <col min="11" max="12" width="7.125" customWidth="1"/>
    <col min="13" max="13" width="9" style="34" bestFit="1" customWidth="1"/>
    <col min="14" max="14" width="7.75" customWidth="1"/>
    <col min="16" max="16" width="12.125" bestFit="1" customWidth="1"/>
    <col min="18" max="18" width="14.125" bestFit="1" customWidth="1"/>
    <col min="19" max="19" width="15.25" bestFit="1" customWidth="1"/>
    <col min="20" max="20" width="20.75" bestFit="1" customWidth="1"/>
    <col min="21" max="21" width="13" bestFit="1" customWidth="1"/>
    <col min="22" max="22" width="9.625" customWidth="1"/>
    <col min="23" max="23" width="9.75" style="1" bestFit="1" customWidth="1"/>
    <col min="24" max="24" width="9" style="1" bestFit="1" customWidth="1"/>
    <col min="25" max="25" width="13" style="1" bestFit="1" customWidth="1"/>
    <col min="26" max="26" width="5.25" style="1" bestFit="1" customWidth="1"/>
    <col min="27" max="27" width="7.125" style="1" bestFit="1" customWidth="1"/>
    <col min="28" max="29" width="11" style="1" bestFit="1" customWidth="1"/>
    <col min="30" max="30" width="13" style="1" bestFit="1" customWidth="1"/>
    <col min="31" max="31" width="9" style="1" bestFit="1" customWidth="1"/>
    <col min="32" max="32" width="9" style="1"/>
    <col min="33" max="33" width="9" style="30" customWidth="1"/>
    <col min="34" max="34" width="9.75" style="17" bestFit="1" customWidth="1"/>
    <col min="35" max="35" width="5.25" style="2" bestFit="1" customWidth="1"/>
    <col min="36" max="36" width="13" style="2" bestFit="1" customWidth="1"/>
    <col min="37" max="37" width="5.25" style="2" bestFit="1" customWidth="1"/>
    <col min="38" max="38" width="7.125" style="2" bestFit="1" customWidth="1"/>
    <col min="39" max="40" width="11" style="17" bestFit="1" customWidth="1"/>
    <col min="41" max="41" width="13" style="17" bestFit="1" customWidth="1"/>
    <col min="42" max="43" width="9" style="2" bestFit="1" customWidth="1"/>
    <col min="44" max="44" width="9" style="18" bestFit="1" customWidth="1"/>
    <col min="45" max="45" width="13" bestFit="1" customWidth="1"/>
    <col min="46" max="46" width="13" customWidth="1"/>
    <col min="48" max="48" width="12.125" bestFit="1" customWidth="1"/>
  </cols>
  <sheetData>
    <row r="1" spans="1:48" s="7" customFormat="1" ht="15" thickBot="1" x14ac:dyDescent="0.25">
      <c r="A1" s="72" t="s">
        <v>330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V1" s="31" t="s">
        <v>104</v>
      </c>
      <c r="W1" s="4">
        <v>100</v>
      </c>
      <c r="X1" s="31" t="s">
        <v>105</v>
      </c>
      <c r="Y1" s="4">
        <v>55</v>
      </c>
      <c r="Z1" s="8"/>
      <c r="AA1" s="8"/>
      <c r="AB1" s="8"/>
      <c r="AC1" s="8"/>
      <c r="AD1" s="8"/>
      <c r="AE1" s="8"/>
      <c r="AF1" s="53" t="s">
        <v>328</v>
      </c>
      <c r="AG1" s="54">
        <v>0</v>
      </c>
      <c r="AH1" s="9"/>
      <c r="AI1" s="9"/>
      <c r="AJ1" s="9"/>
      <c r="AK1" s="9"/>
      <c r="AL1" s="9"/>
      <c r="AM1" s="9"/>
      <c r="AN1" s="9"/>
      <c r="AO1" s="9"/>
      <c r="AP1" s="9"/>
      <c r="AQ1" s="9"/>
      <c r="AR1" s="10"/>
    </row>
    <row r="2" spans="1:48" x14ac:dyDescent="0.2">
      <c r="C2" t="s">
        <v>60</v>
      </c>
      <c r="D2" t="s">
        <v>60</v>
      </c>
      <c r="E2" t="s">
        <v>60</v>
      </c>
      <c r="F2" t="s">
        <v>110</v>
      </c>
      <c r="G2" t="s">
        <v>325</v>
      </c>
      <c r="H2" t="s">
        <v>61</v>
      </c>
      <c r="I2" t="s">
        <v>62</v>
      </c>
      <c r="J2" t="s">
        <v>63</v>
      </c>
      <c r="K2" t="s">
        <v>108</v>
      </c>
      <c r="L2" t="s">
        <v>116</v>
      </c>
      <c r="M2" s="34" t="s">
        <v>62</v>
      </c>
      <c r="N2" t="s">
        <v>64</v>
      </c>
      <c r="O2" t="s">
        <v>65</v>
      </c>
      <c r="P2" t="s">
        <v>66</v>
      </c>
      <c r="Q2" t="s">
        <v>67</v>
      </c>
      <c r="R2" s="5" t="s">
        <v>68</v>
      </c>
      <c r="S2" s="5" t="s">
        <v>69</v>
      </c>
      <c r="T2" t="s">
        <v>70</v>
      </c>
      <c r="V2" t="s">
        <v>71</v>
      </c>
      <c r="W2" s="73" t="s">
        <v>327</v>
      </c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4" t="s">
        <v>72</v>
      </c>
      <c r="AI2" s="74"/>
      <c r="AJ2" s="74"/>
      <c r="AK2" s="74"/>
      <c r="AL2" s="74"/>
      <c r="AM2" s="74"/>
      <c r="AN2" s="74"/>
      <c r="AO2" s="74"/>
      <c r="AP2" s="74"/>
      <c r="AQ2" s="74"/>
      <c r="AR2" s="74"/>
    </row>
    <row r="3" spans="1:48" x14ac:dyDescent="0.2">
      <c r="A3" t="s">
        <v>0</v>
      </c>
      <c r="B3" s="7" t="s">
        <v>103</v>
      </c>
      <c r="C3" s="11" t="s">
        <v>73</v>
      </c>
      <c r="D3" s="11" t="s">
        <v>323</v>
      </c>
      <c r="E3" s="11" t="s">
        <v>324</v>
      </c>
      <c r="F3" s="11" t="s">
        <v>111</v>
      </c>
      <c r="G3" s="11" t="s">
        <v>45</v>
      </c>
      <c r="H3" t="s">
        <v>74</v>
      </c>
      <c r="I3" t="s">
        <v>75</v>
      </c>
      <c r="J3" t="s">
        <v>127</v>
      </c>
      <c r="K3" t="s">
        <v>109</v>
      </c>
      <c r="L3" t="s">
        <v>117</v>
      </c>
      <c r="M3" s="34" t="s">
        <v>76</v>
      </c>
      <c r="N3" t="s">
        <v>326</v>
      </c>
      <c r="O3" s="12" t="s">
        <v>106</v>
      </c>
      <c r="P3" t="s">
        <v>77</v>
      </c>
      <c r="Q3" t="s">
        <v>78</v>
      </c>
      <c r="R3" s="5" t="s">
        <v>79</v>
      </c>
      <c r="S3" s="5" t="s">
        <v>80</v>
      </c>
      <c r="T3" s="12" t="s">
        <v>81</v>
      </c>
      <c r="U3" s="19" t="s">
        <v>115</v>
      </c>
      <c r="V3" s="12" t="s">
        <v>82</v>
      </c>
      <c r="W3" s="1" t="s">
        <v>83</v>
      </c>
      <c r="X3" s="1" t="s">
        <v>84</v>
      </c>
      <c r="Y3" s="1" t="s">
        <v>85</v>
      </c>
      <c r="Z3" s="1" t="s">
        <v>86</v>
      </c>
      <c r="AA3" s="1" t="s">
        <v>87</v>
      </c>
      <c r="AB3" s="1" t="s">
        <v>88</v>
      </c>
      <c r="AC3" s="1" t="s">
        <v>89</v>
      </c>
      <c r="AD3" s="1" t="s">
        <v>90</v>
      </c>
      <c r="AE3" s="13" t="s">
        <v>91</v>
      </c>
      <c r="AF3" s="13" t="s">
        <v>92</v>
      </c>
      <c r="AG3" s="14" t="s">
        <v>93</v>
      </c>
      <c r="AH3" s="15" t="s">
        <v>94</v>
      </c>
      <c r="AI3" s="16" t="s">
        <v>95</v>
      </c>
      <c r="AJ3" s="2" t="s">
        <v>96</v>
      </c>
      <c r="AK3" s="16" t="s">
        <v>97</v>
      </c>
      <c r="AL3" s="16" t="s">
        <v>87</v>
      </c>
      <c r="AM3" s="17" t="s">
        <v>98</v>
      </c>
      <c r="AN3" s="17" t="s">
        <v>89</v>
      </c>
      <c r="AO3" s="17" t="s">
        <v>90</v>
      </c>
      <c r="AP3" s="2" t="s">
        <v>99</v>
      </c>
      <c r="AQ3" s="2" t="s">
        <v>100</v>
      </c>
      <c r="AR3" s="18" t="s">
        <v>112</v>
      </c>
      <c r="AS3" s="19" t="s">
        <v>101</v>
      </c>
      <c r="AT3" s="19" t="s">
        <v>114</v>
      </c>
      <c r="AU3" s="19" t="s">
        <v>107</v>
      </c>
      <c r="AV3" s="19" t="s">
        <v>113</v>
      </c>
    </row>
    <row r="4" spans="1:48" s="2" customFormat="1" x14ac:dyDescent="0.2">
      <c r="A4" s="2">
        <v>1</v>
      </c>
      <c r="B4" s="2" t="s">
        <v>1</v>
      </c>
      <c r="C4" s="27">
        <f>VLOOKUP(B4,角色属性!B:V,15,FALSE)</f>
        <v>3333.3333333333335</v>
      </c>
      <c r="D4" s="27">
        <f>VLOOKUP(B4,角色属性!B:V,17,FALSE)</f>
        <v>3666.6666666666665</v>
      </c>
      <c r="E4" s="27">
        <f>VLOOKUP(B4,角色属性!B:V,18,FALSE)</f>
        <v>2888.8888888888887</v>
      </c>
      <c r="F4" s="27">
        <f>VLOOKUP(B4,角色属性!B:V,19,FALSE)</f>
        <v>4833.3333333333339</v>
      </c>
      <c r="G4" s="27">
        <v>30</v>
      </c>
      <c r="H4" s="16">
        <v>0</v>
      </c>
      <c r="I4" s="16">
        <v>0</v>
      </c>
      <c r="J4" s="41">
        <f>VLOOKUP($Y$1,敌方属性表!A:J,4,FALSE)</f>
        <v>3502.5</v>
      </c>
      <c r="K4" s="41">
        <f>VLOOKUP($Y$1,敌方属性表!A:J,7,FALSE)</f>
        <v>2804</v>
      </c>
      <c r="L4" s="41">
        <f>VLOOKUP($Y$1,敌方属性表!A:J,6,FALSE)</f>
        <v>2804</v>
      </c>
      <c r="M4" s="34">
        <f>LOG10((D4+135)/100)/12+0.12</f>
        <v>0.25166450290775044</v>
      </c>
      <c r="N4">
        <f>LOG10((K4+135)/100)/12+0.12</f>
        <v>0.24234996550605103</v>
      </c>
      <c r="O4" s="16">
        <v>220</v>
      </c>
      <c r="P4" s="16">
        <v>0.12</v>
      </c>
      <c r="Q4" s="16">
        <v>500</v>
      </c>
      <c r="R4" s="16">
        <v>3.5000000000000001E-3</v>
      </c>
      <c r="S4" s="16">
        <v>120</v>
      </c>
      <c r="T4" s="16">
        <v>0.35</v>
      </c>
      <c r="U4" s="56">
        <f>(1+(LOG10(D4/200+1)*3+1)^3/900)</f>
        <v>1.1274608453745312</v>
      </c>
      <c r="V4" s="16">
        <v>0</v>
      </c>
      <c r="W4" s="15">
        <f>Z4/X4</f>
        <v>0</v>
      </c>
      <c r="X4" s="41">
        <f t="shared" ref="X4:X21" si="0">C4*O4*(1)/(J4*P4+Q4)</f>
        <v>796.84160962005149</v>
      </c>
      <c r="Y4" s="42">
        <f t="shared" ref="Y4:Y21" si="1">1/(J4*P4+Q4)*O4</f>
        <v>0.23905248288601544</v>
      </c>
      <c r="Z4" s="41">
        <f t="shared" ref="Z4:Z21" si="2">H4*T4</f>
        <v>0</v>
      </c>
      <c r="AA4" s="41">
        <f t="shared" ref="AA4:AA21" si="3">I4</f>
        <v>0</v>
      </c>
      <c r="AB4" s="15">
        <f>X4/(X4+Z4+AA4)</f>
        <v>1</v>
      </c>
      <c r="AC4" s="15">
        <f>Z4/(X4+Z4+AA4)</f>
        <v>0</v>
      </c>
      <c r="AD4" s="15">
        <f>AA4/(X4+Z4+AA4)</f>
        <v>0</v>
      </c>
      <c r="AE4" s="27">
        <f>X4+Z4+AA4</f>
        <v>796.84160962005149</v>
      </c>
      <c r="AF4" s="34">
        <f>IF((1-J4*R4/S4)&lt;=0.6,0.6,(1-J4*R4/S4))*(IF($AG$1=0,1,(1-N4)))</f>
        <v>0.89784375000000005</v>
      </c>
      <c r="AG4" s="26">
        <f>AE4*AF4*(1+V4)*U4</f>
        <v>806.6297516955799</v>
      </c>
      <c r="AH4" s="17">
        <f>AK4/AI4</f>
        <v>0</v>
      </c>
      <c r="AI4" s="27">
        <f>C4*O4*(1+M4)/(J4*P4+Q4)</f>
        <v>997.37835720129351</v>
      </c>
      <c r="AJ4" s="17">
        <f t="shared" ref="AJ4:AJ21" si="4">1/(J4*P4+Q4)*O4</f>
        <v>0.23905248288601544</v>
      </c>
      <c r="AK4" s="27">
        <f t="shared" ref="AK4:AK21" si="5">H4*T4</f>
        <v>0</v>
      </c>
      <c r="AL4" s="27">
        <f t="shared" ref="AL4:AL21" si="6">I4*(1+M4)</f>
        <v>0</v>
      </c>
      <c r="AM4" s="17">
        <f>AI4/(AI4+AK4+AL4)</f>
        <v>1</v>
      </c>
      <c r="AN4" s="17">
        <f>AK4/(AI4+AK4+AL4)</f>
        <v>0</v>
      </c>
      <c r="AO4" s="17">
        <f>AL4/(AI4+AK4+AL4)</f>
        <v>0</v>
      </c>
      <c r="AP4" s="27">
        <f t="shared" ref="AP4:AP21" si="7">AI4+AK4+I4</f>
        <v>997.37835720129351</v>
      </c>
      <c r="AQ4" s="51">
        <f>IF((1-J4*R4/S4)&lt;=0.6,0.6,(1-J4*R4/S4))</f>
        <v>0.89784375000000005</v>
      </c>
      <c r="AR4" s="29">
        <f>AP4*AQ4*(1+V4)*U4</f>
        <v>1009.6298271866502</v>
      </c>
      <c r="AS4" s="51">
        <f>AR4/AG4</f>
        <v>1.2516645029077504</v>
      </c>
      <c r="AT4" s="51">
        <f t="shared" ref="AT4:AT21" si="8">LOG10((E4+3000)/600)/2-0.25</f>
        <v>0.24594105488891027</v>
      </c>
      <c r="AU4" s="43">
        <f t="shared" ref="AU4:AU21" si="9">0.87+IF(F4&gt;K4,LOG10(ABS(F4-K4)+1),LOG10(ABS(F4-K4)+1)*(-1))/25-1.5%*LOG10(G4-20)</f>
        <v>0.98730269379127045</v>
      </c>
      <c r="AV4" s="6">
        <f t="shared" ref="AV4:AV21" si="10">AR4*AU4*(1+AT4)</f>
        <v>1241.9668120584793</v>
      </c>
    </row>
    <row r="5" spans="1:48" x14ac:dyDescent="0.2">
      <c r="A5">
        <v>2</v>
      </c>
      <c r="B5" t="s">
        <v>3</v>
      </c>
      <c r="C5" s="6">
        <f>VLOOKUP(B5,角色属性!B:V,15,FALSE)</f>
        <v>4000</v>
      </c>
      <c r="D5" s="6">
        <f>VLOOKUP(B5,角色属性!B:V,17,FALSE)</f>
        <v>3333.3333333333335</v>
      </c>
      <c r="E5" s="6">
        <f>VLOOKUP(B5,角色属性!B:V,18,FALSE)</f>
        <v>6000</v>
      </c>
      <c r="F5" s="6">
        <f>VLOOKUP(B5,角色属性!B:V,19,FALSE)</f>
        <v>3666.666666666667</v>
      </c>
      <c r="G5" s="6">
        <f>VLOOKUP(B5,角色属性!B:V,20,FALSE)</f>
        <v>150</v>
      </c>
      <c r="H5" s="20">
        <v>0</v>
      </c>
      <c r="I5" s="20">
        <v>0</v>
      </c>
      <c r="J5" s="41">
        <f>VLOOKUP($Y$1,敌方属性表!A:J,4,FALSE)</f>
        <v>3502.5</v>
      </c>
      <c r="K5" s="21">
        <f>VLOOKUP($Y$1,敌方属性表!A:J,7,FALSE)</f>
        <v>2804</v>
      </c>
      <c r="L5" s="21">
        <f>VLOOKUP($Y$1,敌方属性表!A:J,6,FALSE)</f>
        <v>2804</v>
      </c>
      <c r="M5" s="34">
        <f t="shared" ref="M5:M21" si="11">LOG10((D5+135)/100)/12+0.12</f>
        <v>0.24834340248566528</v>
      </c>
      <c r="N5">
        <f t="shared" ref="N5:N21" si="12">LOG10((K5+135)/100)/12+0.12</f>
        <v>0.24234996550605103</v>
      </c>
      <c r="O5" s="16">
        <v>220</v>
      </c>
      <c r="P5" s="20">
        <v>0.12</v>
      </c>
      <c r="Q5" s="20">
        <v>500</v>
      </c>
      <c r="R5" s="20">
        <v>3.5000000000000001E-3</v>
      </c>
      <c r="S5" s="20">
        <v>120</v>
      </c>
      <c r="T5" s="20">
        <v>0.35</v>
      </c>
      <c r="U5" s="57">
        <f t="shared" ref="U5:U21" si="13">(1+(LOG10(D5/200+1)*3+1)^3/900)</f>
        <v>1.1184390241134072</v>
      </c>
      <c r="V5" s="20">
        <v>0</v>
      </c>
      <c r="W5" s="22">
        <f>Z5/X5</f>
        <v>0</v>
      </c>
      <c r="X5" s="23">
        <f t="shared" si="0"/>
        <v>956.20993154406176</v>
      </c>
      <c r="Y5" s="24">
        <f t="shared" si="1"/>
        <v>0.23905248288601544</v>
      </c>
      <c r="Z5" s="23">
        <f t="shared" si="2"/>
        <v>0</v>
      </c>
      <c r="AA5" s="23">
        <f t="shared" si="3"/>
        <v>0</v>
      </c>
      <c r="AB5" s="22">
        <f>X5/(X5+Z5+AA5)</f>
        <v>1</v>
      </c>
      <c r="AC5" s="22">
        <f>Z5/(X5+Z5+AA5)</f>
        <v>0</v>
      </c>
      <c r="AD5" s="22">
        <f>AA5/(X5+Z5+AA5)</f>
        <v>0</v>
      </c>
      <c r="AE5" s="25">
        <f>X5+Z5+AA5</f>
        <v>956.20993154406176</v>
      </c>
      <c r="AF5" s="34">
        <f t="shared" ref="AF5:AF21" si="14">IF((1-J5*R5/S5)&lt;=0.6,0.6,(1-J5*R5/S5))*(IF($AG$1=0,1,(1-N5)))</f>
        <v>0.89784375000000005</v>
      </c>
      <c r="AG5" s="26">
        <f t="shared" ref="AG5:AG21" si="15">AE5*AF5*(1+V5)*U5</f>
        <v>960.21022389390782</v>
      </c>
      <c r="AH5" s="17">
        <f>AK5/AI5</f>
        <v>0</v>
      </c>
      <c r="AI5" s="27">
        <f t="shared" ref="AI5:AI21" si="16">C5*O5*(1+M5)/(J5*P5+Q5)</f>
        <v>1193.6783594342992</v>
      </c>
      <c r="AJ5" s="28">
        <f t="shared" si="4"/>
        <v>0.23905248288601544</v>
      </c>
      <c r="AK5" s="27">
        <f t="shared" si="5"/>
        <v>0</v>
      </c>
      <c r="AL5" s="27">
        <f t="shared" si="6"/>
        <v>0</v>
      </c>
      <c r="AM5" s="17">
        <f>AI5/(AI5+AK5+AL5)</f>
        <v>1</v>
      </c>
      <c r="AN5" s="17">
        <f>AK5/(AI5+AK5+AL5)</f>
        <v>0</v>
      </c>
      <c r="AO5" s="17">
        <f>AL5/(AI5+AK5+AL5)</f>
        <v>0</v>
      </c>
      <c r="AP5" s="27">
        <f t="shared" si="7"/>
        <v>1193.6783594342992</v>
      </c>
      <c r="AQ5" s="51">
        <f t="shared" ref="AQ5:AQ21" si="17">IF((1-J5*R5/S5)&lt;=0.6,0.6,(1-J5*R5/S5))</f>
        <v>0.89784375000000005</v>
      </c>
      <c r="AR5" s="29">
        <f t="shared" ref="AR5:AR21" si="18">AP5*AQ5*(1+V5)*U5</f>
        <v>1198.6720979972436</v>
      </c>
      <c r="AS5" s="34">
        <f>AR5/AG5</f>
        <v>1.2483434024856654</v>
      </c>
      <c r="AT5" s="34">
        <f t="shared" si="8"/>
        <v>0.33804562952784067</v>
      </c>
      <c r="AU5" s="34">
        <f t="shared" si="9"/>
        <v>0.95574469604604395</v>
      </c>
      <c r="AV5" s="6">
        <f t="shared" si="10"/>
        <v>1532.8978552504914</v>
      </c>
    </row>
    <row r="6" spans="1:48" s="1" customFormat="1" x14ac:dyDescent="0.2">
      <c r="A6" s="1">
        <v>3</v>
      </c>
      <c r="B6" s="1" t="s">
        <v>5</v>
      </c>
      <c r="C6" s="25">
        <f>VLOOKUP(B6,角色属性!B:V,15,FALSE)</f>
        <v>5000</v>
      </c>
      <c r="D6" s="25">
        <f>VLOOKUP(B6,角色属性!B:V,17,FALSE)</f>
        <v>6000</v>
      </c>
      <c r="E6" s="25">
        <f>VLOOKUP(B6,角色属性!B:V,18,FALSE)</f>
        <v>3277.7777777777778</v>
      </c>
      <c r="F6" s="25">
        <f>VLOOKUP(B6,角色属性!B:V,19,FALSE)</f>
        <v>4055.5555555555557</v>
      </c>
      <c r="G6" s="25">
        <f>VLOOKUP(B6,角色属性!B:V,20,FALSE)</f>
        <v>90</v>
      </c>
      <c r="H6" s="13">
        <v>0</v>
      </c>
      <c r="I6" s="13">
        <v>0</v>
      </c>
      <c r="J6" s="41">
        <f>VLOOKUP($Y$1,敌方属性表!A:J,4,FALSE)</f>
        <v>3502.5</v>
      </c>
      <c r="K6" s="23">
        <f>VLOOKUP($Y$1,敌方属性表!A:J,7,FALSE)</f>
        <v>2804</v>
      </c>
      <c r="L6" s="23">
        <f>VLOOKUP($Y$1,敌方属性表!A:J,6,FALSE)</f>
        <v>2804</v>
      </c>
      <c r="M6" s="34">
        <f t="shared" si="11"/>
        <v>0.26898454725525189</v>
      </c>
      <c r="N6">
        <f t="shared" si="12"/>
        <v>0.24234996550605103</v>
      </c>
      <c r="O6" s="16">
        <v>220</v>
      </c>
      <c r="P6" s="13">
        <v>0.12</v>
      </c>
      <c r="Q6" s="13">
        <v>500</v>
      </c>
      <c r="R6" s="13">
        <v>3.5000000000000001E-3</v>
      </c>
      <c r="S6" s="13">
        <v>120</v>
      </c>
      <c r="T6" s="13">
        <v>0.35</v>
      </c>
      <c r="U6" s="58">
        <f t="shared" si="13"/>
        <v>1.1822603165131931</v>
      </c>
      <c r="V6" s="13">
        <v>0</v>
      </c>
      <c r="W6" s="22">
        <f t="shared" ref="W6:W21" si="19">Z6/X6</f>
        <v>0</v>
      </c>
      <c r="X6" s="23">
        <f t="shared" si="0"/>
        <v>1195.2624144300771</v>
      </c>
      <c r="Y6" s="39">
        <f t="shared" si="1"/>
        <v>0.23905248288601544</v>
      </c>
      <c r="Z6" s="23">
        <f t="shared" si="2"/>
        <v>0</v>
      </c>
      <c r="AA6" s="23">
        <f t="shared" si="3"/>
        <v>0</v>
      </c>
      <c r="AB6" s="22">
        <f>X6/(X6+Z6+AA6)</f>
        <v>1</v>
      </c>
      <c r="AC6" s="22">
        <f>Z6/(X6+Z6+AA6)</f>
        <v>0</v>
      </c>
      <c r="AD6" s="22">
        <f>AA6/(X6+Z6+AA6)</f>
        <v>0</v>
      </c>
      <c r="AE6" s="25">
        <f>X6+Z6+AA6</f>
        <v>1195.2624144300771</v>
      </c>
      <c r="AF6" s="34">
        <f t="shared" si="14"/>
        <v>0.89784375000000005</v>
      </c>
      <c r="AG6" s="26">
        <f t="shared" si="15"/>
        <v>1268.7531670757705</v>
      </c>
      <c r="AH6" s="40">
        <f>AK6/AI6</f>
        <v>0</v>
      </c>
      <c r="AI6" s="27">
        <f t="shared" si="16"/>
        <v>1516.7695338267708</v>
      </c>
      <c r="AJ6" s="40">
        <f t="shared" si="4"/>
        <v>0.23905248288601544</v>
      </c>
      <c r="AK6" s="25">
        <f t="shared" si="5"/>
        <v>0</v>
      </c>
      <c r="AL6" s="25">
        <f t="shared" si="6"/>
        <v>0</v>
      </c>
      <c r="AM6" s="40">
        <f>AI6/(AI6+AK6+AL6)</f>
        <v>1</v>
      </c>
      <c r="AN6" s="40">
        <f>AK6/(AI6+AK6+AL6)</f>
        <v>0</v>
      </c>
      <c r="AO6" s="40">
        <f>AL6/(AI6+AK6+AL6)</f>
        <v>0</v>
      </c>
      <c r="AP6" s="25">
        <f t="shared" si="7"/>
        <v>1516.7695338267708</v>
      </c>
      <c r="AQ6" s="51">
        <f t="shared" si="17"/>
        <v>0.89784375000000005</v>
      </c>
      <c r="AR6" s="29">
        <f t="shared" si="18"/>
        <v>1610.0281633003135</v>
      </c>
      <c r="AS6" s="52">
        <f>AR6/AG6</f>
        <v>1.2689845472552519</v>
      </c>
      <c r="AT6" s="52">
        <f t="shared" si="8"/>
        <v>0.25982734399823504</v>
      </c>
      <c r="AU6" s="38">
        <f t="shared" si="9"/>
        <v>0.96623540930227203</v>
      </c>
      <c r="AV6" s="6">
        <f t="shared" si="10"/>
        <v>1959.8708437970165</v>
      </c>
    </row>
    <row r="7" spans="1:48" x14ac:dyDescent="0.2">
      <c r="A7">
        <v>4</v>
      </c>
      <c r="B7" t="s">
        <v>7</v>
      </c>
      <c r="C7" s="6">
        <f>VLOOKUP(B7,角色属性!B:V,15,FALSE)</f>
        <v>4333.333333333333</v>
      </c>
      <c r="D7" s="6">
        <f>VLOOKUP(B7,角色属性!B:V,17,FALSE)</f>
        <v>4000</v>
      </c>
      <c r="E7" s="6">
        <f>VLOOKUP(B7,角色属性!B:V,18,FALSE)</f>
        <v>6000</v>
      </c>
      <c r="F7" s="6">
        <f>VLOOKUP(B7,角色属性!B:V,19,FALSE)</f>
        <v>4833.3333333333339</v>
      </c>
      <c r="G7" s="6">
        <f>VLOOKUP(B7,角色属性!B:V,20,FALSE)</f>
        <v>80</v>
      </c>
      <c r="H7" s="20">
        <v>0</v>
      </c>
      <c r="I7" s="20">
        <v>0</v>
      </c>
      <c r="J7" s="41">
        <f>VLOOKUP($Y$1,敌方属性表!A:J,4,FALSE)</f>
        <v>3502.5</v>
      </c>
      <c r="K7" s="21">
        <f>VLOOKUP($Y$1,敌方属性表!A:J,7,FALSE)</f>
        <v>2804</v>
      </c>
      <c r="L7" s="21">
        <f>VLOOKUP($Y$1,敌方属性表!A:J,6,FALSE)</f>
        <v>2804</v>
      </c>
      <c r="M7" s="34">
        <f t="shared" si="11"/>
        <v>0.25470629282404711</v>
      </c>
      <c r="N7">
        <f t="shared" si="12"/>
        <v>0.24234996550605103</v>
      </c>
      <c r="O7" s="16">
        <v>220</v>
      </c>
      <c r="P7" s="20">
        <v>0.12</v>
      </c>
      <c r="Q7" s="20">
        <v>500</v>
      </c>
      <c r="R7" s="20">
        <v>3.5000000000000001E-3</v>
      </c>
      <c r="S7" s="20">
        <v>120</v>
      </c>
      <c r="T7" s="20">
        <v>0.35</v>
      </c>
      <c r="U7" s="57">
        <f t="shared" si="13"/>
        <v>1.1361288663323341</v>
      </c>
      <c r="V7" s="20">
        <v>0</v>
      </c>
      <c r="W7" s="22">
        <f t="shared" si="19"/>
        <v>0</v>
      </c>
      <c r="X7" s="23">
        <f t="shared" si="0"/>
        <v>1035.8940925060667</v>
      </c>
      <c r="Y7" s="24">
        <f t="shared" si="1"/>
        <v>0.23905248288601544</v>
      </c>
      <c r="Z7" s="23">
        <f t="shared" si="2"/>
        <v>0</v>
      </c>
      <c r="AA7" s="23">
        <f t="shared" si="3"/>
        <v>0</v>
      </c>
      <c r="AB7" s="22">
        <f t="shared" ref="AB7:AB21" si="20">X7/(X7+Z7+AA7)</f>
        <v>1</v>
      </c>
      <c r="AC7" s="22">
        <f t="shared" ref="AC7:AC21" si="21">Z7/(X7+Z7+AA7)</f>
        <v>0</v>
      </c>
      <c r="AD7" s="22">
        <f t="shared" ref="AD7:AD21" si="22">AA7/(X7+Z7+AA7)</f>
        <v>0</v>
      </c>
      <c r="AE7" s="25">
        <f t="shared" ref="AE7:AE21" si="23">X7+Z7+AA7</f>
        <v>1035.8940925060667</v>
      </c>
      <c r="AF7" s="34">
        <f t="shared" si="14"/>
        <v>0.89784375000000005</v>
      </c>
      <c r="AG7" s="26">
        <f t="shared" si="15"/>
        <v>1056.6805524419083</v>
      </c>
      <c r="AH7" s="17">
        <f t="shared" ref="AH7:AH21" si="24">AK7/AI7</f>
        <v>0</v>
      </c>
      <c r="AI7" s="27">
        <f t="shared" si="16"/>
        <v>1299.7428365666176</v>
      </c>
      <c r="AJ7" s="28">
        <f t="shared" si="4"/>
        <v>0.23905248288601544</v>
      </c>
      <c r="AK7" s="27">
        <f t="shared" si="5"/>
        <v>0</v>
      </c>
      <c r="AL7" s="27">
        <f t="shared" si="6"/>
        <v>0</v>
      </c>
      <c r="AM7" s="17">
        <f t="shared" ref="AM7:AM21" si="25">AI7/(AI7+AK7+AL7)</f>
        <v>1</v>
      </c>
      <c r="AN7" s="17">
        <f t="shared" ref="AN7:AN21" si="26">AK7/(AI7+AK7+AL7)</f>
        <v>0</v>
      </c>
      <c r="AO7" s="17">
        <f t="shared" ref="AO7:AO21" si="27">AL7/(AI7+AK7+AL7)</f>
        <v>0</v>
      </c>
      <c r="AP7" s="27">
        <f t="shared" si="7"/>
        <v>1299.7428365666176</v>
      </c>
      <c r="AQ7" s="51">
        <f t="shared" si="17"/>
        <v>0.89784375000000005</v>
      </c>
      <c r="AR7" s="29">
        <f t="shared" si="18"/>
        <v>1325.823738653653</v>
      </c>
      <c r="AS7" s="34">
        <f t="shared" ref="AS7:AS21" si="28">AR7/AG7</f>
        <v>1.2547062928240473</v>
      </c>
      <c r="AT7" s="34">
        <f t="shared" si="8"/>
        <v>0.33804562952784067</v>
      </c>
      <c r="AU7" s="34">
        <f t="shared" si="9"/>
        <v>0.97563042503551578</v>
      </c>
      <c r="AV7" s="6">
        <f t="shared" si="10"/>
        <v>1730.7807245476122</v>
      </c>
    </row>
    <row r="8" spans="1:48" x14ac:dyDescent="0.2">
      <c r="A8">
        <v>5</v>
      </c>
      <c r="B8" t="s">
        <v>9</v>
      </c>
      <c r="C8" s="6">
        <f>VLOOKUP(B8,角色属性!B:V,15,FALSE)</f>
        <v>5000</v>
      </c>
      <c r="D8" s="6">
        <f>VLOOKUP(B8,角色属性!B:V,17,FALSE)</f>
        <v>5000</v>
      </c>
      <c r="E8" s="6">
        <f>VLOOKUP(B8,角色属性!B:V,18,FALSE)</f>
        <v>6000</v>
      </c>
      <c r="F8" s="6">
        <f>VLOOKUP(B8,角色属性!B:V,19,FALSE)</f>
        <v>4444.4444444444443</v>
      </c>
      <c r="G8" s="6">
        <f>VLOOKUP(B8,角色属性!B:V,20,FALSE)</f>
        <v>90</v>
      </c>
      <c r="H8" s="20">
        <v>0</v>
      </c>
      <c r="I8" s="20">
        <v>0</v>
      </c>
      <c r="J8" s="41">
        <f>VLOOKUP($Y$1,敌方属性表!A:J,4,FALSE)</f>
        <v>3502.5</v>
      </c>
      <c r="K8" s="21">
        <f>VLOOKUP($Y$1,敌方属性表!A:J,7,FALSE)</f>
        <v>2804</v>
      </c>
      <c r="L8" s="21">
        <f>VLOOKUP($Y$1,敌方属性表!A:J,6,FALSE)</f>
        <v>2804</v>
      </c>
      <c r="M8" s="34">
        <f t="shared" si="11"/>
        <v>0.26254503732777479</v>
      </c>
      <c r="N8">
        <f t="shared" si="12"/>
        <v>0.24234996550605103</v>
      </c>
      <c r="O8" s="16">
        <v>220</v>
      </c>
      <c r="P8" s="20">
        <v>0.12</v>
      </c>
      <c r="Q8" s="20">
        <v>500</v>
      </c>
      <c r="R8" s="20">
        <v>3.5000000000000001E-3</v>
      </c>
      <c r="S8" s="20">
        <v>120</v>
      </c>
      <c r="T8" s="20">
        <v>0.35</v>
      </c>
      <c r="U8" s="57">
        <f t="shared" si="13"/>
        <v>1.16031498049299</v>
      </c>
      <c r="V8" s="20">
        <v>0</v>
      </c>
      <c r="W8" s="22">
        <f t="shared" si="19"/>
        <v>0</v>
      </c>
      <c r="X8" s="23">
        <f t="shared" si="0"/>
        <v>1195.2624144300771</v>
      </c>
      <c r="Y8" s="24">
        <f t="shared" si="1"/>
        <v>0.23905248288601544</v>
      </c>
      <c r="Z8" s="23">
        <f t="shared" si="2"/>
        <v>0</v>
      </c>
      <c r="AA8" s="23">
        <f t="shared" si="3"/>
        <v>0</v>
      </c>
      <c r="AB8" s="22">
        <f t="shared" si="20"/>
        <v>1</v>
      </c>
      <c r="AC8" s="22">
        <f t="shared" si="21"/>
        <v>0</v>
      </c>
      <c r="AD8" s="22">
        <f t="shared" si="22"/>
        <v>0</v>
      </c>
      <c r="AE8" s="25">
        <f t="shared" si="23"/>
        <v>1195.2624144300771</v>
      </c>
      <c r="AF8" s="34">
        <f t="shared" si="14"/>
        <v>0.89784375000000005</v>
      </c>
      <c r="AG8" s="26">
        <f t="shared" si="15"/>
        <v>1245.2023346666342</v>
      </c>
      <c r="AH8" s="17">
        <f t="shared" si="24"/>
        <v>0</v>
      </c>
      <c r="AI8" s="27">
        <f t="shared" si="16"/>
        <v>1509.0726296431083</v>
      </c>
      <c r="AJ8" s="28">
        <f t="shared" si="4"/>
        <v>0.23905248288601544</v>
      </c>
      <c r="AK8" s="27">
        <f t="shared" si="5"/>
        <v>0</v>
      </c>
      <c r="AL8" s="27">
        <f t="shared" si="6"/>
        <v>0</v>
      </c>
      <c r="AM8" s="17">
        <f t="shared" si="25"/>
        <v>1</v>
      </c>
      <c r="AN8" s="17">
        <f t="shared" si="26"/>
        <v>0</v>
      </c>
      <c r="AO8" s="17">
        <f t="shared" si="27"/>
        <v>0</v>
      </c>
      <c r="AP8" s="27">
        <f t="shared" si="7"/>
        <v>1509.0726296431083</v>
      </c>
      <c r="AQ8" s="51">
        <f t="shared" si="17"/>
        <v>0.89784375000000005</v>
      </c>
      <c r="AR8" s="29">
        <f t="shared" si="18"/>
        <v>1572.1240281023181</v>
      </c>
      <c r="AS8" s="34">
        <f t="shared" si="28"/>
        <v>1.2625450373277749</v>
      </c>
      <c r="AT8" s="34">
        <f t="shared" si="8"/>
        <v>0.33804562952784067</v>
      </c>
      <c r="AU8" s="34">
        <f t="shared" si="9"/>
        <v>0.97093257693529078</v>
      </c>
      <c r="AV8" s="6">
        <f t="shared" si="10"/>
        <v>2042.4282186318726</v>
      </c>
    </row>
    <row r="9" spans="1:48" s="2" customFormat="1" x14ac:dyDescent="0.2">
      <c r="A9" s="2">
        <v>6</v>
      </c>
      <c r="B9" s="2" t="s">
        <v>11</v>
      </c>
      <c r="C9" s="27">
        <f>VLOOKUP(B9,角色属性!B:V,15,FALSE)</f>
        <v>4666.6666666666661</v>
      </c>
      <c r="D9" s="27">
        <f>VLOOKUP(B9,角色属性!B:V,17,FALSE)</f>
        <v>4666.6666666666661</v>
      </c>
      <c r="E9" s="27">
        <f>VLOOKUP(B9,角色属性!B:V,18,FALSE)</f>
        <v>4833.3333333333339</v>
      </c>
      <c r="F9" s="27">
        <f>VLOOKUP(B9,角色属性!B:V,19,FALSE)</f>
        <v>4444.4444444444443</v>
      </c>
      <c r="G9" s="27">
        <f>VLOOKUP(B9,角色属性!B:V,20,FALSE)</f>
        <v>100</v>
      </c>
      <c r="H9" s="16">
        <v>0</v>
      </c>
      <c r="I9" s="16">
        <v>0</v>
      </c>
      <c r="J9" s="41">
        <f>VLOOKUP($Y$1,敌方属性表!A:J,4,FALSE)</f>
        <v>3502.5</v>
      </c>
      <c r="K9" s="41">
        <f>VLOOKUP($Y$1,敌方属性表!A:J,7,FALSE)</f>
        <v>2804</v>
      </c>
      <c r="L9" s="41">
        <f>VLOOKUP($Y$1,敌方属性表!A:J,6,FALSE)</f>
        <v>2804</v>
      </c>
      <c r="M9" s="34">
        <f t="shared" si="11"/>
        <v>0.26011600065806406</v>
      </c>
      <c r="N9">
        <f t="shared" si="12"/>
        <v>0.24234996550605103</v>
      </c>
      <c r="O9" s="16">
        <v>220</v>
      </c>
      <c r="P9" s="16">
        <v>0.12</v>
      </c>
      <c r="Q9" s="16">
        <v>500</v>
      </c>
      <c r="R9" s="16">
        <v>3.5000000000000001E-3</v>
      </c>
      <c r="S9" s="16">
        <v>120</v>
      </c>
      <c r="T9" s="16">
        <v>0.35</v>
      </c>
      <c r="U9" s="56">
        <f t="shared" si="13"/>
        <v>1.1525296481250267</v>
      </c>
      <c r="V9" s="16">
        <v>0</v>
      </c>
      <c r="W9" s="15">
        <f t="shared" si="19"/>
        <v>0</v>
      </c>
      <c r="X9" s="41">
        <f t="shared" si="0"/>
        <v>1115.5782534680718</v>
      </c>
      <c r="Y9" s="42">
        <f t="shared" si="1"/>
        <v>0.23905248288601544</v>
      </c>
      <c r="Z9" s="41">
        <f t="shared" si="2"/>
        <v>0</v>
      </c>
      <c r="AA9" s="41">
        <f t="shared" si="3"/>
        <v>0</v>
      </c>
      <c r="AB9" s="15">
        <f t="shared" si="20"/>
        <v>1</v>
      </c>
      <c r="AC9" s="15">
        <f t="shared" si="21"/>
        <v>0</v>
      </c>
      <c r="AD9" s="15">
        <f t="shared" si="22"/>
        <v>0</v>
      </c>
      <c r="AE9" s="27">
        <f t="shared" si="23"/>
        <v>1115.5782534680718</v>
      </c>
      <c r="AF9" s="34">
        <f t="shared" si="14"/>
        <v>0.89784375000000005</v>
      </c>
      <c r="AG9" s="26">
        <f t="shared" si="15"/>
        <v>1154.3909403009754</v>
      </c>
      <c r="AH9" s="17">
        <f t="shared" si="24"/>
        <v>0</v>
      </c>
      <c r="AI9" s="27">
        <f t="shared" si="16"/>
        <v>1405.7580071812949</v>
      </c>
      <c r="AJ9" s="17">
        <f t="shared" si="4"/>
        <v>0.23905248288601544</v>
      </c>
      <c r="AK9" s="27">
        <f t="shared" si="5"/>
        <v>0</v>
      </c>
      <c r="AL9" s="27">
        <f t="shared" si="6"/>
        <v>0</v>
      </c>
      <c r="AM9" s="17">
        <f t="shared" si="25"/>
        <v>1</v>
      </c>
      <c r="AN9" s="17">
        <f t="shared" si="26"/>
        <v>0</v>
      </c>
      <c r="AO9" s="17">
        <f t="shared" si="27"/>
        <v>0</v>
      </c>
      <c r="AP9" s="27">
        <f t="shared" si="7"/>
        <v>1405.7580071812949</v>
      </c>
      <c r="AQ9" s="51">
        <f t="shared" si="17"/>
        <v>0.89784375000000005</v>
      </c>
      <c r="AR9" s="29">
        <f t="shared" si="18"/>
        <v>1454.6664948879675</v>
      </c>
      <c r="AS9" s="51">
        <f t="shared" si="28"/>
        <v>1.2601160006580643</v>
      </c>
      <c r="AT9" s="51">
        <f t="shared" si="8"/>
        <v>0.30789767858421513</v>
      </c>
      <c r="AU9" s="43">
        <f t="shared" si="9"/>
        <v>0.97006269773062548</v>
      </c>
      <c r="AV9" s="6">
        <f t="shared" si="10"/>
        <v>1845.5975697014762</v>
      </c>
    </row>
    <row r="10" spans="1:48" s="1" customFormat="1" x14ac:dyDescent="0.2">
      <c r="A10" s="1">
        <v>7</v>
      </c>
      <c r="B10" s="1" t="s">
        <v>13</v>
      </c>
      <c r="C10" s="25">
        <f>VLOOKUP(B10,角色属性!B:V,15,FALSE)</f>
        <v>6000</v>
      </c>
      <c r="D10" s="25">
        <f>VLOOKUP(B10,角色属性!B:V,17,FALSE)</f>
        <v>5333.333333333333</v>
      </c>
      <c r="E10" s="25">
        <f>VLOOKUP(B10,角色属性!B:V,18,FALSE)</f>
        <v>4055.5555555555557</v>
      </c>
      <c r="F10" s="25">
        <f>VLOOKUP(B10,角色属性!B:V,19,FALSE)</f>
        <v>3666.666666666667</v>
      </c>
      <c r="G10" s="25">
        <f>VLOOKUP(B10,角色属性!B:V,20,FALSE)</f>
        <v>130</v>
      </c>
      <c r="H10" s="13">
        <v>0</v>
      </c>
      <c r="I10" s="13">
        <v>0</v>
      </c>
      <c r="J10" s="41">
        <f>VLOOKUP($Y$1,敌方属性表!A:J,4,FALSE)</f>
        <v>3502.5</v>
      </c>
      <c r="K10" s="23">
        <f>VLOOKUP($Y$1,敌方属性表!A:J,7,FALSE)</f>
        <v>2804</v>
      </c>
      <c r="L10" s="23">
        <f>VLOOKUP($Y$1,敌方属性表!A:J,6,FALSE)</f>
        <v>2804</v>
      </c>
      <c r="M10" s="34">
        <f t="shared" si="11"/>
        <v>0.26482124833353371</v>
      </c>
      <c r="N10">
        <f t="shared" si="12"/>
        <v>0.24234996550605103</v>
      </c>
      <c r="O10" s="16">
        <v>220</v>
      </c>
      <c r="P10" s="13">
        <v>0.12</v>
      </c>
      <c r="Q10" s="13">
        <v>500</v>
      </c>
      <c r="R10" s="13">
        <v>3.5000000000000001E-3</v>
      </c>
      <c r="S10" s="13">
        <v>120</v>
      </c>
      <c r="T10" s="13">
        <v>0.35</v>
      </c>
      <c r="U10" s="58">
        <f t="shared" si="13"/>
        <v>1.1678530744992666</v>
      </c>
      <c r="V10" s="13">
        <v>0</v>
      </c>
      <c r="W10" s="22">
        <f t="shared" si="19"/>
        <v>0</v>
      </c>
      <c r="X10" s="23">
        <f t="shared" si="0"/>
        <v>1434.3148973160926</v>
      </c>
      <c r="Y10" s="39">
        <f t="shared" si="1"/>
        <v>0.23905248288601544</v>
      </c>
      <c r="Z10" s="23">
        <f t="shared" si="2"/>
        <v>0</v>
      </c>
      <c r="AA10" s="23">
        <f t="shared" si="3"/>
        <v>0</v>
      </c>
      <c r="AB10" s="22">
        <f t="shared" si="20"/>
        <v>1</v>
      </c>
      <c r="AC10" s="22">
        <f t="shared" si="21"/>
        <v>0</v>
      </c>
      <c r="AD10" s="22">
        <f t="shared" si="22"/>
        <v>0</v>
      </c>
      <c r="AE10" s="25">
        <f t="shared" si="23"/>
        <v>1434.3148973160926</v>
      </c>
      <c r="AF10" s="34">
        <f t="shared" si="14"/>
        <v>0.89784375000000005</v>
      </c>
      <c r="AG10" s="26">
        <f t="shared" si="15"/>
        <v>1503.9502887013314</v>
      </c>
      <c r="AH10" s="40">
        <f t="shared" si="24"/>
        <v>0</v>
      </c>
      <c r="AI10" s="27">
        <f t="shared" si="16"/>
        <v>1814.1519589267245</v>
      </c>
      <c r="AJ10" s="40">
        <f t="shared" si="4"/>
        <v>0.23905248288601544</v>
      </c>
      <c r="AK10" s="25">
        <f t="shared" si="5"/>
        <v>0</v>
      </c>
      <c r="AL10" s="25">
        <f t="shared" si="6"/>
        <v>0</v>
      </c>
      <c r="AM10" s="40">
        <f t="shared" si="25"/>
        <v>1</v>
      </c>
      <c r="AN10" s="40">
        <f t="shared" si="26"/>
        <v>0</v>
      </c>
      <c r="AO10" s="40">
        <f t="shared" si="27"/>
        <v>0</v>
      </c>
      <c r="AP10" s="25">
        <f t="shared" si="7"/>
        <v>1814.1519589267245</v>
      </c>
      <c r="AQ10" s="51">
        <f t="shared" si="17"/>
        <v>0.89784375000000005</v>
      </c>
      <c r="AR10" s="29">
        <f t="shared" si="18"/>
        <v>1902.2282815867964</v>
      </c>
      <c r="AS10" s="52">
        <f t="shared" si="28"/>
        <v>1.2648212483335337</v>
      </c>
      <c r="AT10" s="52">
        <f t="shared" si="8"/>
        <v>0.28518998273450358</v>
      </c>
      <c r="AU10" s="38">
        <f t="shared" si="9"/>
        <v>0.95683295605327312</v>
      </c>
      <c r="AV10" s="6">
        <f t="shared" si="10"/>
        <v>2339.1931924097694</v>
      </c>
    </row>
    <row r="11" spans="1:48" x14ac:dyDescent="0.2">
      <c r="A11">
        <v>8</v>
      </c>
      <c r="B11" t="s">
        <v>15</v>
      </c>
      <c r="C11" s="6">
        <f>VLOOKUP(B11,角色属性!B:V,15,FALSE)</f>
        <v>5000</v>
      </c>
      <c r="D11" s="6">
        <f>VLOOKUP(B11,角色属性!B:V,17,FALSE)</f>
        <v>5666.6666666666661</v>
      </c>
      <c r="E11" s="6">
        <f>VLOOKUP(B11,角色属性!B:V,18,FALSE)</f>
        <v>5611.1111111111113</v>
      </c>
      <c r="F11" s="6">
        <f>VLOOKUP(B11,角色属性!B:V,19,FALSE)</f>
        <v>3666.666666666667</v>
      </c>
      <c r="G11" s="6">
        <f>VLOOKUP(B11,角色属性!B:V,20,FALSE)</f>
        <v>80</v>
      </c>
      <c r="H11" s="20">
        <v>0</v>
      </c>
      <c r="I11" s="20">
        <v>0</v>
      </c>
      <c r="J11" s="41">
        <f>VLOOKUP($Y$1,敌方属性表!A:J,4,FALSE)</f>
        <v>3502.5</v>
      </c>
      <c r="K11" s="21">
        <f>VLOOKUP($Y$1,敌方属性表!A:J,7,FALSE)</f>
        <v>2804</v>
      </c>
      <c r="L11" s="21">
        <f>VLOOKUP($Y$1,敌方属性表!A:J,6,FALSE)</f>
        <v>2804</v>
      </c>
      <c r="M11" s="34">
        <f t="shared" si="11"/>
        <v>0.26696273107505375</v>
      </c>
      <c r="N11">
        <f t="shared" si="12"/>
        <v>0.24234996550605103</v>
      </c>
      <c r="O11" s="16">
        <v>220</v>
      </c>
      <c r="P11" s="20">
        <v>0.12</v>
      </c>
      <c r="Q11" s="20">
        <v>500</v>
      </c>
      <c r="R11" s="20">
        <v>3.5000000000000001E-3</v>
      </c>
      <c r="S11" s="20">
        <v>120</v>
      </c>
      <c r="T11" s="20">
        <v>0.35</v>
      </c>
      <c r="U11" s="57">
        <f t="shared" si="13"/>
        <v>1.1751626675267328</v>
      </c>
      <c r="V11" s="20">
        <v>0</v>
      </c>
      <c r="W11" s="22">
        <f t="shared" si="19"/>
        <v>0</v>
      </c>
      <c r="X11" s="23">
        <f t="shared" si="0"/>
        <v>1195.2624144300771</v>
      </c>
      <c r="Y11" s="24">
        <f t="shared" si="1"/>
        <v>0.23905248288601544</v>
      </c>
      <c r="Z11" s="23">
        <f t="shared" si="2"/>
        <v>0</v>
      </c>
      <c r="AA11" s="23">
        <f t="shared" si="3"/>
        <v>0</v>
      </c>
      <c r="AB11" s="22">
        <f t="shared" si="20"/>
        <v>1</v>
      </c>
      <c r="AC11" s="22">
        <f t="shared" si="21"/>
        <v>0</v>
      </c>
      <c r="AD11" s="22">
        <f t="shared" si="22"/>
        <v>0</v>
      </c>
      <c r="AE11" s="25">
        <f t="shared" si="23"/>
        <v>1195.2624144300771</v>
      </c>
      <c r="AF11" s="34">
        <f t="shared" si="14"/>
        <v>0.89784375000000005</v>
      </c>
      <c r="AG11" s="26">
        <f t="shared" si="15"/>
        <v>1261.1362619791651</v>
      </c>
      <c r="AH11" s="17">
        <f t="shared" si="24"/>
        <v>0</v>
      </c>
      <c r="AI11" s="27">
        <f t="shared" si="16"/>
        <v>1514.3529329376934</v>
      </c>
      <c r="AJ11" s="28">
        <f t="shared" si="4"/>
        <v>0.23905248288601544</v>
      </c>
      <c r="AK11" s="27">
        <f t="shared" si="5"/>
        <v>0</v>
      </c>
      <c r="AL11" s="27">
        <f t="shared" si="6"/>
        <v>0</v>
      </c>
      <c r="AM11" s="17">
        <f t="shared" si="25"/>
        <v>1</v>
      </c>
      <c r="AN11" s="17">
        <f t="shared" si="26"/>
        <v>0</v>
      </c>
      <c r="AO11" s="17">
        <f t="shared" si="27"/>
        <v>0</v>
      </c>
      <c r="AP11" s="27">
        <f t="shared" si="7"/>
        <v>1514.3529329376934</v>
      </c>
      <c r="AQ11" s="51">
        <f t="shared" si="17"/>
        <v>0.89784375000000005</v>
      </c>
      <c r="AR11" s="29">
        <f t="shared" si="18"/>
        <v>1597.8126427349075</v>
      </c>
      <c r="AS11" s="34">
        <f t="shared" si="28"/>
        <v>1.2669627310750537</v>
      </c>
      <c r="AT11" s="34">
        <f t="shared" si="8"/>
        <v>0.32845397134167087</v>
      </c>
      <c r="AU11" s="34">
        <f t="shared" si="9"/>
        <v>0.9607815775748918</v>
      </c>
      <c r="AV11" s="6">
        <f t="shared" si="10"/>
        <v>2039.3747212955059</v>
      </c>
    </row>
    <row r="12" spans="1:48" x14ac:dyDescent="0.2">
      <c r="A12">
        <v>9</v>
      </c>
      <c r="B12" t="s">
        <v>17</v>
      </c>
      <c r="C12" s="6">
        <f>VLOOKUP(B12,角色属性!B:V,15,FALSE)</f>
        <v>4000</v>
      </c>
      <c r="D12" s="6">
        <f>VLOOKUP(B12,角色属性!B:V,17,FALSE)</f>
        <v>5000</v>
      </c>
      <c r="E12" s="6">
        <f>VLOOKUP(B12,角色属性!B:V,18,FALSE)</f>
        <v>6000</v>
      </c>
      <c r="F12" s="6">
        <f>VLOOKUP(B12,角色属性!B:V,19,FALSE)</f>
        <v>4055.5555555555557</v>
      </c>
      <c r="G12" s="6">
        <f>VLOOKUP(B12,角色属性!B:V,20,FALSE)</f>
        <v>110</v>
      </c>
      <c r="H12" s="20">
        <v>0</v>
      </c>
      <c r="I12" s="20">
        <v>0</v>
      </c>
      <c r="J12" s="41">
        <f>VLOOKUP($Y$1,敌方属性表!A:J,4,FALSE)</f>
        <v>3502.5</v>
      </c>
      <c r="K12" s="21">
        <f>VLOOKUP($Y$1,敌方属性表!A:J,7,FALSE)</f>
        <v>2804</v>
      </c>
      <c r="L12" s="21">
        <f>VLOOKUP($Y$1,敌方属性表!A:J,6,FALSE)</f>
        <v>2804</v>
      </c>
      <c r="M12" s="34">
        <f t="shared" si="11"/>
        <v>0.26254503732777479</v>
      </c>
      <c r="N12">
        <f t="shared" si="12"/>
        <v>0.24234996550605103</v>
      </c>
      <c r="O12" s="16">
        <v>220</v>
      </c>
      <c r="P12" s="20">
        <v>0.12</v>
      </c>
      <c r="Q12" s="20">
        <v>500</v>
      </c>
      <c r="R12" s="20">
        <v>3.5000000000000001E-3</v>
      </c>
      <c r="S12" s="20">
        <v>120</v>
      </c>
      <c r="T12" s="20">
        <v>0.35</v>
      </c>
      <c r="U12" s="57">
        <f t="shared" si="13"/>
        <v>1.16031498049299</v>
      </c>
      <c r="V12" s="20">
        <v>0</v>
      </c>
      <c r="W12" s="22">
        <f t="shared" si="19"/>
        <v>0</v>
      </c>
      <c r="X12" s="23">
        <f t="shared" si="0"/>
        <v>956.20993154406176</v>
      </c>
      <c r="Y12" s="24">
        <f t="shared" si="1"/>
        <v>0.23905248288601544</v>
      </c>
      <c r="Z12" s="23">
        <f t="shared" si="2"/>
        <v>0</v>
      </c>
      <c r="AA12" s="23">
        <f t="shared" si="3"/>
        <v>0</v>
      </c>
      <c r="AB12" s="22">
        <f t="shared" si="20"/>
        <v>1</v>
      </c>
      <c r="AC12" s="22">
        <f t="shared" si="21"/>
        <v>0</v>
      </c>
      <c r="AD12" s="22">
        <f t="shared" si="22"/>
        <v>0</v>
      </c>
      <c r="AE12" s="25">
        <f t="shared" si="23"/>
        <v>956.20993154406176</v>
      </c>
      <c r="AF12" s="34">
        <f t="shared" si="14"/>
        <v>0.89784375000000005</v>
      </c>
      <c r="AG12" s="26">
        <f t="shared" si="15"/>
        <v>996.16186773330719</v>
      </c>
      <c r="AH12" s="17">
        <f t="shared" si="24"/>
        <v>0</v>
      </c>
      <c r="AI12" s="27">
        <f t="shared" si="16"/>
        <v>1207.2581037144864</v>
      </c>
      <c r="AJ12" s="28">
        <f t="shared" si="4"/>
        <v>0.23905248288601544</v>
      </c>
      <c r="AK12" s="27">
        <f t="shared" si="5"/>
        <v>0</v>
      </c>
      <c r="AL12" s="27">
        <f t="shared" si="6"/>
        <v>0</v>
      </c>
      <c r="AM12" s="17">
        <f t="shared" si="25"/>
        <v>1</v>
      </c>
      <c r="AN12" s="17">
        <f t="shared" si="26"/>
        <v>0</v>
      </c>
      <c r="AO12" s="17">
        <f t="shared" si="27"/>
        <v>0</v>
      </c>
      <c r="AP12" s="27">
        <f t="shared" si="7"/>
        <v>1207.2581037144864</v>
      </c>
      <c r="AQ12" s="51">
        <f t="shared" si="17"/>
        <v>0.89784375000000005</v>
      </c>
      <c r="AR12" s="29">
        <f t="shared" si="18"/>
        <v>1257.6992224818543</v>
      </c>
      <c r="AS12" s="34">
        <f t="shared" si="28"/>
        <v>1.2625450373277749</v>
      </c>
      <c r="AT12" s="34">
        <f t="shared" si="8"/>
        <v>0.33804562952784067</v>
      </c>
      <c r="AU12" s="34">
        <f t="shared" si="9"/>
        <v>0.96459824226089597</v>
      </c>
      <c r="AV12" s="6">
        <f t="shared" si="10"/>
        <v>1623.2827831196842</v>
      </c>
    </row>
    <row r="13" spans="1:48" x14ac:dyDescent="0.2">
      <c r="A13">
        <v>10</v>
      </c>
      <c r="B13" t="s">
        <v>19</v>
      </c>
      <c r="C13" s="6">
        <f>VLOOKUP(B13,角色属性!B:V,15,FALSE)</f>
        <v>4666.6666666666661</v>
      </c>
      <c r="D13" s="6">
        <f>VLOOKUP(B13,角色属性!B:V,17,FALSE)</f>
        <v>4666.6666666666661</v>
      </c>
      <c r="E13" s="6">
        <f>VLOOKUP(B13,角色属性!B:V,18,FALSE)</f>
        <v>5222.2222222222226</v>
      </c>
      <c r="F13" s="6">
        <f>VLOOKUP(B13,角色属性!B:V,19,FALSE)</f>
        <v>4833.3333333333339</v>
      </c>
      <c r="G13" s="6">
        <f>VLOOKUP(B13,角色属性!B:V,20,FALSE)</f>
        <v>110</v>
      </c>
      <c r="H13" s="20">
        <v>0</v>
      </c>
      <c r="I13" s="20">
        <v>0</v>
      </c>
      <c r="J13" s="41">
        <f>VLOOKUP($Y$1,敌方属性表!A:J,4,FALSE)</f>
        <v>3502.5</v>
      </c>
      <c r="K13" s="21">
        <f>VLOOKUP($Y$1,敌方属性表!A:J,7,FALSE)</f>
        <v>2804</v>
      </c>
      <c r="L13" s="21">
        <f>VLOOKUP($Y$1,敌方属性表!A:J,6,FALSE)</f>
        <v>2804</v>
      </c>
      <c r="M13" s="34">
        <f t="shared" si="11"/>
        <v>0.26011600065806406</v>
      </c>
      <c r="N13">
        <f t="shared" si="12"/>
        <v>0.24234996550605103</v>
      </c>
      <c r="O13" s="16">
        <v>220</v>
      </c>
      <c r="P13" s="20">
        <v>0.12</v>
      </c>
      <c r="Q13" s="20">
        <v>500</v>
      </c>
      <c r="R13" s="20">
        <v>3.5000000000000001E-3</v>
      </c>
      <c r="S13" s="20">
        <v>120</v>
      </c>
      <c r="T13" s="20">
        <v>0.35</v>
      </c>
      <c r="U13" s="57">
        <f t="shared" si="13"/>
        <v>1.1525296481250267</v>
      </c>
      <c r="V13" s="20">
        <v>0</v>
      </c>
      <c r="W13" s="22">
        <f t="shared" si="19"/>
        <v>0</v>
      </c>
      <c r="X13" s="23">
        <f t="shared" si="0"/>
        <v>1115.5782534680718</v>
      </c>
      <c r="Y13" s="24">
        <f t="shared" si="1"/>
        <v>0.23905248288601544</v>
      </c>
      <c r="Z13" s="23">
        <f t="shared" si="2"/>
        <v>0</v>
      </c>
      <c r="AA13" s="23">
        <f t="shared" si="3"/>
        <v>0</v>
      </c>
      <c r="AB13" s="22">
        <f t="shared" si="20"/>
        <v>1</v>
      </c>
      <c r="AC13" s="22">
        <f t="shared" si="21"/>
        <v>0</v>
      </c>
      <c r="AD13" s="22">
        <f t="shared" si="22"/>
        <v>0</v>
      </c>
      <c r="AE13" s="25">
        <f t="shared" si="23"/>
        <v>1115.5782534680718</v>
      </c>
      <c r="AF13" s="34">
        <f t="shared" si="14"/>
        <v>0.89784375000000005</v>
      </c>
      <c r="AG13" s="26">
        <f t="shared" si="15"/>
        <v>1154.3909403009754</v>
      </c>
      <c r="AH13" s="17">
        <f t="shared" si="24"/>
        <v>0</v>
      </c>
      <c r="AI13" s="27">
        <f t="shared" si="16"/>
        <v>1405.7580071812949</v>
      </c>
      <c r="AJ13" s="28">
        <f t="shared" si="4"/>
        <v>0.23905248288601544</v>
      </c>
      <c r="AK13" s="27">
        <f t="shared" si="5"/>
        <v>0</v>
      </c>
      <c r="AL13" s="27">
        <f t="shared" si="6"/>
        <v>0</v>
      </c>
      <c r="AM13" s="17">
        <f t="shared" si="25"/>
        <v>1</v>
      </c>
      <c r="AN13" s="17">
        <f t="shared" si="26"/>
        <v>0</v>
      </c>
      <c r="AO13" s="17">
        <f t="shared" si="27"/>
        <v>0</v>
      </c>
      <c r="AP13" s="27">
        <f t="shared" si="7"/>
        <v>1405.7580071812949</v>
      </c>
      <c r="AQ13" s="51">
        <f t="shared" si="17"/>
        <v>0.89784375000000005</v>
      </c>
      <c r="AR13" s="29">
        <f t="shared" si="18"/>
        <v>1454.6664948879675</v>
      </c>
      <c r="AS13" s="34">
        <f t="shared" si="28"/>
        <v>1.2601160006580643</v>
      </c>
      <c r="AT13" s="34">
        <f t="shared" si="8"/>
        <v>0.31841897995400381</v>
      </c>
      <c r="AU13" s="34">
        <f t="shared" si="9"/>
        <v>0.97298905614968056</v>
      </c>
      <c r="AV13" s="6">
        <f t="shared" si="10"/>
        <v>1866.0567098497886</v>
      </c>
    </row>
    <row r="14" spans="1:48" s="1" customFormat="1" x14ac:dyDescent="0.2">
      <c r="A14" s="1">
        <v>11</v>
      </c>
      <c r="B14" s="1" t="s">
        <v>25</v>
      </c>
      <c r="C14" s="25">
        <f>VLOOKUP(B14,角色属性!B:V,15,FALSE)</f>
        <v>4666.6666666666661</v>
      </c>
      <c r="D14" s="25">
        <f>VLOOKUP(B14,角色属性!B:V,17,FALSE)</f>
        <v>4666.6666666666661</v>
      </c>
      <c r="E14" s="25">
        <f>VLOOKUP(B14,角色属性!B:V,18,FALSE)</f>
        <v>5222.2222222222226</v>
      </c>
      <c r="F14" s="25">
        <f>VLOOKUP(B14,角色属性!B:V,19,FALSE)</f>
        <v>4055.5555555555557</v>
      </c>
      <c r="G14" s="25">
        <f>VLOOKUP(B14,角色属性!B:V,20,FALSE)</f>
        <v>90</v>
      </c>
      <c r="H14" s="13">
        <v>0</v>
      </c>
      <c r="I14" s="13">
        <v>0</v>
      </c>
      <c r="J14" s="41">
        <f>VLOOKUP($Y$1,敌方属性表!A:J,4,FALSE)</f>
        <v>3502.5</v>
      </c>
      <c r="K14" s="23">
        <f>VLOOKUP($Y$1,敌方属性表!A:J,7,FALSE)</f>
        <v>2804</v>
      </c>
      <c r="L14" s="23">
        <f>VLOOKUP($Y$1,敌方属性表!A:J,6,FALSE)</f>
        <v>2804</v>
      </c>
      <c r="M14" s="34">
        <f t="shared" si="11"/>
        <v>0.26011600065806406</v>
      </c>
      <c r="N14">
        <f t="shared" si="12"/>
        <v>0.24234996550605103</v>
      </c>
      <c r="O14" s="16">
        <v>220</v>
      </c>
      <c r="P14" s="13">
        <v>0.12</v>
      </c>
      <c r="Q14" s="13">
        <v>500</v>
      </c>
      <c r="R14" s="13">
        <v>3.5000000000000001E-3</v>
      </c>
      <c r="S14" s="13">
        <v>120</v>
      </c>
      <c r="T14" s="13">
        <v>0.35</v>
      </c>
      <c r="U14" s="58">
        <f t="shared" si="13"/>
        <v>1.1525296481250267</v>
      </c>
      <c r="V14" s="13">
        <v>0</v>
      </c>
      <c r="W14" s="22">
        <f t="shared" si="19"/>
        <v>0</v>
      </c>
      <c r="X14" s="23">
        <f t="shared" si="0"/>
        <v>1115.5782534680718</v>
      </c>
      <c r="Y14" s="39">
        <f t="shared" si="1"/>
        <v>0.23905248288601544</v>
      </c>
      <c r="Z14" s="23">
        <f t="shared" si="2"/>
        <v>0</v>
      </c>
      <c r="AA14" s="23">
        <f t="shared" si="3"/>
        <v>0</v>
      </c>
      <c r="AB14" s="22">
        <f t="shared" si="20"/>
        <v>1</v>
      </c>
      <c r="AC14" s="22">
        <f t="shared" si="21"/>
        <v>0</v>
      </c>
      <c r="AD14" s="22">
        <f t="shared" si="22"/>
        <v>0</v>
      </c>
      <c r="AE14" s="25">
        <f t="shared" si="23"/>
        <v>1115.5782534680718</v>
      </c>
      <c r="AF14" s="34">
        <f t="shared" si="14"/>
        <v>0.89784375000000005</v>
      </c>
      <c r="AG14" s="26">
        <f t="shared" si="15"/>
        <v>1154.3909403009754</v>
      </c>
      <c r="AH14" s="40">
        <f t="shared" si="24"/>
        <v>0</v>
      </c>
      <c r="AI14" s="27">
        <f t="shared" si="16"/>
        <v>1405.7580071812949</v>
      </c>
      <c r="AJ14" s="40">
        <f t="shared" si="4"/>
        <v>0.23905248288601544</v>
      </c>
      <c r="AK14" s="25">
        <f t="shared" si="5"/>
        <v>0</v>
      </c>
      <c r="AL14" s="25">
        <f t="shared" si="6"/>
        <v>0</v>
      </c>
      <c r="AM14" s="40">
        <f t="shared" si="25"/>
        <v>1</v>
      </c>
      <c r="AN14" s="40">
        <f t="shared" si="26"/>
        <v>0</v>
      </c>
      <c r="AO14" s="40">
        <f t="shared" si="27"/>
        <v>0</v>
      </c>
      <c r="AP14" s="25">
        <f t="shared" si="7"/>
        <v>1405.7580071812949</v>
      </c>
      <c r="AQ14" s="51">
        <f t="shared" si="17"/>
        <v>0.89784375000000005</v>
      </c>
      <c r="AR14" s="29">
        <f t="shared" si="18"/>
        <v>1454.6664948879675</v>
      </c>
      <c r="AS14" s="52">
        <f t="shared" si="28"/>
        <v>1.2601160006580643</v>
      </c>
      <c r="AT14" s="52">
        <f t="shared" si="8"/>
        <v>0.31841897995400381</v>
      </c>
      <c r="AU14" s="38">
        <f t="shared" si="9"/>
        <v>0.96623540930227203</v>
      </c>
      <c r="AV14" s="6">
        <f t="shared" si="10"/>
        <v>1853.1041612718693</v>
      </c>
    </row>
    <row r="15" spans="1:48" s="1" customFormat="1" x14ac:dyDescent="0.2">
      <c r="A15" s="1">
        <v>12</v>
      </c>
      <c r="B15" s="1" t="s">
        <v>27</v>
      </c>
      <c r="C15" s="25">
        <f>VLOOKUP(B15,角色属性!B:V,15,FALSE)</f>
        <v>5000</v>
      </c>
      <c r="D15" s="25">
        <f>VLOOKUP(B15,角色属性!B:V,17,FALSE)</f>
        <v>4000</v>
      </c>
      <c r="E15" s="25">
        <f>VLOOKUP(B15,角色属性!B:V,18,FALSE)</f>
        <v>5611.1111111111113</v>
      </c>
      <c r="F15" s="25">
        <f>VLOOKUP(B15,角色属性!B:V,19,FALSE)</f>
        <v>4055.5555555555557</v>
      </c>
      <c r="G15" s="25">
        <f>VLOOKUP(B15,角色属性!B:V,20,FALSE)</f>
        <v>80</v>
      </c>
      <c r="H15" s="13">
        <v>0</v>
      </c>
      <c r="I15" s="13">
        <v>0</v>
      </c>
      <c r="J15" s="41">
        <f>VLOOKUP($Y$1,敌方属性表!A:J,4,FALSE)</f>
        <v>3502.5</v>
      </c>
      <c r="K15" s="23">
        <f>VLOOKUP($Y$1,敌方属性表!A:J,7,FALSE)</f>
        <v>2804</v>
      </c>
      <c r="L15" s="23">
        <f>VLOOKUP($Y$1,敌方属性表!A:J,6,FALSE)</f>
        <v>2804</v>
      </c>
      <c r="M15" s="34">
        <f t="shared" si="11"/>
        <v>0.25470629282404711</v>
      </c>
      <c r="N15">
        <f t="shared" si="12"/>
        <v>0.24234996550605103</v>
      </c>
      <c r="O15" s="16">
        <v>220</v>
      </c>
      <c r="P15" s="13">
        <v>0.12</v>
      </c>
      <c r="Q15" s="13">
        <v>500</v>
      </c>
      <c r="R15" s="13">
        <v>3.5000000000000001E-3</v>
      </c>
      <c r="S15" s="13">
        <v>120</v>
      </c>
      <c r="T15" s="13">
        <v>0.35</v>
      </c>
      <c r="U15" s="58">
        <f t="shared" si="13"/>
        <v>1.1361288663323341</v>
      </c>
      <c r="V15" s="13">
        <v>0</v>
      </c>
      <c r="W15" s="22">
        <f t="shared" si="19"/>
        <v>0</v>
      </c>
      <c r="X15" s="23">
        <f t="shared" si="0"/>
        <v>1195.2624144300771</v>
      </c>
      <c r="Y15" s="39">
        <f t="shared" si="1"/>
        <v>0.23905248288601544</v>
      </c>
      <c r="Z15" s="23">
        <f t="shared" si="2"/>
        <v>0</v>
      </c>
      <c r="AA15" s="23">
        <f t="shared" si="3"/>
        <v>0</v>
      </c>
      <c r="AB15" s="22">
        <f t="shared" si="20"/>
        <v>1</v>
      </c>
      <c r="AC15" s="22">
        <f t="shared" si="21"/>
        <v>0</v>
      </c>
      <c r="AD15" s="22">
        <f t="shared" si="22"/>
        <v>0</v>
      </c>
      <c r="AE15" s="25">
        <f t="shared" si="23"/>
        <v>1195.2624144300771</v>
      </c>
      <c r="AF15" s="34">
        <f t="shared" si="14"/>
        <v>0.89784375000000005</v>
      </c>
      <c r="AG15" s="26">
        <f t="shared" si="15"/>
        <v>1219.2467912791251</v>
      </c>
      <c r="AH15" s="40">
        <f t="shared" si="24"/>
        <v>0</v>
      </c>
      <c r="AI15" s="27">
        <f t="shared" si="16"/>
        <v>1499.7032729614821</v>
      </c>
      <c r="AJ15" s="40">
        <f t="shared" si="4"/>
        <v>0.23905248288601544</v>
      </c>
      <c r="AK15" s="25">
        <f t="shared" si="5"/>
        <v>0</v>
      </c>
      <c r="AL15" s="25">
        <f t="shared" si="6"/>
        <v>0</v>
      </c>
      <c r="AM15" s="40">
        <f t="shared" si="25"/>
        <v>1</v>
      </c>
      <c r="AN15" s="40">
        <f t="shared" si="26"/>
        <v>0</v>
      </c>
      <c r="AO15" s="40">
        <f t="shared" si="27"/>
        <v>0</v>
      </c>
      <c r="AP15" s="25">
        <f t="shared" si="7"/>
        <v>1499.7032729614821</v>
      </c>
      <c r="AQ15" s="51">
        <f t="shared" si="17"/>
        <v>0.89784375000000005</v>
      </c>
      <c r="AR15" s="29">
        <f t="shared" si="18"/>
        <v>1529.796621523446</v>
      </c>
      <c r="AS15" s="52">
        <f t="shared" si="28"/>
        <v>1.2547062928240473</v>
      </c>
      <c r="AT15" s="52">
        <f t="shared" si="8"/>
        <v>0.32845397134167087</v>
      </c>
      <c r="AU15" s="38">
        <f t="shared" si="9"/>
        <v>0.96723961114673118</v>
      </c>
      <c r="AV15" s="6">
        <f t="shared" si="10"/>
        <v>1965.6866253027081</v>
      </c>
    </row>
    <row r="16" spans="1:48" x14ac:dyDescent="0.2">
      <c r="A16">
        <v>13</v>
      </c>
      <c r="B16" t="s">
        <v>21</v>
      </c>
      <c r="C16" s="6">
        <f>VLOOKUP(B16,角色属性!B:V,15,FALSE)</f>
        <v>3666.6666666666665</v>
      </c>
      <c r="D16" s="6">
        <f>VLOOKUP(B16,角色属性!B:V,17,FALSE)</f>
        <v>5333.333333333333</v>
      </c>
      <c r="E16" s="6">
        <f>VLOOKUP(B16,角色属性!B:V,18,FALSE)</f>
        <v>6000</v>
      </c>
      <c r="F16" s="6">
        <f>VLOOKUP(B16,角色属性!B:V,19,FALSE)</f>
        <v>3277.7777777777778</v>
      </c>
      <c r="G16" s="6">
        <f>VLOOKUP(B16,角色属性!B:V,20,FALSE)</f>
        <v>60</v>
      </c>
      <c r="H16" s="20">
        <v>0</v>
      </c>
      <c r="I16" s="20">
        <v>0</v>
      </c>
      <c r="J16" s="41">
        <f>VLOOKUP($Y$1,敌方属性表!A:J,4,FALSE)</f>
        <v>3502.5</v>
      </c>
      <c r="K16" s="21">
        <f>VLOOKUP($Y$1,敌方属性表!A:J,7,FALSE)</f>
        <v>2804</v>
      </c>
      <c r="L16" s="21">
        <f>VLOOKUP($Y$1,敌方属性表!A:J,6,FALSE)</f>
        <v>2804</v>
      </c>
      <c r="M16" s="34">
        <f t="shared" si="11"/>
        <v>0.26482124833353371</v>
      </c>
      <c r="N16">
        <f t="shared" si="12"/>
        <v>0.24234996550605103</v>
      </c>
      <c r="O16" s="16">
        <v>220</v>
      </c>
      <c r="P16" s="20">
        <v>0.12</v>
      </c>
      <c r="Q16" s="20">
        <v>500</v>
      </c>
      <c r="R16" s="20">
        <v>3.5000000000000001E-3</v>
      </c>
      <c r="S16" s="20">
        <v>120</v>
      </c>
      <c r="T16" s="20">
        <v>0.35</v>
      </c>
      <c r="U16" s="57">
        <f t="shared" si="13"/>
        <v>1.1678530744992666</v>
      </c>
      <c r="V16" s="20">
        <v>0</v>
      </c>
      <c r="W16" s="22">
        <f t="shared" si="19"/>
        <v>0</v>
      </c>
      <c r="X16" s="23">
        <f t="shared" si="0"/>
        <v>876.52577058205657</v>
      </c>
      <c r="Y16" s="24">
        <f t="shared" si="1"/>
        <v>0.23905248288601544</v>
      </c>
      <c r="Z16" s="23">
        <f t="shared" si="2"/>
        <v>0</v>
      </c>
      <c r="AA16" s="23">
        <f t="shared" si="3"/>
        <v>0</v>
      </c>
      <c r="AB16" s="22">
        <f t="shared" si="20"/>
        <v>1</v>
      </c>
      <c r="AC16" s="22">
        <f t="shared" si="21"/>
        <v>0</v>
      </c>
      <c r="AD16" s="22">
        <f t="shared" si="22"/>
        <v>0</v>
      </c>
      <c r="AE16" s="25">
        <f t="shared" si="23"/>
        <v>876.52577058205657</v>
      </c>
      <c r="AF16" s="34">
        <f t="shared" si="14"/>
        <v>0.89784375000000005</v>
      </c>
      <c r="AG16" s="26">
        <f t="shared" si="15"/>
        <v>919.08073198414695</v>
      </c>
      <c r="AH16" s="17">
        <f t="shared" si="24"/>
        <v>0</v>
      </c>
      <c r="AI16" s="27">
        <f t="shared" si="16"/>
        <v>1108.6484193441095</v>
      </c>
      <c r="AJ16" s="28">
        <f t="shared" si="4"/>
        <v>0.23905248288601544</v>
      </c>
      <c r="AK16" s="27">
        <f t="shared" si="5"/>
        <v>0</v>
      </c>
      <c r="AL16" s="27">
        <f t="shared" si="6"/>
        <v>0</v>
      </c>
      <c r="AM16" s="17">
        <f t="shared" si="25"/>
        <v>1</v>
      </c>
      <c r="AN16" s="17">
        <f t="shared" si="26"/>
        <v>0</v>
      </c>
      <c r="AO16" s="17">
        <f t="shared" si="27"/>
        <v>0</v>
      </c>
      <c r="AP16" s="27">
        <f t="shared" si="7"/>
        <v>1108.6484193441095</v>
      </c>
      <c r="AQ16" s="51">
        <f t="shared" si="17"/>
        <v>0.89784375000000005</v>
      </c>
      <c r="AR16" s="29">
        <f t="shared" si="18"/>
        <v>1162.4728387474868</v>
      </c>
      <c r="AS16" s="34">
        <f t="shared" si="28"/>
        <v>1.2648212483335339</v>
      </c>
      <c r="AT16" s="34">
        <f t="shared" si="8"/>
        <v>0.33804562952784067</v>
      </c>
      <c r="AU16" s="34">
        <f t="shared" si="9"/>
        <v>0.95302871546519541</v>
      </c>
      <c r="AV16" s="6">
        <f t="shared" si="10"/>
        <v>1482.3806066003829</v>
      </c>
    </row>
    <row r="17" spans="1:48" x14ac:dyDescent="0.2">
      <c r="A17">
        <v>14</v>
      </c>
      <c r="B17" t="s">
        <v>23</v>
      </c>
      <c r="C17" s="6">
        <f>VLOOKUP(B17,角色属性!B:V,15,FALSE)</f>
        <v>4333.333333333333</v>
      </c>
      <c r="D17" s="6">
        <f>VLOOKUP(B17,角色属性!B:V,17,FALSE)</f>
        <v>3666.6666666666665</v>
      </c>
      <c r="E17" s="6">
        <f>VLOOKUP(B17,角色属性!B:V,18,FALSE)</f>
        <v>5611.1111111111113</v>
      </c>
      <c r="F17" s="6">
        <f>VLOOKUP(B17,角色属性!B:V,19,FALSE)</f>
        <v>5222.2222222222226</v>
      </c>
      <c r="G17" s="6">
        <f>VLOOKUP(B17,角色属性!B:V,20,FALSE)</f>
        <v>100</v>
      </c>
      <c r="H17" s="20">
        <v>0</v>
      </c>
      <c r="I17" s="20">
        <v>0</v>
      </c>
      <c r="J17" s="41">
        <f>VLOOKUP($Y$1,敌方属性表!A:J,4,FALSE)</f>
        <v>3502.5</v>
      </c>
      <c r="K17" s="21">
        <f>VLOOKUP($Y$1,敌方属性表!A:J,7,FALSE)</f>
        <v>2804</v>
      </c>
      <c r="L17" s="21">
        <f>VLOOKUP($Y$1,敌方属性表!A:J,6,FALSE)</f>
        <v>2804</v>
      </c>
      <c r="M17" s="34">
        <f t="shared" si="11"/>
        <v>0.25166450290775044</v>
      </c>
      <c r="N17">
        <f t="shared" si="12"/>
        <v>0.24234996550605103</v>
      </c>
      <c r="O17" s="16">
        <v>220</v>
      </c>
      <c r="P17" s="20">
        <v>0.12</v>
      </c>
      <c r="Q17" s="20">
        <v>500</v>
      </c>
      <c r="R17" s="20">
        <v>3.5000000000000001E-3</v>
      </c>
      <c r="S17" s="20">
        <v>120</v>
      </c>
      <c r="T17" s="20">
        <v>0.35</v>
      </c>
      <c r="U17" s="57">
        <f t="shared" si="13"/>
        <v>1.1274608453745312</v>
      </c>
      <c r="V17" s="20">
        <v>0</v>
      </c>
      <c r="W17" s="22">
        <f t="shared" si="19"/>
        <v>0</v>
      </c>
      <c r="X17" s="23">
        <f t="shared" si="0"/>
        <v>1035.8940925060667</v>
      </c>
      <c r="Y17" s="24">
        <f t="shared" si="1"/>
        <v>0.23905248288601544</v>
      </c>
      <c r="Z17" s="23">
        <f t="shared" si="2"/>
        <v>0</v>
      </c>
      <c r="AA17" s="23">
        <f t="shared" si="3"/>
        <v>0</v>
      </c>
      <c r="AB17" s="22">
        <f t="shared" si="20"/>
        <v>1</v>
      </c>
      <c r="AC17" s="22">
        <f t="shared" si="21"/>
        <v>0</v>
      </c>
      <c r="AD17" s="22">
        <f t="shared" si="22"/>
        <v>0</v>
      </c>
      <c r="AE17" s="25">
        <f t="shared" si="23"/>
        <v>1035.8940925060667</v>
      </c>
      <c r="AF17" s="34">
        <f t="shared" si="14"/>
        <v>0.89784375000000005</v>
      </c>
      <c r="AG17" s="26">
        <f t="shared" si="15"/>
        <v>1048.6186772042536</v>
      </c>
      <c r="AH17" s="17">
        <f t="shared" si="24"/>
        <v>0</v>
      </c>
      <c r="AI17" s="27">
        <f t="shared" si="16"/>
        <v>1296.5918643616815</v>
      </c>
      <c r="AJ17" s="28">
        <f t="shared" si="4"/>
        <v>0.23905248288601544</v>
      </c>
      <c r="AK17" s="27">
        <f t="shared" si="5"/>
        <v>0</v>
      </c>
      <c r="AL17" s="27">
        <f t="shared" si="6"/>
        <v>0</v>
      </c>
      <c r="AM17" s="17">
        <f t="shared" si="25"/>
        <v>1</v>
      </c>
      <c r="AN17" s="17">
        <f t="shared" si="26"/>
        <v>0</v>
      </c>
      <c r="AO17" s="17">
        <f t="shared" si="27"/>
        <v>0</v>
      </c>
      <c r="AP17" s="27">
        <f t="shared" si="7"/>
        <v>1296.5918643616815</v>
      </c>
      <c r="AQ17" s="51">
        <f t="shared" si="17"/>
        <v>0.89784375000000005</v>
      </c>
      <c r="AR17" s="29">
        <f t="shared" si="18"/>
        <v>1312.5187753426453</v>
      </c>
      <c r="AS17" s="34">
        <f t="shared" si="28"/>
        <v>1.2516645029077509</v>
      </c>
      <c r="AT17" s="34">
        <f t="shared" si="8"/>
        <v>0.32845397134167087</v>
      </c>
      <c r="AU17" s="34">
        <f t="shared" si="9"/>
        <v>0.97680068072045467</v>
      </c>
      <c r="AV17" s="6">
        <f t="shared" si="10"/>
        <v>1703.169964396878</v>
      </c>
    </row>
    <row r="18" spans="1:48" s="1" customFormat="1" x14ac:dyDescent="0.2">
      <c r="A18" s="1">
        <v>15</v>
      </c>
      <c r="B18" s="1" t="s">
        <v>29</v>
      </c>
      <c r="C18" s="25">
        <f>VLOOKUP(B18,角色属性!B:V,15,FALSE)</f>
        <v>5666.6666666666661</v>
      </c>
      <c r="D18" s="25">
        <f>VLOOKUP(B18,角色属性!B:V,17,FALSE)</f>
        <v>4666.6666666666661</v>
      </c>
      <c r="E18" s="25">
        <f>VLOOKUP(B18,角色属性!B:V,18,FALSE)</f>
        <v>3666.666666666667</v>
      </c>
      <c r="F18" s="25">
        <f>VLOOKUP(B18,角色属性!B:V,19,FALSE)</f>
        <v>3666.666666666667</v>
      </c>
      <c r="G18" s="25">
        <f>VLOOKUP(B18,角色属性!B:V,20,FALSE)</f>
        <v>80</v>
      </c>
      <c r="H18" s="13">
        <v>0</v>
      </c>
      <c r="I18" s="13">
        <v>0</v>
      </c>
      <c r="J18" s="41">
        <f>VLOOKUP($Y$1,敌方属性表!A:J,4,FALSE)</f>
        <v>3502.5</v>
      </c>
      <c r="K18" s="23">
        <f>VLOOKUP($Y$1,敌方属性表!A:J,7,FALSE)</f>
        <v>2804</v>
      </c>
      <c r="L18" s="23">
        <f>VLOOKUP($Y$1,敌方属性表!A:J,6,FALSE)</f>
        <v>2804</v>
      </c>
      <c r="M18" s="34">
        <f t="shared" si="11"/>
        <v>0.26011600065806406</v>
      </c>
      <c r="N18">
        <f t="shared" si="12"/>
        <v>0.24234996550605103</v>
      </c>
      <c r="O18" s="16">
        <v>220</v>
      </c>
      <c r="P18" s="13">
        <v>0.12</v>
      </c>
      <c r="Q18" s="13">
        <v>500</v>
      </c>
      <c r="R18" s="13">
        <v>3.5000000000000001E-3</v>
      </c>
      <c r="S18" s="13">
        <v>120</v>
      </c>
      <c r="T18" s="13">
        <v>0.35</v>
      </c>
      <c r="U18" s="58">
        <f t="shared" si="13"/>
        <v>1.1525296481250267</v>
      </c>
      <c r="V18" s="13">
        <v>0</v>
      </c>
      <c r="W18" s="22">
        <f t="shared" si="19"/>
        <v>0</v>
      </c>
      <c r="X18" s="23">
        <f t="shared" si="0"/>
        <v>1354.6307363540873</v>
      </c>
      <c r="Y18" s="39">
        <f t="shared" si="1"/>
        <v>0.23905248288601544</v>
      </c>
      <c r="Z18" s="23">
        <f t="shared" si="2"/>
        <v>0</v>
      </c>
      <c r="AA18" s="23">
        <f t="shared" si="3"/>
        <v>0</v>
      </c>
      <c r="AB18" s="22">
        <f t="shared" si="20"/>
        <v>1</v>
      </c>
      <c r="AC18" s="22">
        <f t="shared" si="21"/>
        <v>0</v>
      </c>
      <c r="AD18" s="22">
        <f t="shared" si="22"/>
        <v>0</v>
      </c>
      <c r="AE18" s="25">
        <f t="shared" si="23"/>
        <v>1354.6307363540873</v>
      </c>
      <c r="AF18" s="34">
        <f t="shared" si="14"/>
        <v>0.89784375000000005</v>
      </c>
      <c r="AG18" s="26">
        <f t="shared" si="15"/>
        <v>1401.7604275083274</v>
      </c>
      <c r="AH18" s="40">
        <f t="shared" si="24"/>
        <v>0</v>
      </c>
      <c r="AI18" s="27">
        <f t="shared" si="16"/>
        <v>1706.9918658630011</v>
      </c>
      <c r="AJ18" s="40">
        <f t="shared" si="4"/>
        <v>0.23905248288601544</v>
      </c>
      <c r="AK18" s="25">
        <f t="shared" si="5"/>
        <v>0</v>
      </c>
      <c r="AL18" s="25">
        <f t="shared" si="6"/>
        <v>0</v>
      </c>
      <c r="AM18" s="40">
        <f t="shared" si="25"/>
        <v>1</v>
      </c>
      <c r="AN18" s="40">
        <f t="shared" si="26"/>
        <v>0</v>
      </c>
      <c r="AO18" s="40">
        <f t="shared" si="27"/>
        <v>0</v>
      </c>
      <c r="AP18" s="25">
        <f t="shared" si="7"/>
        <v>1706.9918658630011</v>
      </c>
      <c r="AQ18" s="51">
        <f t="shared" si="17"/>
        <v>0.89784375000000005</v>
      </c>
      <c r="AR18" s="29">
        <f t="shared" si="18"/>
        <v>1766.380743792532</v>
      </c>
      <c r="AS18" s="52">
        <f t="shared" si="28"/>
        <v>1.2601160006580643</v>
      </c>
      <c r="AT18" s="52">
        <f t="shared" si="8"/>
        <v>0.27287874528033762</v>
      </c>
      <c r="AU18" s="38">
        <f t="shared" si="9"/>
        <v>0.9607815775748918</v>
      </c>
      <c r="AV18" s="6">
        <f t="shared" si="10"/>
        <v>2160.2102546871802</v>
      </c>
    </row>
    <row r="19" spans="1:48" x14ac:dyDescent="0.2">
      <c r="A19">
        <v>16</v>
      </c>
      <c r="B19" t="s">
        <v>31</v>
      </c>
      <c r="C19" s="6">
        <f>VLOOKUP(B19,角色属性!B:V,15,FALSE)</f>
        <v>4333.333333333333</v>
      </c>
      <c r="D19" s="6">
        <f>VLOOKUP(B19,角色属性!B:V,17,FALSE)</f>
        <v>5000</v>
      </c>
      <c r="E19" s="6">
        <f>VLOOKUP(B19,角色属性!B:V,18,FALSE)</f>
        <v>5222.2222222222226</v>
      </c>
      <c r="F19" s="6">
        <f>VLOOKUP(B19,角色属性!B:V,19,FALSE)</f>
        <v>3277.7777777777778</v>
      </c>
      <c r="G19" s="6">
        <f>VLOOKUP(B19,角色属性!B:V,20,FALSE)</f>
        <v>100</v>
      </c>
      <c r="H19" s="20">
        <v>0</v>
      </c>
      <c r="I19" s="20">
        <v>0</v>
      </c>
      <c r="J19" s="41">
        <f>VLOOKUP($Y$1,敌方属性表!A:J,4,FALSE)</f>
        <v>3502.5</v>
      </c>
      <c r="K19" s="21">
        <f>VLOOKUP($Y$1,敌方属性表!A:J,7,FALSE)</f>
        <v>2804</v>
      </c>
      <c r="L19" s="21">
        <f>VLOOKUP($Y$1,敌方属性表!A:J,6,FALSE)</f>
        <v>2804</v>
      </c>
      <c r="M19" s="34">
        <f t="shared" si="11"/>
        <v>0.26254503732777479</v>
      </c>
      <c r="N19">
        <f t="shared" si="12"/>
        <v>0.24234996550605103</v>
      </c>
      <c r="O19" s="16">
        <v>220</v>
      </c>
      <c r="P19" s="20">
        <v>0.12</v>
      </c>
      <c r="Q19" s="20">
        <v>500</v>
      </c>
      <c r="R19" s="20">
        <v>3.5000000000000001E-3</v>
      </c>
      <c r="S19" s="20">
        <v>120</v>
      </c>
      <c r="T19" s="20">
        <v>0.35</v>
      </c>
      <c r="U19" s="57">
        <f t="shared" si="13"/>
        <v>1.16031498049299</v>
      </c>
      <c r="V19" s="20">
        <v>0</v>
      </c>
      <c r="W19" s="22">
        <f t="shared" si="19"/>
        <v>0</v>
      </c>
      <c r="X19" s="23">
        <f t="shared" si="0"/>
        <v>1035.8940925060667</v>
      </c>
      <c r="Y19" s="24">
        <f t="shared" si="1"/>
        <v>0.23905248288601544</v>
      </c>
      <c r="Z19" s="23">
        <f t="shared" si="2"/>
        <v>0</v>
      </c>
      <c r="AA19" s="23">
        <f t="shared" si="3"/>
        <v>0</v>
      </c>
      <c r="AB19" s="22">
        <f t="shared" si="20"/>
        <v>1</v>
      </c>
      <c r="AC19" s="22">
        <f t="shared" si="21"/>
        <v>0</v>
      </c>
      <c r="AD19" s="22">
        <f t="shared" si="22"/>
        <v>0</v>
      </c>
      <c r="AE19" s="25">
        <f t="shared" si="23"/>
        <v>1035.8940925060667</v>
      </c>
      <c r="AF19" s="34">
        <f t="shared" si="14"/>
        <v>0.89784375000000005</v>
      </c>
      <c r="AG19" s="26">
        <f t="shared" si="15"/>
        <v>1079.1753567110827</v>
      </c>
      <c r="AH19" s="17">
        <f t="shared" si="24"/>
        <v>0</v>
      </c>
      <c r="AI19" s="27">
        <f t="shared" si="16"/>
        <v>1307.8629456906936</v>
      </c>
      <c r="AJ19" s="28">
        <f t="shared" si="4"/>
        <v>0.23905248288601544</v>
      </c>
      <c r="AK19" s="27">
        <f t="shared" si="5"/>
        <v>0</v>
      </c>
      <c r="AL19" s="27">
        <f t="shared" si="6"/>
        <v>0</v>
      </c>
      <c r="AM19" s="17">
        <f t="shared" si="25"/>
        <v>1</v>
      </c>
      <c r="AN19" s="17">
        <f t="shared" si="26"/>
        <v>0</v>
      </c>
      <c r="AO19" s="17">
        <f t="shared" si="27"/>
        <v>0</v>
      </c>
      <c r="AP19" s="27">
        <f t="shared" si="7"/>
        <v>1307.8629456906936</v>
      </c>
      <c r="AQ19" s="51">
        <f t="shared" si="17"/>
        <v>0.89784375000000005</v>
      </c>
      <c r="AR19" s="29">
        <f t="shared" si="18"/>
        <v>1362.5074910220087</v>
      </c>
      <c r="AS19" s="34">
        <f t="shared" si="28"/>
        <v>1.2625450373277749</v>
      </c>
      <c r="AT19" s="34">
        <f t="shared" si="8"/>
        <v>0.31841897995400381</v>
      </c>
      <c r="AU19" s="34">
        <f t="shared" si="9"/>
        <v>0.94851326553023574</v>
      </c>
      <c r="AV19" s="6">
        <f t="shared" si="10"/>
        <v>1703.8672456748768</v>
      </c>
    </row>
    <row r="20" spans="1:48" s="1" customFormat="1" x14ac:dyDescent="0.2">
      <c r="A20" s="1">
        <v>17</v>
      </c>
      <c r="B20" s="1" t="s">
        <v>33</v>
      </c>
      <c r="C20" s="25">
        <f>VLOOKUP(B20,角色属性!B:V,15,FALSE)</f>
        <v>4666.6666666666661</v>
      </c>
      <c r="D20" s="25">
        <f>VLOOKUP(B20,角色属性!B:V,17,FALSE)</f>
        <v>5000</v>
      </c>
      <c r="E20" s="25">
        <f>VLOOKUP(B20,角色属性!B:V,18,FALSE)</f>
        <v>3666.666666666667</v>
      </c>
      <c r="F20" s="25">
        <f>VLOOKUP(B20,角色属性!B:V,19,FALSE)</f>
        <v>3666.666666666667</v>
      </c>
      <c r="G20" s="25">
        <f>VLOOKUP(B20,角色属性!B:V,20,FALSE)</f>
        <v>80</v>
      </c>
      <c r="H20" s="13">
        <v>0</v>
      </c>
      <c r="I20" s="13">
        <v>0</v>
      </c>
      <c r="J20" s="41">
        <f>VLOOKUP($Y$1,敌方属性表!A:J,4,FALSE)</f>
        <v>3502.5</v>
      </c>
      <c r="K20" s="23">
        <f>VLOOKUP($Y$1,敌方属性表!A:J,7,FALSE)</f>
        <v>2804</v>
      </c>
      <c r="L20" s="23">
        <f>VLOOKUP($Y$1,敌方属性表!A:J,6,FALSE)</f>
        <v>2804</v>
      </c>
      <c r="M20" s="34">
        <f t="shared" si="11"/>
        <v>0.26254503732777479</v>
      </c>
      <c r="N20">
        <f t="shared" si="12"/>
        <v>0.24234996550605103</v>
      </c>
      <c r="O20" s="16">
        <v>220</v>
      </c>
      <c r="P20" s="13">
        <v>0.12</v>
      </c>
      <c r="Q20" s="13">
        <v>500</v>
      </c>
      <c r="R20" s="13">
        <v>3.5000000000000001E-3</v>
      </c>
      <c r="S20" s="13">
        <v>120</v>
      </c>
      <c r="T20" s="13">
        <v>0.35</v>
      </c>
      <c r="U20" s="58">
        <f t="shared" si="13"/>
        <v>1.16031498049299</v>
      </c>
      <c r="V20" s="13">
        <v>0</v>
      </c>
      <c r="W20" s="22">
        <f t="shared" si="19"/>
        <v>0</v>
      </c>
      <c r="X20" s="23">
        <f t="shared" si="0"/>
        <v>1115.5782534680718</v>
      </c>
      <c r="Y20" s="39">
        <f t="shared" si="1"/>
        <v>0.23905248288601544</v>
      </c>
      <c r="Z20" s="23">
        <f t="shared" si="2"/>
        <v>0</v>
      </c>
      <c r="AA20" s="23">
        <f t="shared" si="3"/>
        <v>0</v>
      </c>
      <c r="AB20" s="22">
        <f t="shared" si="20"/>
        <v>1</v>
      </c>
      <c r="AC20" s="22">
        <f t="shared" si="21"/>
        <v>0</v>
      </c>
      <c r="AD20" s="22">
        <f t="shared" si="22"/>
        <v>0</v>
      </c>
      <c r="AE20" s="25">
        <f t="shared" si="23"/>
        <v>1115.5782534680718</v>
      </c>
      <c r="AF20" s="34">
        <f t="shared" si="14"/>
        <v>0.89784375000000005</v>
      </c>
      <c r="AG20" s="26">
        <f t="shared" si="15"/>
        <v>1162.1888456888582</v>
      </c>
      <c r="AH20" s="40">
        <f t="shared" si="24"/>
        <v>0</v>
      </c>
      <c r="AI20" s="27">
        <f t="shared" si="16"/>
        <v>1408.4677876669007</v>
      </c>
      <c r="AJ20" s="40">
        <f t="shared" si="4"/>
        <v>0.23905248288601544</v>
      </c>
      <c r="AK20" s="25">
        <f t="shared" si="5"/>
        <v>0</v>
      </c>
      <c r="AL20" s="25">
        <f t="shared" si="6"/>
        <v>0</v>
      </c>
      <c r="AM20" s="40">
        <f t="shared" si="25"/>
        <v>1</v>
      </c>
      <c r="AN20" s="40">
        <f t="shared" si="26"/>
        <v>0</v>
      </c>
      <c r="AO20" s="40">
        <f t="shared" si="27"/>
        <v>0</v>
      </c>
      <c r="AP20" s="25">
        <f t="shared" si="7"/>
        <v>1408.4677876669007</v>
      </c>
      <c r="AQ20" s="51">
        <f t="shared" si="17"/>
        <v>0.89784375000000005</v>
      </c>
      <c r="AR20" s="29">
        <f t="shared" si="18"/>
        <v>1467.3157595621633</v>
      </c>
      <c r="AS20" s="52">
        <f t="shared" si="28"/>
        <v>1.2625450373277751</v>
      </c>
      <c r="AT20" s="52">
        <f t="shared" si="8"/>
        <v>0.27287874528033762</v>
      </c>
      <c r="AU20" s="38">
        <f t="shared" si="9"/>
        <v>0.9607815775748918</v>
      </c>
      <c r="AV20" s="6">
        <f t="shared" si="10"/>
        <v>1794.4662054369567</v>
      </c>
    </row>
    <row r="21" spans="1:48" x14ac:dyDescent="0.2">
      <c r="A21">
        <v>18</v>
      </c>
      <c r="B21" t="s">
        <v>55</v>
      </c>
      <c r="C21" s="6">
        <f>VLOOKUP(B21,角色属性!B:V,15,FALSE)</f>
        <v>3000</v>
      </c>
      <c r="D21" s="6">
        <f>VLOOKUP(B21,角色属性!B:V,17,FALSE)</f>
        <v>5000</v>
      </c>
      <c r="E21" s="6">
        <f>VLOOKUP(B21,角色属性!B:V,18,FALSE)</f>
        <v>5222.2222222222226</v>
      </c>
      <c r="F21" s="6">
        <f>VLOOKUP(B21,角色属性!B:V,19,FALSE)</f>
        <v>4055.5555555555557</v>
      </c>
      <c r="G21" s="6">
        <f>VLOOKUP(B21,角色属性!B:V,20,FALSE)</f>
        <v>80</v>
      </c>
      <c r="H21" s="20">
        <v>0</v>
      </c>
      <c r="I21" s="20">
        <v>0</v>
      </c>
      <c r="J21" s="41">
        <f>VLOOKUP($Y$1,敌方属性表!A:J,4,FALSE)</f>
        <v>3502.5</v>
      </c>
      <c r="K21" s="21">
        <f>VLOOKUP($Y$1,敌方属性表!A:J,7,FALSE)</f>
        <v>2804</v>
      </c>
      <c r="L21" s="21">
        <f>VLOOKUP($Y$1,敌方属性表!A:J,6,FALSE)</f>
        <v>2804</v>
      </c>
      <c r="M21" s="34">
        <f t="shared" si="11"/>
        <v>0.26254503732777479</v>
      </c>
      <c r="N21">
        <f t="shared" si="12"/>
        <v>0.24234996550605103</v>
      </c>
      <c r="O21" s="16">
        <v>220</v>
      </c>
      <c r="P21" s="20">
        <v>0.12</v>
      </c>
      <c r="Q21" s="20">
        <v>500</v>
      </c>
      <c r="R21" s="20">
        <v>3.5000000000000001E-3</v>
      </c>
      <c r="S21" s="20">
        <v>120</v>
      </c>
      <c r="T21" s="20">
        <v>0.35</v>
      </c>
      <c r="U21" s="57">
        <f t="shared" si="13"/>
        <v>1.16031498049299</v>
      </c>
      <c r="V21" s="20">
        <v>0</v>
      </c>
      <c r="W21" s="22">
        <f t="shared" si="19"/>
        <v>0</v>
      </c>
      <c r="X21" s="23">
        <f t="shared" si="0"/>
        <v>717.15744865804629</v>
      </c>
      <c r="Y21" s="24">
        <f t="shared" si="1"/>
        <v>0.23905248288601544</v>
      </c>
      <c r="Z21" s="23">
        <f t="shared" si="2"/>
        <v>0</v>
      </c>
      <c r="AA21" s="23">
        <f t="shared" si="3"/>
        <v>0</v>
      </c>
      <c r="AB21" s="22">
        <f t="shared" si="20"/>
        <v>1</v>
      </c>
      <c r="AC21" s="22">
        <f t="shared" si="21"/>
        <v>0</v>
      </c>
      <c r="AD21" s="22">
        <f t="shared" si="22"/>
        <v>0</v>
      </c>
      <c r="AE21" s="25">
        <f t="shared" si="23"/>
        <v>717.15744865804629</v>
      </c>
      <c r="AF21" s="34">
        <f t="shared" si="14"/>
        <v>0.89784375000000005</v>
      </c>
      <c r="AG21" s="26">
        <f t="shared" si="15"/>
        <v>747.12140079998051</v>
      </c>
      <c r="AH21" s="17">
        <f t="shared" si="24"/>
        <v>0</v>
      </c>
      <c r="AI21" s="27">
        <f t="shared" si="16"/>
        <v>905.44357778586493</v>
      </c>
      <c r="AJ21" s="28">
        <f t="shared" si="4"/>
        <v>0.23905248288601544</v>
      </c>
      <c r="AK21" s="27">
        <f t="shared" si="5"/>
        <v>0</v>
      </c>
      <c r="AL21" s="27">
        <f t="shared" si="6"/>
        <v>0</v>
      </c>
      <c r="AM21" s="17">
        <f t="shared" si="25"/>
        <v>1</v>
      </c>
      <c r="AN21" s="17">
        <f t="shared" si="26"/>
        <v>0</v>
      </c>
      <c r="AO21" s="17">
        <f t="shared" si="27"/>
        <v>0</v>
      </c>
      <c r="AP21" s="27">
        <f t="shared" si="7"/>
        <v>905.44357778586493</v>
      </c>
      <c r="AQ21" s="51">
        <f t="shared" si="17"/>
        <v>0.89784375000000005</v>
      </c>
      <c r="AR21" s="29">
        <f t="shared" si="18"/>
        <v>943.27441686139082</v>
      </c>
      <c r="AS21" s="34">
        <f t="shared" si="28"/>
        <v>1.2625450373277749</v>
      </c>
      <c r="AT21" s="34">
        <f t="shared" si="8"/>
        <v>0.31841897995400381</v>
      </c>
      <c r="AU21" s="34">
        <f t="shared" si="9"/>
        <v>0.96723961114673118</v>
      </c>
      <c r="AV21" s="6">
        <f t="shared" si="10"/>
        <v>1202.8890628015045</v>
      </c>
    </row>
    <row r="22" spans="1:48" x14ac:dyDescent="0.2">
      <c r="AS22" s="52"/>
    </row>
  </sheetData>
  <mergeCells count="3">
    <mergeCell ref="W2:AG2"/>
    <mergeCell ref="AH2:AR2"/>
    <mergeCell ref="A1:T1"/>
  </mergeCells>
  <phoneticPr fontId="6" type="noConversion"/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角色属性!$B:$B</xm:f>
          </x14:formula1>
          <xm:sqref>B2:B1048576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1"/>
  <sheetViews>
    <sheetView workbookViewId="0">
      <selection activeCell="J12" sqref="J12"/>
    </sheetView>
  </sheetViews>
  <sheetFormatPr defaultRowHeight="14.25" x14ac:dyDescent="0.2"/>
  <cols>
    <col min="2" max="2" width="23.5" bestFit="1" customWidth="1"/>
    <col min="4" max="4" width="11" bestFit="1" customWidth="1"/>
    <col min="5" max="11" width="11" customWidth="1"/>
    <col min="12" max="13" width="14.125" bestFit="1" customWidth="1"/>
    <col min="14" max="15" width="14.125" customWidth="1"/>
    <col min="16" max="16" width="16.25" bestFit="1" customWidth="1"/>
    <col min="17" max="17" width="18.375" bestFit="1" customWidth="1"/>
    <col min="18" max="18" width="11" bestFit="1" customWidth="1"/>
    <col min="19" max="20" width="15.125" bestFit="1" customWidth="1"/>
    <col min="21" max="21" width="16.25" bestFit="1" customWidth="1"/>
    <col min="22" max="22" width="14.125" bestFit="1" customWidth="1"/>
    <col min="23" max="23" width="13" customWidth="1"/>
    <col min="25" max="25" width="10.625" customWidth="1"/>
    <col min="27" max="28" width="13" bestFit="1" customWidth="1"/>
    <col min="29" max="29" width="15.125" bestFit="1" customWidth="1"/>
    <col min="30" max="30" width="15.125" customWidth="1"/>
    <col min="31" max="31" width="18.5" bestFit="1" customWidth="1"/>
    <col min="32" max="32" width="19.5" bestFit="1" customWidth="1"/>
  </cols>
  <sheetData>
    <row r="1" spans="1:32" ht="15" thickBot="1" x14ac:dyDescent="0.25">
      <c r="A1" s="36" t="s">
        <v>329</v>
      </c>
      <c r="B1" s="36"/>
      <c r="P1" s="31" t="s">
        <v>104</v>
      </c>
      <c r="Q1" s="4">
        <v>100</v>
      </c>
      <c r="R1" s="31" t="s">
        <v>105</v>
      </c>
      <c r="S1" s="4">
        <v>25</v>
      </c>
      <c r="T1" s="50"/>
      <c r="W1" s="7"/>
    </row>
    <row r="2" spans="1:32" x14ac:dyDescent="0.2">
      <c r="C2" t="s">
        <v>118</v>
      </c>
      <c r="D2" t="s">
        <v>118</v>
      </c>
      <c r="E2" t="s">
        <v>118</v>
      </c>
      <c r="F2" t="s">
        <v>118</v>
      </c>
      <c r="G2" t="s">
        <v>118</v>
      </c>
      <c r="H2" t="s">
        <v>118</v>
      </c>
      <c r="I2" s="61" t="s">
        <v>119</v>
      </c>
      <c r="J2" s="62" t="s">
        <v>120</v>
      </c>
    </row>
    <row r="3" spans="1:32" x14ac:dyDescent="0.2">
      <c r="A3" t="s">
        <v>121</v>
      </c>
      <c r="B3" s="7" t="s">
        <v>103</v>
      </c>
      <c r="C3" s="11" t="s">
        <v>122</v>
      </c>
      <c r="D3" t="s">
        <v>123</v>
      </c>
      <c r="E3" t="s">
        <v>320</v>
      </c>
      <c r="F3" t="s">
        <v>124</v>
      </c>
      <c r="G3" t="s">
        <v>125</v>
      </c>
      <c r="H3" t="s">
        <v>126</v>
      </c>
      <c r="I3" s="63" t="s">
        <v>127</v>
      </c>
      <c r="J3" s="64" t="s">
        <v>124</v>
      </c>
      <c r="K3" t="s">
        <v>317</v>
      </c>
      <c r="L3" t="s">
        <v>128</v>
      </c>
      <c r="M3" t="s">
        <v>129</v>
      </c>
      <c r="N3" t="s">
        <v>130</v>
      </c>
      <c r="O3" t="s">
        <v>131</v>
      </c>
      <c r="P3" t="s">
        <v>132</v>
      </c>
      <c r="Q3" t="s">
        <v>133</v>
      </c>
      <c r="R3" t="s">
        <v>319</v>
      </c>
      <c r="S3" t="s">
        <v>332</v>
      </c>
      <c r="T3" t="s">
        <v>318</v>
      </c>
      <c r="U3" t="s">
        <v>321</v>
      </c>
      <c r="V3" t="s">
        <v>307</v>
      </c>
      <c r="W3" t="s">
        <v>308</v>
      </c>
      <c r="X3" s="19" t="s">
        <v>114</v>
      </c>
      <c r="Y3" t="s">
        <v>331</v>
      </c>
      <c r="AA3" t="s">
        <v>346</v>
      </c>
      <c r="AB3" t="s">
        <v>347</v>
      </c>
      <c r="AC3" t="s">
        <v>348</v>
      </c>
      <c r="AD3" t="s">
        <v>349</v>
      </c>
      <c r="AE3" t="s">
        <v>351</v>
      </c>
      <c r="AF3" t="s">
        <v>350</v>
      </c>
    </row>
    <row r="4" spans="1:32" x14ac:dyDescent="0.2">
      <c r="A4">
        <v>1</v>
      </c>
      <c r="B4" t="s">
        <v>1</v>
      </c>
      <c r="C4" s="6">
        <f>VLOOKUP(B4,角色属性!B:V,15,FALSE)</f>
        <v>3333.3333333333335</v>
      </c>
      <c r="D4" s="20">
        <v>0</v>
      </c>
      <c r="E4" s="21">
        <f>VLOOKUP(B4,角色属性!B:V,17,FALSE)</f>
        <v>3666.6666666666665</v>
      </c>
      <c r="F4" s="6">
        <f>VLOOKUP(B4,角色属性!B:V,18,FALSE)</f>
        <v>2888.8888888888887</v>
      </c>
      <c r="G4" s="20">
        <v>0</v>
      </c>
      <c r="H4" s="35">
        <f>LOG10((VLOOKUP(B4,角色属性!B:V,16,FALSE)+135)/100)/12+0.12</f>
        <v>0.26898454725525189</v>
      </c>
      <c r="I4" s="63">
        <f>VLOOKUP($S$1,敌方属性表!A:J,4,FALSE)</f>
        <v>1837.5</v>
      </c>
      <c r="J4" s="65">
        <v>3536</v>
      </c>
      <c r="K4">
        <v>12000</v>
      </c>
      <c r="L4">
        <v>2000</v>
      </c>
      <c r="M4">
        <v>0.2</v>
      </c>
      <c r="N4">
        <v>3.5000000000000001E-3</v>
      </c>
      <c r="O4">
        <v>120</v>
      </c>
      <c r="P4">
        <v>162</v>
      </c>
      <c r="Q4">
        <v>2880</v>
      </c>
      <c r="R4" s="6">
        <f>F4-J4</f>
        <v>-647.11111111111131</v>
      </c>
      <c r="S4" s="34">
        <f>IF(F4&gt;J4,(LOG10(ABS(R4)/20+11)-LOG10(11))/6,-(LOG10(ABS(R4)/20+11)-LOG10(11))/6)</f>
        <v>-9.9275345076824895E-2</v>
      </c>
      <c r="T4" s="34">
        <f>(LOG10(F4/200+1)*3+1)^3/900</f>
        <v>0.10579268186666596</v>
      </c>
      <c r="U4" s="34">
        <f t="shared" ref="U4:U21" si="0">LOG10(E4/8-3)/38-0.018</f>
        <v>5.1956038016469766E-2</v>
      </c>
      <c r="V4" s="6">
        <f>(((C4+K4)*P4+D4*Q4)*(1+S4+T4)/((I4+L4)*M4)+G4)*(1-I4*N4/O4)</f>
        <v>3082.9896506916107</v>
      </c>
      <c r="W4" s="6">
        <f>(((C4+K4)*P4+D4*Q4)*(1+S4+T4)/((I4+L4)*M4)+G4)*(1-I4*N4/O4)*(1+H4)</f>
        <v>3912.2662260755205</v>
      </c>
      <c r="X4" s="51">
        <f t="shared" ref="X4:X21" si="1">LOG10((F4+3000)/600)/2-0.25</f>
        <v>0.24594105488891027</v>
      </c>
      <c r="Y4">
        <f>(C4+K4)*P4+D4*Q4</f>
        <v>2484000</v>
      </c>
      <c r="Z4" s="59">
        <f>S4+T4</f>
        <v>6.5173367898410661E-3</v>
      </c>
      <c r="AA4" s="59">
        <f>VLOOKUP($B4,角色属性!$B:$Y,22,FALSE)</f>
        <v>2.8600000000000004E-2</v>
      </c>
      <c r="AB4" s="59">
        <f>VLOOKUP($B4,角色属性!$B:$Y,23,FALSE)</f>
        <v>0.2802</v>
      </c>
      <c r="AC4" s="59">
        <f>VLOOKUP($B4,角色属性!$B:$Y,24,FALSE)</f>
        <v>0.12209876543209876</v>
      </c>
      <c r="AD4" s="59">
        <f>AA4*60+AB4*2.6+AC4*7.2/5</f>
        <v>2.6203422222222224</v>
      </c>
      <c r="AE4">
        <f>(1+X4)*V4*AD4</f>
        <v>10065.319801297393</v>
      </c>
      <c r="AF4">
        <f>(1+X4)*W4*AD4</f>
        <v>12772.735291028695</v>
      </c>
    </row>
    <row r="5" spans="1:32" x14ac:dyDescent="0.2">
      <c r="A5">
        <v>2</v>
      </c>
      <c r="B5" t="s">
        <v>3</v>
      </c>
      <c r="C5" s="6">
        <f>VLOOKUP(B5,角色属性!B:V,15,FALSE)</f>
        <v>4000</v>
      </c>
      <c r="D5" s="20">
        <v>0</v>
      </c>
      <c r="E5" s="21">
        <f>VLOOKUP(B5,角色属性!B:V,17,FALSE)</f>
        <v>3333.3333333333335</v>
      </c>
      <c r="F5" s="6">
        <f>VLOOKUP(B5,角色属性!B:V,18,FALSE)</f>
        <v>6000</v>
      </c>
      <c r="G5" s="20">
        <v>0</v>
      </c>
      <c r="H5" s="35">
        <f>LOG10((VLOOKUP(B5,角色属性!B:V,16,FALSE)+135)/100)/12+0.12</f>
        <v>0.25751213029993636</v>
      </c>
      <c r="I5" s="63">
        <f>VLOOKUP($S$1,敌方属性表!A:J,4,FALSE)</f>
        <v>1837.5</v>
      </c>
      <c r="J5" s="65">
        <v>3536</v>
      </c>
      <c r="K5">
        <v>12000</v>
      </c>
      <c r="L5">
        <v>2000</v>
      </c>
      <c r="M5">
        <v>0.2</v>
      </c>
      <c r="N5">
        <v>3.5000000000000001E-3</v>
      </c>
      <c r="O5">
        <v>120</v>
      </c>
      <c r="P5">
        <v>162</v>
      </c>
      <c r="Q5">
        <v>2880</v>
      </c>
      <c r="R5" s="6">
        <f>F5-J5</f>
        <v>2464</v>
      </c>
      <c r="S5" s="34">
        <f t="shared" ref="S5:S21" si="2">IF(F5&gt;J5,(LOG10(ABS(R5)/20+11)-LOG10(11))/6,-(LOG10(ABS(R5)/20+11)-LOG10(11))/6)</f>
        <v>0.1810599717791247</v>
      </c>
      <c r="T5" s="34">
        <f t="shared" ref="T5:T21" si="3">(LOG10(F5/200+1)*3+1)^3/900</f>
        <v>0.18226031651319308</v>
      </c>
      <c r="U5" s="34">
        <f t="shared" si="0"/>
        <v>5.0859224388922819E-2</v>
      </c>
      <c r="V5" s="6">
        <f t="shared" ref="V5:V21" si="4">(((C5+K5)*P5+D5*Q5)*(1+S5+T5)/((I5+L5)*M5)+G5)*(1-I5*N5/O5)</f>
        <v>4357.4469699095253</v>
      </c>
      <c r="W5" s="6">
        <f t="shared" ref="W5:W21" si="5">(((C5+K5)*P5+D5*Q5)*(1+S5+T5)/((I5+L5)*M5)+G5)*(1-I5*N5/O5)*(1+H5)</f>
        <v>5479.5424217999298</v>
      </c>
      <c r="X5" s="51">
        <f t="shared" si="1"/>
        <v>0.33804562952784067</v>
      </c>
      <c r="Y5">
        <f t="shared" ref="Y5:Y21" si="6">(C5+K5)*P5+D5*Q5</f>
        <v>2592000</v>
      </c>
      <c r="Z5" s="59">
        <f t="shared" ref="Z5:Z21" si="7">S5+T5</f>
        <v>0.36332028829231777</v>
      </c>
      <c r="AA5" s="59">
        <f>VLOOKUP($B5,角色属性!$B:$Y,22,FALSE)</f>
        <v>2.8800000000000003E-2</v>
      </c>
      <c r="AB5" s="59">
        <f>VLOOKUP($B5,角色属性!$B:$Y,23,FALSE)</f>
        <v>0.28160000000000002</v>
      </c>
      <c r="AC5" s="59">
        <f>VLOOKUP($B5,角色属性!$B:$Y,24,FALSE)</f>
        <v>0.15645569620253164</v>
      </c>
      <c r="AD5" s="59">
        <f t="shared" ref="AD5:AD21" si="8">AA5*60+AB5*2.6+AC5*7.2/5</f>
        <v>2.6854562025316455</v>
      </c>
      <c r="AE5">
        <f t="shared" ref="AE5:AE21" si="9">(1+X5)*V5*AD5</f>
        <v>15657.452688578262</v>
      </c>
      <c r="AF5">
        <f t="shared" ref="AF5:AF21" si="10">(1+X5)*W5*AD5</f>
        <v>19689.436685484518</v>
      </c>
    </row>
    <row r="6" spans="1:32" x14ac:dyDescent="0.2">
      <c r="A6">
        <v>3</v>
      </c>
      <c r="B6" t="s">
        <v>5</v>
      </c>
      <c r="C6" s="6">
        <f>VLOOKUP(B6,角色属性!B:V,15,FALSE)</f>
        <v>5000</v>
      </c>
      <c r="D6" s="20">
        <v>0</v>
      </c>
      <c r="E6" s="21">
        <f>VLOOKUP(B6,角色属性!B:V,17,FALSE)</f>
        <v>6000</v>
      </c>
      <c r="F6" s="6">
        <f>VLOOKUP(B6,角色属性!B:V,18,FALSE)</f>
        <v>3277.7777777777778</v>
      </c>
      <c r="G6" s="20">
        <v>0</v>
      </c>
      <c r="H6" s="35">
        <f>LOG10((VLOOKUP(B6,角色属性!B:V,16,FALSE)+135)/100)/12+0.12</f>
        <v>0.25470629282404711</v>
      </c>
      <c r="I6" s="63">
        <f>VLOOKUP($S$1,敌方属性表!A:J,4,FALSE)</f>
        <v>1837.5</v>
      </c>
      <c r="J6" s="65">
        <v>3536</v>
      </c>
      <c r="K6">
        <v>12000</v>
      </c>
      <c r="L6">
        <v>2000</v>
      </c>
      <c r="M6">
        <v>0.2</v>
      </c>
      <c r="N6">
        <v>3.5000000000000001E-3</v>
      </c>
      <c r="O6">
        <v>120</v>
      </c>
      <c r="P6">
        <v>162</v>
      </c>
      <c r="Q6">
        <v>2880</v>
      </c>
      <c r="R6" s="6">
        <f t="shared" ref="R6:R21" si="11">F6-J6</f>
        <v>-258.22222222222217</v>
      </c>
      <c r="S6" s="34">
        <f t="shared" si="2"/>
        <v>-5.6201178732800249E-2</v>
      </c>
      <c r="T6" s="34">
        <f t="shared" si="3"/>
        <v>0.11689840149395818</v>
      </c>
      <c r="U6" s="34">
        <f t="shared" si="0"/>
        <v>5.761370004777365E-2</v>
      </c>
      <c r="V6" s="6">
        <f t="shared" si="4"/>
        <v>3602.0901949389204</v>
      </c>
      <c r="W6" s="6">
        <f t="shared" si="5"/>
        <v>4519.5652349096617</v>
      </c>
      <c r="X6" s="51">
        <f t="shared" si="1"/>
        <v>0.25982734399823504</v>
      </c>
      <c r="Y6">
        <f t="shared" si="6"/>
        <v>2754000</v>
      </c>
      <c r="Z6" s="59">
        <f t="shared" si="7"/>
        <v>6.069722276115793E-2</v>
      </c>
      <c r="AA6" s="59">
        <f>VLOOKUP($B6,角色属性!$B:$Y,22,FALSE)</f>
        <v>1.5800000000000002E-2</v>
      </c>
      <c r="AB6" s="59">
        <f>VLOOKUP($B6,角色属性!$B:$Y,23,FALSE)</f>
        <v>0.19059999999999999</v>
      </c>
      <c r="AC6" s="59">
        <f>VLOOKUP($B6,角色属性!$B:$Y,24,FALSE)</f>
        <v>0.12585069444444444</v>
      </c>
      <c r="AD6" s="59">
        <f t="shared" si="8"/>
        <v>1.6247850000000001</v>
      </c>
      <c r="AE6">
        <f t="shared" si="9"/>
        <v>7373.2933775690026</v>
      </c>
      <c r="AF6">
        <f t="shared" si="10"/>
        <v>9251.3175996736991</v>
      </c>
    </row>
    <row r="7" spans="1:32" s="1" customFormat="1" x14ac:dyDescent="0.2">
      <c r="A7" s="1">
        <v>4</v>
      </c>
      <c r="B7" s="1" t="s">
        <v>7</v>
      </c>
      <c r="C7" s="25">
        <f>VLOOKUP(B7,角色属性!B:V,15,FALSE)</f>
        <v>4333.333333333333</v>
      </c>
      <c r="D7" s="13">
        <v>0</v>
      </c>
      <c r="E7" s="23">
        <f>VLOOKUP(B7,角色属性!B:V,17,FALSE)</f>
        <v>4000</v>
      </c>
      <c r="F7" s="25">
        <f>VLOOKUP(B7,角色属性!B:V,18,FALSE)</f>
        <v>6000</v>
      </c>
      <c r="G7" s="13">
        <v>0</v>
      </c>
      <c r="H7" s="37">
        <f>LOG10((VLOOKUP(B7,角色属性!B:V,16,FALSE)+135)/100)/12+0.12</f>
        <v>0.25470629282404711</v>
      </c>
      <c r="I7" s="66">
        <f>VLOOKUP($S$1,敌方属性表!A:J,4,FALSE)</f>
        <v>1837.5</v>
      </c>
      <c r="J7" s="67">
        <v>3536</v>
      </c>
      <c r="K7" s="1">
        <v>12000</v>
      </c>
      <c r="L7" s="1">
        <v>2000</v>
      </c>
      <c r="M7" s="1">
        <v>0.2</v>
      </c>
      <c r="N7" s="1">
        <v>3.5000000000000001E-3</v>
      </c>
      <c r="O7" s="1">
        <v>120</v>
      </c>
      <c r="P7">
        <v>162</v>
      </c>
      <c r="Q7">
        <v>2880</v>
      </c>
      <c r="R7" s="25">
        <f t="shared" si="11"/>
        <v>2464</v>
      </c>
      <c r="S7" s="34">
        <f t="shared" si="2"/>
        <v>0.1810599717791247</v>
      </c>
      <c r="T7" s="34">
        <f t="shared" si="3"/>
        <v>0.18226031651319308</v>
      </c>
      <c r="U7" s="38">
        <f t="shared" si="0"/>
        <v>5.295674707192978E-2</v>
      </c>
      <c r="V7" s="6">
        <f t="shared" si="4"/>
        <v>4448.2271151159721</v>
      </c>
      <c r="W7" s="6">
        <f t="shared" si="5"/>
        <v>5581.2185532465674</v>
      </c>
      <c r="X7" s="38">
        <f t="shared" si="1"/>
        <v>0.33804562952784067</v>
      </c>
      <c r="Y7">
        <f t="shared" si="6"/>
        <v>2646000</v>
      </c>
      <c r="Z7" s="59">
        <f t="shared" si="7"/>
        <v>0.36332028829231777</v>
      </c>
      <c r="AA7" s="59">
        <f>VLOOKUP($B7,角色属性!$B:$Y,22,FALSE)</f>
        <v>2.5399999999999999E-2</v>
      </c>
      <c r="AB7" s="59">
        <f>VLOOKUP($B7,角色属性!$B:$Y,23,FALSE)</f>
        <v>0.25779999999999997</v>
      </c>
      <c r="AC7" s="59">
        <f>VLOOKUP($B7,角色属性!$B:$Y,24,FALSE)</f>
        <v>0.15481481481481482</v>
      </c>
      <c r="AD7" s="59">
        <f t="shared" si="8"/>
        <v>2.4172133333333332</v>
      </c>
      <c r="AE7">
        <f t="shared" si="9"/>
        <v>14387.086610974678</v>
      </c>
      <c r="AF7">
        <f t="shared" si="10"/>
        <v>18051.568106194522</v>
      </c>
    </row>
    <row r="8" spans="1:32" s="1" customFormat="1" x14ac:dyDescent="0.2">
      <c r="A8" s="1">
        <v>5</v>
      </c>
      <c r="B8" s="1" t="s">
        <v>9</v>
      </c>
      <c r="C8" s="25">
        <f>VLOOKUP(B8,角色属性!B:V,15,FALSE)</f>
        <v>5000</v>
      </c>
      <c r="D8" s="13">
        <v>0</v>
      </c>
      <c r="E8" s="23">
        <f>VLOOKUP(B8,角色属性!B:V,17,FALSE)</f>
        <v>5000</v>
      </c>
      <c r="F8" s="25">
        <f>VLOOKUP(B8,角色属性!B:V,18,FALSE)</f>
        <v>6000</v>
      </c>
      <c r="G8" s="13">
        <v>0</v>
      </c>
      <c r="H8" s="37">
        <f>LOG10((VLOOKUP(B8,角色属性!B:V,16,FALSE)+135)/100)/12+0.12</f>
        <v>0.25166450290775044</v>
      </c>
      <c r="I8" s="66">
        <f>VLOOKUP($S$1,敌方属性表!A:J,4,FALSE)</f>
        <v>1837.5</v>
      </c>
      <c r="J8" s="67">
        <v>3536</v>
      </c>
      <c r="K8" s="1">
        <v>12000</v>
      </c>
      <c r="L8" s="1">
        <v>2000</v>
      </c>
      <c r="M8" s="1">
        <v>0.2</v>
      </c>
      <c r="N8" s="1">
        <v>3.5000000000000001E-3</v>
      </c>
      <c r="O8" s="1">
        <v>120</v>
      </c>
      <c r="P8">
        <v>162</v>
      </c>
      <c r="Q8">
        <v>2880</v>
      </c>
      <c r="R8" s="25">
        <f t="shared" si="11"/>
        <v>2464</v>
      </c>
      <c r="S8" s="34">
        <f t="shared" si="2"/>
        <v>0.1810599717791247</v>
      </c>
      <c r="T8" s="34">
        <f t="shared" si="3"/>
        <v>0.18226031651319308</v>
      </c>
      <c r="U8" s="38">
        <f t="shared" si="0"/>
        <v>5.5520799597126802E-2</v>
      </c>
      <c r="V8" s="6">
        <f t="shared" si="4"/>
        <v>4629.7874055288694</v>
      </c>
      <c r="W8" s="6">
        <f t="shared" si="5"/>
        <v>5794.940551509856</v>
      </c>
      <c r="X8" s="38">
        <f t="shared" si="1"/>
        <v>0.33804562952784067</v>
      </c>
      <c r="Y8">
        <f t="shared" si="6"/>
        <v>2754000</v>
      </c>
      <c r="Z8" s="59">
        <f t="shared" si="7"/>
        <v>0.36332028829231777</v>
      </c>
      <c r="AA8" s="59">
        <f>VLOOKUP($B8,角色属性!$B:$Y,22,FALSE)</f>
        <v>0.02</v>
      </c>
      <c r="AB8" s="59">
        <f>VLOOKUP($B8,角色属性!$B:$Y,23,FALSE)</f>
        <v>0.22000000000000003</v>
      </c>
      <c r="AC8" s="59">
        <f>VLOOKUP($B8,角色属性!$B:$Y,24,FALSE)</f>
        <v>0.15402439024390244</v>
      </c>
      <c r="AD8" s="59">
        <f t="shared" si="8"/>
        <v>1.9937951219512196</v>
      </c>
      <c r="AE8">
        <f t="shared" si="9"/>
        <v>12351.295214177044</v>
      </c>
      <c r="AF8">
        <f t="shared" si="10"/>
        <v>15459.677784519787</v>
      </c>
    </row>
    <row r="9" spans="1:32" x14ac:dyDescent="0.2">
      <c r="A9">
        <v>6</v>
      </c>
      <c r="B9" t="s">
        <v>11</v>
      </c>
      <c r="C9" s="6">
        <f>VLOOKUP(B9,角色属性!B:V,15,FALSE)</f>
        <v>4666.6666666666661</v>
      </c>
      <c r="D9" s="20">
        <v>0</v>
      </c>
      <c r="E9" s="21">
        <f>VLOOKUP(B9,角色属性!B:V,17,FALSE)</f>
        <v>4666.6666666666661</v>
      </c>
      <c r="F9" s="6">
        <f>VLOOKUP(B9,角色属性!B:V,18,FALSE)</f>
        <v>4833.3333333333339</v>
      </c>
      <c r="G9" s="20">
        <v>0</v>
      </c>
      <c r="H9" s="35">
        <f>LOG10((VLOOKUP(B9,角色属性!B:V,16,FALSE)+135)/100)/12+0.12</f>
        <v>0.25751213029993636</v>
      </c>
      <c r="I9" s="63">
        <f>VLOOKUP($S$1,敌方属性表!A:J,4,FALSE)</f>
        <v>1837.5</v>
      </c>
      <c r="J9" s="65">
        <v>3536</v>
      </c>
      <c r="K9">
        <v>12000</v>
      </c>
      <c r="L9">
        <v>2000</v>
      </c>
      <c r="M9">
        <v>0.2</v>
      </c>
      <c r="N9">
        <v>3.5000000000000001E-3</v>
      </c>
      <c r="O9">
        <v>120</v>
      </c>
      <c r="P9">
        <v>162</v>
      </c>
      <c r="Q9">
        <v>2880</v>
      </c>
      <c r="R9" s="6">
        <f t="shared" si="11"/>
        <v>1297.3333333333339</v>
      </c>
      <c r="S9" s="34">
        <f t="shared" si="2"/>
        <v>0.13977638630752434</v>
      </c>
      <c r="T9" s="34">
        <f t="shared" si="3"/>
        <v>0.15645448592929537</v>
      </c>
      <c r="U9" s="34">
        <f t="shared" si="0"/>
        <v>5.472835569467549E-2</v>
      </c>
      <c r="V9" s="6">
        <f t="shared" si="4"/>
        <v>4315.64129915996</v>
      </c>
      <c r="W9" s="6">
        <f t="shared" si="5"/>
        <v>5426.9712837170264</v>
      </c>
      <c r="X9" s="51">
        <f t="shared" si="1"/>
        <v>0.30789767858421513</v>
      </c>
      <c r="Y9">
        <f t="shared" si="6"/>
        <v>2699999.9999999995</v>
      </c>
      <c r="Z9" s="59">
        <f t="shared" si="7"/>
        <v>0.29623087223681971</v>
      </c>
      <c r="AA9" s="59">
        <f>VLOOKUP($B9,角色属性!$B:$Y,22,FALSE)</f>
        <v>2.2000000000000002E-2</v>
      </c>
      <c r="AB9" s="59">
        <f>VLOOKUP($B9,角色属性!$B:$Y,23,FALSE)</f>
        <v>0.23400000000000004</v>
      </c>
      <c r="AC9" s="59">
        <f>VLOOKUP($B9,角色属性!$B:$Y,24,FALSE)</f>
        <v>0.14095381526104417</v>
      </c>
      <c r="AD9" s="59">
        <f t="shared" si="8"/>
        <v>2.1313734939759041</v>
      </c>
      <c r="AE9">
        <f t="shared" si="9"/>
        <v>12030.361287399706</v>
      </c>
      <c r="AF9">
        <f t="shared" si="10"/>
        <v>15128.32525079589</v>
      </c>
    </row>
    <row r="10" spans="1:32" x14ac:dyDescent="0.2">
      <c r="A10">
        <v>7</v>
      </c>
      <c r="B10" t="s">
        <v>13</v>
      </c>
      <c r="C10" s="6">
        <f>VLOOKUP(B10,角色属性!B:V,15,FALSE)</f>
        <v>6000</v>
      </c>
      <c r="D10" s="20">
        <v>0</v>
      </c>
      <c r="E10" s="21">
        <f>VLOOKUP(B10,角色属性!B:V,17,FALSE)</f>
        <v>5333.333333333333</v>
      </c>
      <c r="F10" s="6">
        <f>VLOOKUP(B10,角色属性!B:V,18,FALSE)</f>
        <v>4055.5555555555557</v>
      </c>
      <c r="G10" s="20">
        <v>0</v>
      </c>
      <c r="H10" s="35">
        <f>LOG10((VLOOKUP(B10,角色属性!B:V,16,FALSE)+135)/100)/12+0.12</f>
        <v>0.24834340248566528</v>
      </c>
      <c r="I10" s="63">
        <f>VLOOKUP($S$1,敌方属性表!A:J,4,FALSE)</f>
        <v>1837.5</v>
      </c>
      <c r="J10" s="65">
        <v>3536</v>
      </c>
      <c r="K10">
        <v>12000</v>
      </c>
      <c r="L10">
        <v>2000</v>
      </c>
      <c r="M10">
        <v>0.2</v>
      </c>
      <c r="N10">
        <v>3.5000000000000001E-3</v>
      </c>
      <c r="O10">
        <v>120</v>
      </c>
      <c r="P10">
        <v>162</v>
      </c>
      <c r="Q10">
        <v>2880</v>
      </c>
      <c r="R10" s="6">
        <f t="shared" si="11"/>
        <v>519.55555555555566</v>
      </c>
      <c r="S10" s="34">
        <f t="shared" si="2"/>
        <v>8.775802050352273E-2</v>
      </c>
      <c r="T10" s="34">
        <f t="shared" si="3"/>
        <v>0.13754150348132468</v>
      </c>
      <c r="U10" s="34">
        <f t="shared" si="0"/>
        <v>5.6261842244940713E-2</v>
      </c>
      <c r="V10" s="6">
        <f t="shared" si="4"/>
        <v>4405.8428249428871</v>
      </c>
      <c r="W10" s="6">
        <f t="shared" si="5"/>
        <v>5500.0048229062586</v>
      </c>
      <c r="X10" s="51">
        <f t="shared" si="1"/>
        <v>0.28518998273450358</v>
      </c>
      <c r="Y10">
        <f t="shared" si="6"/>
        <v>2916000</v>
      </c>
      <c r="Z10" s="59">
        <f t="shared" si="7"/>
        <v>0.22529952398484743</v>
      </c>
      <c r="AA10" s="59">
        <f>VLOOKUP($B10,角色属性!$B:$Y,22,FALSE)</f>
        <v>1.6799999999999999E-2</v>
      </c>
      <c r="AB10" s="59">
        <f>VLOOKUP($B10,角色属性!$B:$Y,23,FALSE)</f>
        <v>0.1976</v>
      </c>
      <c r="AC10" s="59">
        <f>VLOOKUP($B10,角色属性!$B:$Y,24,FALSE)</f>
        <v>0.13224537037037037</v>
      </c>
      <c r="AD10" s="59">
        <f t="shared" si="8"/>
        <v>1.7121933333333335</v>
      </c>
      <c r="AE10">
        <f t="shared" si="9"/>
        <v>9695.0294698179459</v>
      </c>
      <c r="AF10">
        <f t="shared" si="10"/>
        <v>12102.726075551331</v>
      </c>
    </row>
    <row r="11" spans="1:32" s="1" customFormat="1" x14ac:dyDescent="0.2">
      <c r="A11" s="1">
        <v>8</v>
      </c>
      <c r="B11" s="1" t="s">
        <v>15</v>
      </c>
      <c r="C11" s="25">
        <f>VLOOKUP(B11,角色属性!B:V,15,FALSE)</f>
        <v>5000</v>
      </c>
      <c r="D11" s="13">
        <v>0</v>
      </c>
      <c r="E11" s="23">
        <f>VLOOKUP(B11,角色属性!B:V,17,FALSE)</f>
        <v>5666.6666666666661</v>
      </c>
      <c r="F11" s="25">
        <f>VLOOKUP(B11,角色属性!B:V,18,FALSE)</f>
        <v>5611.1111111111113</v>
      </c>
      <c r="G11" s="13">
        <v>0</v>
      </c>
      <c r="H11" s="37">
        <f>LOG10((VLOOKUP(B11,角色属性!B:V,16,FALSE)+135)/100)/12+0.12</f>
        <v>0.25166450290775044</v>
      </c>
      <c r="I11" s="66">
        <f>VLOOKUP($S$1,敌方属性表!A:J,4,FALSE)</f>
        <v>1837.5</v>
      </c>
      <c r="J11" s="67">
        <v>3536</v>
      </c>
      <c r="K11" s="1">
        <v>12000</v>
      </c>
      <c r="L11" s="1">
        <v>2000</v>
      </c>
      <c r="M11" s="1">
        <v>0.2</v>
      </c>
      <c r="N11" s="1">
        <v>3.5000000000000001E-3</v>
      </c>
      <c r="O11" s="1">
        <v>120</v>
      </c>
      <c r="P11">
        <v>162</v>
      </c>
      <c r="Q11">
        <v>2880</v>
      </c>
      <c r="R11" s="25">
        <f t="shared" si="11"/>
        <v>2075.1111111111113</v>
      </c>
      <c r="S11" s="34">
        <f t="shared" si="2"/>
        <v>0.16973017244346897</v>
      </c>
      <c r="T11" s="34">
        <f t="shared" si="3"/>
        <v>0.17395954300579486</v>
      </c>
      <c r="U11" s="38">
        <f t="shared" si="0"/>
        <v>5.6957747595881195E-2</v>
      </c>
      <c r="V11" s="6">
        <f t="shared" si="4"/>
        <v>4563.1226755365287</v>
      </c>
      <c r="W11" s="6">
        <f t="shared" si="5"/>
        <v>5711.4986753825133</v>
      </c>
      <c r="X11" s="38">
        <f t="shared" si="1"/>
        <v>0.32845397134167087</v>
      </c>
      <c r="Y11">
        <f t="shared" si="6"/>
        <v>2754000</v>
      </c>
      <c r="Z11" s="59">
        <f t="shared" si="7"/>
        <v>0.34368971544926386</v>
      </c>
      <c r="AA11" s="59">
        <f>VLOOKUP($B11,角色属性!$B:$Y,22,FALSE)</f>
        <v>1.72E-2</v>
      </c>
      <c r="AB11" s="59">
        <f>VLOOKUP($B11,角色属性!$B:$Y,23,FALSE)</f>
        <v>0.20040000000000002</v>
      </c>
      <c r="AC11" s="59">
        <f>VLOOKUP($B11,角色属性!$B:$Y,24,FALSE)</f>
        <v>0.14776143790849672</v>
      </c>
      <c r="AD11" s="59">
        <f t="shared" si="8"/>
        <v>1.7658164705882355</v>
      </c>
      <c r="AE11">
        <f t="shared" si="9"/>
        <v>10704.200108448227</v>
      </c>
      <c r="AF11">
        <f t="shared" si="10"/>
        <v>13398.067307765938</v>
      </c>
    </row>
    <row r="12" spans="1:32" s="1" customFormat="1" x14ac:dyDescent="0.2">
      <c r="A12" s="1">
        <v>9</v>
      </c>
      <c r="B12" s="1" t="s">
        <v>17</v>
      </c>
      <c r="C12" s="25">
        <f>VLOOKUP(B12,角色属性!B:V,15,FALSE)</f>
        <v>4000</v>
      </c>
      <c r="D12" s="13">
        <v>0</v>
      </c>
      <c r="E12" s="23">
        <f>VLOOKUP(B12,角色属性!B:V,17,FALSE)</f>
        <v>5000</v>
      </c>
      <c r="F12" s="25">
        <f>VLOOKUP(B12,角色属性!B:V,18,FALSE)</f>
        <v>6000</v>
      </c>
      <c r="G12" s="13">
        <v>0</v>
      </c>
      <c r="H12" s="37">
        <f>LOG10((VLOOKUP(B12,角色属性!B:V,16,FALSE)+135)/100)/12+0.12</f>
        <v>0.24468646209722794</v>
      </c>
      <c r="I12" s="66">
        <f>VLOOKUP($S$1,敌方属性表!A:J,4,FALSE)</f>
        <v>1837.5</v>
      </c>
      <c r="J12" s="67">
        <v>3536</v>
      </c>
      <c r="K12" s="1">
        <v>12000</v>
      </c>
      <c r="L12" s="1">
        <v>2000</v>
      </c>
      <c r="M12" s="1">
        <v>0.2</v>
      </c>
      <c r="N12" s="1">
        <v>3.5000000000000001E-3</v>
      </c>
      <c r="O12" s="1">
        <v>120</v>
      </c>
      <c r="P12">
        <v>162</v>
      </c>
      <c r="Q12">
        <v>2880</v>
      </c>
      <c r="R12" s="25">
        <f t="shared" si="11"/>
        <v>2464</v>
      </c>
      <c r="S12" s="34">
        <f t="shared" si="2"/>
        <v>0.1810599717791247</v>
      </c>
      <c r="T12" s="34">
        <f t="shared" si="3"/>
        <v>0.18226031651319308</v>
      </c>
      <c r="U12" s="38">
        <f t="shared" si="0"/>
        <v>5.5520799597126802E-2</v>
      </c>
      <c r="V12" s="6">
        <f t="shared" si="4"/>
        <v>4357.4469699095253</v>
      </c>
      <c r="W12" s="6">
        <f t="shared" si="5"/>
        <v>5423.655252752973</v>
      </c>
      <c r="X12" s="38">
        <f t="shared" si="1"/>
        <v>0.33804562952784067</v>
      </c>
      <c r="Y12">
        <f t="shared" si="6"/>
        <v>2592000</v>
      </c>
      <c r="Z12" s="59">
        <f t="shared" si="7"/>
        <v>0.36332028829231777</v>
      </c>
      <c r="AA12" s="59">
        <f>VLOOKUP($B12,角色属性!$B:$Y,22,FALSE)</f>
        <v>2.1799999999999996E-2</v>
      </c>
      <c r="AB12" s="59">
        <f>VLOOKUP($B12,角色属性!$B:$Y,23,FALSE)</f>
        <v>0.23259999999999997</v>
      </c>
      <c r="AC12" s="59">
        <f>VLOOKUP($B12,角色属性!$B:$Y,24,FALSE)</f>
        <v>0.15104651162790697</v>
      </c>
      <c r="AD12" s="59">
        <f t="shared" si="8"/>
        <v>2.1302669767441857</v>
      </c>
      <c r="AE12">
        <f t="shared" si="9"/>
        <v>12420.442519587017</v>
      </c>
      <c r="AF12">
        <f t="shared" si="10"/>
        <v>15459.556657386745</v>
      </c>
    </row>
    <row r="13" spans="1:32" x14ac:dyDescent="0.2">
      <c r="A13">
        <v>10</v>
      </c>
      <c r="B13" t="s">
        <v>19</v>
      </c>
      <c r="C13" s="6">
        <f>VLOOKUP(B13,角色属性!B:V,15,FALSE)</f>
        <v>4666.6666666666661</v>
      </c>
      <c r="D13" s="20">
        <v>0</v>
      </c>
      <c r="E13" s="21">
        <f>VLOOKUP(B13,角色属性!B:V,17,FALSE)</f>
        <v>4666.6666666666661</v>
      </c>
      <c r="F13" s="6">
        <f>VLOOKUP(B13,角色属性!B:V,18,FALSE)</f>
        <v>5222.2222222222226</v>
      </c>
      <c r="G13" s="20">
        <v>0</v>
      </c>
      <c r="H13" s="35">
        <f>LOG10((VLOOKUP(B13,角色属性!B:V,16,FALSE)+135)/100)/12+0.12</f>
        <v>0.25470629282404711</v>
      </c>
      <c r="I13" s="63">
        <f>VLOOKUP($S$1,敌方属性表!A:J,4,FALSE)</f>
        <v>1837.5</v>
      </c>
      <c r="J13" s="65">
        <v>3536</v>
      </c>
      <c r="K13">
        <v>12000</v>
      </c>
      <c r="L13">
        <v>2000</v>
      </c>
      <c r="M13">
        <v>0.2</v>
      </c>
      <c r="N13">
        <v>3.5000000000000001E-3</v>
      </c>
      <c r="O13">
        <v>120</v>
      </c>
      <c r="P13">
        <v>162</v>
      </c>
      <c r="Q13">
        <v>2880</v>
      </c>
      <c r="R13" s="6">
        <f t="shared" si="11"/>
        <v>1686.2222222222226</v>
      </c>
      <c r="S13" s="34">
        <f t="shared" si="2"/>
        <v>0.15629180788425076</v>
      </c>
      <c r="T13" s="34">
        <f t="shared" si="3"/>
        <v>0.16536664237414134</v>
      </c>
      <c r="U13" s="34">
        <f t="shared" si="0"/>
        <v>5.472835569467549E-2</v>
      </c>
      <c r="V13" s="6">
        <f t="shared" si="4"/>
        <v>4400.2992935017746</v>
      </c>
      <c r="W13" s="6">
        <f t="shared" si="5"/>
        <v>5521.0832138658852</v>
      </c>
      <c r="X13" s="51">
        <f t="shared" si="1"/>
        <v>0.31841897995400381</v>
      </c>
      <c r="Y13">
        <f t="shared" si="6"/>
        <v>2699999.9999999995</v>
      </c>
      <c r="Z13" s="59">
        <f t="shared" si="7"/>
        <v>0.32165845025839213</v>
      </c>
      <c r="AA13" s="59">
        <f>VLOOKUP($B13,角色属性!$B:$Y,22,FALSE)</f>
        <v>2.2000000000000002E-2</v>
      </c>
      <c r="AB13" s="59">
        <f>VLOOKUP($B13,角色属性!$B:$Y,23,FALSE)</f>
        <v>0.23400000000000004</v>
      </c>
      <c r="AC13" s="59">
        <f>VLOOKUP($B13,角色属性!$B:$Y,24,FALSE)</f>
        <v>0.14252234993614304</v>
      </c>
      <c r="AD13" s="59">
        <f t="shared" si="8"/>
        <v>2.1336321839080465</v>
      </c>
      <c r="AE13">
        <f t="shared" si="9"/>
        <v>12378.135055978142</v>
      </c>
      <c r="AF13">
        <f t="shared" si="10"/>
        <v>15530.923948161711</v>
      </c>
    </row>
    <row r="14" spans="1:32" x14ac:dyDescent="0.2">
      <c r="A14">
        <v>11</v>
      </c>
      <c r="B14" t="s">
        <v>25</v>
      </c>
      <c r="C14" s="6">
        <f>VLOOKUP(B14,角色属性!B:V,15,FALSE)</f>
        <v>4666.6666666666661</v>
      </c>
      <c r="D14" s="20">
        <v>0</v>
      </c>
      <c r="E14" s="21">
        <f>VLOOKUP(B14,角色属性!B:V,17,FALSE)</f>
        <v>4666.6666666666661</v>
      </c>
      <c r="F14" s="6">
        <f>VLOOKUP(B14,角色属性!B:V,18,FALSE)</f>
        <v>5222.2222222222226</v>
      </c>
      <c r="G14" s="20">
        <v>0</v>
      </c>
      <c r="H14" s="35">
        <f>LOG10((VLOOKUP(B14,角色属性!B:V,16,FALSE)+135)/100)/12+0.12</f>
        <v>0.25751213029993636</v>
      </c>
      <c r="I14" s="63">
        <f>VLOOKUP($S$1,敌方属性表!A:J,4,FALSE)</f>
        <v>1837.5</v>
      </c>
      <c r="J14" s="65">
        <v>3536</v>
      </c>
      <c r="K14">
        <v>12000</v>
      </c>
      <c r="L14">
        <v>2000</v>
      </c>
      <c r="M14">
        <v>0.2</v>
      </c>
      <c r="N14">
        <v>3.5000000000000001E-3</v>
      </c>
      <c r="O14">
        <v>120</v>
      </c>
      <c r="P14">
        <v>162</v>
      </c>
      <c r="Q14">
        <v>2880</v>
      </c>
      <c r="R14" s="6">
        <f t="shared" si="11"/>
        <v>1686.2222222222226</v>
      </c>
      <c r="S14" s="34">
        <f t="shared" si="2"/>
        <v>0.15629180788425076</v>
      </c>
      <c r="T14" s="34">
        <f t="shared" si="3"/>
        <v>0.16536664237414134</v>
      </c>
      <c r="U14" s="34">
        <f t="shared" si="0"/>
        <v>5.472835569467549E-2</v>
      </c>
      <c r="V14" s="6">
        <f t="shared" si="4"/>
        <v>4400.2992935017746</v>
      </c>
      <c r="W14" s="6">
        <f t="shared" si="5"/>
        <v>5533.4297385287218</v>
      </c>
      <c r="X14" s="51">
        <f t="shared" si="1"/>
        <v>0.31841897995400381</v>
      </c>
      <c r="Y14">
        <f t="shared" si="6"/>
        <v>2699999.9999999995</v>
      </c>
      <c r="Z14" s="59">
        <f>S14+T14</f>
        <v>0.32165845025839213</v>
      </c>
      <c r="AA14" s="59">
        <f>VLOOKUP($B14,角色属性!$B:$Y,22,FALSE)</f>
        <v>2.2000000000000002E-2</v>
      </c>
      <c r="AB14" s="59">
        <f>VLOOKUP($B14,角色属性!$B:$Y,23,FALSE)</f>
        <v>0.23400000000000004</v>
      </c>
      <c r="AC14" s="59">
        <f>VLOOKUP($B14,角色属性!$B:$Y,24,FALSE)</f>
        <v>0.14192550505050505</v>
      </c>
      <c r="AD14" s="59">
        <f t="shared" si="8"/>
        <v>2.1327727272727275</v>
      </c>
      <c r="AE14">
        <f t="shared" si="9"/>
        <v>12373.14897150352</v>
      </c>
      <c r="AF14">
        <f t="shared" si="10"/>
        <v>15559.38492167386</v>
      </c>
    </row>
    <row r="15" spans="1:32" x14ac:dyDescent="0.2">
      <c r="A15">
        <v>12</v>
      </c>
      <c r="B15" t="s">
        <v>27</v>
      </c>
      <c r="C15" s="6">
        <f>VLOOKUP(B15,角色属性!B:V,15,FALSE)</f>
        <v>5000</v>
      </c>
      <c r="D15" s="20">
        <v>0</v>
      </c>
      <c r="E15" s="21">
        <f>VLOOKUP(B15,角色属性!B:V,17,FALSE)</f>
        <v>4000</v>
      </c>
      <c r="F15" s="6">
        <f>VLOOKUP(B15,角色属性!B:V,18,FALSE)</f>
        <v>5611.1111111111113</v>
      </c>
      <c r="G15" s="20">
        <v>0</v>
      </c>
      <c r="H15" s="35">
        <f>LOG10((VLOOKUP(B15,角色属性!B:V,16,FALSE)+135)/100)/12+0.12</f>
        <v>0.26011600065806406</v>
      </c>
      <c r="I15" s="63">
        <f>VLOOKUP($S$1,敌方属性表!A:J,4,FALSE)</f>
        <v>1837.5</v>
      </c>
      <c r="J15" s="65">
        <v>3536</v>
      </c>
      <c r="K15">
        <v>12000</v>
      </c>
      <c r="L15">
        <v>2000</v>
      </c>
      <c r="M15">
        <v>0.2</v>
      </c>
      <c r="N15">
        <v>3.5000000000000001E-3</v>
      </c>
      <c r="O15">
        <v>120</v>
      </c>
      <c r="P15">
        <v>162</v>
      </c>
      <c r="Q15">
        <v>2880</v>
      </c>
      <c r="R15" s="6">
        <f t="shared" si="11"/>
        <v>2075.1111111111113</v>
      </c>
      <c r="S15" s="34">
        <f t="shared" si="2"/>
        <v>0.16973017244346897</v>
      </c>
      <c r="T15" s="34">
        <f t="shared" si="3"/>
        <v>0.17395954300579486</v>
      </c>
      <c r="U15" s="34">
        <f t="shared" si="0"/>
        <v>5.295674707192978E-2</v>
      </c>
      <c r="V15" s="6">
        <f t="shared" si="4"/>
        <v>4563.1226755365287</v>
      </c>
      <c r="W15" s="6">
        <f t="shared" si="5"/>
        <v>5750.0638964092159</v>
      </c>
      <c r="X15" s="51">
        <f t="shared" si="1"/>
        <v>0.32845397134167087</v>
      </c>
      <c r="Y15">
        <f t="shared" si="6"/>
        <v>2754000</v>
      </c>
      <c r="Z15" s="59">
        <f>S15+T15</f>
        <v>0.34368971544926386</v>
      </c>
      <c r="AA15" s="59">
        <f>VLOOKUP($B15,角色属性!$B:$Y,22,FALSE)</f>
        <v>2.4199999999999999E-2</v>
      </c>
      <c r="AB15" s="59">
        <f>VLOOKUP($B15,角色属性!$B:$Y,23,FALSE)</f>
        <v>0.24940000000000001</v>
      </c>
      <c r="AC15" s="59">
        <f>VLOOKUP($B15,角色属性!$B:$Y,24,FALSE)</f>
        <v>0.14516541822721599</v>
      </c>
      <c r="AD15" s="59">
        <f t="shared" si="8"/>
        <v>2.3094782022471909</v>
      </c>
      <c r="AE15">
        <f t="shared" si="9"/>
        <v>13999.822311498774</v>
      </c>
      <c r="AF15">
        <f t="shared" si="10"/>
        <v>17641.40010108937</v>
      </c>
    </row>
    <row r="16" spans="1:32" s="1" customFormat="1" x14ac:dyDescent="0.2">
      <c r="A16" s="1">
        <v>13</v>
      </c>
      <c r="B16" s="1" t="s">
        <v>21</v>
      </c>
      <c r="C16" s="25">
        <f>VLOOKUP(B16,角色属性!B:V,15,FALSE)</f>
        <v>3666.6666666666665</v>
      </c>
      <c r="D16" s="13">
        <v>0</v>
      </c>
      <c r="E16" s="23">
        <f>VLOOKUP(B16,角色属性!B:V,17,FALSE)</f>
        <v>5333.333333333333</v>
      </c>
      <c r="F16" s="25">
        <f>VLOOKUP(B16,角色属性!B:V,18,FALSE)</f>
        <v>6000</v>
      </c>
      <c r="G16" s="13">
        <v>0</v>
      </c>
      <c r="H16" s="37">
        <f>LOG10((VLOOKUP(B16,角色属性!B:V,16,FALSE)+135)/100)/12+0.12</f>
        <v>0.26011600065806406</v>
      </c>
      <c r="I16" s="66">
        <f>VLOOKUP($S$1,敌方属性表!A:J,4,FALSE)</f>
        <v>1837.5</v>
      </c>
      <c r="J16" s="67">
        <v>3536</v>
      </c>
      <c r="K16" s="1">
        <v>12000</v>
      </c>
      <c r="L16" s="1">
        <v>2000</v>
      </c>
      <c r="M16" s="1">
        <v>0.2</v>
      </c>
      <c r="N16" s="1">
        <v>3.5000000000000001E-3</v>
      </c>
      <c r="O16" s="1">
        <v>120</v>
      </c>
      <c r="P16">
        <v>162</v>
      </c>
      <c r="Q16">
        <v>2880</v>
      </c>
      <c r="R16" s="25">
        <f t="shared" si="11"/>
        <v>2464</v>
      </c>
      <c r="S16" s="34">
        <f t="shared" si="2"/>
        <v>0.1810599717791247</v>
      </c>
      <c r="T16" s="34">
        <f t="shared" si="3"/>
        <v>0.18226031651319308</v>
      </c>
      <c r="U16" s="38">
        <f t="shared" si="0"/>
        <v>5.6261842244940713E-2</v>
      </c>
      <c r="V16" s="6">
        <f t="shared" si="4"/>
        <v>4266.6668247030757</v>
      </c>
      <c r="W16" s="6">
        <f t="shared" si="5"/>
        <v>5376.4951352852813</v>
      </c>
      <c r="X16" s="38">
        <f t="shared" si="1"/>
        <v>0.33804562952784067</v>
      </c>
      <c r="Y16">
        <f t="shared" si="6"/>
        <v>2538000</v>
      </c>
      <c r="Z16" s="59">
        <f t="shared" si="7"/>
        <v>0.36332028829231777</v>
      </c>
      <c r="AA16" s="59">
        <f>VLOOKUP($B16,角色属性!$B:$Y,22,FALSE)</f>
        <v>2.0999999999999998E-2</v>
      </c>
      <c r="AB16" s="59">
        <f>VLOOKUP($B16,角色属性!$B:$Y,23,FALSE)</f>
        <v>0.22699999999999998</v>
      </c>
      <c r="AC16" s="59">
        <f>VLOOKUP($B16,角色属性!$B:$Y,24,FALSE)</f>
        <v>0.14833333333333332</v>
      </c>
      <c r="AD16" s="59">
        <f t="shared" si="8"/>
        <v>2.0637999999999996</v>
      </c>
      <c r="AE16">
        <f t="shared" si="9"/>
        <v>11782.223669347773</v>
      </c>
      <c r="AF16">
        <f t="shared" si="10"/>
        <v>14846.968569077297</v>
      </c>
    </row>
    <row r="17" spans="1:32" s="1" customFormat="1" x14ac:dyDescent="0.2">
      <c r="A17" s="1">
        <v>14</v>
      </c>
      <c r="B17" s="1" t="s">
        <v>23</v>
      </c>
      <c r="C17" s="25">
        <f>VLOOKUP(B17,角色属性!B:V,15,FALSE)</f>
        <v>4333.333333333333</v>
      </c>
      <c r="D17" s="13">
        <v>0</v>
      </c>
      <c r="E17" s="23">
        <f>VLOOKUP(B17,角色属性!B:V,17,FALSE)</f>
        <v>3666.6666666666665</v>
      </c>
      <c r="F17" s="25">
        <f>VLOOKUP(B17,角色属性!B:V,18,FALSE)</f>
        <v>5611.1111111111113</v>
      </c>
      <c r="G17" s="13">
        <v>0</v>
      </c>
      <c r="H17" s="37">
        <f>LOG10((VLOOKUP(B17,角色属性!B:V,16,FALSE)+135)/100)/12+0.12</f>
        <v>0.25751213029993636</v>
      </c>
      <c r="I17" s="66">
        <f>VLOOKUP($S$1,敌方属性表!A:J,4,FALSE)</f>
        <v>1837.5</v>
      </c>
      <c r="J17" s="67">
        <v>3536</v>
      </c>
      <c r="K17" s="1">
        <v>12000</v>
      </c>
      <c r="L17" s="1">
        <v>2000</v>
      </c>
      <c r="M17" s="1">
        <v>0.2</v>
      </c>
      <c r="N17" s="1">
        <v>3.5000000000000001E-3</v>
      </c>
      <c r="O17" s="1">
        <v>120</v>
      </c>
      <c r="P17">
        <v>162</v>
      </c>
      <c r="Q17">
        <v>2880</v>
      </c>
      <c r="R17" s="25">
        <f t="shared" si="11"/>
        <v>2075.1111111111113</v>
      </c>
      <c r="S17" s="34">
        <f t="shared" si="2"/>
        <v>0.16973017244346897</v>
      </c>
      <c r="T17" s="34">
        <f t="shared" si="3"/>
        <v>0.17395954300579486</v>
      </c>
      <c r="U17" s="38">
        <f t="shared" si="0"/>
        <v>5.1956038016469766E-2</v>
      </c>
      <c r="V17" s="6">
        <f t="shared" si="4"/>
        <v>4384.1766882605862</v>
      </c>
      <c r="W17" s="6">
        <f t="shared" si="5"/>
        <v>5513.1553668658898</v>
      </c>
      <c r="X17" s="38">
        <f t="shared" si="1"/>
        <v>0.32845397134167087</v>
      </c>
      <c r="Y17">
        <f t="shared" si="6"/>
        <v>2646000</v>
      </c>
      <c r="Z17" s="59">
        <f t="shared" si="7"/>
        <v>0.34368971544926386</v>
      </c>
      <c r="AA17" s="59">
        <f>VLOOKUP($B17,角色属性!$B:$Y,22,FALSE)</f>
        <v>2.6800000000000001E-2</v>
      </c>
      <c r="AB17" s="59">
        <f>VLOOKUP($B17,角色属性!$B:$Y,23,FALSE)</f>
        <v>0.2676</v>
      </c>
      <c r="AC17" s="59">
        <f>VLOOKUP($B17,角色属性!$B:$Y,24,FALSE)</f>
        <v>0.14395299145299145</v>
      </c>
      <c r="AD17" s="59">
        <f t="shared" si="8"/>
        <v>2.5110523076923079</v>
      </c>
      <c r="AE17">
        <f t="shared" si="9"/>
        <v>14624.812926971726</v>
      </c>
      <c r="AF17">
        <f t="shared" si="10"/>
        <v>18390.879659034264</v>
      </c>
    </row>
    <row r="18" spans="1:32" x14ac:dyDescent="0.2">
      <c r="A18">
        <v>15</v>
      </c>
      <c r="B18" t="s">
        <v>29</v>
      </c>
      <c r="C18" s="6">
        <f>VLOOKUP(B18,角色属性!B:V,15,FALSE)</f>
        <v>5666.6666666666661</v>
      </c>
      <c r="D18" s="20">
        <v>0</v>
      </c>
      <c r="E18" s="21">
        <f>VLOOKUP(B18,角色属性!B:V,17,FALSE)</f>
        <v>4666.6666666666661</v>
      </c>
      <c r="F18" s="6">
        <f>VLOOKUP(B18,角色属性!B:V,18,FALSE)</f>
        <v>3666.666666666667</v>
      </c>
      <c r="G18" s="20">
        <v>0</v>
      </c>
      <c r="H18" s="35">
        <f>LOG10((VLOOKUP(B18,角色属性!B:V,16,FALSE)+135)/100)/12+0.12</f>
        <v>0.25166450290775044</v>
      </c>
      <c r="I18" s="63">
        <f>VLOOKUP($S$1,敌方属性表!A:J,4,FALSE)</f>
        <v>1837.5</v>
      </c>
      <c r="J18" s="65">
        <v>3536</v>
      </c>
      <c r="K18">
        <v>12000</v>
      </c>
      <c r="L18">
        <v>2000</v>
      </c>
      <c r="M18">
        <v>0.2</v>
      </c>
      <c r="N18">
        <v>3.5000000000000001E-3</v>
      </c>
      <c r="O18">
        <v>120</v>
      </c>
      <c r="P18">
        <v>162</v>
      </c>
      <c r="Q18">
        <v>2880</v>
      </c>
      <c r="R18" s="6">
        <f t="shared" si="11"/>
        <v>130.66666666666697</v>
      </c>
      <c r="S18" s="34">
        <f t="shared" si="2"/>
        <v>3.3745300712642E-2</v>
      </c>
      <c r="T18" s="34">
        <f t="shared" si="3"/>
        <v>0.12746084537453126</v>
      </c>
      <c r="U18" s="34">
        <f t="shared" si="0"/>
        <v>5.472835569467549E-2</v>
      </c>
      <c r="V18" s="6">
        <f t="shared" si="4"/>
        <v>4098.0586612468896</v>
      </c>
      <c r="W18" s="6">
        <f t="shared" si="5"/>
        <v>5129.3945571163895</v>
      </c>
      <c r="X18" s="51">
        <f t="shared" si="1"/>
        <v>0.27287874528033762</v>
      </c>
      <c r="Y18">
        <f t="shared" si="6"/>
        <v>2861999.9999999995</v>
      </c>
      <c r="Z18" s="59">
        <f t="shared" si="7"/>
        <v>0.16120614608717326</v>
      </c>
      <c r="AA18" s="59">
        <f>VLOOKUP($B18,角色属性!$B:$Y,22,FALSE)</f>
        <v>2.0200000000000006E-2</v>
      </c>
      <c r="AB18" s="59">
        <f>VLOOKUP($B18,角色属性!$B:$Y,23,FALSE)</f>
        <v>0.22140000000000004</v>
      </c>
      <c r="AC18" s="59">
        <f>VLOOKUP($B18,角色属性!$B:$Y,24,FALSE)</f>
        <v>0.1248731884057971</v>
      </c>
      <c r="AD18" s="59">
        <f t="shared" si="8"/>
        <v>1.9674573913043485</v>
      </c>
      <c r="AE18">
        <f t="shared" si="9"/>
        <v>10262.910490112225</v>
      </c>
      <c r="AF18">
        <f t="shared" si="10"/>
        <v>12845.720756993056</v>
      </c>
    </row>
    <row r="19" spans="1:32" s="1" customFormat="1" x14ac:dyDescent="0.2">
      <c r="A19" s="1">
        <v>16</v>
      </c>
      <c r="B19" s="1" t="s">
        <v>31</v>
      </c>
      <c r="C19" s="25">
        <f>VLOOKUP(B19,角色属性!B:V,15,FALSE)</f>
        <v>4333.333333333333</v>
      </c>
      <c r="D19" s="13">
        <v>0</v>
      </c>
      <c r="E19" s="23">
        <f>VLOOKUP(B19,角色属性!B:V,17,FALSE)</f>
        <v>5000</v>
      </c>
      <c r="F19" s="25">
        <f>VLOOKUP(B19,角色属性!B:V,18,FALSE)</f>
        <v>5222.2222222222226</v>
      </c>
      <c r="G19" s="13">
        <v>0</v>
      </c>
      <c r="H19" s="37">
        <f>LOG10((VLOOKUP(B19,角色属性!B:V,16,FALSE)+135)/100)/12+0.12</f>
        <v>0.26254503732777479</v>
      </c>
      <c r="I19" s="66">
        <f>VLOOKUP($S$1,敌方属性表!A:J,4,FALSE)</f>
        <v>1837.5</v>
      </c>
      <c r="J19" s="67">
        <v>3536</v>
      </c>
      <c r="K19" s="1">
        <v>12000</v>
      </c>
      <c r="L19" s="1">
        <v>2000</v>
      </c>
      <c r="M19" s="1">
        <v>0.2</v>
      </c>
      <c r="N19" s="1">
        <v>3.5000000000000001E-3</v>
      </c>
      <c r="O19" s="1">
        <v>120</v>
      </c>
      <c r="P19">
        <v>162</v>
      </c>
      <c r="Q19">
        <v>2880</v>
      </c>
      <c r="R19" s="25">
        <f t="shared" si="11"/>
        <v>1686.2222222222226</v>
      </c>
      <c r="S19" s="34">
        <f t="shared" si="2"/>
        <v>0.15629180788425076</v>
      </c>
      <c r="T19" s="34">
        <f t="shared" si="3"/>
        <v>0.16536664237414134</v>
      </c>
      <c r="U19" s="38">
        <f t="shared" si="0"/>
        <v>5.5520799597126802E-2</v>
      </c>
      <c r="V19" s="6">
        <f t="shared" si="4"/>
        <v>4312.2933076317395</v>
      </c>
      <c r="W19" s="6">
        <f t="shared" si="5"/>
        <v>5444.4645150522283</v>
      </c>
      <c r="X19" s="38">
        <f t="shared" si="1"/>
        <v>0.31841897995400381</v>
      </c>
      <c r="Y19">
        <f t="shared" si="6"/>
        <v>2646000</v>
      </c>
      <c r="Z19" s="59">
        <f t="shared" si="7"/>
        <v>0.32165845025839213</v>
      </c>
      <c r="AA19" s="59">
        <f>VLOOKUP($B19,角色属性!$B:$Y,22,FALSE)</f>
        <v>2.12E-2</v>
      </c>
      <c r="AB19" s="59">
        <f>VLOOKUP($B19,角色属性!$B:$Y,23,FALSE)</f>
        <v>0.22839999999999999</v>
      </c>
      <c r="AC19" s="59">
        <f>VLOOKUP($B19,角色属性!$B:$Y,24,FALSE)</f>
        <v>0.13913381123058544</v>
      </c>
      <c r="AD19" s="59">
        <f t="shared" si="8"/>
        <v>2.0661926881720429</v>
      </c>
      <c r="AE19">
        <f t="shared" si="9"/>
        <v>11747.151215652506</v>
      </c>
      <c r="AF19">
        <f t="shared" si="10"/>
        <v>14831.307470061007</v>
      </c>
    </row>
    <row r="20" spans="1:32" x14ac:dyDescent="0.2">
      <c r="A20">
        <v>17</v>
      </c>
      <c r="B20" t="s">
        <v>33</v>
      </c>
      <c r="C20" s="6">
        <f>VLOOKUP(B20,角色属性!B:V,15,FALSE)</f>
        <v>4666.6666666666661</v>
      </c>
      <c r="D20" s="20">
        <v>0</v>
      </c>
      <c r="E20" s="21">
        <f>VLOOKUP(B20,角色属性!B:V,17,FALSE)</f>
        <v>5000</v>
      </c>
      <c r="F20" s="6">
        <f>VLOOKUP(B20,角色属性!B:V,18,FALSE)</f>
        <v>3666.666666666667</v>
      </c>
      <c r="G20" s="20">
        <v>0</v>
      </c>
      <c r="H20" s="35">
        <f>LOG10((VLOOKUP(B20,角色属性!B:V,16,FALSE)+135)/100)/12+0.12</f>
        <v>0.25751213029993636</v>
      </c>
      <c r="I20" s="63">
        <f>VLOOKUP($S$1,敌方属性表!A:J,4,FALSE)</f>
        <v>1837.5</v>
      </c>
      <c r="J20" s="65">
        <v>3536</v>
      </c>
      <c r="K20">
        <v>12000</v>
      </c>
      <c r="L20">
        <v>2000</v>
      </c>
      <c r="M20">
        <v>0.2</v>
      </c>
      <c r="N20">
        <v>3.5000000000000001E-3</v>
      </c>
      <c r="O20">
        <v>120</v>
      </c>
      <c r="P20">
        <v>162</v>
      </c>
      <c r="Q20">
        <v>2880</v>
      </c>
      <c r="R20" s="6">
        <f t="shared" si="11"/>
        <v>130.66666666666697</v>
      </c>
      <c r="S20" s="34">
        <f t="shared" si="2"/>
        <v>3.3745300712642E-2</v>
      </c>
      <c r="T20" s="34">
        <f t="shared" si="3"/>
        <v>0.12746084537453126</v>
      </c>
      <c r="U20" s="34">
        <f t="shared" si="0"/>
        <v>5.5520799597126802E-2</v>
      </c>
      <c r="V20" s="6">
        <f t="shared" si="4"/>
        <v>3866.0930766480092</v>
      </c>
      <c r="W20" s="6">
        <f t="shared" si="5"/>
        <v>4861.658940753473</v>
      </c>
      <c r="X20" s="51">
        <f t="shared" si="1"/>
        <v>0.27287874528033762</v>
      </c>
      <c r="Y20">
        <f t="shared" si="6"/>
        <v>2699999.9999999995</v>
      </c>
      <c r="Z20" s="59">
        <f t="shared" si="7"/>
        <v>0.16120614608717326</v>
      </c>
      <c r="AA20" s="59">
        <f>VLOOKUP($B20,角色属性!$B:$Y,22,FALSE)</f>
        <v>2.0600000000000004E-2</v>
      </c>
      <c r="AB20" s="59">
        <f>VLOOKUP($B20,角色属性!$B:$Y,23,FALSE)</f>
        <v>0.22420000000000001</v>
      </c>
      <c r="AC20" s="59">
        <f>VLOOKUP($B20,角色属性!$B:$Y,24,FALSE)</f>
        <v>0.12413120567375886</v>
      </c>
      <c r="AD20" s="59">
        <f t="shared" si="8"/>
        <v>1.9976689361702131</v>
      </c>
      <c r="AE20">
        <f t="shared" si="9"/>
        <v>9830.6640861514497</v>
      </c>
      <c r="AF20">
        <f t="shared" si="10"/>
        <v>12362.179337239384</v>
      </c>
    </row>
    <row r="21" spans="1:32" s="1" customFormat="1" ht="15" thickBot="1" x14ac:dyDescent="0.25">
      <c r="A21" s="1">
        <v>18</v>
      </c>
      <c r="B21" s="1" t="s">
        <v>55</v>
      </c>
      <c r="C21" s="25">
        <f>VLOOKUP(B21,角色属性!B:V,15,FALSE)</f>
        <v>3000</v>
      </c>
      <c r="D21" s="13">
        <v>0</v>
      </c>
      <c r="E21" s="23">
        <f>VLOOKUP(B21,角色属性!B:V,17,FALSE)</f>
        <v>5000</v>
      </c>
      <c r="F21" s="6">
        <f>VLOOKUP(B21,角色属性!B:V,18,FALSE)</f>
        <v>5222.2222222222226</v>
      </c>
      <c r="G21" s="13">
        <v>0</v>
      </c>
      <c r="H21" s="37">
        <f>LOG10((VLOOKUP(B21,角色属性!B:V,16,FALSE)+135)/100)/12+0.12</f>
        <v>0.25470629282404711</v>
      </c>
      <c r="I21" s="68">
        <f>VLOOKUP($S$1,敌方属性表!A:J,4,FALSE)</f>
        <v>1837.5</v>
      </c>
      <c r="J21" s="69">
        <v>3536</v>
      </c>
      <c r="K21" s="1">
        <v>12000</v>
      </c>
      <c r="L21" s="1">
        <v>2000</v>
      </c>
      <c r="M21" s="1">
        <v>0.2</v>
      </c>
      <c r="N21" s="1">
        <v>3.5000000000000001E-3</v>
      </c>
      <c r="O21" s="1">
        <v>120</v>
      </c>
      <c r="P21">
        <v>162</v>
      </c>
      <c r="Q21">
        <v>2880</v>
      </c>
      <c r="R21" s="25">
        <f t="shared" si="11"/>
        <v>1686.2222222222226</v>
      </c>
      <c r="S21" s="34">
        <f t="shared" si="2"/>
        <v>0.15629180788425076</v>
      </c>
      <c r="T21" s="34">
        <f t="shared" si="3"/>
        <v>0.16536664237414134</v>
      </c>
      <c r="U21" s="38">
        <f t="shared" si="0"/>
        <v>5.5520799597126802E-2</v>
      </c>
      <c r="V21" s="6">
        <f t="shared" si="4"/>
        <v>3960.2693641515971</v>
      </c>
      <c r="W21" s="6">
        <f t="shared" si="5"/>
        <v>4968.9748924792966</v>
      </c>
      <c r="X21" s="38">
        <f t="shared" si="1"/>
        <v>0.31841897995400381</v>
      </c>
      <c r="Y21">
        <f t="shared" si="6"/>
        <v>2430000</v>
      </c>
      <c r="Z21" s="59">
        <f t="shared" si="7"/>
        <v>0.32165845025839213</v>
      </c>
      <c r="AA21" s="59">
        <f>VLOOKUP($B21,角色属性!$B:$Y,22,FALSE)</f>
        <v>2.3600000000000003E-2</v>
      </c>
      <c r="AB21" s="59">
        <f>VLOOKUP($B21,角色属性!$B:$Y,23,FALSE)</f>
        <v>0.24520000000000003</v>
      </c>
      <c r="AC21" s="59">
        <f>VLOOKUP($B21,角色属性!$B:$Y,24,FALSE)</f>
        <v>0.13809941520467836</v>
      </c>
      <c r="AD21" s="59">
        <f t="shared" si="8"/>
        <v>2.2523831578947373</v>
      </c>
      <c r="AE21">
        <f t="shared" si="9"/>
        <v>11760.355333433536</v>
      </c>
      <c r="AF21">
        <f t="shared" si="10"/>
        <v>14755.791842705901</v>
      </c>
    </row>
  </sheetData>
  <phoneticPr fontId="6" type="noConversion"/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角色属性!$B:$B</xm:f>
          </x14:formula1>
          <xm:sqref>B2:B1048576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N11" sqref="N11"/>
    </sheetView>
  </sheetViews>
  <sheetFormatPr defaultRowHeight="14.25" x14ac:dyDescent="0.2"/>
  <cols>
    <col min="2" max="2" width="23.5" bestFit="1" customWidth="1"/>
    <col min="4" max="4" width="11" bestFit="1" customWidth="1"/>
    <col min="5" max="10" width="11" customWidth="1"/>
  </cols>
  <sheetData>
    <row r="1" spans="1:19" x14ac:dyDescent="0.2">
      <c r="A1" s="36" t="s">
        <v>329</v>
      </c>
      <c r="B1" s="36"/>
      <c r="P1" s="31" t="s">
        <v>104</v>
      </c>
      <c r="Q1" s="4">
        <v>100</v>
      </c>
      <c r="R1" s="31" t="s">
        <v>105</v>
      </c>
      <c r="S1" s="4">
        <v>70</v>
      </c>
    </row>
    <row r="2" spans="1:19" x14ac:dyDescent="0.2">
      <c r="C2" t="s">
        <v>60</v>
      </c>
      <c r="D2" t="s">
        <v>60</v>
      </c>
      <c r="E2" t="s">
        <v>60</v>
      </c>
      <c r="F2" t="s">
        <v>60</v>
      </c>
      <c r="G2" t="s">
        <v>60</v>
      </c>
      <c r="H2" t="s">
        <v>60</v>
      </c>
      <c r="I2" t="s">
        <v>63</v>
      </c>
    </row>
    <row r="3" spans="1:19" x14ac:dyDescent="0.2">
      <c r="A3" t="s">
        <v>0</v>
      </c>
      <c r="B3" s="7" t="s">
        <v>103</v>
      </c>
      <c r="C3" s="11" t="s">
        <v>73</v>
      </c>
      <c r="D3" t="s">
        <v>74</v>
      </c>
      <c r="E3" t="s">
        <v>144</v>
      </c>
      <c r="F3" t="s">
        <v>117</v>
      </c>
      <c r="G3" t="s">
        <v>75</v>
      </c>
      <c r="H3" t="s">
        <v>76</v>
      </c>
      <c r="I3" t="s">
        <v>127</v>
      </c>
    </row>
    <row r="4" spans="1:19" x14ac:dyDescent="0.2">
      <c r="A4">
        <v>1</v>
      </c>
      <c r="B4" t="s">
        <v>1</v>
      </c>
      <c r="C4" s="6">
        <f>VLOOKUP(B4,角色属性!B:V,15,FALSE)</f>
        <v>3333.3333333333335</v>
      </c>
      <c r="D4" s="20">
        <v>0</v>
      </c>
      <c r="E4" s="21">
        <f>VLOOKUP(B4,角色属性!B:V,17,FALSE)</f>
        <v>3666.6666666666665</v>
      </c>
      <c r="F4" s="6">
        <f>VLOOKUP(B4,角色属性!B:V,18,FALSE)</f>
        <v>2888.8888888888887</v>
      </c>
      <c r="G4" s="20">
        <v>0</v>
      </c>
      <c r="H4" s="35">
        <f>LOG10((VLOOKUP(B4,角色属性!B:V,16,FALSE)+135)/100)/12+0.12</f>
        <v>0.26898454725525189</v>
      </c>
      <c r="I4">
        <f>VLOOKUP($S$1,敌方属性表!A:J,4,FALSE)</f>
        <v>4335</v>
      </c>
    </row>
    <row r="5" spans="1:19" x14ac:dyDescent="0.2">
      <c r="A5">
        <v>2</v>
      </c>
      <c r="B5" t="s">
        <v>3</v>
      </c>
      <c r="C5" s="6">
        <f>VLOOKUP(B5,角色属性!B:V,15,FALSE)</f>
        <v>4000</v>
      </c>
      <c r="D5" s="20">
        <v>0</v>
      </c>
      <c r="E5" s="21">
        <f>VLOOKUP(B5,角色属性!B:V,17,FALSE)</f>
        <v>3333.3333333333335</v>
      </c>
      <c r="F5" s="6">
        <f>VLOOKUP(B5,角色属性!B:V,18,FALSE)</f>
        <v>6000</v>
      </c>
      <c r="G5" s="20">
        <v>0</v>
      </c>
      <c r="H5" s="35">
        <f>LOG10((VLOOKUP(B5,角色属性!B:V,16,FALSE)+135)/100)/12+0.12</f>
        <v>0.25751213029993636</v>
      </c>
      <c r="I5">
        <f>VLOOKUP($S$1,敌方属性表!A:J,4,FALSE)</f>
        <v>4335</v>
      </c>
    </row>
    <row r="6" spans="1:19" x14ac:dyDescent="0.2">
      <c r="A6">
        <v>3</v>
      </c>
      <c r="B6" t="s">
        <v>5</v>
      </c>
      <c r="C6" s="6">
        <f>VLOOKUP(B6,角色属性!B:V,15,FALSE)</f>
        <v>5000</v>
      </c>
      <c r="D6" s="20">
        <v>0</v>
      </c>
      <c r="E6" s="21">
        <f>VLOOKUP(B6,角色属性!B:V,17,FALSE)</f>
        <v>6000</v>
      </c>
      <c r="F6" s="6">
        <f>VLOOKUP(B6,角色属性!B:V,18,FALSE)</f>
        <v>3277.7777777777778</v>
      </c>
      <c r="G6" s="20">
        <v>0</v>
      </c>
      <c r="H6" s="35">
        <f>LOG10((VLOOKUP(B6,角色属性!B:V,16,FALSE)+135)/100)/12+0.12</f>
        <v>0.25470629282404711</v>
      </c>
      <c r="I6">
        <f>VLOOKUP($S$1,敌方属性表!A:J,4,FALSE)</f>
        <v>4335</v>
      </c>
    </row>
    <row r="7" spans="1:19" x14ac:dyDescent="0.2">
      <c r="A7" s="1">
        <v>4</v>
      </c>
      <c r="B7" s="1" t="s">
        <v>7</v>
      </c>
      <c r="C7" s="25">
        <f>VLOOKUP(B7,角色属性!B:V,15,FALSE)</f>
        <v>4333.333333333333</v>
      </c>
      <c r="D7" s="13">
        <v>0</v>
      </c>
      <c r="E7" s="23">
        <f>VLOOKUP(B7,角色属性!B:V,17,FALSE)</f>
        <v>4000</v>
      </c>
      <c r="F7" s="25">
        <f>VLOOKUP(B7,角色属性!B:V,18,FALSE)</f>
        <v>6000</v>
      </c>
      <c r="G7" s="13">
        <v>0</v>
      </c>
      <c r="H7" s="37">
        <f>LOG10((VLOOKUP(B7,角色属性!B:V,16,FALSE)+135)/100)/12+0.12</f>
        <v>0.25470629282404711</v>
      </c>
      <c r="I7">
        <f>VLOOKUP($S$1,敌方属性表!A:J,4,FALSE)</f>
        <v>4335</v>
      </c>
    </row>
    <row r="8" spans="1:19" x14ac:dyDescent="0.2">
      <c r="A8" s="1">
        <v>5</v>
      </c>
      <c r="B8" s="1" t="s">
        <v>9</v>
      </c>
      <c r="C8" s="25">
        <f>VLOOKUP(B8,角色属性!B:V,15,FALSE)</f>
        <v>5000</v>
      </c>
      <c r="D8" s="13">
        <v>0</v>
      </c>
      <c r="E8" s="23">
        <f>VLOOKUP(B8,角色属性!B:V,17,FALSE)</f>
        <v>5000</v>
      </c>
      <c r="F8" s="25">
        <f>VLOOKUP(B8,角色属性!B:V,18,FALSE)</f>
        <v>6000</v>
      </c>
      <c r="G8" s="13">
        <v>0</v>
      </c>
      <c r="H8" s="37">
        <f>LOG10((VLOOKUP(B8,角色属性!B:V,16,FALSE)+135)/100)/12+0.12</f>
        <v>0.25166450290775044</v>
      </c>
      <c r="I8">
        <f>VLOOKUP($S$1,敌方属性表!A:J,4,FALSE)</f>
        <v>4335</v>
      </c>
    </row>
    <row r="9" spans="1:19" x14ac:dyDescent="0.2">
      <c r="A9">
        <v>6</v>
      </c>
      <c r="B9" t="s">
        <v>11</v>
      </c>
      <c r="C9" s="6">
        <f>VLOOKUP(B9,角色属性!B:V,15,FALSE)</f>
        <v>4666.6666666666661</v>
      </c>
      <c r="D9" s="20">
        <v>0</v>
      </c>
      <c r="E9" s="21">
        <f>VLOOKUP(B9,角色属性!B:V,17,FALSE)</f>
        <v>4666.6666666666661</v>
      </c>
      <c r="F9" s="6">
        <f>VLOOKUP(B9,角色属性!B:V,18,FALSE)</f>
        <v>4833.3333333333339</v>
      </c>
      <c r="G9" s="20">
        <v>0</v>
      </c>
      <c r="H9" s="35">
        <f>LOG10((VLOOKUP(B9,角色属性!B:V,16,FALSE)+135)/100)/12+0.12</f>
        <v>0.25751213029993636</v>
      </c>
      <c r="I9">
        <f>VLOOKUP($S$1,敌方属性表!A:J,4,FALSE)</f>
        <v>4335</v>
      </c>
    </row>
    <row r="10" spans="1:19" x14ac:dyDescent="0.2">
      <c r="A10">
        <v>7</v>
      </c>
      <c r="B10" t="s">
        <v>13</v>
      </c>
      <c r="C10" s="6">
        <f>VLOOKUP(B10,角色属性!B:V,15,FALSE)</f>
        <v>6000</v>
      </c>
      <c r="D10" s="20">
        <v>0</v>
      </c>
      <c r="E10" s="21">
        <f>VLOOKUP(B10,角色属性!B:V,17,FALSE)</f>
        <v>5333.333333333333</v>
      </c>
      <c r="F10" s="6">
        <f>VLOOKUP(B10,角色属性!B:V,18,FALSE)</f>
        <v>4055.5555555555557</v>
      </c>
      <c r="G10" s="20">
        <v>0</v>
      </c>
      <c r="H10" s="35">
        <f>LOG10((VLOOKUP(B10,角色属性!B:V,16,FALSE)+135)/100)/12+0.12</f>
        <v>0.24834340248566528</v>
      </c>
      <c r="I10">
        <f>VLOOKUP($S$1,敌方属性表!A:J,4,FALSE)</f>
        <v>4335</v>
      </c>
    </row>
    <row r="11" spans="1:19" x14ac:dyDescent="0.2">
      <c r="A11" s="1">
        <v>8</v>
      </c>
      <c r="B11" s="1" t="s">
        <v>15</v>
      </c>
      <c r="C11" s="25">
        <f>VLOOKUP(B11,角色属性!B:V,15,FALSE)</f>
        <v>5000</v>
      </c>
      <c r="D11" s="13">
        <v>0</v>
      </c>
      <c r="E11" s="23">
        <f>VLOOKUP(B11,角色属性!B:V,17,FALSE)</f>
        <v>5666.6666666666661</v>
      </c>
      <c r="F11" s="25">
        <f>VLOOKUP(B11,角色属性!B:V,18,FALSE)</f>
        <v>5611.1111111111113</v>
      </c>
      <c r="G11" s="13">
        <v>0</v>
      </c>
      <c r="H11" s="37">
        <f>LOG10((VLOOKUP(B11,角色属性!B:V,16,FALSE)+135)/100)/12+0.12</f>
        <v>0.25166450290775044</v>
      </c>
      <c r="I11">
        <f>VLOOKUP($S$1,敌方属性表!A:J,4,FALSE)</f>
        <v>4335</v>
      </c>
    </row>
    <row r="12" spans="1:19" x14ac:dyDescent="0.2">
      <c r="A12" s="1">
        <v>9</v>
      </c>
      <c r="B12" s="1" t="s">
        <v>17</v>
      </c>
      <c r="C12" s="25">
        <f>VLOOKUP(B12,角色属性!B:V,15,FALSE)</f>
        <v>4000</v>
      </c>
      <c r="D12" s="13">
        <v>0</v>
      </c>
      <c r="E12" s="23">
        <f>VLOOKUP(B12,角色属性!B:V,17,FALSE)</f>
        <v>5000</v>
      </c>
      <c r="F12" s="25">
        <f>VLOOKUP(B12,角色属性!B:V,18,FALSE)</f>
        <v>6000</v>
      </c>
      <c r="G12" s="13">
        <v>0</v>
      </c>
      <c r="H12" s="37">
        <f>LOG10((VLOOKUP(B12,角色属性!B:V,16,FALSE)+135)/100)/12+0.12</f>
        <v>0.24468646209722794</v>
      </c>
      <c r="I12">
        <f>VLOOKUP($S$1,敌方属性表!A:J,4,FALSE)</f>
        <v>4335</v>
      </c>
    </row>
    <row r="13" spans="1:19" x14ac:dyDescent="0.2">
      <c r="A13">
        <v>10</v>
      </c>
      <c r="B13" t="s">
        <v>19</v>
      </c>
      <c r="C13" s="6">
        <f>VLOOKUP(B13,角色属性!B:V,15,FALSE)</f>
        <v>4666.6666666666661</v>
      </c>
      <c r="D13" s="20">
        <v>0</v>
      </c>
      <c r="E13" s="21">
        <f>VLOOKUP(B13,角色属性!B:V,17,FALSE)</f>
        <v>4666.6666666666661</v>
      </c>
      <c r="F13" s="6">
        <f>VLOOKUP(B13,角色属性!B:V,18,FALSE)</f>
        <v>5222.2222222222226</v>
      </c>
      <c r="G13" s="20">
        <v>0</v>
      </c>
      <c r="H13" s="35">
        <f>LOG10((VLOOKUP(B13,角色属性!B:V,16,FALSE)+135)/100)/12+0.12</f>
        <v>0.25470629282404711</v>
      </c>
      <c r="I13">
        <f>VLOOKUP($S$1,敌方属性表!A:J,4,FALSE)</f>
        <v>4335</v>
      </c>
    </row>
    <row r="14" spans="1:19" x14ac:dyDescent="0.2">
      <c r="A14">
        <v>11</v>
      </c>
      <c r="B14" t="s">
        <v>25</v>
      </c>
      <c r="C14" s="6">
        <f>VLOOKUP(B14,角色属性!B:V,15,FALSE)</f>
        <v>4666.6666666666661</v>
      </c>
      <c r="D14" s="20">
        <v>0</v>
      </c>
      <c r="E14" s="21">
        <f>VLOOKUP(B14,角色属性!B:V,17,FALSE)</f>
        <v>4666.6666666666661</v>
      </c>
      <c r="F14" s="6">
        <f>VLOOKUP(B14,角色属性!B:V,18,FALSE)</f>
        <v>5222.2222222222226</v>
      </c>
      <c r="G14" s="20">
        <v>0</v>
      </c>
      <c r="H14" s="35">
        <f>LOG10((VLOOKUP(B14,角色属性!B:V,16,FALSE)+135)/100)/12+0.12</f>
        <v>0.25751213029993636</v>
      </c>
      <c r="I14">
        <f>VLOOKUP($S$1,敌方属性表!A:J,4,FALSE)</f>
        <v>4335</v>
      </c>
    </row>
    <row r="15" spans="1:19" x14ac:dyDescent="0.2">
      <c r="A15">
        <v>12</v>
      </c>
      <c r="B15" t="s">
        <v>27</v>
      </c>
      <c r="C15" s="6">
        <f>VLOOKUP(B15,角色属性!B:V,15,FALSE)</f>
        <v>5000</v>
      </c>
      <c r="D15" s="20">
        <v>0</v>
      </c>
      <c r="E15" s="21">
        <f>VLOOKUP(B15,角色属性!B:V,17,FALSE)</f>
        <v>4000</v>
      </c>
      <c r="F15" s="6">
        <f>VLOOKUP(B15,角色属性!B:V,18,FALSE)</f>
        <v>5611.1111111111113</v>
      </c>
      <c r="G15" s="20">
        <v>0</v>
      </c>
      <c r="H15" s="35">
        <f>LOG10((VLOOKUP(B15,角色属性!B:V,16,FALSE)+135)/100)/12+0.12</f>
        <v>0.26011600065806406</v>
      </c>
      <c r="I15">
        <f>VLOOKUP($S$1,敌方属性表!A:J,4,FALSE)</f>
        <v>4335</v>
      </c>
    </row>
    <row r="16" spans="1:19" x14ac:dyDescent="0.2">
      <c r="A16" s="1">
        <v>13</v>
      </c>
      <c r="B16" s="1" t="s">
        <v>21</v>
      </c>
      <c r="C16" s="25">
        <f>VLOOKUP(B16,角色属性!B:V,15,FALSE)</f>
        <v>3666.6666666666665</v>
      </c>
      <c r="D16" s="13">
        <v>0</v>
      </c>
      <c r="E16" s="23">
        <f>VLOOKUP(B16,角色属性!B:V,17,FALSE)</f>
        <v>5333.333333333333</v>
      </c>
      <c r="F16" s="25">
        <f>VLOOKUP(B16,角色属性!B:V,18,FALSE)</f>
        <v>6000</v>
      </c>
      <c r="G16" s="13">
        <v>0</v>
      </c>
      <c r="H16" s="37">
        <f>LOG10((VLOOKUP(B16,角色属性!B:V,16,FALSE)+135)/100)/12+0.12</f>
        <v>0.26011600065806406</v>
      </c>
      <c r="I16">
        <f>VLOOKUP($S$1,敌方属性表!A:J,4,FALSE)</f>
        <v>4335</v>
      </c>
    </row>
    <row r="17" spans="1:9" x14ac:dyDescent="0.2">
      <c r="A17" s="1">
        <v>14</v>
      </c>
      <c r="B17" s="1" t="s">
        <v>23</v>
      </c>
      <c r="C17" s="25">
        <f>VLOOKUP(B17,角色属性!B:V,15,FALSE)</f>
        <v>4333.333333333333</v>
      </c>
      <c r="D17" s="13">
        <v>0</v>
      </c>
      <c r="E17" s="23">
        <f>VLOOKUP(B17,角色属性!B:V,17,FALSE)</f>
        <v>3666.6666666666665</v>
      </c>
      <c r="F17" s="25">
        <f>VLOOKUP(B17,角色属性!B:V,18,FALSE)</f>
        <v>5611.1111111111113</v>
      </c>
      <c r="G17" s="13">
        <v>0</v>
      </c>
      <c r="H17" s="37">
        <f>LOG10((VLOOKUP(B17,角色属性!B:V,16,FALSE)+135)/100)/12+0.12</f>
        <v>0.25751213029993636</v>
      </c>
      <c r="I17">
        <f>VLOOKUP($S$1,敌方属性表!A:J,4,FALSE)</f>
        <v>4335</v>
      </c>
    </row>
    <row r="18" spans="1:9" x14ac:dyDescent="0.2">
      <c r="A18">
        <v>15</v>
      </c>
      <c r="B18" t="s">
        <v>29</v>
      </c>
      <c r="C18" s="6">
        <f>VLOOKUP(B18,角色属性!B:V,15,FALSE)</f>
        <v>5666.6666666666661</v>
      </c>
      <c r="D18" s="20">
        <v>0</v>
      </c>
      <c r="E18" s="21">
        <f>VLOOKUP(B18,角色属性!B:V,17,FALSE)</f>
        <v>4666.6666666666661</v>
      </c>
      <c r="F18" s="6">
        <f>VLOOKUP(B18,角色属性!B:V,18,FALSE)</f>
        <v>3666.666666666667</v>
      </c>
      <c r="G18" s="20">
        <v>0</v>
      </c>
      <c r="H18" s="35">
        <f>LOG10((VLOOKUP(B18,角色属性!B:V,16,FALSE)+135)/100)/12+0.12</f>
        <v>0.25166450290775044</v>
      </c>
      <c r="I18">
        <f>VLOOKUP($S$1,敌方属性表!A:J,4,FALSE)</f>
        <v>4335</v>
      </c>
    </row>
    <row r="19" spans="1:9" x14ac:dyDescent="0.2">
      <c r="A19" s="1">
        <v>16</v>
      </c>
      <c r="B19" s="1" t="s">
        <v>31</v>
      </c>
      <c r="C19" s="25">
        <f>VLOOKUP(B19,角色属性!B:V,15,FALSE)</f>
        <v>4333.333333333333</v>
      </c>
      <c r="D19" s="13">
        <v>0</v>
      </c>
      <c r="E19" s="23">
        <f>VLOOKUP(B19,角色属性!B:V,17,FALSE)</f>
        <v>5000</v>
      </c>
      <c r="F19" s="25">
        <f>VLOOKUP(B19,角色属性!B:V,18,FALSE)</f>
        <v>5222.2222222222226</v>
      </c>
      <c r="G19" s="13">
        <v>0</v>
      </c>
      <c r="H19" s="37">
        <f>LOG10((VLOOKUP(B19,角色属性!B:V,16,FALSE)+135)/100)/12+0.12</f>
        <v>0.26254503732777479</v>
      </c>
      <c r="I19">
        <f>VLOOKUP($S$1,敌方属性表!A:J,4,FALSE)</f>
        <v>4335</v>
      </c>
    </row>
    <row r="20" spans="1:9" x14ac:dyDescent="0.2">
      <c r="A20">
        <v>17</v>
      </c>
      <c r="B20" t="s">
        <v>33</v>
      </c>
      <c r="C20" s="6">
        <f>VLOOKUP(B20,角色属性!B:V,15,FALSE)</f>
        <v>4666.6666666666661</v>
      </c>
      <c r="D20" s="20">
        <v>0</v>
      </c>
      <c r="E20" s="21">
        <f>VLOOKUP(B20,角色属性!B:V,17,FALSE)</f>
        <v>5000</v>
      </c>
      <c r="F20" s="6">
        <f>VLOOKUP(B20,角色属性!B:V,18,FALSE)</f>
        <v>3666.666666666667</v>
      </c>
      <c r="G20" s="20">
        <v>0</v>
      </c>
      <c r="H20" s="35">
        <f>LOG10((VLOOKUP(B20,角色属性!B:V,16,FALSE)+135)/100)/12+0.12</f>
        <v>0.25751213029993636</v>
      </c>
      <c r="I20">
        <f>VLOOKUP($S$1,敌方属性表!A:J,4,FALSE)</f>
        <v>4335</v>
      </c>
    </row>
    <row r="21" spans="1:9" x14ac:dyDescent="0.2">
      <c r="A21" s="1">
        <v>18</v>
      </c>
      <c r="B21" s="1" t="s">
        <v>55</v>
      </c>
      <c r="C21" s="25">
        <f>VLOOKUP(B21,角色属性!B:V,15,FALSE)</f>
        <v>3000</v>
      </c>
      <c r="D21" s="13">
        <v>0</v>
      </c>
      <c r="E21" s="23">
        <f>VLOOKUP(B21,角色属性!B:V,17,FALSE)</f>
        <v>5000</v>
      </c>
      <c r="F21" s="6">
        <f>VLOOKUP(B21,角色属性!B:V,18,FALSE)</f>
        <v>5222.2222222222226</v>
      </c>
      <c r="G21" s="13">
        <v>0</v>
      </c>
      <c r="H21" s="37">
        <f>LOG10((VLOOKUP(B21,角色属性!B:V,16,FALSE)+135)/100)/12+0.12</f>
        <v>0.25470629282404711</v>
      </c>
      <c r="I21">
        <f>VLOOKUP($S$1,敌方属性表!A:J,4,FALSE)</f>
        <v>4335</v>
      </c>
    </row>
  </sheetData>
  <phoneticPr fontId="6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角色属性!$B:$B</xm:f>
          </x14:formula1>
          <xm:sqref>B2:B1048576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"/>
  <sheetViews>
    <sheetView workbookViewId="0">
      <selection activeCell="G13" sqref="G13"/>
    </sheetView>
  </sheetViews>
  <sheetFormatPr defaultRowHeight="14.25" x14ac:dyDescent="0.2"/>
  <cols>
    <col min="2" max="2" width="23.5" bestFit="1" customWidth="1"/>
    <col min="3" max="3" width="9" style="11"/>
    <col min="4" max="4" width="11" bestFit="1" customWidth="1"/>
    <col min="5" max="6" width="11" customWidth="1"/>
    <col min="7" max="7" width="7.125" bestFit="1" customWidth="1"/>
    <col min="8" max="8" width="11" customWidth="1"/>
    <col min="9" max="9" width="9" bestFit="1" customWidth="1"/>
    <col min="10" max="10" width="7.125" bestFit="1" customWidth="1"/>
    <col min="11" max="12" width="11" bestFit="1" customWidth="1"/>
    <col min="13" max="14" width="14.125" bestFit="1" customWidth="1"/>
    <col min="17" max="18" width="16.25" bestFit="1" customWidth="1"/>
  </cols>
  <sheetData>
    <row r="1" spans="1:18" x14ac:dyDescent="0.2">
      <c r="A1" t="s">
        <v>134</v>
      </c>
      <c r="B1" s="36"/>
      <c r="C1"/>
      <c r="O1" s="31" t="s">
        <v>104</v>
      </c>
      <c r="P1" s="4">
        <v>100</v>
      </c>
      <c r="Q1" s="31" t="s">
        <v>105</v>
      </c>
      <c r="R1" s="4">
        <v>70</v>
      </c>
    </row>
    <row r="2" spans="1:18" x14ac:dyDescent="0.2">
      <c r="C2" t="s">
        <v>135</v>
      </c>
      <c r="D2" t="s">
        <v>135</v>
      </c>
      <c r="E2" t="s">
        <v>135</v>
      </c>
      <c r="F2" t="s">
        <v>136</v>
      </c>
      <c r="G2" t="s">
        <v>135</v>
      </c>
      <c r="H2" t="s">
        <v>137</v>
      </c>
      <c r="I2" t="s">
        <v>135</v>
      </c>
      <c r="J2" t="s">
        <v>138</v>
      </c>
      <c r="K2" t="s">
        <v>139</v>
      </c>
      <c r="L2" t="s">
        <v>140</v>
      </c>
    </row>
    <row r="3" spans="1:18" x14ac:dyDescent="0.2">
      <c r="A3" t="s">
        <v>121</v>
      </c>
      <c r="B3" s="7" t="s">
        <v>103</v>
      </c>
      <c r="C3" s="11" t="s">
        <v>141</v>
      </c>
      <c r="D3" t="s">
        <v>142</v>
      </c>
      <c r="E3" t="s">
        <v>143</v>
      </c>
      <c r="F3" t="s">
        <v>144</v>
      </c>
      <c r="G3" t="s">
        <v>145</v>
      </c>
      <c r="H3" t="s">
        <v>146</v>
      </c>
      <c r="I3" t="s">
        <v>147</v>
      </c>
      <c r="J3" t="s">
        <v>148</v>
      </c>
      <c r="K3" t="s">
        <v>149</v>
      </c>
      <c r="L3" t="s">
        <v>150</v>
      </c>
      <c r="M3" t="s">
        <v>151</v>
      </c>
      <c r="N3" t="s">
        <v>129</v>
      </c>
      <c r="O3" t="s">
        <v>152</v>
      </c>
      <c r="P3" t="s">
        <v>153</v>
      </c>
      <c r="Q3" t="s">
        <v>313</v>
      </c>
      <c r="R3" t="s">
        <v>314</v>
      </c>
    </row>
    <row r="4" spans="1:18" x14ac:dyDescent="0.2">
      <c r="A4">
        <v>1</v>
      </c>
      <c r="B4" t="s">
        <v>1</v>
      </c>
      <c r="C4" s="6">
        <f>VLOOKUP(B4,角色属性!B:V,15,FALSE)</f>
        <v>3333.3333333333335</v>
      </c>
      <c r="D4" s="20">
        <v>0</v>
      </c>
      <c r="E4" s="20">
        <v>0</v>
      </c>
      <c r="F4" s="21">
        <f>VLOOKUP(B4,角色属性!B:V,17,FALSE)</f>
        <v>3666.6666666666665</v>
      </c>
      <c r="G4" s="6">
        <f>VLOOKUP(B4,角色属性!B:V,18,FALSE)</f>
        <v>2888.8888888888887</v>
      </c>
      <c r="H4" s="21">
        <f>VLOOKUP(B4,角色属性!B:V,19,FALSE)</f>
        <v>4833.3333333333339</v>
      </c>
      <c r="I4" s="45">
        <f>LOG10((VLOOKUP(B4,角色属性!B:V,16,FALSE)+135)/100)/12+0.12</f>
        <v>0.26898454725525189</v>
      </c>
      <c r="J4" s="21">
        <f>VLOOKUP($R$1,敌方属性表!A:J,4,FALSE)</f>
        <v>4335</v>
      </c>
      <c r="K4" s="20">
        <v>100</v>
      </c>
      <c r="L4" s="20">
        <v>120</v>
      </c>
      <c r="M4">
        <v>0.12</v>
      </c>
      <c r="N4">
        <v>500</v>
      </c>
      <c r="O4">
        <v>3.5000000000000001E-3</v>
      </c>
      <c r="P4">
        <v>120</v>
      </c>
      <c r="Q4">
        <f>(((C4+D4)*K4+(F4*0.4+G4*0.4+H4*0.2)*L4)/(J4*M4+N4)+E4)*(1-J4*O4/P4)</f>
        <v>654.18716918251334</v>
      </c>
      <c r="R4">
        <f>(((C4+D4)*K4+(F4*0.4+G4*0.4+H4*0.2)*L4)/(J4*M4+N4)+E4)*(1+I4)*(1-J4*O4/P4)</f>
        <v>830.15340870526654</v>
      </c>
    </row>
    <row r="5" spans="1:18" x14ac:dyDescent="0.2">
      <c r="A5">
        <v>2</v>
      </c>
      <c r="B5" t="s">
        <v>3</v>
      </c>
      <c r="C5" s="6">
        <f>VLOOKUP(B5,角色属性!B:V,15,FALSE)</f>
        <v>4000</v>
      </c>
      <c r="D5" s="20">
        <v>0</v>
      </c>
      <c r="E5" s="20">
        <v>0</v>
      </c>
      <c r="F5" s="21">
        <f>VLOOKUP(B5,角色属性!B:V,17,FALSE)</f>
        <v>3333.3333333333335</v>
      </c>
      <c r="G5" s="6">
        <f>VLOOKUP(B5,角色属性!B:V,18,FALSE)</f>
        <v>6000</v>
      </c>
      <c r="H5" s="21">
        <f>VLOOKUP(B5,角色属性!B:V,19,FALSE)</f>
        <v>3666.666666666667</v>
      </c>
      <c r="I5" s="45">
        <f>LOG10((VLOOKUP(B5,角色属性!B:V,16,FALSE)+135)/100)/12+0.12</f>
        <v>0.25751213029993636</v>
      </c>
      <c r="J5" s="21">
        <f>VLOOKUP($R$1,敌方属性表!A:J,4,FALSE)</f>
        <v>4335</v>
      </c>
      <c r="K5" s="20">
        <v>100</v>
      </c>
      <c r="L5" s="20">
        <v>120</v>
      </c>
      <c r="M5">
        <v>0.12</v>
      </c>
      <c r="N5">
        <v>500</v>
      </c>
      <c r="O5">
        <v>3.5000000000000001E-3</v>
      </c>
      <c r="P5">
        <v>120</v>
      </c>
      <c r="Q5">
        <f t="shared" ref="Q5:Q21" si="0">(((C5+D5)*K5+(F5*0.4+G5*0.4+H5*0.2)*L5)/(J5*M5+N5)+E5)*(1-J5*O5/P5)</f>
        <v>801.46490884140371</v>
      </c>
      <c r="R5">
        <f t="shared" ref="R5:R21" si="1">(((C5+D5)*K5+(F5*0.4+G5*0.4+H5*0.2)*L5)/(J5*M5+N5)+E5)*(1+I5)*(1-J5*O5/P5)</f>
        <v>1007.8518448777979</v>
      </c>
    </row>
    <row r="6" spans="1:18" x14ac:dyDescent="0.2">
      <c r="A6">
        <v>3</v>
      </c>
      <c r="B6" t="s">
        <v>5</v>
      </c>
      <c r="C6" s="6">
        <f>VLOOKUP(B6,角色属性!B:V,15,FALSE)</f>
        <v>5000</v>
      </c>
      <c r="D6" s="20">
        <v>0</v>
      </c>
      <c r="E6" s="20">
        <v>0</v>
      </c>
      <c r="F6" s="21">
        <f>VLOOKUP(B6,角色属性!B:V,17,FALSE)</f>
        <v>6000</v>
      </c>
      <c r="G6" s="6">
        <f>VLOOKUP(B6,角色属性!B:V,18,FALSE)</f>
        <v>3277.7777777777778</v>
      </c>
      <c r="H6" s="21">
        <f>VLOOKUP(B6,角色属性!B:V,19,FALSE)</f>
        <v>4055.5555555555557</v>
      </c>
      <c r="I6" s="45">
        <f>LOG10((VLOOKUP(B6,角色属性!B:V,16,FALSE)+135)/100)/12+0.12</f>
        <v>0.25470629282404711</v>
      </c>
      <c r="J6" s="21">
        <f>VLOOKUP($R$1,敌方属性表!A:J,4,FALSE)</f>
        <v>4335</v>
      </c>
      <c r="K6" s="20">
        <v>100</v>
      </c>
      <c r="L6" s="20">
        <v>120</v>
      </c>
      <c r="M6">
        <v>0.12</v>
      </c>
      <c r="N6">
        <v>500</v>
      </c>
      <c r="O6">
        <v>3.5000000000000001E-3</v>
      </c>
      <c r="P6">
        <v>120</v>
      </c>
      <c r="Q6">
        <f t="shared" si="0"/>
        <v>892.79994118800255</v>
      </c>
      <c r="R6">
        <f t="shared" si="1"/>
        <v>1120.2017044415259</v>
      </c>
    </row>
    <row r="7" spans="1:18" x14ac:dyDescent="0.2">
      <c r="A7" s="1">
        <v>4</v>
      </c>
      <c r="B7" s="1" t="s">
        <v>7</v>
      </c>
      <c r="C7" s="6">
        <f>VLOOKUP(B7,角色属性!B:V,15,FALSE)</f>
        <v>4333.333333333333</v>
      </c>
      <c r="D7" s="20">
        <v>0</v>
      </c>
      <c r="E7" s="20">
        <v>0</v>
      </c>
      <c r="F7" s="21">
        <f>VLOOKUP(B7,角色属性!B:V,17,FALSE)</f>
        <v>4000</v>
      </c>
      <c r="G7" s="6">
        <f>VLOOKUP(B7,角色属性!B:V,18,FALSE)</f>
        <v>6000</v>
      </c>
      <c r="H7" s="21">
        <f>VLOOKUP(B7,角色属性!B:V,19,FALSE)</f>
        <v>4833.3333333333339</v>
      </c>
      <c r="I7" s="45">
        <f>LOG10((VLOOKUP(B7,角色属性!B:V,16,FALSE)+135)/100)/12+0.12</f>
        <v>0.25470629282404711</v>
      </c>
      <c r="J7" s="21">
        <f>VLOOKUP($R$1,敌方属性表!A:J,4,FALSE)</f>
        <v>4335</v>
      </c>
      <c r="K7" s="20">
        <v>100</v>
      </c>
      <c r="L7" s="20">
        <v>120</v>
      </c>
      <c r="M7">
        <v>0.12</v>
      </c>
      <c r="N7">
        <v>500</v>
      </c>
      <c r="O7">
        <v>3.5000000000000001E-3</v>
      </c>
      <c r="P7">
        <v>120</v>
      </c>
      <c r="Q7">
        <f t="shared" si="0"/>
        <v>881.38306214467752</v>
      </c>
      <c r="R7">
        <f t="shared" si="1"/>
        <v>1105.8768744614551</v>
      </c>
    </row>
    <row r="8" spans="1:18" x14ac:dyDescent="0.2">
      <c r="A8" s="1">
        <v>5</v>
      </c>
      <c r="B8" s="1" t="s">
        <v>9</v>
      </c>
      <c r="C8" s="6">
        <f>VLOOKUP(B8,角色属性!B:V,15,FALSE)</f>
        <v>5000</v>
      </c>
      <c r="D8" s="20">
        <v>0</v>
      </c>
      <c r="E8" s="20">
        <v>0</v>
      </c>
      <c r="F8" s="21">
        <f>VLOOKUP(B8,角色属性!B:V,17,FALSE)</f>
        <v>5000</v>
      </c>
      <c r="G8" s="6">
        <f>VLOOKUP(B8,角色属性!B:V,18,FALSE)</f>
        <v>6000</v>
      </c>
      <c r="H8" s="21">
        <f>VLOOKUP(B8,角色属性!B:V,19,FALSE)</f>
        <v>4444.4444444444443</v>
      </c>
      <c r="I8" s="45">
        <f>LOG10((VLOOKUP(B8,角色属性!B:V,16,FALSE)+135)/100)/12+0.12</f>
        <v>0.25166450290775044</v>
      </c>
      <c r="J8" s="21">
        <f>VLOOKUP($R$1,敌方属性表!A:J,4,FALSE)</f>
        <v>4335</v>
      </c>
      <c r="K8" s="20">
        <v>100</v>
      </c>
      <c r="L8" s="20">
        <v>120</v>
      </c>
      <c r="M8">
        <v>0.12</v>
      </c>
      <c r="N8">
        <v>500</v>
      </c>
      <c r="O8">
        <v>3.5000000000000001E-3</v>
      </c>
      <c r="P8">
        <v>120</v>
      </c>
      <c r="Q8">
        <f t="shared" si="0"/>
        <v>971.57640658694368</v>
      </c>
      <c r="R8">
        <f t="shared" si="1"/>
        <v>1216.0876999875452</v>
      </c>
    </row>
    <row r="9" spans="1:18" x14ac:dyDescent="0.2">
      <c r="A9">
        <v>6</v>
      </c>
      <c r="B9" t="s">
        <v>11</v>
      </c>
      <c r="C9" s="6">
        <f>VLOOKUP(B9,角色属性!B:V,15,FALSE)</f>
        <v>4666.6666666666661</v>
      </c>
      <c r="D9" s="20">
        <v>0</v>
      </c>
      <c r="E9" s="20">
        <v>0</v>
      </c>
      <c r="F9" s="21">
        <f>VLOOKUP(B9,角色属性!B:V,17,FALSE)</f>
        <v>4666.6666666666661</v>
      </c>
      <c r="G9" s="6">
        <f>VLOOKUP(B9,角色属性!B:V,18,FALSE)</f>
        <v>4833.3333333333339</v>
      </c>
      <c r="H9" s="21">
        <f>VLOOKUP(B9,角色属性!B:V,19,FALSE)</f>
        <v>4444.4444444444443</v>
      </c>
      <c r="I9" s="45">
        <f>LOG10((VLOOKUP(B9,角色属性!B:V,16,FALSE)+135)/100)/12+0.12</f>
        <v>0.25751213029993636</v>
      </c>
      <c r="J9" s="21">
        <f>VLOOKUP($R$1,敌方属性表!A:J,4,FALSE)</f>
        <v>4335</v>
      </c>
      <c r="K9" s="20">
        <v>100</v>
      </c>
      <c r="L9" s="20">
        <v>120</v>
      </c>
      <c r="M9">
        <v>0.12</v>
      </c>
      <c r="N9">
        <v>500</v>
      </c>
      <c r="O9">
        <v>3.5000000000000001E-3</v>
      </c>
      <c r="P9">
        <v>120</v>
      </c>
      <c r="Q9">
        <f t="shared" si="0"/>
        <v>881.38306214467752</v>
      </c>
      <c r="R9">
        <f t="shared" si="1"/>
        <v>1108.3498920878346</v>
      </c>
    </row>
    <row r="10" spans="1:18" x14ac:dyDescent="0.2">
      <c r="A10">
        <v>7</v>
      </c>
      <c r="B10" t="s">
        <v>13</v>
      </c>
      <c r="C10" s="6">
        <f>VLOOKUP(B10,角色属性!B:V,15,FALSE)</f>
        <v>6000</v>
      </c>
      <c r="D10" s="20">
        <v>0</v>
      </c>
      <c r="E10" s="20">
        <v>0</v>
      </c>
      <c r="F10" s="21">
        <f>VLOOKUP(B10,角色属性!B:V,17,FALSE)</f>
        <v>5333.333333333333</v>
      </c>
      <c r="G10" s="6">
        <f>VLOOKUP(B10,角色属性!B:V,18,FALSE)</f>
        <v>4055.5555555555557</v>
      </c>
      <c r="H10" s="21">
        <f>VLOOKUP(B10,角色属性!B:V,19,FALSE)</f>
        <v>3666.666666666667</v>
      </c>
      <c r="I10" s="45">
        <f>LOG10((VLOOKUP(B10,角色属性!B:V,16,FALSE)+135)/100)/12+0.12</f>
        <v>0.24834340248566528</v>
      </c>
      <c r="J10" s="21">
        <f>VLOOKUP($R$1,敌方属性表!A:J,4,FALSE)</f>
        <v>4335</v>
      </c>
      <c r="K10" s="20">
        <v>100</v>
      </c>
      <c r="L10" s="20">
        <v>120</v>
      </c>
      <c r="M10">
        <v>0.12</v>
      </c>
      <c r="N10">
        <v>500</v>
      </c>
      <c r="O10">
        <v>3.5000000000000001E-3</v>
      </c>
      <c r="P10">
        <v>120</v>
      </c>
      <c r="Q10">
        <f t="shared" si="0"/>
        <v>975.00147029994105</v>
      </c>
      <c r="R10">
        <f t="shared" si="1"/>
        <v>1217.1366528627548</v>
      </c>
    </row>
    <row r="11" spans="1:18" x14ac:dyDescent="0.2">
      <c r="A11" s="1">
        <v>8</v>
      </c>
      <c r="B11" s="1" t="s">
        <v>15</v>
      </c>
      <c r="C11" s="6">
        <f>VLOOKUP(B11,角色属性!B:V,15,FALSE)</f>
        <v>5000</v>
      </c>
      <c r="D11" s="20">
        <v>0</v>
      </c>
      <c r="E11" s="20">
        <v>0</v>
      </c>
      <c r="F11" s="21">
        <f>VLOOKUP(B11,角色属性!B:V,17,FALSE)</f>
        <v>5666.6666666666661</v>
      </c>
      <c r="G11" s="6">
        <f>VLOOKUP(B11,角色属性!B:V,18,FALSE)</f>
        <v>5611.1111111111113</v>
      </c>
      <c r="H11" s="21">
        <f>VLOOKUP(B11,角色属性!B:V,19,FALSE)</f>
        <v>3666.666666666667</v>
      </c>
      <c r="I11" s="45">
        <f>LOG10((VLOOKUP(B11,角色属性!B:V,16,FALSE)+135)/100)/12+0.12</f>
        <v>0.25166450290775044</v>
      </c>
      <c r="J11" s="21">
        <f>VLOOKUP($R$1,敌方属性表!A:J,4,FALSE)</f>
        <v>4335</v>
      </c>
      <c r="K11" s="20">
        <v>100</v>
      </c>
      <c r="L11" s="20">
        <v>120</v>
      </c>
      <c r="M11">
        <v>0.12</v>
      </c>
      <c r="N11">
        <v>500</v>
      </c>
      <c r="O11">
        <v>3.5000000000000001E-3</v>
      </c>
      <c r="P11">
        <v>120</v>
      </c>
      <c r="Q11">
        <f t="shared" si="0"/>
        <v>967.00965496961396</v>
      </c>
      <c r="R11">
        <f t="shared" si="1"/>
        <v>1210.3716590945371</v>
      </c>
    </row>
    <row r="12" spans="1:18" x14ac:dyDescent="0.2">
      <c r="A12" s="1">
        <v>9</v>
      </c>
      <c r="B12" s="1" t="s">
        <v>17</v>
      </c>
      <c r="C12" s="6">
        <f>VLOOKUP(B12,角色属性!B:V,15,FALSE)</f>
        <v>4000</v>
      </c>
      <c r="D12" s="20">
        <v>0</v>
      </c>
      <c r="E12" s="20">
        <v>0</v>
      </c>
      <c r="F12" s="21">
        <f>VLOOKUP(B12,角色属性!B:V,17,FALSE)</f>
        <v>5000</v>
      </c>
      <c r="G12" s="6">
        <f>VLOOKUP(B12,角色属性!B:V,18,FALSE)</f>
        <v>6000</v>
      </c>
      <c r="H12" s="21">
        <f>VLOOKUP(B12,角色属性!B:V,19,FALSE)</f>
        <v>4055.5555555555557</v>
      </c>
      <c r="I12" s="45">
        <f>LOG10((VLOOKUP(B12,角色属性!B:V,16,FALSE)+135)/100)/12+0.12</f>
        <v>0.24468646209722794</v>
      </c>
      <c r="J12" s="21">
        <f>VLOOKUP($R$1,敌方属性表!A:J,4,FALSE)</f>
        <v>4335</v>
      </c>
      <c r="K12" s="20">
        <v>100</v>
      </c>
      <c r="L12" s="20">
        <v>120</v>
      </c>
      <c r="M12">
        <v>0.12</v>
      </c>
      <c r="N12">
        <v>500</v>
      </c>
      <c r="O12">
        <v>3.5000000000000001E-3</v>
      </c>
      <c r="P12">
        <v>120</v>
      </c>
      <c r="Q12">
        <f t="shared" si="0"/>
        <v>877.95799843168015</v>
      </c>
      <c r="R12">
        <f t="shared" si="1"/>
        <v>1092.7824349378916</v>
      </c>
    </row>
    <row r="13" spans="1:18" x14ac:dyDescent="0.2">
      <c r="A13">
        <v>10</v>
      </c>
      <c r="B13" t="s">
        <v>19</v>
      </c>
      <c r="C13" s="6">
        <f>VLOOKUP(B13,角色属性!B:V,15,FALSE)</f>
        <v>4666.6666666666661</v>
      </c>
      <c r="D13" s="20">
        <v>0</v>
      </c>
      <c r="E13" s="20">
        <v>0</v>
      </c>
      <c r="F13" s="21">
        <f>VLOOKUP(B13,角色属性!B:V,17,FALSE)</f>
        <v>4666.6666666666661</v>
      </c>
      <c r="G13" s="6">
        <f>VLOOKUP(B13,角色属性!B:V,18,FALSE)</f>
        <v>5222.2222222222226</v>
      </c>
      <c r="H13" s="21">
        <f>VLOOKUP(B13,角色属性!B:V,19,FALSE)</f>
        <v>4833.3333333333339</v>
      </c>
      <c r="I13" s="45">
        <f>LOG10((VLOOKUP(B13,角色属性!B:V,16,FALSE)+135)/100)/12+0.12</f>
        <v>0.25470629282404711</v>
      </c>
      <c r="J13" s="21">
        <f>VLOOKUP($R$1,敌方属性表!A:J,4,FALSE)</f>
        <v>4335</v>
      </c>
      <c r="K13" s="20">
        <v>100</v>
      </c>
      <c r="L13" s="20">
        <v>120</v>
      </c>
      <c r="M13">
        <v>0.12</v>
      </c>
      <c r="N13">
        <v>500</v>
      </c>
      <c r="O13">
        <v>3.5000000000000001E-3</v>
      </c>
      <c r="P13">
        <v>120</v>
      </c>
      <c r="Q13">
        <f t="shared" si="0"/>
        <v>905.3585081356598</v>
      </c>
      <c r="R13">
        <f t="shared" si="1"/>
        <v>1135.9590174196035</v>
      </c>
    </row>
    <row r="14" spans="1:18" x14ac:dyDescent="0.2">
      <c r="A14">
        <v>11</v>
      </c>
      <c r="B14" t="s">
        <v>25</v>
      </c>
      <c r="C14" s="6">
        <f>VLOOKUP(B14,角色属性!B:V,15,FALSE)</f>
        <v>4666.6666666666661</v>
      </c>
      <c r="D14" s="20">
        <v>0</v>
      </c>
      <c r="E14" s="20">
        <v>0</v>
      </c>
      <c r="F14" s="21">
        <f>VLOOKUP(B14,角色属性!B:V,17,FALSE)</f>
        <v>4666.6666666666661</v>
      </c>
      <c r="G14" s="6">
        <f>VLOOKUP(B14,角色属性!B:V,18,FALSE)</f>
        <v>5222.2222222222226</v>
      </c>
      <c r="H14" s="21">
        <f>VLOOKUP(B14,角色属性!B:V,19,FALSE)</f>
        <v>4055.5555555555557</v>
      </c>
      <c r="I14" s="45">
        <f>LOG10((VLOOKUP(B14,角色属性!B:V,16,FALSE)+135)/100)/12+0.12</f>
        <v>0.25751213029993636</v>
      </c>
      <c r="J14" s="21">
        <f>VLOOKUP($R$1,敌方属性表!A:J,4,FALSE)</f>
        <v>4335</v>
      </c>
      <c r="K14" s="20">
        <v>100</v>
      </c>
      <c r="L14" s="20">
        <v>120</v>
      </c>
      <c r="M14">
        <v>0.12</v>
      </c>
      <c r="N14">
        <v>500</v>
      </c>
      <c r="O14">
        <v>3.5000000000000001E-3</v>
      </c>
      <c r="P14">
        <v>120</v>
      </c>
      <c r="Q14">
        <f t="shared" si="0"/>
        <v>889.37487747500495</v>
      </c>
      <c r="R14">
        <f t="shared" si="1"/>
        <v>1118.3996968088384</v>
      </c>
    </row>
    <row r="15" spans="1:18" x14ac:dyDescent="0.2">
      <c r="A15">
        <v>12</v>
      </c>
      <c r="B15" t="s">
        <v>27</v>
      </c>
      <c r="C15" s="6">
        <f>VLOOKUP(B15,角色属性!B:V,15,FALSE)</f>
        <v>5000</v>
      </c>
      <c r="D15" s="20">
        <v>0</v>
      </c>
      <c r="E15" s="20">
        <v>0</v>
      </c>
      <c r="F15" s="21">
        <f>VLOOKUP(B15,角色属性!B:V,17,FALSE)</f>
        <v>4000</v>
      </c>
      <c r="G15" s="6">
        <f>VLOOKUP(B15,角色属性!B:V,18,FALSE)</f>
        <v>5611.1111111111113</v>
      </c>
      <c r="H15" s="21">
        <f>VLOOKUP(B15,角色属性!B:V,19,FALSE)</f>
        <v>4055.5555555555557</v>
      </c>
      <c r="I15" s="45">
        <f>LOG10((VLOOKUP(B15,角色属性!B:V,16,FALSE)+135)/100)/12+0.12</f>
        <v>0.26011600065806406</v>
      </c>
      <c r="J15" s="21">
        <f>VLOOKUP($R$1,敌方属性表!A:J,4,FALSE)</f>
        <v>4335</v>
      </c>
      <c r="K15" s="20">
        <v>100</v>
      </c>
      <c r="L15" s="20">
        <v>120</v>
      </c>
      <c r="M15">
        <v>0.12</v>
      </c>
      <c r="N15">
        <v>500</v>
      </c>
      <c r="O15">
        <v>3.5000000000000001E-3</v>
      </c>
      <c r="P15">
        <v>120</v>
      </c>
      <c r="Q15">
        <f t="shared" si="0"/>
        <v>906.50019603999215</v>
      </c>
      <c r="R15">
        <f t="shared" si="1"/>
        <v>1142.2954016296658</v>
      </c>
    </row>
    <row r="16" spans="1:18" x14ac:dyDescent="0.2">
      <c r="A16" s="1">
        <v>13</v>
      </c>
      <c r="B16" s="1" t="s">
        <v>21</v>
      </c>
      <c r="C16" s="6">
        <f>VLOOKUP(B16,角色属性!B:V,15,FALSE)</f>
        <v>3666.6666666666665</v>
      </c>
      <c r="D16" s="20">
        <v>0</v>
      </c>
      <c r="E16" s="20">
        <v>0</v>
      </c>
      <c r="F16" s="21">
        <f>VLOOKUP(B16,角色属性!B:V,17,FALSE)</f>
        <v>5333.333333333333</v>
      </c>
      <c r="G16" s="6">
        <f>VLOOKUP(B16,角色属性!B:V,18,FALSE)</f>
        <v>6000</v>
      </c>
      <c r="H16" s="21">
        <f>VLOOKUP(B16,角色属性!B:V,19,FALSE)</f>
        <v>3277.7777777777778</v>
      </c>
      <c r="I16" s="45">
        <f>LOG10((VLOOKUP(B16,角色属性!B:V,16,FALSE)+135)/100)/12+0.12</f>
        <v>0.26011600065806406</v>
      </c>
      <c r="J16" s="21">
        <f>VLOOKUP($R$1,敌方属性表!A:J,4,FALSE)</f>
        <v>4335</v>
      </c>
      <c r="K16" s="20">
        <v>100</v>
      </c>
      <c r="L16" s="20">
        <v>120</v>
      </c>
      <c r="M16">
        <v>0.12</v>
      </c>
      <c r="N16">
        <v>500</v>
      </c>
      <c r="O16">
        <v>3.5000000000000001E-3</v>
      </c>
      <c r="P16">
        <v>120</v>
      </c>
      <c r="Q16">
        <f t="shared" si="0"/>
        <v>847.13242501470313</v>
      </c>
      <c r="R16">
        <f t="shared" si="1"/>
        <v>1067.485123437295</v>
      </c>
    </row>
    <row r="17" spans="1:18" x14ac:dyDescent="0.2">
      <c r="A17" s="1">
        <v>14</v>
      </c>
      <c r="B17" s="1" t="s">
        <v>23</v>
      </c>
      <c r="C17" s="6">
        <f>VLOOKUP(B17,角色属性!B:V,15,FALSE)</f>
        <v>4333.333333333333</v>
      </c>
      <c r="D17" s="20">
        <v>0</v>
      </c>
      <c r="E17" s="20">
        <v>0</v>
      </c>
      <c r="F17" s="21">
        <f>VLOOKUP(B17,角色属性!B:V,17,FALSE)</f>
        <v>3666.6666666666665</v>
      </c>
      <c r="G17" s="6">
        <f>VLOOKUP(B17,角色属性!B:V,18,FALSE)</f>
        <v>5611.1111111111113</v>
      </c>
      <c r="H17" s="21">
        <f>VLOOKUP(B17,角色属性!B:V,19,FALSE)</f>
        <v>5222.2222222222226</v>
      </c>
      <c r="I17" s="45">
        <f>LOG10((VLOOKUP(B17,角色属性!B:V,16,FALSE)+135)/100)/12+0.12</f>
        <v>0.25751213029993636</v>
      </c>
      <c r="J17" s="21">
        <f>VLOOKUP($R$1,敌方属性表!A:J,4,FALSE)</f>
        <v>4335</v>
      </c>
      <c r="K17" s="20">
        <v>100</v>
      </c>
      <c r="L17" s="20">
        <v>120</v>
      </c>
      <c r="M17">
        <v>0.12</v>
      </c>
      <c r="N17">
        <v>500</v>
      </c>
      <c r="O17">
        <v>3.5000000000000001E-3</v>
      </c>
      <c r="P17">
        <v>120</v>
      </c>
      <c r="Q17">
        <f t="shared" si="0"/>
        <v>859.69099196236039</v>
      </c>
      <c r="R17">
        <f t="shared" si="1"/>
        <v>1081.0718507022532</v>
      </c>
    </row>
    <row r="18" spans="1:18" x14ac:dyDescent="0.2">
      <c r="A18">
        <v>15</v>
      </c>
      <c r="B18" t="s">
        <v>29</v>
      </c>
      <c r="C18" s="6">
        <f>VLOOKUP(B18,角色属性!B:V,15,FALSE)</f>
        <v>5666.6666666666661</v>
      </c>
      <c r="D18" s="20">
        <v>0</v>
      </c>
      <c r="E18" s="20">
        <v>0</v>
      </c>
      <c r="F18" s="21">
        <f>VLOOKUP(B18,角色属性!B:V,17,FALSE)</f>
        <v>4666.6666666666661</v>
      </c>
      <c r="G18" s="6">
        <f>VLOOKUP(B18,角色属性!B:V,18,FALSE)</f>
        <v>3666.666666666667</v>
      </c>
      <c r="H18" s="21">
        <f>VLOOKUP(B18,角色属性!B:V,19,FALSE)</f>
        <v>3666.666666666667</v>
      </c>
      <c r="I18" s="45">
        <f>LOG10((VLOOKUP(B18,角色属性!B:V,16,FALSE)+135)/100)/12+0.12</f>
        <v>0.25166450290775044</v>
      </c>
      <c r="J18" s="21">
        <f>VLOOKUP($R$1,敌方属性表!A:J,4,FALSE)</f>
        <v>4335</v>
      </c>
      <c r="K18" s="20">
        <v>100</v>
      </c>
      <c r="L18" s="20">
        <v>120</v>
      </c>
      <c r="M18">
        <v>0.12</v>
      </c>
      <c r="N18">
        <v>500</v>
      </c>
      <c r="O18">
        <v>3.5000000000000001E-3</v>
      </c>
      <c r="P18">
        <v>120</v>
      </c>
      <c r="Q18">
        <f t="shared" si="0"/>
        <v>903.07513232699489</v>
      </c>
      <c r="R18">
        <f t="shared" si="1"/>
        <v>1130.3470865924191</v>
      </c>
    </row>
    <row r="19" spans="1:18" x14ac:dyDescent="0.2">
      <c r="A19" s="1">
        <v>16</v>
      </c>
      <c r="B19" s="1" t="s">
        <v>31</v>
      </c>
      <c r="C19" s="6">
        <f>VLOOKUP(B19,角色属性!B:V,15,FALSE)</f>
        <v>4333.333333333333</v>
      </c>
      <c r="D19" s="20">
        <v>0</v>
      </c>
      <c r="E19" s="20">
        <v>0</v>
      </c>
      <c r="F19" s="21">
        <f>VLOOKUP(B19,角色属性!B:V,17,FALSE)</f>
        <v>5000</v>
      </c>
      <c r="G19" s="6">
        <f>VLOOKUP(B19,角色属性!B:V,18,FALSE)</f>
        <v>5222.2222222222226</v>
      </c>
      <c r="H19" s="21">
        <f>VLOOKUP(B19,角色属性!B:V,19,FALSE)</f>
        <v>3277.7777777777778</v>
      </c>
      <c r="I19" s="45">
        <f>LOG10((VLOOKUP(B19,角色属性!B:V,16,FALSE)+135)/100)/12+0.12</f>
        <v>0.26254503732777479</v>
      </c>
      <c r="J19" s="21">
        <f>VLOOKUP($R$1,敌方属性表!A:J,4,FALSE)</f>
        <v>4335</v>
      </c>
      <c r="K19" s="20">
        <v>100</v>
      </c>
      <c r="L19" s="20">
        <v>120</v>
      </c>
      <c r="M19">
        <v>0.12</v>
      </c>
      <c r="N19">
        <v>500</v>
      </c>
      <c r="O19">
        <v>3.5000000000000001E-3</v>
      </c>
      <c r="P19">
        <v>120</v>
      </c>
      <c r="Q19">
        <f t="shared" si="0"/>
        <v>858.54930405802804</v>
      </c>
      <c r="R19">
        <f t="shared" si="1"/>
        <v>1083.957163139678</v>
      </c>
    </row>
    <row r="20" spans="1:18" x14ac:dyDescent="0.2">
      <c r="A20">
        <v>17</v>
      </c>
      <c r="B20" t="s">
        <v>33</v>
      </c>
      <c r="C20" s="6">
        <f>VLOOKUP(B20,角色属性!B:V,15,FALSE)</f>
        <v>4666.6666666666661</v>
      </c>
      <c r="D20" s="20">
        <v>0</v>
      </c>
      <c r="E20" s="20">
        <v>0</v>
      </c>
      <c r="F20" s="21">
        <f>VLOOKUP(B20,角色属性!B:V,17,FALSE)</f>
        <v>5000</v>
      </c>
      <c r="G20" s="6">
        <f>VLOOKUP(B20,角色属性!B:V,18,FALSE)</f>
        <v>3666.666666666667</v>
      </c>
      <c r="H20" s="21">
        <f>VLOOKUP(B20,角色属性!B:V,19,FALSE)</f>
        <v>3666.666666666667</v>
      </c>
      <c r="I20" s="45">
        <f>LOG10((VLOOKUP(B20,角色属性!B:V,16,FALSE)+135)/100)/12+0.12</f>
        <v>0.25751213029993636</v>
      </c>
      <c r="J20" s="21">
        <f>VLOOKUP($R$1,敌方属性表!A:J,4,FALSE)</f>
        <v>4335</v>
      </c>
      <c r="K20" s="20">
        <v>100</v>
      </c>
      <c r="L20" s="20">
        <v>120</v>
      </c>
      <c r="M20">
        <v>0.12</v>
      </c>
      <c r="N20">
        <v>500</v>
      </c>
      <c r="O20">
        <v>3.5000000000000001E-3</v>
      </c>
      <c r="P20">
        <v>120</v>
      </c>
      <c r="Q20">
        <f t="shared" si="0"/>
        <v>831.14879435404828</v>
      </c>
      <c r="R20">
        <f t="shared" si="1"/>
        <v>1045.1796909843829</v>
      </c>
    </row>
    <row r="21" spans="1:18" x14ac:dyDescent="0.2">
      <c r="A21" s="1">
        <v>18</v>
      </c>
      <c r="B21" s="1" t="s">
        <v>55</v>
      </c>
      <c r="C21" s="6">
        <f>VLOOKUP(B21,角色属性!B:V,15,FALSE)</f>
        <v>3000</v>
      </c>
      <c r="D21" s="20">
        <v>0</v>
      </c>
      <c r="E21" s="20">
        <v>0</v>
      </c>
      <c r="F21" s="21">
        <f>VLOOKUP(B21,角色属性!B:V,17,FALSE)</f>
        <v>5000</v>
      </c>
      <c r="G21" s="6">
        <f>VLOOKUP(B21,角色属性!B:V,18,FALSE)</f>
        <v>5222.2222222222226</v>
      </c>
      <c r="H21" s="21">
        <f>VLOOKUP(B21,角色属性!B:V,19,FALSE)</f>
        <v>4055.5555555555557</v>
      </c>
      <c r="I21" s="45">
        <f>LOG10((VLOOKUP(B21,角色属性!B:V,16,FALSE)+135)/100)/12+0.12</f>
        <v>0.25470629282404711</v>
      </c>
      <c r="J21" s="21">
        <f>VLOOKUP($R$1,敌方属性表!A:J,4,FALSE)</f>
        <v>4335</v>
      </c>
      <c r="K21" s="20">
        <v>100</v>
      </c>
      <c r="L21" s="20">
        <v>120</v>
      </c>
      <c r="M21">
        <v>0.12</v>
      </c>
      <c r="N21">
        <v>500</v>
      </c>
      <c r="O21">
        <v>3.5000000000000001E-3</v>
      </c>
      <c r="P21">
        <v>120</v>
      </c>
      <c r="Q21">
        <f t="shared" si="0"/>
        <v>760.36414428543435</v>
      </c>
      <c r="R21">
        <f t="shared" si="1"/>
        <v>954.03367667270618</v>
      </c>
    </row>
  </sheetData>
  <phoneticPr fontId="6" type="noConversion"/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角色属性!$B:$B</xm:f>
          </x14:formula1>
          <xm:sqref>B2:B1048576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5" sqref="A5"/>
    </sheetView>
  </sheetViews>
  <sheetFormatPr defaultRowHeight="14.25" x14ac:dyDescent="0.2"/>
  <sheetData>
    <row r="1" spans="1:10" x14ac:dyDescent="0.2">
      <c r="A1" t="s">
        <v>102</v>
      </c>
      <c r="B1" t="s">
        <v>40</v>
      </c>
      <c r="C1" t="s">
        <v>36</v>
      </c>
      <c r="D1" t="s">
        <v>38</v>
      </c>
      <c r="E1" t="s">
        <v>50</v>
      </c>
      <c r="F1" t="s">
        <v>48</v>
      </c>
      <c r="G1" t="s">
        <v>46</v>
      </c>
      <c r="H1" t="s">
        <v>44</v>
      </c>
      <c r="I1" t="s">
        <v>42</v>
      </c>
      <c r="J1" t="s">
        <v>57</v>
      </c>
    </row>
    <row r="2" spans="1:10" x14ac:dyDescent="0.2">
      <c r="A2">
        <v>1</v>
      </c>
      <c r="B2">
        <v>1000</v>
      </c>
      <c r="C2">
        <v>900</v>
      </c>
      <c r="D2">
        <v>450</v>
      </c>
      <c r="E2">
        <v>120</v>
      </c>
      <c r="F2">
        <v>120</v>
      </c>
      <c r="G2">
        <v>120</v>
      </c>
      <c r="H2">
        <v>25</v>
      </c>
      <c r="I2">
        <v>25</v>
      </c>
    </row>
    <row r="3" spans="1:10" x14ac:dyDescent="0.2">
      <c r="A3" s="6">
        <v>25</v>
      </c>
      <c r="B3" s="6">
        <f>B$2+(B$8-B$2)/100*$A3</f>
        <v>3250</v>
      </c>
      <c r="C3" s="6">
        <f t="shared" ref="C3:I3" si="0">C$2+(C$8-C$2)/100*$A3</f>
        <v>2175</v>
      </c>
      <c r="D3" s="6">
        <f t="shared" si="0"/>
        <v>1837.5</v>
      </c>
      <c r="E3" s="6">
        <f t="shared" si="0"/>
        <v>1340</v>
      </c>
      <c r="F3" s="6">
        <f t="shared" si="0"/>
        <v>1340</v>
      </c>
      <c r="G3" s="6">
        <f t="shared" si="0"/>
        <v>1340</v>
      </c>
      <c r="H3" s="6">
        <f t="shared" si="0"/>
        <v>56.25</v>
      </c>
      <c r="I3" s="6">
        <f t="shared" si="0"/>
        <v>56.25</v>
      </c>
    </row>
    <row r="4" spans="1:10" x14ac:dyDescent="0.2">
      <c r="A4" s="6">
        <v>40</v>
      </c>
      <c r="B4" s="6">
        <f t="shared" ref="B4:I7" si="1">B$2+(B$8-B$2)/100*$A4</f>
        <v>4600</v>
      </c>
      <c r="C4" s="6">
        <f t="shared" si="1"/>
        <v>2940</v>
      </c>
      <c r="D4" s="6">
        <f t="shared" si="1"/>
        <v>2670</v>
      </c>
      <c r="E4" s="6">
        <f t="shared" si="1"/>
        <v>2072</v>
      </c>
      <c r="F4" s="6">
        <f t="shared" si="1"/>
        <v>2072</v>
      </c>
      <c r="G4" s="6">
        <f t="shared" si="1"/>
        <v>2072</v>
      </c>
      <c r="H4" s="6">
        <f t="shared" si="1"/>
        <v>75</v>
      </c>
      <c r="I4" s="6">
        <f t="shared" si="1"/>
        <v>75</v>
      </c>
    </row>
    <row r="5" spans="1:10" x14ac:dyDescent="0.2">
      <c r="A5" s="6">
        <v>55</v>
      </c>
      <c r="B5" s="6">
        <f t="shared" si="1"/>
        <v>5950</v>
      </c>
      <c r="C5" s="6">
        <f t="shared" si="1"/>
        <v>3705</v>
      </c>
      <c r="D5" s="6">
        <f t="shared" si="1"/>
        <v>3502.5</v>
      </c>
      <c r="E5" s="6">
        <f t="shared" si="1"/>
        <v>2804</v>
      </c>
      <c r="F5" s="6">
        <f t="shared" si="1"/>
        <v>2804</v>
      </c>
      <c r="G5" s="6">
        <f t="shared" si="1"/>
        <v>2804</v>
      </c>
      <c r="H5" s="6">
        <f t="shared" si="1"/>
        <v>93.75</v>
      </c>
      <c r="I5" s="6">
        <f t="shared" si="1"/>
        <v>93.75</v>
      </c>
    </row>
    <row r="6" spans="1:10" x14ac:dyDescent="0.2">
      <c r="A6" s="6">
        <v>70</v>
      </c>
      <c r="B6" s="6">
        <f t="shared" si="1"/>
        <v>7300</v>
      </c>
      <c r="C6" s="6">
        <f t="shared" si="1"/>
        <v>4470</v>
      </c>
      <c r="D6" s="6">
        <f t="shared" si="1"/>
        <v>4335</v>
      </c>
      <c r="E6" s="6">
        <f t="shared" si="1"/>
        <v>3536</v>
      </c>
      <c r="F6" s="6">
        <f t="shared" si="1"/>
        <v>3536</v>
      </c>
      <c r="G6" s="6">
        <f t="shared" si="1"/>
        <v>3536</v>
      </c>
      <c r="H6" s="6">
        <f t="shared" si="1"/>
        <v>112.5</v>
      </c>
      <c r="I6" s="6">
        <f t="shared" si="1"/>
        <v>112.5</v>
      </c>
    </row>
    <row r="7" spans="1:10" x14ac:dyDescent="0.2">
      <c r="A7" s="6">
        <v>80</v>
      </c>
      <c r="B7" s="6">
        <f t="shared" si="1"/>
        <v>8200</v>
      </c>
      <c r="C7" s="6">
        <f t="shared" si="1"/>
        <v>4980</v>
      </c>
      <c r="D7" s="6">
        <f t="shared" si="1"/>
        <v>4890</v>
      </c>
      <c r="E7" s="6">
        <f t="shared" si="1"/>
        <v>4024</v>
      </c>
      <c r="F7" s="6">
        <f t="shared" si="1"/>
        <v>4024</v>
      </c>
      <c r="G7" s="6">
        <f t="shared" si="1"/>
        <v>4024</v>
      </c>
      <c r="H7" s="6">
        <f t="shared" si="1"/>
        <v>125</v>
      </c>
      <c r="I7" s="6">
        <f t="shared" si="1"/>
        <v>125</v>
      </c>
    </row>
    <row r="8" spans="1:10" x14ac:dyDescent="0.2">
      <c r="A8">
        <v>100</v>
      </c>
      <c r="B8">
        <v>10000</v>
      </c>
      <c r="C8">
        <v>6000</v>
      </c>
      <c r="D8">
        <v>6000</v>
      </c>
      <c r="E8">
        <v>5000</v>
      </c>
      <c r="F8">
        <v>5000</v>
      </c>
      <c r="G8">
        <v>5000</v>
      </c>
      <c r="H8">
        <v>150</v>
      </c>
      <c r="I8">
        <v>150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战斗流程</vt:lpstr>
      <vt:lpstr>战斗编队</vt:lpstr>
      <vt:lpstr>角色属性</vt:lpstr>
      <vt:lpstr>属性区间</vt:lpstr>
      <vt:lpstr>普通攻击验算</vt:lpstr>
      <vt:lpstr>重击技能验算</vt:lpstr>
      <vt:lpstr>大招技能验算</vt:lpstr>
      <vt:lpstr>超萌攻击</vt:lpstr>
      <vt:lpstr>敌方属性表</vt:lpstr>
      <vt:lpstr>战斗流程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2018-12-27T01:59:28Z</dcterms:created>
  <dcterms:modified xsi:type="dcterms:W3CDTF">2019-01-16T09:24:17Z</dcterms:modified>
</cp:coreProperties>
</file>