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600" tabRatio="500" activeTab="1"/>
  </bookViews>
  <sheets>
    <sheet name="CART" sheetId="1" r:id="rId1"/>
    <sheet name="kN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  <c r="G16" i="2"/>
  <c r="G17" i="2"/>
  <c r="E16" i="2"/>
  <c r="E17" i="2"/>
  <c r="E15" i="2"/>
  <c r="F15" i="2"/>
  <c r="F16" i="2"/>
  <c r="F17" i="2"/>
  <c r="D15" i="2"/>
  <c r="D16" i="2"/>
  <c r="D17" i="2"/>
  <c r="D14" i="2"/>
  <c r="C14" i="2"/>
  <c r="C15" i="2"/>
  <c r="C16" i="2"/>
  <c r="C17" i="2"/>
  <c r="K21" i="1"/>
  <c r="L21" i="1"/>
  <c r="M21" i="1"/>
  <c r="H21" i="1"/>
  <c r="I21" i="1"/>
  <c r="J21" i="1"/>
  <c r="O21" i="1"/>
  <c r="G21" i="1"/>
  <c r="N21" i="1"/>
  <c r="P21" i="1"/>
  <c r="K20" i="1"/>
  <c r="L20" i="1"/>
  <c r="M20" i="1"/>
  <c r="H20" i="1"/>
  <c r="I20" i="1"/>
  <c r="J20" i="1"/>
  <c r="O20" i="1"/>
  <c r="G20" i="1"/>
  <c r="N20" i="1"/>
  <c r="P20" i="1"/>
  <c r="K19" i="1"/>
  <c r="L19" i="1"/>
  <c r="M19" i="1"/>
  <c r="H19" i="1"/>
  <c r="I19" i="1"/>
  <c r="J19" i="1"/>
  <c r="O19" i="1"/>
  <c r="G19" i="1"/>
  <c r="N19" i="1"/>
  <c r="P19" i="1"/>
  <c r="K18" i="1"/>
  <c r="L18" i="1"/>
  <c r="M18" i="1"/>
  <c r="H18" i="1"/>
  <c r="I18" i="1"/>
  <c r="J18" i="1"/>
  <c r="O18" i="1"/>
  <c r="G18" i="1"/>
  <c r="N18" i="1"/>
  <c r="P18" i="1"/>
</calcChain>
</file>

<file path=xl/sharedStrings.xml><?xml version="1.0" encoding="utf-8"?>
<sst xmlns="http://schemas.openxmlformats.org/spreadsheetml/2006/main" count="96" uniqueCount="67">
  <si>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</si>
  <si>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</si>
  <si>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</si>
  <si>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</si>
  <si>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</si>
  <si>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</si>
  <si>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</si>
  <si>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</si>
  <si>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</si>
  <si>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</si>
  <si>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</si>
  <si>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</si>
  <si>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ID</t>
  </si>
  <si>
    <t>Age</t>
  </si>
  <si>
    <t>Asset Size</t>
  </si>
  <si>
    <t>Income</t>
  </si>
  <si>
    <t>X</t>
  </si>
  <si>
    <t>?</t>
  </si>
  <si>
    <t>Medium</t>
  </si>
  <si>
    <t>Low</t>
  </si>
  <si>
    <t>High</t>
  </si>
  <si>
    <t>given Left</t>
  </si>
  <si>
    <t>given Right</t>
  </si>
  <si>
    <t>Variable</t>
  </si>
  <si>
    <t>Left</t>
  </si>
  <si>
    <t>Right</t>
  </si>
  <si>
    <t>p left</t>
  </si>
  <si>
    <t>p right</t>
  </si>
  <si>
    <t>2*PL*PR</t>
  </si>
  <si>
    <t>Q(s/t)</t>
  </si>
  <si>
    <t>Φ(s/t)</t>
  </si>
  <si>
    <t>Hispanic, White</t>
  </si>
  <si>
    <t>Black,White</t>
  </si>
  <si>
    <t>Hispanic, Black</t>
  </si>
  <si>
    <t>Candidate Split</t>
  </si>
  <si>
    <t>distance</t>
  </si>
  <si>
    <t>k = 1</t>
  </si>
  <si>
    <t>k = 2</t>
  </si>
  <si>
    <t>k = 3</t>
  </si>
  <si>
    <r>
      <rPr>
        <b/>
        <sz val="14"/>
        <color theme="1"/>
        <rFont val="Calibri"/>
        <scheme val="minor"/>
      </rPr>
      <t xml:space="preserve">What would be the income category for X if K=3 and “distance weighted vote” is used?  Why?  </t>
    </r>
  </si>
  <si>
    <t>If k = 3, the rows that would be chosen are rows 4, 5, and 6 because they are identical in age and asset size. No calculations are necessary. High has 2 votes, medium has 1 vote, and therefore the income category would be high.</t>
  </si>
  <si>
    <t>kNN</t>
  </si>
  <si>
    <t>Income Value</t>
  </si>
  <si>
    <t>K = 1 and method = ”unweighted vote” is used</t>
  </si>
  <si>
    <t>K = 2 and method = ”weighted vote” is used</t>
  </si>
  <si>
    <t>K =3 and method = ”distance weighted vote” is used?</t>
  </si>
  <si>
    <t>What would be the value of income for customer x in the table below if:</t>
  </si>
  <si>
    <t>The closest neighbor is id = 2. Income Value would be $90,000</t>
  </si>
  <si>
    <t>Part B:</t>
  </si>
  <si>
    <t>Part A:</t>
  </si>
  <si>
    <t>TREE:</t>
  </si>
  <si>
    <t>X to:</t>
  </si>
  <si>
    <t>Age Normalization</t>
  </si>
  <si>
    <t>Asset Normalization</t>
  </si>
  <si>
    <t>Age Min:</t>
  </si>
  <si>
    <t>Age Max:</t>
  </si>
  <si>
    <t>Asset Min:</t>
  </si>
  <si>
    <t>Asset Max:</t>
  </si>
  <si>
    <t>Age Range:</t>
  </si>
  <si>
    <t>Asset Range:</t>
  </si>
  <si>
    <t>1/(distance)^2</t>
  </si>
  <si>
    <t xml:space="preserve">K </t>
  </si>
  <si>
    <t>** randomly chosen between 1 and 2 because the distance is the same.</t>
  </si>
  <si>
    <t>The closest neighbors are id = 2 (from above) and id = 1. The income value would now be $95,000.</t>
  </si>
  <si>
    <t>The closest neighbors are id = 2, id = 1 (from above) and id = 3. The income value would now be $100,478.08</t>
  </si>
  <si>
    <t>2, 1</t>
  </si>
  <si>
    <t>2, 1, 3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</si>
</sst>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b/>
      <sz val="14"/>
      <color rgb="FF8496B0"/>
      <name val="Calibri"/>
      <scheme val="minor"/>
    </font>
    <font>
      <b/>
      <sz val="14"/>
      <color rgb="FF000000"/>
      <name val="Calibri"/>
      <scheme val="minor"/>
    </font>
    <font>
      <b/>
      <sz val="14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6"/>
      <color rgb="FFFFFFFF"/>
      <name val="Calibri"/>
      <scheme val="minor"/>
    </font>
    <font>
      <b/>
      <sz val="16"/>
      <color theme="0"/>
      <name val="Calibri"/>
      <scheme val="minor"/>
    </font>
    <font>
      <b/>
      <sz val="18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71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164" fontId="0" fillId="0" borderId="13" xfId="0" applyNumberFormat="1" applyBorder="1"/>
    <xf numFmtId="164" fontId="0" fillId="0" borderId="14" xfId="0" applyNumberFormat="1" applyBorder="1" applyAlignment="1">
      <alignment horizontal="center" vertical="center"/>
    </xf>
    <xf numFmtId="164" fontId="0" fillId="0" borderId="14" xfId="0" applyNumberFormat="1" applyBorder="1"/>
    <xf numFmtId="164" fontId="0" fillId="0" borderId="4" xfId="0" applyNumberForma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4" borderId="20" xfId="3" applyBorder="1" applyAlignment="1">
      <alignment horizontal="center" vertical="center"/>
    </xf>
    <xf numFmtId="0" fontId="5" fillId="4" borderId="14" xfId="3" applyBorder="1" applyAlignment="1">
      <alignment horizontal="center" vertical="center"/>
    </xf>
    <xf numFmtId="0" fontId="5" fillId="4" borderId="18" xfId="3" applyBorder="1" applyAlignment="1">
      <alignment horizontal="center" vertical="center"/>
    </xf>
    <xf numFmtId="0" fontId="5" fillId="3" borderId="14" xfId="2" applyBorder="1" applyAlignment="1">
      <alignment horizontal="center" vertical="center"/>
    </xf>
    <xf numFmtId="0" fontId="5" fillId="3" borderId="18" xfId="2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18" xfId="0" applyNumberFormat="1" applyBorder="1"/>
    <xf numFmtId="0" fontId="5" fillId="3" borderId="20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/>
    <xf numFmtId="0" fontId="0" fillId="0" borderId="15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5" borderId="14" xfId="4" applyBorder="1" applyAlignment="1">
      <alignment horizontal="center" vertical="center"/>
    </xf>
    <xf numFmtId="0" fontId="5" fillId="2" borderId="20" xfId="1" applyBorder="1" applyAlignment="1">
      <alignment horizontal="center" vertical="center"/>
    </xf>
    <xf numFmtId="0" fontId="5" fillId="2" borderId="18" xfId="1" applyBorder="1" applyAlignment="1">
      <alignment horizontal="center" vertical="center"/>
    </xf>
    <xf numFmtId="0" fontId="5" fillId="5" borderId="4" xfId="4" applyBorder="1"/>
    <xf numFmtId="0" fontId="0" fillId="0" borderId="0" xfId="0" applyFont="1"/>
    <xf numFmtId="0" fontId="2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vertical="center"/>
    </xf>
    <xf numFmtId="0" fontId="12" fillId="7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0" fillId="0" borderId="11" xfId="0" applyFont="1" applyBorder="1"/>
    <xf numFmtId="0" fontId="11" fillId="6" borderId="6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8" fillId="0" borderId="0" xfId="0" applyFont="1" applyAlignment="1">
      <alignment horizontal="left" vertical="center"/>
    </xf>
    <xf numFmtId="0" fontId="0" fillId="0" borderId="0" xfId="0" applyFont="1" applyBorder="1"/>
    <xf numFmtId="0" fontId="0" fillId="0" borderId="0" xfId="0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  <xf numFmtId="0" fontId="12" fillId="7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71">
    <cellStyle name="60% - Accent4" xfId="2" builtinId="44"/>
    <cellStyle name="60% - Accent5" xfId="3" builtinId="48"/>
    <cellStyle name="Accent3" xfId="1" builtinId="37"/>
    <cellStyle name="Accent6" xfId="4" builtinId="49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23</xdr:row>
      <xdr:rowOff>0</xdr:rowOff>
    </xdr:from>
    <xdr:to>
      <xdr:col>9</xdr:col>
      <xdr:colOff>444500</xdr:colOff>
      <xdr:row>27</xdr:row>
      <xdr:rowOff>88900</xdr:rowOff>
    </xdr:to>
    <xdr:sp macro="" textlink="">
      <xdr:nvSpPr>
        <xdr:cNvPr id="2" name="Rounded Rectangle 1"/>
        <xdr:cNvSpPr/>
      </xdr:nvSpPr>
      <xdr:spPr>
        <a:xfrm>
          <a:off x="6273800" y="4914900"/>
          <a:ext cx="2438400" cy="8509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Ethnicity:</a:t>
          </a:r>
        </a:p>
      </xdr:txBody>
    </xdr:sp>
    <xdr:clientData/>
  </xdr:twoCellAnchor>
  <xdr:twoCellAnchor>
    <xdr:from>
      <xdr:col>4</xdr:col>
      <xdr:colOff>673100</xdr:colOff>
      <xdr:row>31</xdr:row>
      <xdr:rowOff>12700</xdr:rowOff>
    </xdr:from>
    <xdr:to>
      <xdr:col>7</xdr:col>
      <xdr:colOff>165100</xdr:colOff>
      <xdr:row>38</xdr:row>
      <xdr:rowOff>0</xdr:rowOff>
    </xdr:to>
    <xdr:sp macro="" textlink="">
      <xdr:nvSpPr>
        <xdr:cNvPr id="3" name="Rounded Rectangle 2"/>
        <xdr:cNvSpPr/>
      </xdr:nvSpPr>
      <xdr:spPr>
        <a:xfrm>
          <a:off x="4559300" y="6451600"/>
          <a:ext cx="2222500" cy="13208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Old:</a:t>
          </a:r>
        </a:p>
        <a:p>
          <a:pPr algn="ctr"/>
          <a:r>
            <a:rPr lang="en-US" sz="1600"/>
            <a:t>Alcohol: 50.8%</a:t>
          </a:r>
        </a:p>
        <a:p>
          <a:pPr algn="ctr"/>
          <a:r>
            <a:rPr lang="en-US" sz="1600"/>
            <a:t>Cocaine: 27.6%</a:t>
          </a:r>
        </a:p>
        <a:p>
          <a:pPr algn="ctr"/>
          <a:r>
            <a:rPr lang="en-US" sz="1600"/>
            <a:t>Heroin: 21.5%</a:t>
          </a:r>
        </a:p>
      </xdr:txBody>
    </xdr:sp>
    <xdr:clientData/>
  </xdr:twoCellAnchor>
  <xdr:twoCellAnchor>
    <xdr:from>
      <xdr:col>8</xdr:col>
      <xdr:colOff>711200</xdr:colOff>
      <xdr:row>31</xdr:row>
      <xdr:rowOff>12700</xdr:rowOff>
    </xdr:from>
    <xdr:to>
      <xdr:col>11</xdr:col>
      <xdr:colOff>457200</xdr:colOff>
      <xdr:row>38</xdr:row>
      <xdr:rowOff>0</xdr:rowOff>
    </xdr:to>
    <xdr:sp macro="" textlink="">
      <xdr:nvSpPr>
        <xdr:cNvPr id="5" name="Rounded Rectangle 4"/>
        <xdr:cNvSpPr/>
      </xdr:nvSpPr>
      <xdr:spPr>
        <a:xfrm>
          <a:off x="8153400" y="6451600"/>
          <a:ext cx="2222500" cy="13208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aseline="0"/>
            <a:t>Young:</a:t>
          </a:r>
        </a:p>
        <a:p>
          <a:pPr algn="ctr"/>
          <a:r>
            <a:rPr lang="en-US" sz="1600" baseline="0"/>
            <a:t>Alcohol: 26.9%</a:t>
          </a:r>
        </a:p>
        <a:p>
          <a:pPr algn="ctr"/>
          <a:r>
            <a:rPr lang="en-US" sz="1600" baseline="0"/>
            <a:t>Cocaine: 45.2%</a:t>
          </a:r>
        </a:p>
        <a:p>
          <a:pPr algn="ctr"/>
          <a:r>
            <a:rPr lang="en-US" sz="1600" baseline="0"/>
            <a:t>Heroin: 27.9%</a:t>
          </a:r>
          <a:endParaRPr lang="en-US" sz="1600"/>
        </a:p>
      </xdr:txBody>
    </xdr:sp>
    <xdr:clientData/>
  </xdr:twoCellAnchor>
  <xdr:twoCellAnchor>
    <xdr:from>
      <xdr:col>9</xdr:col>
      <xdr:colOff>12700</xdr:colOff>
      <xdr:row>27</xdr:row>
      <xdr:rowOff>101600</xdr:rowOff>
    </xdr:from>
    <xdr:to>
      <xdr:col>9</xdr:col>
      <xdr:colOff>622300</xdr:colOff>
      <xdr:row>30</xdr:row>
      <xdr:rowOff>177800</xdr:rowOff>
    </xdr:to>
    <xdr:cxnSp macro="">
      <xdr:nvCxnSpPr>
        <xdr:cNvPr id="7" name="Straight Arrow Connector 6"/>
        <xdr:cNvCxnSpPr/>
      </xdr:nvCxnSpPr>
      <xdr:spPr>
        <a:xfrm>
          <a:off x="8280400" y="5778500"/>
          <a:ext cx="609600" cy="647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27</xdr:row>
      <xdr:rowOff>88900</xdr:rowOff>
    </xdr:from>
    <xdr:to>
      <xdr:col>6</xdr:col>
      <xdr:colOff>711200</xdr:colOff>
      <xdr:row>30</xdr:row>
      <xdr:rowOff>177800</xdr:rowOff>
    </xdr:to>
    <xdr:cxnSp macro="">
      <xdr:nvCxnSpPr>
        <xdr:cNvPr id="11" name="Straight Arrow Connector 10"/>
        <xdr:cNvCxnSpPr/>
      </xdr:nvCxnSpPr>
      <xdr:spPr>
        <a:xfrm flipH="1">
          <a:off x="5969000" y="5765800"/>
          <a:ext cx="533400" cy="660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177800</xdr:colOff>
      <xdr:row>29</xdr:row>
      <xdr:rowOff>25400</xdr:rowOff>
    </xdr:from>
    <xdr:to>
      <xdr:col>6</xdr:col>
      <xdr:colOff>101600</xdr:colOff>
      <xdr:row>30</xdr:row>
      <xdr:rowOff>76200</xdr:rowOff>
    </xdr:to>
    <xdr:sp macro="" textlink="">
      <xdr:nvSpPr>
        <xdr:cNvPr id="16" name="Rectangle 15"/>
        <xdr:cNvSpPr/>
      </xdr:nvSpPr>
      <xdr:spPr>
        <a:xfrm>
          <a:off x="5143500" y="6083300"/>
          <a:ext cx="749300" cy="2413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Left Node</a:t>
          </a:r>
        </a:p>
      </xdr:txBody>
    </xdr:sp>
    <xdr:clientData/>
  </xdr:twoCellAnchor>
  <xdr:twoCellAnchor>
    <xdr:from>
      <xdr:col>9</xdr:col>
      <xdr:colOff>736600</xdr:colOff>
      <xdr:row>29</xdr:row>
      <xdr:rowOff>25400</xdr:rowOff>
    </xdr:from>
    <xdr:to>
      <xdr:col>10</xdr:col>
      <xdr:colOff>723900</xdr:colOff>
      <xdr:row>30</xdr:row>
      <xdr:rowOff>88900</xdr:rowOff>
    </xdr:to>
    <xdr:sp macro="" textlink="">
      <xdr:nvSpPr>
        <xdr:cNvPr id="19" name="Rectangle 18"/>
        <xdr:cNvSpPr/>
      </xdr:nvSpPr>
      <xdr:spPr>
        <a:xfrm>
          <a:off x="9004300" y="6083300"/>
          <a:ext cx="812800" cy="254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Right</a:t>
          </a:r>
          <a:r>
            <a:rPr lang="en-US" sz="1100" baseline="0"/>
            <a:t> </a:t>
          </a:r>
          <a:r>
            <a:rPr lang="en-US" sz="1100"/>
            <a:t>Node</a:t>
          </a:r>
        </a:p>
      </xdr:txBody>
    </xdr:sp>
    <xdr:clientData/>
  </xdr:twoCellAnchor>
  <xdr:twoCellAnchor>
    <xdr:from>
      <xdr:col>6</xdr:col>
      <xdr:colOff>457200</xdr:colOff>
      <xdr:row>29</xdr:row>
      <xdr:rowOff>127000</xdr:rowOff>
    </xdr:from>
    <xdr:to>
      <xdr:col>7</xdr:col>
      <xdr:colOff>279400</xdr:colOff>
      <xdr:row>30</xdr:row>
      <xdr:rowOff>139700</xdr:rowOff>
    </xdr:to>
    <xdr:sp macro="" textlink="">
      <xdr:nvSpPr>
        <xdr:cNvPr id="21" name="Rectangle 20"/>
        <xdr:cNvSpPr/>
      </xdr:nvSpPr>
      <xdr:spPr>
        <a:xfrm>
          <a:off x="6248400" y="6184900"/>
          <a:ext cx="647700" cy="2032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45.3%</a:t>
          </a:r>
        </a:p>
      </xdr:txBody>
    </xdr:sp>
    <xdr:clientData/>
  </xdr:twoCellAnchor>
  <xdr:twoCellAnchor>
    <xdr:from>
      <xdr:col>8</xdr:col>
      <xdr:colOff>457200</xdr:colOff>
      <xdr:row>29</xdr:row>
      <xdr:rowOff>101600</xdr:rowOff>
    </xdr:from>
    <xdr:to>
      <xdr:col>9</xdr:col>
      <xdr:colOff>292100</xdr:colOff>
      <xdr:row>30</xdr:row>
      <xdr:rowOff>139700</xdr:rowOff>
    </xdr:to>
    <xdr:sp macro="" textlink="">
      <xdr:nvSpPr>
        <xdr:cNvPr id="22" name="Rectangle 21"/>
        <xdr:cNvSpPr/>
      </xdr:nvSpPr>
      <xdr:spPr>
        <a:xfrm>
          <a:off x="7899400" y="6159500"/>
          <a:ext cx="660400" cy="22860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54.8%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</xdr:colOff>
      <xdr:row>3</xdr:row>
      <xdr:rowOff>12700</xdr:rowOff>
    </xdr:from>
    <xdr:to>
      <xdr:col>13</xdr:col>
      <xdr:colOff>0</xdr:colOff>
      <xdr:row>8</xdr:row>
      <xdr:rowOff>0</xdr:rowOff>
    </xdr:to>
    <xdr:pic>
      <xdr:nvPicPr>
        <xdr:cNvPr id="2" name="Picture 1" descr="Screen Shot 2017-10-24 at 6.37.01 PM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78"/>
        <a:stretch/>
      </xdr:blipFill>
      <xdr:spPr>
        <a:xfrm>
          <a:off x="7023099" y="1066800"/>
          <a:ext cx="5245101" cy="115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topLeftCell="A8" workbookViewId="0">
      <selection activeCell="P26" sqref="P26"/>
    </sheetView>
  </sheetViews>
  <sheetFormatPr baseColWidth="10" defaultRowHeight="15" x14ac:dyDescent="0"/>
  <cols>
    <col min="3" max="3" width="18.5" customWidth="1"/>
    <col min="5" max="5" width="14.1640625" customWidth="1"/>
  </cols>
  <sheetData>
    <row r="3" spans="2:16" ht="16" thickBot="1"/>
    <row r="4" spans="2:16" ht="19" thickBot="1">
      <c r="B4" s="1" t="s">
        <v>0</v>
      </c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2:16" ht="19" thickBot="1">
      <c r="B5" s="4" t="s">
        <v>6</v>
      </c>
      <c r="C5" s="5" t="s">
        <v>7</v>
      </c>
      <c r="D5" s="6">
        <v>30</v>
      </c>
      <c r="E5" s="6">
        <v>48</v>
      </c>
      <c r="F5" s="6">
        <v>17</v>
      </c>
      <c r="G5" s="7">
        <v>95</v>
      </c>
    </row>
    <row r="6" spans="2:16" ht="19" thickBot="1">
      <c r="B6" s="4"/>
      <c r="C6" s="5" t="s">
        <v>8</v>
      </c>
      <c r="D6" s="6">
        <v>20</v>
      </c>
      <c r="E6" s="6">
        <v>77</v>
      </c>
      <c r="F6" s="6">
        <v>13</v>
      </c>
      <c r="G6" s="7">
        <v>110</v>
      </c>
    </row>
    <row r="7" spans="2:16" ht="19" thickBot="1">
      <c r="B7" s="4" t="s">
        <v>9</v>
      </c>
      <c r="C7" s="5" t="s">
        <v>7</v>
      </c>
      <c r="D7" s="6">
        <v>7</v>
      </c>
      <c r="E7" s="6">
        <v>0</v>
      </c>
      <c r="F7" s="6">
        <v>10</v>
      </c>
      <c r="G7" s="7">
        <v>17</v>
      </c>
    </row>
    <row r="8" spans="2:16" ht="19" thickBot="1">
      <c r="B8" s="4"/>
      <c r="C8" s="5" t="s">
        <v>8</v>
      </c>
      <c r="D8" s="6">
        <v>8</v>
      </c>
      <c r="E8" s="6">
        <v>7</v>
      </c>
      <c r="F8" s="6">
        <v>14</v>
      </c>
      <c r="G8" s="7">
        <v>29</v>
      </c>
    </row>
    <row r="9" spans="2:16" ht="19" thickBot="1">
      <c r="B9" s="4" t="s">
        <v>10</v>
      </c>
      <c r="C9" s="5" t="s">
        <v>7</v>
      </c>
      <c r="D9" s="6">
        <v>55</v>
      </c>
      <c r="E9" s="6">
        <v>2</v>
      </c>
      <c r="F9" s="6">
        <v>12</v>
      </c>
      <c r="G9" s="7">
        <v>69</v>
      </c>
    </row>
    <row r="10" spans="2:16" ht="19" thickBot="1">
      <c r="B10" s="4"/>
      <c r="C10" s="5" t="s">
        <v>8</v>
      </c>
      <c r="D10" s="6">
        <v>31</v>
      </c>
      <c r="E10" s="6">
        <v>15</v>
      </c>
      <c r="F10" s="6">
        <v>34</v>
      </c>
      <c r="G10" s="7">
        <v>80</v>
      </c>
    </row>
    <row r="11" spans="2:16" ht="19" thickBot="1">
      <c r="B11" s="4" t="s">
        <v>11</v>
      </c>
      <c r="C11" s="5"/>
      <c r="D11" s="7">
        <v>151</v>
      </c>
      <c r="E11" s="7">
        <v>149</v>
      </c>
      <c r="F11" s="7">
        <v>100</v>
      </c>
      <c r="G11" s="7">
        <v>400</v>
      </c>
    </row>
    <row r="15" spans="2:16" ht="17" customHeight="1" thickBot="1"/>
    <row r="16" spans="2:16" ht="17" customHeight="1">
      <c r="B16" s="61" t="s">
        <v>34</v>
      </c>
      <c r="C16" s="63" t="s">
        <v>23</v>
      </c>
      <c r="D16" s="32"/>
      <c r="E16" s="33"/>
      <c r="F16" s="8"/>
      <c r="G16" s="8"/>
      <c r="H16" s="60" t="s">
        <v>21</v>
      </c>
      <c r="I16" s="60"/>
      <c r="J16" s="60"/>
      <c r="K16" s="60" t="s">
        <v>22</v>
      </c>
      <c r="L16" s="60"/>
      <c r="M16" s="60"/>
      <c r="N16" s="8"/>
      <c r="O16" s="8"/>
      <c r="P16" s="9"/>
    </row>
    <row r="17" spans="2:16" ht="19" customHeight="1" thickBot="1">
      <c r="B17" s="62"/>
      <c r="C17" s="64"/>
      <c r="D17" s="37" t="s">
        <v>24</v>
      </c>
      <c r="E17" s="38" t="s">
        <v>25</v>
      </c>
      <c r="F17" s="36" t="s">
        <v>26</v>
      </c>
      <c r="G17" s="36" t="s">
        <v>27</v>
      </c>
      <c r="H17" s="19" t="s">
        <v>2</v>
      </c>
      <c r="I17" s="20" t="s">
        <v>3</v>
      </c>
      <c r="J17" s="21" t="s">
        <v>4</v>
      </c>
      <c r="K17" s="28" t="s">
        <v>2</v>
      </c>
      <c r="L17" s="22" t="s">
        <v>3</v>
      </c>
      <c r="M17" s="23" t="s">
        <v>4</v>
      </c>
      <c r="N17" s="36" t="s">
        <v>28</v>
      </c>
      <c r="O17" s="36" t="s">
        <v>29</v>
      </c>
      <c r="P17" s="39" t="s">
        <v>30</v>
      </c>
    </row>
    <row r="18" spans="2:16">
      <c r="B18" s="30">
        <v>1</v>
      </c>
      <c r="C18" s="31" t="s">
        <v>0</v>
      </c>
      <c r="D18" s="34" t="s">
        <v>6</v>
      </c>
      <c r="E18" s="35" t="s">
        <v>31</v>
      </c>
      <c r="F18" s="10">
        <v>0.51249999999999996</v>
      </c>
      <c r="G18" s="10">
        <f xml:space="preserve"> 1-F18</f>
        <v>0.48750000000000004</v>
      </c>
      <c r="H18" s="24">
        <f>(30 +20) / (95+110)</f>
        <v>0.24390243902439024</v>
      </c>
      <c r="I18" s="10">
        <f xml:space="preserve"> (48+77)/(95+110)</f>
        <v>0.6097560975609756</v>
      </c>
      <c r="J18" s="10">
        <f xml:space="preserve"> 1-H18-I18</f>
        <v>0.14634146341463417</v>
      </c>
      <c r="K18" s="24">
        <f>(7+8+55+31)/195</f>
        <v>0.517948717948718</v>
      </c>
      <c r="L18" s="10">
        <f xml:space="preserve"> (7+2+15) / 195</f>
        <v>0.12307692307692308</v>
      </c>
      <c r="M18" s="26">
        <f>1-K18-L18</f>
        <v>0.35897435897435892</v>
      </c>
      <c r="N18" s="11">
        <f>(G18*F18)*2</f>
        <v>0.49968750000000001</v>
      </c>
      <c r="O18" s="11">
        <f>ABS(M18-J18)+ABS(L18-I18)+ABS(K18-H18)</f>
        <v>0.97335834896810502</v>
      </c>
      <c r="P18" s="12">
        <f>O18*N18</f>
        <v>0.486375</v>
      </c>
    </row>
    <row r="19" spans="2:16">
      <c r="B19" s="30">
        <v>2</v>
      </c>
      <c r="C19" s="31" t="s">
        <v>0</v>
      </c>
      <c r="D19" s="34" t="s">
        <v>9</v>
      </c>
      <c r="E19" s="35" t="s">
        <v>32</v>
      </c>
      <c r="F19" s="10">
        <v>0.115</v>
      </c>
      <c r="G19" s="10">
        <f t="shared" ref="G19:G20" si="0" xml:space="preserve"> 1-F19</f>
        <v>0.88500000000000001</v>
      </c>
      <c r="H19" s="24">
        <f xml:space="preserve"> 15/(17+29)</f>
        <v>0.32608695652173914</v>
      </c>
      <c r="I19" s="10">
        <f xml:space="preserve"> (7)/(17+29)</f>
        <v>0.15217391304347827</v>
      </c>
      <c r="J19" s="10">
        <f t="shared" ref="J19:J21" si="1" xml:space="preserve"> 1-H19-I19</f>
        <v>0.52173913043478259</v>
      </c>
      <c r="K19" s="24">
        <f xml:space="preserve"> (50+55+31)/354</f>
        <v>0.38418079096045199</v>
      </c>
      <c r="L19" s="10">
        <f>(48+77+2+15)/354</f>
        <v>0.40112994350282488</v>
      </c>
      <c r="M19" s="26">
        <f t="shared" ref="M19:M21" si="2">1-K19-L19</f>
        <v>0.21468926553672313</v>
      </c>
      <c r="N19" s="11">
        <f t="shared" ref="N19:N21" si="3">(G19*F19)*2</f>
        <v>0.20355000000000001</v>
      </c>
      <c r="O19" s="11">
        <f t="shared" ref="O19:O21" si="4">ABS(M19-J19)+ABS(L19-I19)+ABS(K19-H19)</f>
        <v>0.61409972979611893</v>
      </c>
      <c r="P19" s="12">
        <f t="shared" ref="P19:P21" si="5">O19*N19</f>
        <v>0.125</v>
      </c>
    </row>
    <row r="20" spans="2:16">
      <c r="B20" s="30">
        <v>3</v>
      </c>
      <c r="C20" s="31" t="s">
        <v>0</v>
      </c>
      <c r="D20" s="34" t="s">
        <v>10</v>
      </c>
      <c r="E20" s="35" t="s">
        <v>33</v>
      </c>
      <c r="F20" s="10">
        <v>0.3725</v>
      </c>
      <c r="G20" s="10">
        <f t="shared" si="0"/>
        <v>0.62749999999999995</v>
      </c>
      <c r="H20" s="24">
        <f xml:space="preserve"> (55+31) / 149</f>
        <v>0.57718120805369133</v>
      </c>
      <c r="I20" s="10">
        <f xml:space="preserve"> (2+15)/(149)</f>
        <v>0.11409395973154363</v>
      </c>
      <c r="J20" s="10">
        <f t="shared" si="1"/>
        <v>0.30872483221476504</v>
      </c>
      <c r="K20" s="24">
        <f>(65)/251</f>
        <v>0.25896414342629481</v>
      </c>
      <c r="L20" s="10">
        <f>(48+77+7)/251</f>
        <v>0.52589641434262946</v>
      </c>
      <c r="M20" s="26">
        <f t="shared" si="2"/>
        <v>0.21513944223107573</v>
      </c>
      <c r="N20" s="11">
        <f t="shared" si="3"/>
        <v>0.46748749999999994</v>
      </c>
      <c r="O20" s="11">
        <f t="shared" si="4"/>
        <v>0.82360490922217167</v>
      </c>
      <c r="P20" s="12">
        <f t="shared" si="5"/>
        <v>0.38502499999999995</v>
      </c>
    </row>
    <row r="21" spans="2:16" ht="16" thickBot="1">
      <c r="B21" s="29">
        <v>4</v>
      </c>
      <c r="C21" s="17" t="s">
        <v>13</v>
      </c>
      <c r="D21" s="18" t="s">
        <v>7</v>
      </c>
      <c r="E21" s="16" t="s">
        <v>8</v>
      </c>
      <c r="F21" s="13">
        <v>0.45250000000000001</v>
      </c>
      <c r="G21" s="13">
        <f xml:space="preserve"> 1-F21</f>
        <v>0.54749999999999999</v>
      </c>
      <c r="H21" s="25">
        <f>(30+7+55) / (95+17+69)</f>
        <v>0.50828729281767959</v>
      </c>
      <c r="I21" s="13">
        <f xml:space="preserve"> (48+2)/(95+17+69)</f>
        <v>0.27624309392265195</v>
      </c>
      <c r="J21" s="13">
        <f t="shared" si="1"/>
        <v>0.21546961325966846</v>
      </c>
      <c r="K21" s="25">
        <f>(20+8+31)/219</f>
        <v>0.26940639269406391</v>
      </c>
      <c r="L21" s="13">
        <f>(77+7+15)/219</f>
        <v>0.45205479452054792</v>
      </c>
      <c r="M21" s="27">
        <f t="shared" si="2"/>
        <v>0.27853881278538811</v>
      </c>
      <c r="N21" s="14">
        <f t="shared" si="3"/>
        <v>0.49548750000000003</v>
      </c>
      <c r="O21" s="14">
        <f t="shared" si="4"/>
        <v>0.47776180024723131</v>
      </c>
      <c r="P21" s="15">
        <f t="shared" si="5"/>
        <v>0.23672500000000005</v>
      </c>
    </row>
    <row r="24" spans="2:16">
      <c r="E24" s="59" t="s">
        <v>50</v>
      </c>
    </row>
  </sheetData>
  <mergeCells count="4">
    <mergeCell ref="H16:J16"/>
    <mergeCell ref="K16:M16"/>
    <mergeCell ref="B16:B17"/>
    <mergeCell ref="C16:C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abSelected="1" topLeftCell="A11" workbookViewId="0">
      <selection activeCell="I20" sqref="I20"/>
    </sheetView>
  </sheetViews>
  <sheetFormatPr baseColWidth="10" defaultRowHeight="15" x14ac:dyDescent="0"/>
  <cols>
    <col min="1" max="1" width="10.83203125" style="40"/>
    <col min="2" max="2" width="13.1640625" style="40" customWidth="1"/>
    <col min="3" max="3" width="22.1640625" style="40" customWidth="1"/>
    <col min="4" max="4" width="24.33203125" style="40" customWidth="1"/>
    <col min="5" max="5" width="21.5" style="40" customWidth="1"/>
    <col min="6" max="7" width="20.83203125" style="40" customWidth="1"/>
    <col min="8" max="8" width="10.83203125" style="40" customWidth="1"/>
    <col min="9" max="9" width="10.83203125" style="40"/>
    <col min="10" max="10" width="14.83203125" style="40" customWidth="1"/>
    <col min="11" max="16384" width="10.83203125" style="40"/>
  </cols>
  <sheetData>
    <row r="1" spans="2:9" ht="16" thickBot="1"/>
    <row r="2" spans="2:9" ht="35" customHeight="1" thickBot="1">
      <c r="B2" s="56" t="s">
        <v>49</v>
      </c>
    </row>
    <row r="3" spans="2:9" ht="22" thickTop="1" thickBot="1">
      <c r="B3" s="55" t="s">
        <v>12</v>
      </c>
      <c r="C3" s="47" t="s">
        <v>13</v>
      </c>
      <c r="D3" s="46" t="s">
        <v>14</v>
      </c>
      <c r="E3" s="46" t="s">
        <v>15</v>
      </c>
    </row>
    <row r="4" spans="2:9" ht="19" thickBot="1">
      <c r="B4" s="41" t="s">
        <v>16</v>
      </c>
      <c r="C4" s="42">
        <v>28</v>
      </c>
      <c r="D4" s="42">
        <v>60</v>
      </c>
      <c r="E4" s="43" t="s">
        <v>17</v>
      </c>
    </row>
    <row r="5" spans="2:9" ht="19" thickBot="1">
      <c r="B5" s="41">
        <v>1</v>
      </c>
      <c r="C5" s="42">
        <v>25</v>
      </c>
      <c r="D5" s="42">
        <v>50</v>
      </c>
      <c r="E5" s="42">
        <v>100000</v>
      </c>
    </row>
    <row r="6" spans="2:9" ht="19" thickBot="1">
      <c r="B6" s="41">
        <v>2</v>
      </c>
      <c r="C6" s="42">
        <v>33</v>
      </c>
      <c r="D6" s="42">
        <v>60</v>
      </c>
      <c r="E6" s="42">
        <v>90000</v>
      </c>
    </row>
    <row r="7" spans="2:9" ht="19" thickBot="1">
      <c r="B7" s="44">
        <v>3</v>
      </c>
      <c r="C7" s="45">
        <v>35</v>
      </c>
      <c r="D7" s="45">
        <v>80</v>
      </c>
      <c r="E7" s="45">
        <v>150000</v>
      </c>
    </row>
    <row r="8" spans="2:9" ht="16" thickTop="1"/>
    <row r="9" spans="2:9" ht="18">
      <c r="B9" s="40" t="s">
        <v>54</v>
      </c>
      <c r="C9" s="72">
        <v>25</v>
      </c>
      <c r="D9" s="40" t="s">
        <v>56</v>
      </c>
      <c r="E9" s="72">
        <v>50</v>
      </c>
    </row>
    <row r="10" spans="2:9" ht="18">
      <c r="B10" s="40" t="s">
        <v>55</v>
      </c>
      <c r="C10" s="72">
        <v>45</v>
      </c>
      <c r="D10" s="40" t="s">
        <v>57</v>
      </c>
      <c r="E10" s="72">
        <v>100</v>
      </c>
    </row>
    <row r="11" spans="2:9" ht="18">
      <c r="B11" s="40" t="s">
        <v>58</v>
      </c>
      <c r="C11" s="72">
        <v>20</v>
      </c>
      <c r="D11" s="40" t="s">
        <v>59</v>
      </c>
      <c r="E11" s="72">
        <v>50</v>
      </c>
    </row>
    <row r="12" spans="2:9" ht="16" thickBot="1"/>
    <row r="13" spans="2:9" ht="21" thickBot="1">
      <c r="B13" s="50" t="s">
        <v>51</v>
      </c>
      <c r="C13" s="71" t="s">
        <v>52</v>
      </c>
      <c r="D13" s="51" t="s">
        <v>53</v>
      </c>
      <c r="E13" s="51" t="s">
        <v>35</v>
      </c>
      <c r="F13" s="52" t="s">
        <v>60</v>
      </c>
      <c r="G13" s="52" t="s">
        <v>42</v>
      </c>
      <c r="H13" s="52" t="s">
        <v>61</v>
      </c>
      <c r="I13" s="52" t="s">
        <v>41</v>
      </c>
    </row>
    <row r="14" spans="2:9" ht="19" thickBot="1">
      <c r="B14" s="53" t="s">
        <v>16</v>
      </c>
      <c r="C14" s="53">
        <f>(C4-C$9)/C$11</f>
        <v>0.15</v>
      </c>
      <c r="D14" s="53">
        <f>(D4-E$9)/E$11</f>
        <v>0.2</v>
      </c>
      <c r="E14" s="53"/>
      <c r="F14" s="53"/>
      <c r="G14" s="53"/>
      <c r="H14" s="53"/>
      <c r="I14" s="53"/>
    </row>
    <row r="15" spans="2:9" ht="19" thickBot="1">
      <c r="B15" s="53">
        <v>1</v>
      </c>
      <c r="C15" s="53">
        <f t="shared" ref="C15:C17" si="0">(C5-C$9)/C$11</f>
        <v>0</v>
      </c>
      <c r="D15" s="53">
        <f t="shared" ref="D15:D17" si="1">(D5-E$9)/E$11</f>
        <v>0</v>
      </c>
      <c r="E15" s="53">
        <f>SQRT(((C$14-C15)^2)+((D$14-D15)^2))</f>
        <v>0.25</v>
      </c>
      <c r="F15" s="53">
        <f t="shared" ref="F15:F17" si="2">1/(E15)^2</f>
        <v>16</v>
      </c>
      <c r="G15" s="53">
        <f>(E6*F16)/(F16)</f>
        <v>90000</v>
      </c>
      <c r="H15" s="74" t="s">
        <v>36</v>
      </c>
      <c r="I15" s="74">
        <v>2</v>
      </c>
    </row>
    <row r="16" spans="2:9" ht="19" thickBot="1">
      <c r="B16" s="53">
        <v>2</v>
      </c>
      <c r="C16" s="53">
        <f t="shared" si="0"/>
        <v>0.4</v>
      </c>
      <c r="D16" s="53">
        <f t="shared" si="1"/>
        <v>0.2</v>
      </c>
      <c r="E16" s="53">
        <f t="shared" ref="E16:E17" si="3">SQRT(((C$14-C16)^2)+((D$14-D16)^2))</f>
        <v>0.25</v>
      </c>
      <c r="F16" s="53">
        <f t="shared" si="2"/>
        <v>16</v>
      </c>
      <c r="G16" s="53">
        <f>(E5*F15+E6*F16)/(F15+F16)</f>
        <v>95000</v>
      </c>
      <c r="H16" s="74" t="s">
        <v>37</v>
      </c>
      <c r="I16" s="74" t="s">
        <v>65</v>
      </c>
    </row>
    <row r="17" spans="2:14" ht="19" thickBot="1">
      <c r="B17" s="53">
        <v>3</v>
      </c>
      <c r="C17" s="53">
        <f t="shared" si="0"/>
        <v>0.5</v>
      </c>
      <c r="D17" s="53">
        <f t="shared" si="1"/>
        <v>0.6</v>
      </c>
      <c r="E17" s="53">
        <f t="shared" si="3"/>
        <v>0.53150729063673241</v>
      </c>
      <c r="F17" s="53">
        <f t="shared" si="2"/>
        <v>3.5398230088495586</v>
      </c>
      <c r="G17" s="53">
        <f>(E5*F15+E6*F16+E7*F17)/(F15+F16+F17)</f>
        <v>100478.08764940238</v>
      </c>
      <c r="H17" s="74" t="s">
        <v>38</v>
      </c>
      <c r="I17" s="74" t="s">
        <v>66</v>
      </c>
    </row>
    <row r="18" spans="2:14">
      <c r="B18" s="54"/>
      <c r="C18" s="54"/>
      <c r="D18" s="54"/>
      <c r="E18" s="54"/>
      <c r="F18" s="54"/>
      <c r="G18" s="58"/>
    </row>
    <row r="20" spans="2:14">
      <c r="B20" s="58"/>
      <c r="C20" s="58"/>
      <c r="D20" s="58"/>
      <c r="E20" s="58"/>
      <c r="F20" s="58"/>
      <c r="G20" s="58"/>
    </row>
    <row r="21" spans="2:14">
      <c r="B21" s="58"/>
      <c r="C21" s="58"/>
      <c r="D21" s="58"/>
      <c r="E21" s="58"/>
      <c r="F21" s="58"/>
      <c r="G21" s="58"/>
      <c r="J21"/>
      <c r="K21"/>
      <c r="L21"/>
      <c r="M21"/>
      <c r="N21"/>
    </row>
    <row r="22" spans="2:14" ht="18">
      <c r="B22" s="65" t="s">
        <v>46</v>
      </c>
      <c r="C22" s="65"/>
      <c r="D22" s="65"/>
      <c r="E22" s="65"/>
      <c r="F22" s="65"/>
      <c r="G22" s="57"/>
      <c r="J22"/>
      <c r="K22"/>
      <c r="L22"/>
      <c r="M22"/>
      <c r="N22"/>
    </row>
    <row r="23" spans="2:14" ht="18">
      <c r="B23" s="66" t="s">
        <v>43</v>
      </c>
      <c r="C23" s="66"/>
      <c r="D23" s="66"/>
      <c r="E23" s="66"/>
      <c r="J23"/>
      <c r="K23"/>
      <c r="L23"/>
      <c r="M23"/>
      <c r="N23"/>
    </row>
    <row r="24" spans="2:14" ht="18" customHeight="1">
      <c r="B24" s="67" t="s">
        <v>47</v>
      </c>
      <c r="C24" s="68"/>
      <c r="D24" s="68"/>
      <c r="E24" s="68"/>
      <c r="F24" s="73" t="s">
        <v>62</v>
      </c>
      <c r="G24" s="73"/>
      <c r="H24" s="73"/>
      <c r="I24" s="73"/>
      <c r="J24"/>
      <c r="K24"/>
      <c r="L24"/>
      <c r="M24"/>
      <c r="N24"/>
    </row>
    <row r="25" spans="2:14" ht="18">
      <c r="B25" s="66" t="s">
        <v>44</v>
      </c>
      <c r="C25" s="66"/>
      <c r="D25" s="66"/>
      <c r="E25" s="66"/>
      <c r="J25"/>
      <c r="K25"/>
      <c r="L25"/>
      <c r="M25"/>
      <c r="N25"/>
    </row>
    <row r="26" spans="2:14" ht="18" customHeight="1">
      <c r="B26" s="67" t="s">
        <v>63</v>
      </c>
      <c r="C26" s="67"/>
      <c r="D26" s="67"/>
      <c r="E26" s="67"/>
    </row>
    <row r="27" spans="2:14" ht="18" customHeight="1">
      <c r="B27" s="67"/>
      <c r="C27" s="67"/>
      <c r="D27" s="67"/>
      <c r="E27" s="67"/>
    </row>
    <row r="28" spans="2:14" ht="18">
      <c r="B28" s="66" t="s">
        <v>45</v>
      </c>
      <c r="C28" s="66"/>
      <c r="D28" s="66"/>
      <c r="E28" s="66"/>
    </row>
    <row r="29" spans="2:14" ht="18" customHeight="1">
      <c r="B29" s="67" t="s">
        <v>64</v>
      </c>
      <c r="C29" s="67"/>
      <c r="D29" s="67"/>
      <c r="E29" s="67"/>
    </row>
    <row r="30" spans="2:14" ht="17" customHeight="1">
      <c r="B30" s="67"/>
      <c r="C30" s="67"/>
      <c r="D30" s="67"/>
      <c r="E30" s="67"/>
    </row>
    <row r="31" spans="2:14" ht="16" thickBot="1">
      <c r="B31"/>
      <c r="C31"/>
    </row>
    <row r="32" spans="2:14" ht="37" customHeight="1" thickBot="1">
      <c r="B32" s="56" t="s">
        <v>48</v>
      </c>
    </row>
    <row r="33" spans="2:11" ht="22" thickTop="1" thickBot="1">
      <c r="B33" s="55" t="s">
        <v>12</v>
      </c>
      <c r="C33" s="47" t="s">
        <v>13</v>
      </c>
      <c r="D33" s="46" t="s">
        <v>14</v>
      </c>
      <c r="E33" s="46" t="s">
        <v>15</v>
      </c>
    </row>
    <row r="34" spans="2:11" ht="19" thickBot="1">
      <c r="B34" s="41" t="s">
        <v>16</v>
      </c>
      <c r="C34" s="42">
        <v>28</v>
      </c>
      <c r="D34" s="42">
        <v>60</v>
      </c>
      <c r="E34" s="43" t="s">
        <v>17</v>
      </c>
    </row>
    <row r="35" spans="2:11" ht="19" thickBot="1">
      <c r="B35" s="41">
        <v>1</v>
      </c>
      <c r="C35" s="42">
        <v>25</v>
      </c>
      <c r="D35" s="42">
        <v>50</v>
      </c>
      <c r="E35" s="42" t="s">
        <v>18</v>
      </c>
    </row>
    <row r="36" spans="2:11" ht="19" thickBot="1">
      <c r="B36" s="41">
        <v>2</v>
      </c>
      <c r="C36" s="42">
        <v>33</v>
      </c>
      <c r="D36" s="42">
        <v>60</v>
      </c>
      <c r="E36" s="42" t="s">
        <v>19</v>
      </c>
    </row>
    <row r="37" spans="2:11" ht="19" thickBot="1">
      <c r="B37" s="41">
        <v>3</v>
      </c>
      <c r="C37" s="42">
        <v>35</v>
      </c>
      <c r="D37" s="42">
        <v>80</v>
      </c>
      <c r="E37" s="42" t="s">
        <v>20</v>
      </c>
    </row>
    <row r="38" spans="2:11" ht="19" thickBot="1">
      <c r="B38" s="41">
        <v>4</v>
      </c>
      <c r="C38" s="42">
        <v>28</v>
      </c>
      <c r="D38" s="42">
        <v>60</v>
      </c>
      <c r="E38" s="42" t="s">
        <v>18</v>
      </c>
    </row>
    <row r="39" spans="2:11" ht="19" thickBot="1">
      <c r="B39" s="41">
        <v>5</v>
      </c>
      <c r="C39" s="42">
        <v>28</v>
      </c>
      <c r="D39" s="42">
        <v>60</v>
      </c>
      <c r="E39" s="42" t="s">
        <v>20</v>
      </c>
    </row>
    <row r="40" spans="2:11" ht="19" thickBot="1">
      <c r="B40" s="44">
        <v>6</v>
      </c>
      <c r="C40" s="45">
        <v>28</v>
      </c>
      <c r="D40" s="45">
        <v>60</v>
      </c>
      <c r="E40" s="45" t="s">
        <v>20</v>
      </c>
    </row>
    <row r="41" spans="2:11" ht="16" thickTop="1"/>
    <row r="42" spans="2:11" ht="18">
      <c r="B42" s="70" t="s">
        <v>39</v>
      </c>
      <c r="C42" s="70"/>
      <c r="D42" s="70"/>
      <c r="E42" s="70"/>
      <c r="F42" s="70"/>
      <c r="G42" s="70"/>
      <c r="H42" s="70"/>
      <c r="I42" s="49"/>
      <c r="J42" s="49"/>
      <c r="K42" s="49"/>
    </row>
    <row r="43" spans="2:11" ht="15" customHeight="1">
      <c r="B43" s="69" t="s">
        <v>40</v>
      </c>
      <c r="C43" s="69"/>
      <c r="D43" s="69"/>
      <c r="E43" s="69"/>
      <c r="F43" s="48"/>
      <c r="G43" s="48"/>
    </row>
    <row r="44" spans="2:11">
      <c r="B44" s="69"/>
      <c r="C44" s="69"/>
      <c r="D44" s="69"/>
      <c r="E44" s="69"/>
      <c r="F44" s="48"/>
      <c r="G44" s="48"/>
    </row>
    <row r="45" spans="2:11">
      <c r="B45" s="69"/>
      <c r="C45" s="69"/>
      <c r="D45" s="69"/>
      <c r="E45" s="69"/>
      <c r="F45" s="48"/>
      <c r="G45" s="48"/>
    </row>
    <row r="46" spans="2:11">
      <c r="B46" s="69"/>
      <c r="C46" s="69"/>
      <c r="D46" s="69"/>
      <c r="E46" s="69"/>
      <c r="F46" s="48"/>
      <c r="G46" s="48"/>
    </row>
    <row r="47" spans="2:11">
      <c r="B47" s="69"/>
      <c r="C47" s="69"/>
      <c r="D47" s="69"/>
      <c r="E47" s="69"/>
      <c r="F47" s="48"/>
      <c r="G47" s="48"/>
    </row>
  </sheetData>
  <mergeCells count="10">
    <mergeCell ref="B43:E47"/>
    <mergeCell ref="B42:H42"/>
    <mergeCell ref="F24:I24"/>
    <mergeCell ref="B22:F22"/>
    <mergeCell ref="B25:E25"/>
    <mergeCell ref="B23:E23"/>
    <mergeCell ref="B29:E30"/>
    <mergeCell ref="B26:E27"/>
    <mergeCell ref="B24:E24"/>
    <mergeCell ref="B28:E28"/>
  </mergeCells>
  <pageMargins left="0.75" right="0.75" top="1" bottom="1" header="0.5" footer="0.5"/>
  <pageSetup orientation="portrait" horizontalDpi="4294967292" verticalDpi="4294967292"/>
  <ignoredErrors>
    <ignoredError sqref="I17" twoDigitTextYea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</vt:lpstr>
      <vt:lpstr>kNN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Kaitlynn Prescott</dc:creator>
  <cp:lastModifiedBy>Kaitlynn Prescott</cp:lastModifiedBy>
  <dcterms:created xsi:type="dcterms:W3CDTF">2017-10-24T00:07:32Z</dcterms:created>
  <dcterms:modified xsi:type="dcterms:W3CDTF">2017-10-27T03:01:29Z</dcterms:modified>
</cp:coreProperties>
</file>