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aitoarai/Git/FMS-Scout-2017/"/>
    </mc:Choice>
  </mc:AlternateContent>
  <bookViews>
    <workbookView xWindow="0" yWindow="460" windowWidth="38400" windowHeight="23460" tabRatio="500" activeTab="1"/>
  </bookViews>
  <sheets>
    <sheet name="Raw Match Data" sheetId="1" r:id="rId1"/>
    <sheet name="Rank" sheetId="2" r:id="rId2"/>
    <sheet name="Match Summary Sheet" sheetId="3" r:id="rId3"/>
    <sheet name="Alliance Summary Sheet" sheetId="4" r:id="rId4"/>
  </sheets>
  <definedNames>
    <definedName name="_xlnm._FilterDatabase" localSheetId="1" hidden="1">Rank!$B$2:$U$2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18" i="4"/>
  <c r="I18" i="4"/>
  <c r="H18" i="4"/>
  <c r="G18" i="4"/>
  <c r="F18" i="4"/>
  <c r="E18" i="4"/>
  <c r="D18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2" i="4"/>
  <c r="I12" i="4"/>
  <c r="H12" i="4"/>
  <c r="G12" i="4"/>
  <c r="F12" i="4"/>
  <c r="E12" i="4"/>
  <c r="D12" i="4"/>
  <c r="H7" i="4"/>
  <c r="I7" i="4"/>
  <c r="J7" i="4"/>
  <c r="H8" i="4"/>
  <c r="I8" i="4"/>
  <c r="J8" i="4"/>
  <c r="H6" i="4"/>
  <c r="J6" i="4"/>
  <c r="I6" i="4"/>
  <c r="B6" i="4"/>
  <c r="C6" i="4"/>
  <c r="B8" i="4"/>
  <c r="D8" i="4"/>
  <c r="C3" i="2"/>
  <c r="G3" i="2"/>
  <c r="F3" i="2"/>
  <c r="E3" i="2"/>
  <c r="B7" i="4"/>
  <c r="C8" i="4"/>
  <c r="D7" i="4"/>
  <c r="C7" i="4"/>
  <c r="E7" i="4"/>
  <c r="F7" i="4"/>
  <c r="E8" i="4"/>
  <c r="F8" i="4"/>
  <c r="F6" i="4"/>
  <c r="E6" i="4"/>
  <c r="D6" i="4"/>
  <c r="D8" i="3"/>
  <c r="C9" i="3"/>
  <c r="D6" i="3"/>
  <c r="D26" i="3"/>
  <c r="C8" i="3"/>
  <c r="D9" i="3"/>
  <c r="C6" i="3"/>
  <c r="C26" i="3"/>
  <c r="D15" i="3"/>
  <c r="D20" i="3"/>
  <c r="D25" i="3"/>
  <c r="C15" i="3"/>
  <c r="C20" i="3"/>
  <c r="C25" i="3"/>
  <c r="C19" i="3"/>
  <c r="D14" i="3"/>
  <c r="D19" i="3"/>
  <c r="D24" i="3"/>
  <c r="C14" i="3"/>
  <c r="C24" i="3"/>
  <c r="D23" i="3"/>
  <c r="D22" i="3"/>
  <c r="D21" i="3"/>
  <c r="D18" i="3"/>
  <c r="D17" i="3"/>
  <c r="D16" i="3"/>
  <c r="D13" i="3"/>
  <c r="D12" i="3"/>
  <c r="D11" i="3"/>
  <c r="D10" i="3"/>
  <c r="C23" i="3"/>
  <c r="C22" i="3"/>
  <c r="C21" i="3"/>
  <c r="C18" i="3"/>
  <c r="C17" i="3"/>
  <c r="C16" i="3"/>
  <c r="C13" i="3"/>
  <c r="C12" i="3"/>
  <c r="C11" i="3"/>
  <c r="C10" i="3"/>
  <c r="D7" i="3"/>
  <c r="C7" i="3"/>
  <c r="D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</calcChain>
</file>

<file path=xl/sharedStrings.xml><?xml version="1.0" encoding="utf-8"?>
<sst xmlns="http://schemas.openxmlformats.org/spreadsheetml/2006/main" count="140" uniqueCount="48">
  <si>
    <t>Score</t>
  </si>
  <si>
    <t>OPR</t>
  </si>
  <si>
    <t>DPR</t>
  </si>
  <si>
    <t>DAR</t>
  </si>
  <si>
    <t>ADR</t>
  </si>
  <si>
    <t>Match</t>
  </si>
  <si>
    <t>Count</t>
  </si>
  <si>
    <t>Tech Count</t>
  </si>
  <si>
    <t>Fuel Low</t>
  </si>
  <si>
    <t>Fuel High</t>
  </si>
  <si>
    <t>Red Alliance</t>
  </si>
  <si>
    <t>Red Foul</t>
  </si>
  <si>
    <t>Red AUTO</t>
  </si>
  <si>
    <t>Red TELEOP</t>
  </si>
  <si>
    <t>Total PTS</t>
  </si>
  <si>
    <t>PTS</t>
  </si>
  <si>
    <t>Mobility PTS</t>
  </si>
  <si>
    <t>Rotor PTS</t>
  </si>
  <si>
    <t>Fuel PTS</t>
  </si>
  <si>
    <t>Takeoff PTS</t>
  </si>
  <si>
    <t>STA 1</t>
  </si>
  <si>
    <t>STA 2</t>
  </si>
  <si>
    <t>STA 3</t>
  </si>
  <si>
    <t>Red Information</t>
  </si>
  <si>
    <t>Blue Information</t>
  </si>
  <si>
    <t>Blue Foul</t>
  </si>
  <si>
    <t>Blue AUTO</t>
  </si>
  <si>
    <t>Blue TELEOP</t>
  </si>
  <si>
    <t>Rank</t>
  </si>
  <si>
    <t>Team Number</t>
  </si>
  <si>
    <t>Played</t>
  </si>
  <si>
    <t>AUTO</t>
  </si>
  <si>
    <t>FOUL</t>
  </si>
  <si>
    <t>TELEOP</t>
  </si>
  <si>
    <t>Foul</t>
  </si>
  <si>
    <t>Statistics</t>
  </si>
  <si>
    <t>Team 1</t>
  </si>
  <si>
    <t>Team 2</t>
  </si>
  <si>
    <t>Team 3</t>
  </si>
  <si>
    <t>Blue</t>
  </si>
  <si>
    <t>Red</t>
  </si>
  <si>
    <t>Blue Alliance</t>
  </si>
  <si>
    <t>STATS</t>
  </si>
  <si>
    <t>Rotor</t>
  </si>
  <si>
    <t>kPa</t>
  </si>
  <si>
    <t>GAME</t>
  </si>
  <si>
    <t>Team</t>
  </si>
  <si>
    <t>FOULS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</si>
</sst>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6" fillId="0" borderId="0" xfId="0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13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0" fillId="2" borderId="1" xfId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23">
    <cellStyle name="20% - Accent1" xfId="1" builtinId="30"/>
    <cellStyle name="20% - Accent2" xfId="2" builtinId="3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workbookViewId="0">
      <selection activeCell="G14" sqref="G14"/>
    </sheetView>
  </sheetViews>
  <sheetFormatPr baseColWidth="10" defaultRowHeight="16" x14ac:dyDescent="0.2"/>
  <cols>
    <col min="1" max="1" width="6.33203125" bestFit="1" customWidth="1"/>
    <col min="2" max="4" width="5.6640625" bestFit="1" customWidth="1"/>
    <col min="5" max="5" width="8.5" bestFit="1" customWidth="1"/>
    <col min="6" max="6" width="7.6640625" bestFit="1" customWidth="1"/>
    <col min="7" max="7" width="7.33203125" bestFit="1" customWidth="1"/>
    <col min="8" max="8" width="7.6640625" bestFit="1" customWidth="1"/>
    <col min="9" max="9" width="6.6640625" bestFit="1" customWidth="1"/>
    <col min="10" max="10" width="6" bestFit="1" customWidth="1"/>
    <col min="11" max="11" width="10.33203125" bestFit="1" customWidth="1"/>
    <col min="12" max="12" width="4" bestFit="1" customWidth="1"/>
    <col min="13" max="13" width="11.1640625" bestFit="1" customWidth="1"/>
    <col min="14" max="14" width="9" bestFit="1" customWidth="1"/>
    <col min="15" max="15" width="7.83203125" bestFit="1" customWidth="1"/>
    <col min="16" max="16" width="8.33203125" bestFit="1" customWidth="1"/>
    <col min="17" max="17" width="8.6640625" bestFit="1" customWidth="1"/>
    <col min="18" max="18" width="4.1640625" bestFit="1" customWidth="1"/>
    <col min="19" max="19" width="9" bestFit="1" customWidth="1"/>
    <col min="20" max="20" width="7.83203125" bestFit="1" customWidth="1"/>
    <col min="21" max="21" width="8.33203125" bestFit="1" customWidth="1"/>
    <col min="22" max="22" width="8.6640625" bestFit="1" customWidth="1"/>
    <col min="23" max="23" width="10.5" bestFit="1" customWidth="1"/>
    <col min="24" max="26" width="5.6640625" bestFit="1" customWidth="1"/>
    <col min="27" max="27" width="8.5" bestFit="1" customWidth="1"/>
    <col min="28" max="28" width="8.6640625" bestFit="1" customWidth="1"/>
    <col min="29" max="30" width="6.6640625" bestFit="1" customWidth="1"/>
    <col min="31" max="31" width="7.6640625" bestFit="1" customWidth="1"/>
    <col min="32" max="32" width="6" bestFit="1" customWidth="1"/>
    <col min="33" max="33" width="10.33203125" bestFit="1" customWidth="1"/>
    <col min="34" max="34" width="4" bestFit="1" customWidth="1"/>
    <col min="35" max="35" width="11.1640625" bestFit="1" customWidth="1"/>
    <col min="36" max="36" width="9" bestFit="1" customWidth="1"/>
    <col min="37" max="37" width="7.83203125" bestFit="1" customWidth="1"/>
    <col min="38" max="38" width="8.33203125" bestFit="1" customWidth="1"/>
    <col min="39" max="39" width="8.6640625" bestFit="1" customWidth="1"/>
    <col min="40" max="40" width="4" bestFit="1" customWidth="1"/>
    <col min="41" max="41" width="9" bestFit="1" customWidth="1"/>
    <col min="42" max="42" width="7.83203125" bestFit="1" customWidth="1"/>
    <col min="43" max="43" width="8.33203125" bestFit="1" customWidth="1"/>
    <col min="44" max="44" width="8.6640625" bestFit="1" customWidth="1"/>
    <col min="45" max="45" width="10.5" bestFit="1" customWidth="1"/>
  </cols>
  <sheetData>
    <row r="1" spans="1:45" x14ac:dyDescent="0.2">
      <c r="A1" s="1"/>
      <c r="B1" s="33" t="s">
        <v>23</v>
      </c>
      <c r="C1" s="34"/>
      <c r="D1" s="34"/>
      <c r="E1" s="34"/>
      <c r="F1" s="34"/>
      <c r="G1" s="34"/>
      <c r="H1" s="34"/>
      <c r="I1" s="35"/>
      <c r="J1" s="33" t="s">
        <v>11</v>
      </c>
      <c r="K1" s="35"/>
      <c r="L1" s="33" t="s">
        <v>12</v>
      </c>
      <c r="M1" s="34"/>
      <c r="N1" s="34"/>
      <c r="O1" s="34"/>
      <c r="P1" s="34"/>
      <c r="Q1" s="35"/>
      <c r="R1" s="33" t="s">
        <v>13</v>
      </c>
      <c r="S1" s="34"/>
      <c r="T1" s="34"/>
      <c r="U1" s="34"/>
      <c r="V1" s="34"/>
      <c r="W1" s="34"/>
      <c r="X1" s="36" t="s">
        <v>24</v>
      </c>
      <c r="Y1" s="31"/>
      <c r="Z1" s="31"/>
      <c r="AA1" s="31"/>
      <c r="AB1" s="31"/>
      <c r="AC1" s="31"/>
      <c r="AD1" s="31"/>
      <c r="AE1" s="32"/>
      <c r="AF1" s="30" t="s">
        <v>25</v>
      </c>
      <c r="AG1" s="32"/>
      <c r="AH1" s="30" t="s">
        <v>26</v>
      </c>
      <c r="AI1" s="31"/>
      <c r="AJ1" s="31"/>
      <c r="AK1" s="31"/>
      <c r="AL1" s="31"/>
      <c r="AM1" s="32"/>
      <c r="AN1" s="30" t="s">
        <v>27</v>
      </c>
      <c r="AO1" s="31"/>
      <c r="AP1" s="31"/>
      <c r="AQ1" s="31"/>
      <c r="AR1" s="31"/>
      <c r="AS1" s="31"/>
    </row>
    <row r="2" spans="1:45" x14ac:dyDescent="0.2">
      <c r="A2" s="1" t="s">
        <v>5</v>
      </c>
      <c r="B2" s="1" t="s">
        <v>20</v>
      </c>
      <c r="C2" s="1" t="s">
        <v>21</v>
      </c>
      <c r="D2" s="1" t="s">
        <v>22</v>
      </c>
      <c r="E2" s="1" t="s">
        <v>14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6</v>
      </c>
      <c r="K2" s="1" t="s">
        <v>7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8</v>
      </c>
      <c r="Q2" s="1" t="s">
        <v>9</v>
      </c>
      <c r="R2" s="1" t="s">
        <v>15</v>
      </c>
      <c r="S2" s="1" t="s">
        <v>17</v>
      </c>
      <c r="T2" s="1" t="s">
        <v>18</v>
      </c>
      <c r="U2" s="1" t="s">
        <v>8</v>
      </c>
      <c r="V2" s="1" t="s">
        <v>9</v>
      </c>
      <c r="W2" s="1" t="s">
        <v>19</v>
      </c>
      <c r="X2" s="2" t="s">
        <v>20</v>
      </c>
      <c r="Y2" s="2" t="s">
        <v>21</v>
      </c>
      <c r="Z2" s="2" t="s">
        <v>22</v>
      </c>
      <c r="AA2" s="2" t="s">
        <v>14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6</v>
      </c>
      <c r="AG2" s="2" t="s">
        <v>7</v>
      </c>
      <c r="AH2" s="2" t="s">
        <v>15</v>
      </c>
      <c r="AI2" s="2" t="s">
        <v>16</v>
      </c>
      <c r="AJ2" s="2" t="s">
        <v>17</v>
      </c>
      <c r="AK2" s="2" t="s">
        <v>18</v>
      </c>
      <c r="AL2" s="2" t="s">
        <v>8</v>
      </c>
      <c r="AM2" s="2" t="s">
        <v>9</v>
      </c>
      <c r="AN2" s="2" t="s">
        <v>15</v>
      </c>
      <c r="AO2" s="2" t="s">
        <v>17</v>
      </c>
      <c r="AP2" s="2" t="s">
        <v>18</v>
      </c>
      <c r="AQ2" s="2" t="s">
        <v>8</v>
      </c>
      <c r="AR2" s="2" t="s">
        <v>9</v>
      </c>
      <c r="AS2" s="2" t="s">
        <v>19</v>
      </c>
    </row>
    <row r="3" spans="1:45" x14ac:dyDescent="0.2">
      <c r="A3" s="1"/>
      <c r="B3" s="1"/>
      <c r="C3" s="1"/>
      <c r="D3" s="1"/>
      <c r="E3" s="1"/>
      <c r="F3" s="4"/>
      <c r="G3" s="4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4"/>
      <c r="AC3" s="4"/>
      <c r="AD3" s="4"/>
      <c r="AE3" s="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">
      <c r="A4" s="1"/>
      <c r="B4" s="1"/>
      <c r="C4" s="1"/>
      <c r="D4" s="1"/>
      <c r="E4" s="1"/>
      <c r="F4" s="4"/>
      <c r="G4" s="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4"/>
      <c r="AC4" s="4"/>
      <c r="AD4" s="4"/>
      <c r="AE4" s="4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1"/>
      <c r="B5" s="1"/>
      <c r="C5" s="1"/>
      <c r="D5" s="1"/>
      <c r="E5" s="1"/>
      <c r="F5" s="4"/>
      <c r="G5" s="4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4"/>
      <c r="AC5" s="4"/>
      <c r="AD5" s="4"/>
      <c r="AE5" s="4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1"/>
      <c r="B6" s="1"/>
      <c r="C6" s="1"/>
      <c r="D6" s="1"/>
      <c r="E6" s="1"/>
      <c r="F6" s="4"/>
      <c r="G6" s="4"/>
      <c r="H6" s="4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4"/>
      <c r="AC6" s="4"/>
      <c r="AD6" s="4"/>
      <c r="AE6" s="4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1"/>
      <c r="B7" s="1"/>
      <c r="C7" s="1"/>
      <c r="D7" s="1"/>
      <c r="E7" s="1"/>
      <c r="F7" s="4"/>
      <c r="G7" s="4"/>
      <c r="H7" s="4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4"/>
      <c r="AC7" s="4"/>
      <c r="AD7" s="4"/>
      <c r="AE7" s="4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">
      <c r="A8" s="1"/>
      <c r="B8" s="1"/>
      <c r="C8" s="1"/>
      <c r="D8" s="1"/>
      <c r="E8" s="1"/>
      <c r="F8" s="4"/>
      <c r="G8" s="4"/>
      <c r="H8" s="4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4"/>
      <c r="AC8" s="4"/>
      <c r="AD8" s="4"/>
      <c r="AE8" s="4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">
      <c r="A9" s="1"/>
      <c r="B9" s="1"/>
      <c r="C9" s="1"/>
      <c r="D9" s="1"/>
      <c r="E9" s="1"/>
      <c r="F9" s="4"/>
      <c r="G9" s="4"/>
      <c r="H9" s="4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4"/>
      <c r="AC9" s="4"/>
      <c r="AD9" s="4"/>
      <c r="AE9" s="4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">
      <c r="A10" s="1"/>
      <c r="B10" s="1"/>
      <c r="C10" s="1"/>
      <c r="D10" s="1"/>
      <c r="E10" s="1"/>
      <c r="F10" s="4"/>
      <c r="G10" s="4"/>
      <c r="H10" s="4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4"/>
      <c r="AC10" s="4"/>
      <c r="AD10" s="4"/>
      <c r="AE10" s="4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">
      <c r="A11" s="1"/>
      <c r="B11" s="1"/>
      <c r="C11" s="1"/>
      <c r="D11" s="1"/>
      <c r="E11" s="1"/>
      <c r="F11" s="4"/>
      <c r="G11" s="4"/>
      <c r="H11" s="4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4"/>
      <c r="AC11" s="4"/>
      <c r="AD11" s="4"/>
      <c r="AE11" s="4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">
      <c r="A12" s="1"/>
      <c r="B12" s="1"/>
      <c r="C12" s="1"/>
      <c r="D12" s="1"/>
      <c r="E12" s="1"/>
      <c r="F12" s="4"/>
      <c r="G12" s="4"/>
      <c r="H12" s="4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4"/>
      <c r="AC12" s="4"/>
      <c r="AD12" s="4"/>
      <c r="AE12" s="4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</sheetData>
  <mergeCells count="8">
    <mergeCell ref="AN1:AS1"/>
    <mergeCell ref="AH1:AM1"/>
    <mergeCell ref="AF1:AG1"/>
    <mergeCell ref="B1:I1"/>
    <mergeCell ref="L1:Q1"/>
    <mergeCell ref="J1:K1"/>
    <mergeCell ref="R1:W1"/>
    <mergeCell ref="X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U3"/>
    </sheetView>
  </sheetViews>
  <sheetFormatPr baseColWidth="10" defaultRowHeight="16" x14ac:dyDescent="0.2"/>
  <cols>
    <col min="1" max="1" width="5.1640625" style="1" bestFit="1" customWidth="1"/>
    <col min="2" max="2" width="18" style="1" bestFit="1" customWidth="1"/>
    <col min="3" max="3" width="11.83203125" style="1" bestFit="1" customWidth="1"/>
    <col min="4" max="4" width="9.83203125" style="4" bestFit="1" customWidth="1"/>
    <col min="5" max="7" width="9.83203125" style="1" bestFit="1" customWidth="1"/>
    <col min="8" max="8" width="11.33203125" style="1" bestFit="1" customWidth="1"/>
    <col min="9" max="9" width="15.6640625" style="1" bestFit="1" customWidth="1"/>
    <col min="10" max="10" width="9.33203125" style="1" bestFit="1" customWidth="1"/>
    <col min="11" max="11" width="16.5" style="1" bestFit="1" customWidth="1"/>
    <col min="12" max="12" width="14.33203125" style="1" bestFit="1" customWidth="1"/>
    <col min="13" max="13" width="13.1640625" style="1" bestFit="1" customWidth="1"/>
    <col min="14" max="14" width="13.6640625" style="1" bestFit="1" customWidth="1"/>
    <col min="15" max="15" width="14" style="1" bestFit="1" customWidth="1"/>
    <col min="16" max="16" width="9.33203125" style="1" bestFit="1" customWidth="1"/>
    <col min="17" max="17" width="14.33203125" style="1" bestFit="1" customWidth="1"/>
    <col min="18" max="18" width="13.1640625" style="1" bestFit="1" customWidth="1"/>
    <col min="19" max="19" width="13.6640625" style="1" bestFit="1" customWidth="1"/>
    <col min="20" max="20" width="14" style="1" bestFit="1" customWidth="1"/>
    <col min="21" max="21" width="15.83203125" style="1" bestFit="1" customWidth="1"/>
    <col min="22" max="16384" width="10.83203125" style="1"/>
  </cols>
  <sheetData>
    <row r="1" spans="1:21" x14ac:dyDescent="0.2">
      <c r="A1" s="3"/>
      <c r="B1" s="4"/>
      <c r="C1" s="37" t="s">
        <v>35</v>
      </c>
      <c r="D1" s="37"/>
      <c r="E1" s="37"/>
      <c r="F1" s="37"/>
      <c r="G1" s="37"/>
      <c r="H1" s="38" t="s">
        <v>34</v>
      </c>
      <c r="I1" s="38"/>
      <c r="J1" s="38" t="s">
        <v>31</v>
      </c>
      <c r="K1" s="38"/>
      <c r="L1" s="38"/>
      <c r="M1" s="38"/>
      <c r="N1" s="38"/>
      <c r="O1" s="38"/>
      <c r="P1" s="38" t="s">
        <v>33</v>
      </c>
      <c r="Q1" s="38"/>
      <c r="R1" s="38"/>
      <c r="S1" s="38"/>
      <c r="T1" s="38"/>
      <c r="U1" s="38"/>
    </row>
    <row r="2" spans="1:21" x14ac:dyDescent="0.2">
      <c r="A2" s="3" t="s">
        <v>28</v>
      </c>
      <c r="B2" s="3" t="s">
        <v>29</v>
      </c>
      <c r="C2" s="3" t="s">
        <v>30</v>
      </c>
      <c r="D2" s="4" t="s">
        <v>1</v>
      </c>
      <c r="E2" s="4" t="s">
        <v>2</v>
      </c>
      <c r="F2" s="4" t="s">
        <v>3</v>
      </c>
      <c r="G2" s="4" t="s">
        <v>4</v>
      </c>
      <c r="H2" s="1" t="s">
        <v>6</v>
      </c>
      <c r="I2" s="1" t="s">
        <v>7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8</v>
      </c>
      <c r="O2" s="1" t="s">
        <v>9</v>
      </c>
      <c r="P2" s="1" t="s">
        <v>15</v>
      </c>
      <c r="Q2" s="1" t="s">
        <v>17</v>
      </c>
      <c r="R2" s="1" t="s">
        <v>18</v>
      </c>
      <c r="S2" s="1" t="s">
        <v>8</v>
      </c>
      <c r="T2" s="1" t="s">
        <v>9</v>
      </c>
      <c r="U2" s="1" t="s">
        <v>19</v>
      </c>
    </row>
    <row r="3" spans="1:21" x14ac:dyDescent="0.2">
      <c r="A3" s="1">
        <v>1</v>
      </c>
      <c r="C3" s="3">
        <f>COUNTIF('Raw Match Data'!$B$3:$D$128,$B3)+COUNTIF('Raw Match Data'!$X$3:$Z$128,$B3)</f>
        <v>0</v>
      </c>
      <c r="D3" s="4" t="e">
        <f>SUM(SUMIF('Raw Match Data'!$B$3:$B$128,$B3,'Raw Match Data'!$E$3:$E$128),SUMIF('Raw Match Data'!$C$3:$C$128,$B3,'Raw Match Data'!$E$3:$E$128),SUMIF('Raw Match Data'!$D$3:$D$128,$B3,'Raw Match Data'!$E$3:$E$128),SUMIF('Raw Match Data'!$X$3:$X$128,$B3,'Raw Match Data'!$AA$3:$AA$128),SUMIF('Raw Match Data'!$Y$3:$Y$128,$B3,'Raw Match Data'!$AA$3:$AA$128),SUMIF('Raw Match Data'!$Z$3:$Z$128,$B3,'Raw Match Data'!$AA$3:$AA$128))/(3*$C3)</f>
        <v>#DIV/0!</v>
      </c>
      <c r="E3" s="5" t="e">
        <f>SUM(SUMIF('Raw Match Data'!$B$3:$B$128,$B3,'Raw Match Data'!G$3:G$128),SUMIF('Raw Match Data'!$C$3:$C$128,$B3,'Raw Match Data'!G$3:G$128),SUMIF('Raw Match Data'!$D$3:$D$128,$B3,'Raw Match Data'!G$3:G$128),SUMIF('Raw Match Data'!$X$3:$X$128,$B3,'Raw Match Data'!AC$3:AC$128),SUMIF('Raw Match Data'!$Y$3:$Y$128,$B3,'Raw Match Data'!AC$3:AC$128),SUMIF('Raw Match Data'!$Z$3:$Z$128,$B3,'Raw Match Data'!AC$3:AC$128))/(3*$C3)</f>
        <v>#DIV/0!</v>
      </c>
      <c r="F3" s="5" t="e">
        <f>SUM(SUMIF('Raw Match Data'!$B$3:$B$128,$B3,'Raw Match Data'!H$3:H$128),SUMIF('Raw Match Data'!$C$3:$C$128,$B3,'Raw Match Data'!H$3:H$128),SUMIF('Raw Match Data'!$D$3:$D$128,$B3,'Raw Match Data'!H$3:H$128),SUMIF('Raw Match Data'!$X$3:$X$128,$B3,'Raw Match Data'!AD$3:AD$128),SUMIF('Raw Match Data'!$Y$3:$Y$128,$B3,'Raw Match Data'!AD$3:AD$128),SUMIF('Raw Match Data'!$Z$3:$Z$128,$B3,'Raw Match Data'!AD$3:AD$128))/(3*$C3)</f>
        <v>#DIV/0!</v>
      </c>
      <c r="G3" s="5" t="e">
        <f>SUM(SUMIF('Raw Match Data'!$B$3:$B$128,$B3,'Raw Match Data'!I$3:I$128),SUMIF('Raw Match Data'!$C$3:$C$128,$B3,'Raw Match Data'!I$3:I$128),SUMIF('Raw Match Data'!$D$3:$D$128,$B3,'Raw Match Data'!I$3:I$128),SUMIF('Raw Match Data'!$X$3:$X$128,$B3,'Raw Match Data'!AE$3:AE$128),SUMIF('Raw Match Data'!$Y$3:$Y$128,$B3,'Raw Match Data'!AE$3:AE$128),SUMIF('Raw Match Data'!$Z$3:$Z$128,$B3,'Raw Match Data'!AE$3:AE$128))/(3*$C3)</f>
        <v>#DIV/0!</v>
      </c>
      <c r="H3" s="5" t="e">
        <f>SUM(SUMIF('Raw Match Data'!$B$3:$B$128,$B3,'Raw Match Data'!J$3:J$128),SUMIF('Raw Match Data'!$C$3:$C$128,$B3,'Raw Match Data'!J$3:J$128),SUMIF('Raw Match Data'!$D$3:$D$128,$B3,'Raw Match Data'!J$3:J$128),SUMIF('Raw Match Data'!$X$3:$X$128,$B3,'Raw Match Data'!AF$3:AF$128),SUMIF('Raw Match Data'!$Y$3:$Y$128,$B3,'Raw Match Data'!AF$3:AF$128),SUMIF('Raw Match Data'!$Z$3:$Z$128,$B3,'Raw Match Data'!AF$3:AF$128))/(3*$C3)</f>
        <v>#DIV/0!</v>
      </c>
      <c r="I3" s="5" t="e">
        <f>SUM(SUMIF('Raw Match Data'!$B$3:$B$128,$B3,'Raw Match Data'!K$3:K$128),SUMIF('Raw Match Data'!$C$3:$C$128,$B3,'Raw Match Data'!K$3:K$128),SUMIF('Raw Match Data'!$D$3:$D$128,$B3,'Raw Match Data'!K$3:K$128),SUMIF('Raw Match Data'!$X$3:$X$128,$B3,'Raw Match Data'!AG$3:AG$128),SUMIF('Raw Match Data'!$Y$3:$Y$128,$B3,'Raw Match Data'!AG$3:AG$128),SUMIF('Raw Match Data'!$Z$3:$Z$128,$B3,'Raw Match Data'!AG$3:AG$128))/(3*$C3)</f>
        <v>#DIV/0!</v>
      </c>
      <c r="J3" s="5" t="e">
        <f>SUM(SUMIF('Raw Match Data'!$B$3:$B$128,$B3,'Raw Match Data'!L$3:L$128),SUMIF('Raw Match Data'!$C$3:$C$128,$B3,'Raw Match Data'!L$3:L$128),SUMIF('Raw Match Data'!$D$3:$D$128,$B3,'Raw Match Data'!L$3:L$128),SUMIF('Raw Match Data'!$X$3:$X$128,$B3,'Raw Match Data'!AH$3:AH$128),SUMIF('Raw Match Data'!$Y$3:$Y$128,$B3,'Raw Match Data'!AH$3:AH$128),SUMIF('Raw Match Data'!$Z$3:$Z$128,$B3,'Raw Match Data'!AH$3:AH$128))/(3*$C3)</f>
        <v>#DIV/0!</v>
      </c>
      <c r="K3" s="5" t="e">
        <f>SUM(SUMIF('Raw Match Data'!$B$3:$B$128,$B3,'Raw Match Data'!M$3:M$128),SUMIF('Raw Match Data'!$C$3:$C$128,$B3,'Raw Match Data'!M$3:M$128),SUMIF('Raw Match Data'!$D$3:$D$128,$B3,'Raw Match Data'!M$3:M$128),SUMIF('Raw Match Data'!$X$3:$X$128,$B3,'Raw Match Data'!AI$3:AI$128),SUMIF('Raw Match Data'!$Y$3:$Y$128,$B3,'Raw Match Data'!AI$3:AI$128),SUMIF('Raw Match Data'!$Z$3:$Z$128,$B3,'Raw Match Data'!AI$3:AI$128))/(3*$C3)</f>
        <v>#DIV/0!</v>
      </c>
      <c r="L3" s="5" t="e">
        <f>SUM(SUMIF('Raw Match Data'!$B$3:$B$128,$B3,'Raw Match Data'!N$3:N$128),SUMIF('Raw Match Data'!$C$3:$C$128,$B3,'Raw Match Data'!N$3:N$128),SUMIF('Raw Match Data'!$D$3:$D$128,$B3,'Raw Match Data'!N$3:N$128),SUMIF('Raw Match Data'!$X$3:$X$128,$B3,'Raw Match Data'!AJ$3:AJ$128),SUMIF('Raw Match Data'!$Y$3:$Y$128,$B3,'Raw Match Data'!AJ$3:AJ$128),SUMIF('Raw Match Data'!$Z$3:$Z$128,$B3,'Raw Match Data'!AJ$3:AJ$128))/(3*$C3)</f>
        <v>#DIV/0!</v>
      </c>
      <c r="M3" s="5" t="e">
        <f>SUM(SUMIF('Raw Match Data'!$B$3:$B$128,$B3,'Raw Match Data'!O$3:O$128),SUMIF('Raw Match Data'!$C$3:$C$128,$B3,'Raw Match Data'!O$3:O$128),SUMIF('Raw Match Data'!$D$3:$D$128,$B3,'Raw Match Data'!O$3:O$128),SUMIF('Raw Match Data'!$X$3:$X$128,$B3,'Raw Match Data'!AK$3:AK$128),SUMIF('Raw Match Data'!$Y$3:$Y$128,$B3,'Raw Match Data'!AK$3:AK$128),SUMIF('Raw Match Data'!$Z$3:$Z$128,$B3,'Raw Match Data'!AK$3:AK$128))/(3*$C3)</f>
        <v>#DIV/0!</v>
      </c>
      <c r="N3" s="5" t="e">
        <f>SUM(SUMIF('Raw Match Data'!$B$3:$B$128,$B3,'Raw Match Data'!P$3:P$128),SUMIF('Raw Match Data'!$C$3:$C$128,$B3,'Raw Match Data'!P$3:P$128),SUMIF('Raw Match Data'!$D$3:$D$128,$B3,'Raw Match Data'!P$3:P$128),SUMIF('Raw Match Data'!$X$3:$X$128,$B3,'Raw Match Data'!AL$3:AL$128),SUMIF('Raw Match Data'!$Y$3:$Y$128,$B3,'Raw Match Data'!AL$3:AL$128),SUMIF('Raw Match Data'!$Z$3:$Z$128,$B3,'Raw Match Data'!AL$3:AL$128))/(3*$C3)</f>
        <v>#DIV/0!</v>
      </c>
      <c r="O3" s="5" t="e">
        <f>SUM(SUMIF('Raw Match Data'!$B$3:$B$128,$B3,'Raw Match Data'!Q$3:Q$128),SUMIF('Raw Match Data'!$C$3:$C$128,$B3,'Raw Match Data'!Q$3:Q$128),SUMIF('Raw Match Data'!$D$3:$D$128,$B3,'Raw Match Data'!Q$3:Q$128),SUMIF('Raw Match Data'!$X$3:$X$128,$B3,'Raw Match Data'!AM$3:AM$128),SUMIF('Raw Match Data'!$Y$3:$Y$128,$B3,'Raw Match Data'!AM$3:AM$128),SUMIF('Raw Match Data'!$Z$3:$Z$128,$B3,'Raw Match Data'!AM$3:AM$128))/(3*$C3)</f>
        <v>#DIV/0!</v>
      </c>
      <c r="P3" s="5" t="e">
        <f>SUM(SUMIF('Raw Match Data'!$B$3:$B$128,$B3,'Raw Match Data'!R$3:R$128),SUMIF('Raw Match Data'!$C$3:$C$128,$B3,'Raw Match Data'!R$3:R$128),SUMIF('Raw Match Data'!$D$3:$D$128,$B3,'Raw Match Data'!R$3:R$128),SUMIF('Raw Match Data'!$X$3:$X$128,$B3,'Raw Match Data'!AN$3:AN$128),SUMIF('Raw Match Data'!$Y$3:$Y$128,$B3,'Raw Match Data'!AN$3:AN$128),SUMIF('Raw Match Data'!$Z$3:$Z$128,$B3,'Raw Match Data'!AN$3:AN$128))/(3*$C3)</f>
        <v>#DIV/0!</v>
      </c>
      <c r="Q3" s="5" t="e">
        <f>SUM(SUMIF('Raw Match Data'!$B$3:$B$128,$B3,'Raw Match Data'!S$3:S$128),SUMIF('Raw Match Data'!$C$3:$C$128,$B3,'Raw Match Data'!S$3:S$128),SUMIF('Raw Match Data'!$D$3:$D$128,$B3,'Raw Match Data'!S$3:S$128),SUMIF('Raw Match Data'!$X$3:$X$128,$B3,'Raw Match Data'!AO$3:AO$128),SUMIF('Raw Match Data'!$Y$3:$Y$128,$B3,'Raw Match Data'!AO$3:AO$128),SUMIF('Raw Match Data'!$Z$3:$Z$128,$B3,'Raw Match Data'!AO$3:AO$128))/(3*$C3)</f>
        <v>#DIV/0!</v>
      </c>
      <c r="R3" s="5" t="e">
        <f>SUM(SUMIF('Raw Match Data'!$B$3:$B$128,$B3,'Raw Match Data'!T$3:T$128),SUMIF('Raw Match Data'!$C$3:$C$128,$B3,'Raw Match Data'!T$3:T$128),SUMIF('Raw Match Data'!$D$3:$D$128,$B3,'Raw Match Data'!T$3:T$128),SUMIF('Raw Match Data'!$X$3:$X$128,$B3,'Raw Match Data'!AP$3:AP$128),SUMIF('Raw Match Data'!$Y$3:$Y$128,$B3,'Raw Match Data'!AP$3:AP$128),SUMIF('Raw Match Data'!$Z$3:$Z$128,$B3,'Raw Match Data'!AP$3:AP$128))/(3*$C3)</f>
        <v>#DIV/0!</v>
      </c>
      <c r="S3" s="5" t="e">
        <f>SUM(SUMIF('Raw Match Data'!$B$3:$B$128,$B3,'Raw Match Data'!U$3:U$128),SUMIF('Raw Match Data'!$C$3:$C$128,$B3,'Raw Match Data'!U$3:U$128),SUMIF('Raw Match Data'!$D$3:$D$128,$B3,'Raw Match Data'!U$3:U$128),SUMIF('Raw Match Data'!$X$3:$X$128,$B3,'Raw Match Data'!AQ$3:AQ$128),SUMIF('Raw Match Data'!$Y$3:$Y$128,$B3,'Raw Match Data'!AQ$3:AQ$128),SUMIF('Raw Match Data'!$Z$3:$Z$128,$B3,'Raw Match Data'!AQ$3:AQ$128))/(3*$C3)</f>
        <v>#DIV/0!</v>
      </c>
      <c r="T3" s="5" t="e">
        <f>SUM(SUMIF('Raw Match Data'!$B$3:$B$128,$B3,'Raw Match Data'!V$3:V$128),SUMIF('Raw Match Data'!$C$3:$C$128,$B3,'Raw Match Data'!V$3:V$128),SUMIF('Raw Match Data'!$D$3:$D$128,$B3,'Raw Match Data'!V$3:V$128),SUMIF('Raw Match Data'!$X$3:$X$128,$B3,'Raw Match Data'!AR$3:AR$128),SUMIF('Raw Match Data'!$Y$3:$Y$128,$B3,'Raw Match Data'!AR$3:AR$128),SUMIF('Raw Match Data'!$Z$3:$Z$128,$B3,'Raw Match Data'!AR$3:AR$128))/(3*$C3)</f>
        <v>#DIV/0!</v>
      </c>
      <c r="U3" s="5" t="e">
        <f>SUM(SUMIF('Raw Match Data'!$B$3:$B$128,$B3,'Raw Match Data'!W$3:W$128),SUMIF('Raw Match Data'!$C$3:$C$128,$B3,'Raw Match Data'!W$3:W$128),SUMIF('Raw Match Data'!$D$3:$D$128,$B3,'Raw Match Data'!W$3:W$128),SUMIF('Raw Match Data'!$X$3:$X$128,$B3,'Raw Match Data'!AS$3:AS$128),SUMIF('Raw Match Data'!$Y$3:$Y$128,$B3,'Raw Match Data'!AS$3:AS$128),SUMIF('Raw Match Data'!$Z$3:$Z$128,$B3,'Raw Match Data'!AS$3:AS$128))/(3*$C3)</f>
        <v>#DIV/0!</v>
      </c>
    </row>
    <row r="4" spans="1:21" x14ac:dyDescent="0.2">
      <c r="C4" s="3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C5" s="3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C6" s="3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C7" s="3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C8" s="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C9" s="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C10" s="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C11" s="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C12" s="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C13" s="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C14" s="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C15" s="3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C16" s="3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3:21" x14ac:dyDescent="0.2">
      <c r="C17" s="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3:21" x14ac:dyDescent="0.2">
      <c r="C18" s="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3:21" x14ac:dyDescent="0.2">
      <c r="C19" s="3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3:21" x14ac:dyDescent="0.2">
      <c r="C20" s="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3:21" x14ac:dyDescent="0.2">
      <c r="C21" s="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3:21" x14ac:dyDescent="0.2">
      <c r="C22" s="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3:21" x14ac:dyDescent="0.2">
      <c r="C23" s="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3:21" x14ac:dyDescent="0.2">
      <c r="C24" s="3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3:21" x14ac:dyDescent="0.2">
      <c r="C25" s="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3:21" x14ac:dyDescent="0.2">
      <c r="C26" s="3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3:21" x14ac:dyDescent="0.2">
      <c r="C27" s="3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3:21" x14ac:dyDescent="0.2">
      <c r="C28" s="3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3:21" x14ac:dyDescent="0.2">
      <c r="C29" s="3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3:21" x14ac:dyDescent="0.2">
      <c r="C30" s="3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3:21" x14ac:dyDescent="0.2">
      <c r="C31" s="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3:21" x14ac:dyDescent="0.2">
      <c r="C32" s="3"/>
    </row>
    <row r="33" spans="3:3" x14ac:dyDescent="0.2">
      <c r="C33" s="3"/>
    </row>
    <row r="34" spans="3:3" x14ac:dyDescent="0.2">
      <c r="C34" s="3"/>
    </row>
  </sheetData>
  <autoFilter ref="B2:U2">
    <sortState ref="B3:U31">
      <sortCondition descending="1" ref="D2:D31"/>
    </sortState>
  </autoFilter>
  <mergeCells count="4">
    <mergeCell ref="C1:G1"/>
    <mergeCell ref="H1:I1"/>
    <mergeCell ref="J1:O1"/>
    <mergeCell ref="P1:U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2" sqref="B2:D3"/>
    </sheetView>
  </sheetViews>
  <sheetFormatPr baseColWidth="10" defaultRowHeight="16" x14ac:dyDescent="0.2"/>
  <cols>
    <col min="1" max="1" width="11.6640625" bestFit="1" customWidth="1"/>
    <col min="2" max="2" width="18.83203125" bestFit="1" customWidth="1"/>
    <col min="3" max="3" width="18.5" bestFit="1" customWidth="1"/>
    <col min="4" max="4" width="19.33203125" bestFit="1" customWidth="1"/>
  </cols>
  <sheetData>
    <row r="1" spans="1:7" ht="26" x14ac:dyDescent="0.3">
      <c r="A1" s="7"/>
      <c r="B1" s="8" t="s">
        <v>36</v>
      </c>
      <c r="C1" s="8" t="s">
        <v>37</v>
      </c>
      <c r="D1" s="8" t="s">
        <v>38</v>
      </c>
      <c r="E1" s="6"/>
      <c r="F1" s="6"/>
      <c r="G1" s="6"/>
    </row>
    <row r="2" spans="1:7" ht="26" x14ac:dyDescent="0.3">
      <c r="A2" s="9" t="s">
        <v>40</v>
      </c>
      <c r="B2" s="7"/>
      <c r="C2" s="7"/>
      <c r="D2" s="7"/>
      <c r="E2" s="6"/>
      <c r="F2" s="6"/>
      <c r="G2" s="6"/>
    </row>
    <row r="3" spans="1:7" ht="26" x14ac:dyDescent="0.3">
      <c r="A3" s="10" t="s">
        <v>39</v>
      </c>
      <c r="B3" s="7"/>
      <c r="C3" s="7"/>
      <c r="D3" s="7"/>
      <c r="E3" s="6"/>
      <c r="F3" s="6"/>
      <c r="G3" s="6"/>
    </row>
    <row r="4" spans="1:7" ht="26" x14ac:dyDescent="0.3">
      <c r="A4" s="11"/>
      <c r="B4" s="11"/>
      <c r="C4" s="11"/>
      <c r="D4" s="11"/>
      <c r="E4" s="6"/>
      <c r="F4" s="6"/>
      <c r="G4" s="6"/>
    </row>
    <row r="5" spans="1:7" ht="26" x14ac:dyDescent="0.3">
      <c r="A5" s="7"/>
      <c r="B5" s="7"/>
      <c r="C5" s="9" t="s">
        <v>10</v>
      </c>
      <c r="D5" s="10" t="s">
        <v>41</v>
      </c>
      <c r="E5" s="6"/>
      <c r="F5" s="6"/>
      <c r="G5" s="6"/>
    </row>
    <row r="6" spans="1:7" ht="26" x14ac:dyDescent="0.3">
      <c r="A6" s="39" t="s">
        <v>42</v>
      </c>
      <c r="B6" s="12" t="s">
        <v>1</v>
      </c>
      <c r="C6" s="13" t="e">
        <f>VLOOKUP($B$2,Rank!$B$3:$U$128,3,FALSE)+VLOOKUP($C$2,Rank!$B$3:$U$128,3,FALSE)+VLOOKUP($D$2,Rank!$B$3:$U$128,3,FALSE)</f>
        <v>#N/A</v>
      </c>
      <c r="D6" s="13" t="e">
        <f>VLOOKUP($B$3,Rank!$B$3:$U$128,3,FALSE)+VLOOKUP($C$3,Rank!$B$3:$U$128,3,FALSE)+VLOOKUP($D$3,Rank!$B$3:$U$128,3,FALSE)</f>
        <v>#N/A</v>
      </c>
      <c r="E6" s="6"/>
      <c r="F6" s="6"/>
      <c r="G6" s="6"/>
    </row>
    <row r="7" spans="1:7" ht="26" x14ac:dyDescent="0.3">
      <c r="A7" s="39"/>
      <c r="B7" s="12" t="s">
        <v>2</v>
      </c>
      <c r="C7" s="13" t="e">
        <f>VLOOKUP($B$2,Rank!$B$3:$U$128,4,FALSE)+VLOOKUP($C$2,Rank!$B$3:$U$128,4,FALSE)+VLOOKUP($D$2,Rank!$B$3:$U$128,4,FALSE)</f>
        <v>#N/A</v>
      </c>
      <c r="D7" s="13" t="e">
        <f>VLOOKUP($B$3,Rank!$B$3:$U$128,4,FALSE)+VLOOKUP($C$3,Rank!$B$3:$U$128,4,FALSE)+VLOOKUP($D$3,Rank!$B$3:$U$128,4,FALSE)</f>
        <v>#N/A</v>
      </c>
      <c r="E7" s="6"/>
      <c r="F7" s="6"/>
      <c r="G7" s="6"/>
    </row>
    <row r="8" spans="1:7" ht="26" x14ac:dyDescent="0.3">
      <c r="A8" s="39"/>
      <c r="B8" s="12" t="s">
        <v>3</v>
      </c>
      <c r="C8" s="13" t="e">
        <f>VLOOKUP($B$2,Rank!$B$3:$U$128,5,FALSE)+VLOOKUP($C$2,Rank!$B$3:$U$128,5,FALSE)+VLOOKUP($D$2,Rank!$B$3:$U$128,5,FALSE)</f>
        <v>#N/A</v>
      </c>
      <c r="D8" s="13" t="e">
        <f>VLOOKUP($B$3,Rank!$B$3:$U$128,5,FALSE)+VLOOKUP($C$3,Rank!$B$3:$U$128,5,FALSE)+VLOOKUP($D$3,Rank!$B$3:$U$128,5,FALSE)</f>
        <v>#N/A</v>
      </c>
      <c r="E8" s="6"/>
      <c r="F8" s="6"/>
      <c r="G8" s="6"/>
    </row>
    <row r="9" spans="1:7" ht="26" x14ac:dyDescent="0.3">
      <c r="A9" s="39"/>
      <c r="B9" s="12" t="s">
        <v>4</v>
      </c>
      <c r="C9" s="13" t="e">
        <f>VLOOKUP($B$2,Rank!$B$3:$U$128,6,FALSE)+VLOOKUP($C$2,Rank!$B$3:$U$128,6,FALSE)+VLOOKUP($D$2,Rank!$B$3:$U$128,6,FALSE)</f>
        <v>#N/A</v>
      </c>
      <c r="D9" s="13" t="e">
        <f>VLOOKUP($B$3,Rank!$B$3:$U$128,6,FALSE)+VLOOKUP($C$3,Rank!$B$3:$U$128,6,FALSE)+VLOOKUP($D$3,Rank!$B$3:$U$128,6,FALSE)</f>
        <v>#N/A</v>
      </c>
      <c r="E9" s="6"/>
      <c r="F9" s="6"/>
      <c r="G9" s="6"/>
    </row>
    <row r="10" spans="1:7" ht="26" x14ac:dyDescent="0.3">
      <c r="A10" s="39" t="s">
        <v>32</v>
      </c>
      <c r="B10" s="12" t="s">
        <v>6</v>
      </c>
      <c r="C10" s="13" t="e">
        <f>VLOOKUP($B$2,Rank!$B$3:$U$128,7,FALSE)+VLOOKUP($C$2,Rank!$B$3:$U$128,7,FALSE)+VLOOKUP($D$2,Rank!$B$3:$U$128,7,FALSE)</f>
        <v>#N/A</v>
      </c>
      <c r="D10" s="13" t="e">
        <f>VLOOKUP($B$3,Rank!$B$3:$U$128,7,FALSE)+VLOOKUP($C$3,Rank!$B$3:$U$128,7,FALSE)+VLOOKUP($D$3,Rank!$B$3:$U$128,7,FALSE)</f>
        <v>#N/A</v>
      </c>
      <c r="E10" s="6"/>
      <c r="F10" s="6"/>
      <c r="G10" s="6"/>
    </row>
    <row r="11" spans="1:7" ht="26" x14ac:dyDescent="0.3">
      <c r="A11" s="39"/>
      <c r="B11" s="12" t="s">
        <v>7</v>
      </c>
      <c r="C11" s="13" t="e">
        <f>VLOOKUP($B$2,Rank!$B$3:$U$128,8,FALSE)+VLOOKUP($C$2,Rank!$B$3:$U$128,8,FALSE)+VLOOKUP($D$2,Rank!$B$3:$U$128,8,FALSE)</f>
        <v>#N/A</v>
      </c>
      <c r="D11" s="13" t="e">
        <f>VLOOKUP($B$3,Rank!$B$3:$U$128,8,FALSE)+VLOOKUP($C$3,Rank!$B$3:$U$128,8,FALSE)+VLOOKUP($D$3,Rank!$B$3:$U$128,8,FALSE)</f>
        <v>#N/A</v>
      </c>
      <c r="E11" s="6"/>
      <c r="F11" s="6"/>
      <c r="G11" s="6"/>
    </row>
    <row r="12" spans="1:7" ht="26" x14ac:dyDescent="0.3">
      <c r="A12" s="39" t="s">
        <v>31</v>
      </c>
      <c r="B12" s="12" t="s">
        <v>15</v>
      </c>
      <c r="C12" s="13" t="e">
        <f>VLOOKUP($B$2,Rank!$B$3:$U$128,9,FALSE)+VLOOKUP($C$2,Rank!$B$3:$U$128,9,FALSE)+VLOOKUP($D$2,Rank!$B$3:$U$128,9,FALSE)</f>
        <v>#N/A</v>
      </c>
      <c r="D12" s="13" t="e">
        <f>VLOOKUP($B$3,Rank!$B$3:$U$128,9,FALSE)+VLOOKUP($C$3,Rank!$B$3:$U$128,9,FALSE)+VLOOKUP($D$3,Rank!$B$3:$U$128,9,FALSE)</f>
        <v>#N/A</v>
      </c>
      <c r="E12" s="6"/>
      <c r="F12" s="6"/>
      <c r="G12" s="6"/>
    </row>
    <row r="13" spans="1:7" ht="26" x14ac:dyDescent="0.3">
      <c r="A13" s="39"/>
      <c r="B13" s="12" t="s">
        <v>16</v>
      </c>
      <c r="C13" s="13" t="e">
        <f>VLOOKUP($B$2,Rank!$B$3:$U$128,10,FALSE)+VLOOKUP($C$2,Rank!$B$3:$U$128,10,FALSE)+VLOOKUP($D$2,Rank!$B$3:$U$128,10,FALSE)</f>
        <v>#N/A</v>
      </c>
      <c r="D13" s="13" t="e">
        <f>VLOOKUP($B$3,Rank!$B$3:$U$128,10,FALSE)+VLOOKUP($C$3,Rank!$B$3:$U$128,10,FALSE)+VLOOKUP($D$3,Rank!$B$3:$U$128,10,FALSE)</f>
        <v>#N/A</v>
      </c>
      <c r="E13" s="6"/>
      <c r="F13" s="6"/>
      <c r="G13" s="6"/>
    </row>
    <row r="14" spans="1:7" ht="26" x14ac:dyDescent="0.3">
      <c r="A14" s="39"/>
      <c r="B14" s="12" t="s">
        <v>17</v>
      </c>
      <c r="C14" s="13" t="e">
        <f>VLOOKUP($B$2,Rank!$B$3:$U$128,11,FALSE)+VLOOKUP($C$2,Rank!$B$3:$U$128,11,FALSE)+VLOOKUP($D$2,Rank!$B$3:$U$128,11,FALSE)</f>
        <v>#N/A</v>
      </c>
      <c r="D14" s="13" t="e">
        <f>VLOOKUP($B$3,Rank!$B$3:$U$128,11,FALSE)+VLOOKUP($C$3,Rank!$B$3:$U$128,11,FALSE)+VLOOKUP($D$3,Rank!$B$3:$U$128,11,FALSE)</f>
        <v>#N/A</v>
      </c>
      <c r="E14" s="6"/>
      <c r="F14" s="6"/>
      <c r="G14" s="6"/>
    </row>
    <row r="15" spans="1:7" ht="26" x14ac:dyDescent="0.3">
      <c r="A15" s="39"/>
      <c r="B15" s="12" t="s">
        <v>18</v>
      </c>
      <c r="C15" s="13" t="e">
        <f>VLOOKUP($B$2,Rank!$B$3:$U$128,12,FALSE)+VLOOKUP($C$2,Rank!$B$3:$U$128,12,FALSE)+VLOOKUP($D$2,Rank!$B$3:$U$128,12,FALSE)</f>
        <v>#N/A</v>
      </c>
      <c r="D15" s="13" t="e">
        <f>VLOOKUP($B$3,Rank!$B$3:$U$128,12,FALSE)+VLOOKUP($C$3,Rank!$B$3:$U$128,12,FALSE)+VLOOKUP($D$3,Rank!$B$3:$U$128,12,FALSE)</f>
        <v>#N/A</v>
      </c>
      <c r="E15" s="6"/>
      <c r="F15" s="6"/>
      <c r="G15" s="6"/>
    </row>
    <row r="16" spans="1:7" ht="26" x14ac:dyDescent="0.3">
      <c r="A16" s="39"/>
      <c r="B16" s="12" t="s">
        <v>8</v>
      </c>
      <c r="C16" s="13" t="e">
        <f>VLOOKUP($B$2,Rank!$B$3:$U$128,13,FALSE)+VLOOKUP($C$2,Rank!$B$3:$U$128,13,FALSE)+VLOOKUP($D$2,Rank!$B$3:$U$128,13,FALSE)</f>
        <v>#N/A</v>
      </c>
      <c r="D16" s="13" t="e">
        <f>VLOOKUP($B$3,Rank!$B$3:$U$128,13,FALSE)+VLOOKUP($C$3,Rank!$B$3:$U$128,13,FALSE)+VLOOKUP($D$3,Rank!$B$3:$U$128,13,FALSE)</f>
        <v>#N/A</v>
      </c>
      <c r="E16" s="6"/>
      <c r="F16" s="6"/>
      <c r="G16" s="6"/>
    </row>
    <row r="17" spans="1:7" ht="26" x14ac:dyDescent="0.3">
      <c r="A17" s="39"/>
      <c r="B17" s="12" t="s">
        <v>9</v>
      </c>
      <c r="C17" s="13" t="e">
        <f>VLOOKUP($B$2,Rank!$B$3:$U$128,14,FALSE)+VLOOKUP($C$2,Rank!$B$3:$U$128,14,FALSE)+VLOOKUP($D$2,Rank!$B$3:$U$128,14,FALSE)</f>
        <v>#N/A</v>
      </c>
      <c r="D17" s="13" t="e">
        <f>VLOOKUP($B$3,Rank!$B$3:$U$128,14,FALSE)+VLOOKUP($C$3,Rank!$B$3:$U$128,14,FALSE)+VLOOKUP($D$3,Rank!$B$3:$U$128,14,FALSE)</f>
        <v>#N/A</v>
      </c>
      <c r="E17" s="6"/>
      <c r="F17" s="6"/>
      <c r="G17" s="6"/>
    </row>
    <row r="18" spans="1:7" ht="26" x14ac:dyDescent="0.3">
      <c r="A18" s="39" t="s">
        <v>33</v>
      </c>
      <c r="B18" s="12" t="s">
        <v>15</v>
      </c>
      <c r="C18" s="13" t="e">
        <f>VLOOKUP($B$2,Rank!$B$3:$U$128,15,FALSE)+VLOOKUP($C$2,Rank!$B$3:$U$128,15,FALSE)+VLOOKUP($D$2,Rank!$B$3:$U$128,15,FALSE)</f>
        <v>#N/A</v>
      </c>
      <c r="D18" s="13" t="e">
        <f>VLOOKUP($B$3,Rank!$B$3:$U$128,15,FALSE)+VLOOKUP($C$3,Rank!$B$3:$U$128,15,FALSE)+VLOOKUP($D$3,Rank!$B$3:$U$128,15,FALSE)</f>
        <v>#N/A</v>
      </c>
      <c r="E18" s="6"/>
      <c r="F18" s="6"/>
      <c r="G18" s="6"/>
    </row>
    <row r="19" spans="1:7" ht="26" x14ac:dyDescent="0.3">
      <c r="A19" s="39"/>
      <c r="B19" s="12" t="s">
        <v>17</v>
      </c>
      <c r="C19" s="13" t="e">
        <f>VLOOKUP($B$2,Rank!$B$3:$U$128,16,FALSE)+VLOOKUP($C$2,Rank!$B$3:$U$128,16,FALSE)+VLOOKUP($D$2,Rank!$B$3:$U$128,16,FALSE)</f>
        <v>#N/A</v>
      </c>
      <c r="D19" s="13" t="e">
        <f>VLOOKUP($B$3,Rank!$B$3:$U$128,16,FALSE)+VLOOKUP($C$3,Rank!$B$3:$U$128,16,FALSE)+VLOOKUP($D$3,Rank!$B$3:$U$128,16,FALSE)</f>
        <v>#N/A</v>
      </c>
      <c r="E19" s="6"/>
      <c r="F19" s="6"/>
      <c r="G19" s="6"/>
    </row>
    <row r="20" spans="1:7" ht="26" x14ac:dyDescent="0.3">
      <c r="A20" s="39"/>
      <c r="B20" s="12" t="s">
        <v>18</v>
      </c>
      <c r="C20" s="13" t="e">
        <f>VLOOKUP($B$2,Rank!$B$3:$U$128,17,FALSE)+VLOOKUP($C$2,Rank!$B$3:$U$128,17,FALSE)+VLOOKUP($D$2,Rank!$B$3:$U$128,17,FALSE)</f>
        <v>#N/A</v>
      </c>
      <c r="D20" s="13" t="e">
        <f>VLOOKUP($B$3,Rank!$B$3:$U$128,17,FALSE)+VLOOKUP($C$3,Rank!$B$3:$U$128,17,FALSE)+VLOOKUP($D$3,Rank!$B$3:$U$128,17,FALSE)</f>
        <v>#N/A</v>
      </c>
      <c r="E20" s="6"/>
      <c r="F20" s="6"/>
      <c r="G20" s="6"/>
    </row>
    <row r="21" spans="1:7" ht="26" x14ac:dyDescent="0.3">
      <c r="A21" s="39"/>
      <c r="B21" s="12" t="s">
        <v>8</v>
      </c>
      <c r="C21" s="13" t="e">
        <f>VLOOKUP($B$2,Rank!$B$3:$U$128,18,FALSE)+VLOOKUP($C$2,Rank!$B$3:$U$128,18,FALSE)+VLOOKUP($D$2,Rank!$B$3:$U$128,18,FALSE)</f>
        <v>#N/A</v>
      </c>
      <c r="D21" s="13" t="e">
        <f>VLOOKUP($B$3,Rank!$B$3:$U$128,18,FALSE)+VLOOKUP($C$3,Rank!$B$3:$U$128,18,FALSE)+VLOOKUP($D$3,Rank!$B$3:$U$128,18,FALSE)</f>
        <v>#N/A</v>
      </c>
      <c r="E21" s="6"/>
      <c r="F21" s="6"/>
      <c r="G21" s="6"/>
    </row>
    <row r="22" spans="1:7" ht="26" x14ac:dyDescent="0.3">
      <c r="A22" s="39"/>
      <c r="B22" s="12" t="s">
        <v>9</v>
      </c>
      <c r="C22" s="13" t="e">
        <f>VLOOKUP($B$2,Rank!$B$3:$U$128,19,FALSE)+VLOOKUP($C$2,Rank!$B$3:$U$128,19,FALSE)+VLOOKUP($D$2,Rank!$B$3:$U$128,19,FALSE)</f>
        <v>#N/A</v>
      </c>
      <c r="D22" s="13" t="e">
        <f>VLOOKUP($B$3,Rank!$B$3:$U$128,19,FALSE)+VLOOKUP($C$3,Rank!$B$3:$U$128,19,FALSE)+VLOOKUP($D$3,Rank!$B$3:$U$128,19,FALSE)</f>
        <v>#N/A</v>
      </c>
      <c r="E22" s="6"/>
      <c r="F22" s="6"/>
      <c r="G22" s="6"/>
    </row>
    <row r="23" spans="1:7" ht="26" x14ac:dyDescent="0.3">
      <c r="A23" s="39"/>
      <c r="B23" s="12" t="s">
        <v>19</v>
      </c>
      <c r="C23" s="13" t="e">
        <f>VLOOKUP($B$2,Rank!$B$3:$U$128,20,FALSE)+VLOOKUP($C$2,Rank!$B$3:$U$128,20,FALSE)+VLOOKUP($D$2,Rank!$B$3:$U$128,20,FALSE)</f>
        <v>#N/A</v>
      </c>
      <c r="D23" s="13" t="e">
        <f>VLOOKUP($B$3,Rank!$B$3:$U$128,20,FALSE)+VLOOKUP($C$3,Rank!$B$3:$U$128,20,FALSE)+VLOOKUP($D$3,Rank!$B$3:$U$128,20,FALSE)</f>
        <v>#N/A</v>
      </c>
      <c r="E23" s="6"/>
      <c r="F23" s="6"/>
      <c r="G23" s="6"/>
    </row>
    <row r="24" spans="1:7" ht="26" x14ac:dyDescent="0.3">
      <c r="A24" s="39" t="s">
        <v>45</v>
      </c>
      <c r="B24" s="12" t="s">
        <v>43</v>
      </c>
      <c r="C24" s="13" t="e">
        <f>IF(C14/60+C19/40&gt;=4,"√","X")</f>
        <v>#N/A</v>
      </c>
      <c r="D24" s="13" t="e">
        <f>IF(D14/60+D19/40&gt;=4,"√","X")</f>
        <v>#N/A</v>
      </c>
      <c r="E24" s="6"/>
      <c r="F24" s="6"/>
      <c r="G24" s="6"/>
    </row>
    <row r="25" spans="1:7" ht="26" x14ac:dyDescent="0.3">
      <c r="A25" s="39"/>
      <c r="B25" s="12" t="s">
        <v>44</v>
      </c>
      <c r="C25" s="13" t="e">
        <f>IF(C15+C20&gt;=40,"√","X")</f>
        <v>#N/A</v>
      </c>
      <c r="D25" s="13" t="e">
        <f>IF(D15+D20&gt;=40,"√","X")</f>
        <v>#N/A</v>
      </c>
      <c r="E25" s="6"/>
      <c r="F25" s="6"/>
      <c r="G25" s="6"/>
    </row>
    <row r="26" spans="1:7" ht="26" x14ac:dyDescent="0.3">
      <c r="A26" s="39"/>
      <c r="B26" s="12" t="s">
        <v>0</v>
      </c>
      <c r="C26" s="13" t="e">
        <f>C6-C8-D9</f>
        <v>#N/A</v>
      </c>
      <c r="D26" s="13" t="e">
        <f>D6-D8-C9</f>
        <v>#N/A</v>
      </c>
      <c r="E26" s="6"/>
      <c r="F26" s="6"/>
      <c r="G26" s="6"/>
    </row>
    <row r="27" spans="1:7" ht="26" x14ac:dyDescent="0.3">
      <c r="A27" s="6"/>
      <c r="B27" s="6"/>
      <c r="C27" s="6"/>
      <c r="D27" s="6"/>
      <c r="E27" s="6"/>
      <c r="F27" s="6"/>
      <c r="G27" s="6"/>
    </row>
    <row r="28" spans="1:7" ht="26" x14ac:dyDescent="0.3">
      <c r="A28" s="6"/>
      <c r="B28" s="6"/>
      <c r="C28" s="6"/>
      <c r="D28" s="6"/>
      <c r="E28" s="6"/>
      <c r="F28" s="6"/>
      <c r="G28" s="6"/>
    </row>
    <row r="29" spans="1:7" ht="26" x14ac:dyDescent="0.3">
      <c r="A29" s="6"/>
      <c r="B29" s="6"/>
      <c r="C29" s="6"/>
      <c r="D29" s="6"/>
      <c r="E29" s="6"/>
      <c r="F29" s="6"/>
      <c r="G29" s="6"/>
    </row>
    <row r="30" spans="1:7" ht="26" x14ac:dyDescent="0.3">
      <c r="A30" s="6"/>
      <c r="B30" s="6"/>
      <c r="C30" s="6"/>
      <c r="D30" s="6"/>
      <c r="E30" s="6"/>
      <c r="F30" s="6"/>
      <c r="G30" s="6"/>
    </row>
    <row r="31" spans="1:7" ht="26" x14ac:dyDescent="0.3">
      <c r="A31" s="6"/>
      <c r="B31" s="6"/>
      <c r="C31" s="6"/>
      <c r="D31" s="6"/>
      <c r="E31" s="6"/>
      <c r="F31" s="6"/>
      <c r="G31" s="6"/>
    </row>
    <row r="32" spans="1:7" ht="26" x14ac:dyDescent="0.3">
      <c r="A32" s="6"/>
      <c r="B32" s="6"/>
      <c r="C32" s="6"/>
      <c r="D32" s="6"/>
      <c r="E32" s="6"/>
      <c r="F32" s="6"/>
      <c r="G32" s="6"/>
    </row>
    <row r="33" spans="1:7" ht="26" x14ac:dyDescent="0.3">
      <c r="A33" s="6"/>
      <c r="B33" s="6"/>
      <c r="C33" s="6"/>
      <c r="D33" s="6"/>
      <c r="E33" s="6"/>
      <c r="F33" s="6"/>
      <c r="G33" s="6"/>
    </row>
    <row r="34" spans="1:7" ht="26" x14ac:dyDescent="0.3">
      <c r="A34" s="6"/>
      <c r="B34" s="6"/>
      <c r="C34" s="6"/>
      <c r="D34" s="6"/>
      <c r="E34" s="6"/>
      <c r="F34" s="6"/>
      <c r="G34" s="6"/>
    </row>
    <row r="35" spans="1:7" ht="26" x14ac:dyDescent="0.3">
      <c r="A35" s="6"/>
      <c r="B35" s="6"/>
      <c r="C35" s="6"/>
      <c r="D35" s="6"/>
      <c r="E35" s="6"/>
      <c r="F35" s="6"/>
      <c r="G35" s="6"/>
    </row>
    <row r="36" spans="1:7" ht="26" x14ac:dyDescent="0.3">
      <c r="A36" s="6"/>
      <c r="B36" s="6"/>
      <c r="C36" s="6"/>
      <c r="D36" s="6"/>
      <c r="E36" s="6"/>
      <c r="F36" s="6"/>
      <c r="G36" s="6"/>
    </row>
    <row r="37" spans="1:7" ht="26" x14ac:dyDescent="0.3">
      <c r="A37" s="6"/>
      <c r="B37" s="6"/>
      <c r="C37" s="6"/>
      <c r="D37" s="6"/>
      <c r="E37" s="6"/>
      <c r="F37" s="6"/>
      <c r="G37" s="6"/>
    </row>
    <row r="38" spans="1:7" ht="26" x14ac:dyDescent="0.3">
      <c r="A38" s="6"/>
      <c r="B38" s="6"/>
      <c r="C38" s="6"/>
      <c r="D38" s="6"/>
      <c r="E38" s="6"/>
      <c r="F38" s="6"/>
      <c r="G38" s="6"/>
    </row>
    <row r="39" spans="1:7" ht="26" x14ac:dyDescent="0.3">
      <c r="A39" s="6"/>
      <c r="B39" s="6"/>
      <c r="C39" s="6"/>
      <c r="D39" s="6"/>
      <c r="E39" s="6"/>
      <c r="F39" s="6"/>
      <c r="G39" s="6"/>
    </row>
    <row r="40" spans="1:7" ht="26" x14ac:dyDescent="0.3">
      <c r="A40" s="6"/>
      <c r="B40" s="6"/>
      <c r="C40" s="6"/>
      <c r="D40" s="6"/>
      <c r="E40" s="6"/>
      <c r="F40" s="6"/>
      <c r="G40" s="6"/>
    </row>
    <row r="41" spans="1:7" ht="26" x14ac:dyDescent="0.3">
      <c r="A41" s="6"/>
      <c r="B41" s="6"/>
      <c r="C41" s="6"/>
      <c r="D41" s="6"/>
      <c r="E41" s="6"/>
      <c r="F41" s="6"/>
      <c r="G41" s="6"/>
    </row>
    <row r="42" spans="1:7" ht="26" x14ac:dyDescent="0.3">
      <c r="A42" s="6"/>
      <c r="B42" s="6"/>
      <c r="C42" s="6"/>
      <c r="D42" s="6"/>
      <c r="E42" s="6"/>
      <c r="F42" s="6"/>
      <c r="G42" s="6"/>
    </row>
    <row r="43" spans="1:7" ht="26" x14ac:dyDescent="0.3">
      <c r="A43" s="6"/>
      <c r="B43" s="6"/>
      <c r="C43" s="6"/>
      <c r="D43" s="6"/>
      <c r="E43" s="6"/>
      <c r="F43" s="6"/>
      <c r="G43" s="6"/>
    </row>
    <row r="44" spans="1:7" ht="26" x14ac:dyDescent="0.3">
      <c r="A44" s="6"/>
      <c r="B44" s="6"/>
      <c r="C44" s="6"/>
      <c r="D44" s="6"/>
      <c r="E44" s="6"/>
      <c r="F44" s="6"/>
      <c r="G44" s="6"/>
    </row>
    <row r="45" spans="1:7" ht="26" x14ac:dyDescent="0.3">
      <c r="A45" s="6"/>
      <c r="B45" s="6"/>
      <c r="C45" s="6"/>
      <c r="D45" s="6"/>
      <c r="E45" s="6"/>
      <c r="F45" s="6"/>
      <c r="G45" s="6"/>
    </row>
  </sheetData>
  <mergeCells count="5">
    <mergeCell ref="A18:A23"/>
    <mergeCell ref="A24:A26"/>
    <mergeCell ref="A6:A9"/>
    <mergeCell ref="A12:A17"/>
    <mergeCell ref="A10:A1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workbookViewId="0">
      <selection activeCell="G45" sqref="G45"/>
    </sheetView>
  </sheetViews>
  <sheetFormatPr baseColWidth="10" defaultRowHeight="21" x14ac:dyDescent="0.25"/>
  <cols>
    <col min="1" max="1" width="10.83203125" style="14"/>
    <col min="2" max="2" width="7.1640625" style="14" bestFit="1" customWidth="1"/>
    <col min="3" max="3" width="7.6640625" style="14" bestFit="1" customWidth="1"/>
    <col min="4" max="4" width="7.1640625" style="14" bestFit="1" customWidth="1"/>
    <col min="5" max="5" width="15" style="14" bestFit="1" customWidth="1"/>
    <col min="6" max="6" width="12" style="14" bestFit="1" customWidth="1"/>
    <col min="7" max="7" width="10.83203125" style="14" bestFit="1" customWidth="1"/>
    <col min="8" max="8" width="11.33203125" style="14" bestFit="1" customWidth="1"/>
    <col min="9" max="9" width="14" style="14" bestFit="1" customWidth="1"/>
    <col min="10" max="10" width="13.5" style="14" bestFit="1" customWidth="1"/>
    <col min="11" max="16384" width="10.83203125" style="14"/>
  </cols>
  <sheetData>
    <row r="1" spans="2:10" x14ac:dyDescent="0.25">
      <c r="E1" s="15" t="s">
        <v>36</v>
      </c>
      <c r="F1" s="16" t="s">
        <v>37</v>
      </c>
      <c r="G1" s="17" t="s">
        <v>38</v>
      </c>
    </row>
    <row r="2" spans="2:10" x14ac:dyDescent="0.25">
      <c r="E2" s="18"/>
      <c r="F2" s="19"/>
      <c r="G2" s="20"/>
    </row>
    <row r="4" spans="2:10" x14ac:dyDescent="0.25">
      <c r="B4" s="40" t="s">
        <v>42</v>
      </c>
      <c r="C4" s="41"/>
      <c r="D4" s="41"/>
      <c r="E4" s="41"/>
      <c r="F4" s="42"/>
      <c r="H4" s="40" t="s">
        <v>47</v>
      </c>
      <c r="I4" s="41"/>
      <c r="J4" s="42"/>
    </row>
    <row r="5" spans="2:10" x14ac:dyDescent="0.25">
      <c r="B5" s="21" t="s">
        <v>46</v>
      </c>
      <c r="C5" s="22" t="s">
        <v>1</v>
      </c>
      <c r="D5" s="22" t="s">
        <v>2</v>
      </c>
      <c r="E5" s="22" t="s">
        <v>3</v>
      </c>
      <c r="F5" s="23" t="s">
        <v>4</v>
      </c>
      <c r="H5" s="21" t="s">
        <v>46</v>
      </c>
      <c r="I5" s="22" t="s">
        <v>6</v>
      </c>
      <c r="J5" s="23" t="s">
        <v>7</v>
      </c>
    </row>
    <row r="6" spans="2:10" x14ac:dyDescent="0.25">
      <c r="B6" s="24">
        <f>$E$2</f>
        <v>0</v>
      </c>
      <c r="C6" s="25" t="e">
        <f>VLOOKUP($B6,Rank!$B$3:$U$128,3,FALSE)</f>
        <v>#N/A</v>
      </c>
      <c r="D6" s="25" t="e">
        <f>VLOOKUP($B6,Rank!$B$3:$U$128,4,FALSE)</f>
        <v>#N/A</v>
      </c>
      <c r="E6" s="25" t="e">
        <f>VLOOKUP($B6,Rank!$B$3:$U$128,5,FALSE)</f>
        <v>#N/A</v>
      </c>
      <c r="F6" s="26" t="e">
        <f>VLOOKUP($B6,Rank!$B$3:$U$128,6,FALSE)</f>
        <v>#N/A</v>
      </c>
      <c r="H6" s="24">
        <f>$E$2</f>
        <v>0</v>
      </c>
      <c r="I6" s="25" t="e">
        <f>VLOOKUP($H6,Rank!$B$3:$U$128,7,FALSE)</f>
        <v>#N/A</v>
      </c>
      <c r="J6" s="26" t="e">
        <f>VLOOKUP($H6,Rank!$B$3:$U$128,8,FALSE)</f>
        <v>#N/A</v>
      </c>
    </row>
    <row r="7" spans="2:10" x14ac:dyDescent="0.25">
      <c r="B7" s="24">
        <f>$F$2</f>
        <v>0</v>
      </c>
      <c r="C7" s="25" t="e">
        <f>VLOOKUP($B7,Rank!$B$3:$U$128,3,FALSE)</f>
        <v>#N/A</v>
      </c>
      <c r="D7" s="25" t="e">
        <f>VLOOKUP($B7,Rank!$B$3:$U$128,4,FALSE)</f>
        <v>#N/A</v>
      </c>
      <c r="E7" s="25" t="e">
        <f>VLOOKUP($B7,Rank!$B$3:$U$128,5,FALSE)</f>
        <v>#N/A</v>
      </c>
      <c r="F7" s="26" t="e">
        <f>VLOOKUP($B7,Rank!$B$3:$U$128,6,FALSE)</f>
        <v>#N/A</v>
      </c>
      <c r="H7" s="24">
        <f>$F$2</f>
        <v>0</v>
      </c>
      <c r="I7" s="25" t="e">
        <f>VLOOKUP($H7,Rank!$B$3:$U$128,7,FALSE)</f>
        <v>#N/A</v>
      </c>
      <c r="J7" s="26" t="e">
        <f>VLOOKUP($H7,Rank!$B$3:$U$128,8,FALSE)</f>
        <v>#N/A</v>
      </c>
    </row>
    <row r="8" spans="2:10" x14ac:dyDescent="0.25">
      <c r="B8" s="27">
        <f>$G$2</f>
        <v>0</v>
      </c>
      <c r="C8" s="28" t="e">
        <f>VLOOKUP($B8,Rank!$B$3:$U$128,3,FALSE)</f>
        <v>#N/A</v>
      </c>
      <c r="D8" s="28" t="e">
        <f>VLOOKUP($B8,Rank!$B$3:$U$128,4,FALSE)</f>
        <v>#N/A</v>
      </c>
      <c r="E8" s="28" t="e">
        <f>VLOOKUP($B8,Rank!$B$3:$U$128,5,FALSE)</f>
        <v>#N/A</v>
      </c>
      <c r="F8" s="29" t="e">
        <f>VLOOKUP($B8,Rank!$B$3:$U$128,6,FALSE)</f>
        <v>#N/A</v>
      </c>
      <c r="H8" s="27">
        <f>$G$2</f>
        <v>0</v>
      </c>
      <c r="I8" s="28" t="e">
        <f>VLOOKUP($H8,Rank!$B$3:$U$128,7,FALSE)</f>
        <v>#N/A</v>
      </c>
      <c r="J8" s="29" t="e">
        <f>VLOOKUP($H8,Rank!$B$3:$U$128,8,FALSE)</f>
        <v>#N/A</v>
      </c>
    </row>
    <row r="10" spans="2:10" x14ac:dyDescent="0.25">
      <c r="C10" s="40" t="s">
        <v>31</v>
      </c>
      <c r="D10" s="41"/>
      <c r="E10" s="41"/>
      <c r="F10" s="41"/>
      <c r="G10" s="41"/>
      <c r="H10" s="41"/>
      <c r="I10" s="42"/>
    </row>
    <row r="11" spans="2:10" x14ac:dyDescent="0.25">
      <c r="C11" s="21" t="s">
        <v>46</v>
      </c>
      <c r="D11" s="22" t="s">
        <v>15</v>
      </c>
      <c r="E11" s="22" t="s">
        <v>16</v>
      </c>
      <c r="F11" s="22" t="s">
        <v>17</v>
      </c>
      <c r="G11" s="22" t="s">
        <v>18</v>
      </c>
      <c r="H11" s="22" t="s">
        <v>8</v>
      </c>
      <c r="I11" s="23" t="s">
        <v>9</v>
      </c>
    </row>
    <row r="12" spans="2:10" x14ac:dyDescent="0.25">
      <c r="C12" s="24">
        <f>$E$2</f>
        <v>0</v>
      </c>
      <c r="D12" s="25" t="e">
        <f>VLOOKUP($C12,Rank!$B$3:$U$128,9,FALSE)</f>
        <v>#N/A</v>
      </c>
      <c r="E12" s="25" t="e">
        <f>VLOOKUP($C12,Rank!$B$3:$U$128,10,FALSE)</f>
        <v>#N/A</v>
      </c>
      <c r="F12" s="25" t="e">
        <f>VLOOKUP($C12,Rank!$B$3:$U$128,11,FALSE)</f>
        <v>#N/A</v>
      </c>
      <c r="G12" s="25" t="e">
        <f>VLOOKUP($C12,Rank!$B$3:$U$128,12,FALSE)</f>
        <v>#N/A</v>
      </c>
      <c r="H12" s="25" t="e">
        <f>VLOOKUP($C12,Rank!$B$3:$U$128,13,FALSE)</f>
        <v>#N/A</v>
      </c>
      <c r="I12" s="26" t="e">
        <f>VLOOKUP($C12,Rank!$B$3:$U$128,14,FALSE)</f>
        <v>#N/A</v>
      </c>
    </row>
    <row r="13" spans="2:10" x14ac:dyDescent="0.25">
      <c r="C13" s="24">
        <f>$F$2</f>
        <v>0</v>
      </c>
      <c r="D13" s="25" t="e">
        <f>VLOOKUP($C13,Rank!$B$3:$U$128,9,FALSE)</f>
        <v>#N/A</v>
      </c>
      <c r="E13" s="25" t="e">
        <f>VLOOKUP($C13,Rank!$B$3:$U$128,10,FALSE)</f>
        <v>#N/A</v>
      </c>
      <c r="F13" s="25" t="e">
        <f>VLOOKUP($C13,Rank!$B$3:$U$128,11,FALSE)</f>
        <v>#N/A</v>
      </c>
      <c r="G13" s="25" t="e">
        <f>VLOOKUP($C13,Rank!$B$3:$U$128,12,FALSE)</f>
        <v>#N/A</v>
      </c>
      <c r="H13" s="25" t="e">
        <f>VLOOKUP($C13,Rank!$B$3:$U$128,13,FALSE)</f>
        <v>#N/A</v>
      </c>
      <c r="I13" s="26" t="e">
        <f>VLOOKUP($C13,Rank!$B$3:$U$128,14,FALSE)</f>
        <v>#N/A</v>
      </c>
    </row>
    <row r="14" spans="2:10" x14ac:dyDescent="0.25">
      <c r="C14" s="27">
        <f>$G$2</f>
        <v>0</v>
      </c>
      <c r="D14" s="28" t="e">
        <f>VLOOKUP($C14,Rank!$B$3:$U$128,9,FALSE)</f>
        <v>#N/A</v>
      </c>
      <c r="E14" s="28" t="e">
        <f>VLOOKUP($C14,Rank!$B$3:$U$128,10,FALSE)</f>
        <v>#N/A</v>
      </c>
      <c r="F14" s="28" t="e">
        <f>VLOOKUP($C14,Rank!$B$3:$U$128,11,FALSE)</f>
        <v>#N/A</v>
      </c>
      <c r="G14" s="28" t="e">
        <f>VLOOKUP($C14,Rank!$B$3:$U$128,12,FALSE)</f>
        <v>#N/A</v>
      </c>
      <c r="H14" s="28" t="e">
        <f>VLOOKUP($C14,Rank!$B$3:$U$128,13,FALSE)</f>
        <v>#N/A</v>
      </c>
      <c r="I14" s="29" t="e">
        <f>VLOOKUP($C14,Rank!$B$3:$U$128,14,FALSE)</f>
        <v>#N/A</v>
      </c>
    </row>
    <row r="16" spans="2:10" x14ac:dyDescent="0.25">
      <c r="C16" s="40" t="s">
        <v>33</v>
      </c>
      <c r="D16" s="41"/>
      <c r="E16" s="41"/>
      <c r="F16" s="41"/>
      <c r="G16" s="41"/>
      <c r="H16" s="41"/>
      <c r="I16" s="42"/>
    </row>
    <row r="17" spans="3:9" x14ac:dyDescent="0.25">
      <c r="C17" s="21" t="s">
        <v>46</v>
      </c>
      <c r="D17" s="22" t="s">
        <v>15</v>
      </c>
      <c r="E17" s="22" t="s">
        <v>17</v>
      </c>
      <c r="F17" s="22" t="s">
        <v>18</v>
      </c>
      <c r="G17" s="22" t="s">
        <v>8</v>
      </c>
      <c r="H17" s="22" t="s">
        <v>9</v>
      </c>
      <c r="I17" s="23" t="s">
        <v>19</v>
      </c>
    </row>
    <row r="18" spans="3:9" x14ac:dyDescent="0.25">
      <c r="C18" s="24">
        <f>$E$2</f>
        <v>0</v>
      </c>
      <c r="D18" s="25" t="e">
        <f>VLOOKUP($C18,Rank!$B$3:$U$128,15,FALSE)</f>
        <v>#N/A</v>
      </c>
      <c r="E18" s="25" t="e">
        <f>VLOOKUP($C18,Rank!$B$3:$U$128,16,FALSE)</f>
        <v>#N/A</v>
      </c>
      <c r="F18" s="25" t="e">
        <f>VLOOKUP($C18,Rank!$B$3:$U$128,17,FALSE)</f>
        <v>#N/A</v>
      </c>
      <c r="G18" s="25" t="e">
        <f>VLOOKUP($C18,Rank!$B$3:$U$128,18,FALSE)</f>
        <v>#N/A</v>
      </c>
      <c r="H18" s="25" t="e">
        <f>VLOOKUP($C18,Rank!$B$3:$U$128,19,FALSE)</f>
        <v>#N/A</v>
      </c>
      <c r="I18" s="26" t="e">
        <f>VLOOKUP($C18,Rank!$B$3:$U$128,20,FALSE)</f>
        <v>#N/A</v>
      </c>
    </row>
    <row r="19" spans="3:9" x14ac:dyDescent="0.25">
      <c r="C19" s="24">
        <f>$F$2</f>
        <v>0</v>
      </c>
      <c r="D19" s="25" t="e">
        <f>VLOOKUP($C19,Rank!$B$3:$U$128,15,FALSE)</f>
        <v>#N/A</v>
      </c>
      <c r="E19" s="25" t="e">
        <f>VLOOKUP($C19,Rank!$B$3:$U$128,16,FALSE)</f>
        <v>#N/A</v>
      </c>
      <c r="F19" s="25" t="e">
        <f>VLOOKUP($C19,Rank!$B$3:$U$128,17,FALSE)</f>
        <v>#N/A</v>
      </c>
      <c r="G19" s="25" t="e">
        <f>VLOOKUP($C19,Rank!$B$3:$U$128,18,FALSE)</f>
        <v>#N/A</v>
      </c>
      <c r="H19" s="25" t="e">
        <f>VLOOKUP($C19,Rank!$B$3:$U$128,19,FALSE)</f>
        <v>#N/A</v>
      </c>
      <c r="I19" s="26" t="e">
        <f>VLOOKUP($C19,Rank!$B$3:$U$128,20,FALSE)</f>
        <v>#N/A</v>
      </c>
    </row>
    <row r="20" spans="3:9" x14ac:dyDescent="0.25">
      <c r="C20" s="27">
        <f>$G$2</f>
        <v>0</v>
      </c>
      <c r="D20" s="28" t="e">
        <f>VLOOKUP($C20,Rank!$B$3:$U$128,15,FALSE)</f>
        <v>#N/A</v>
      </c>
      <c r="E20" s="28" t="e">
        <f>VLOOKUP($C20,Rank!$B$3:$U$128,16,FALSE)</f>
        <v>#N/A</v>
      </c>
      <c r="F20" s="28" t="e">
        <f>VLOOKUP($C20,Rank!$B$3:$U$128,17,FALSE)</f>
        <v>#N/A</v>
      </c>
      <c r="G20" s="28" t="e">
        <f>VLOOKUP($C20,Rank!$B$3:$U$128,18,FALSE)</f>
        <v>#N/A</v>
      </c>
      <c r="H20" s="28" t="e">
        <f>VLOOKUP($C20,Rank!$B$3:$U$128,19,FALSE)</f>
        <v>#N/A</v>
      </c>
      <c r="I20" s="29" t="e">
        <f>VLOOKUP($C20,Rank!$B$3:$U$128,20,FALSE)</f>
        <v>#N/A</v>
      </c>
    </row>
  </sheetData>
  <mergeCells count="4">
    <mergeCell ref="B4:F4"/>
    <mergeCell ref="H4:J4"/>
    <mergeCell ref="C10:I10"/>
    <mergeCell ref="C16:I16"/>
  </mergeCells>
  <phoneticPr fontId="5" type="noConversion"/>
  <conditionalFormatting sqref="C6:C8">
    <cfRule type="top10" dxfId="6" priority="7" rank="1"/>
  </conditionalFormatting>
  <conditionalFormatting sqref="F6:F8">
    <cfRule type="top10" dxfId="5" priority="6" rank="1"/>
  </conditionalFormatting>
  <conditionalFormatting sqref="E6:E8">
    <cfRule type="top10" dxfId="4" priority="5" rank="1"/>
  </conditionalFormatting>
  <conditionalFormatting sqref="I6:I8">
    <cfRule type="top10" dxfId="3" priority="4" rank="1"/>
  </conditionalFormatting>
  <conditionalFormatting sqref="J6:J8">
    <cfRule type="top10" dxfId="2" priority="3" rank="1"/>
  </conditionalFormatting>
  <conditionalFormatting sqref="E18:E20">
    <cfRule type="top10" dxfId="1" priority="2" rank="1"/>
  </conditionalFormatting>
  <conditionalFormatting sqref="F18:F20">
    <cfRule type="top10" dxfId="0" priority="1" rank="1"/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Match Data</vt:lpstr>
      <vt:lpstr>Rank</vt:lpstr>
      <vt:lpstr>Match Summary Sheet</vt:lpstr>
      <vt:lpstr>Alliance Summary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2017-03-02T12:20:19Z</dcterms:created>
  <dcterms:modified xsi:type="dcterms:W3CDTF">2017-03-02T23:20:32Z</dcterms:modified>
</cp:coreProperties>
</file>