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3040" windowHeight="8508" tabRatio="618" firstSheet="13" activeTab="18"/>
  </bookViews>
  <sheets>
    <sheet name="Sheet1" sheetId="1" r:id="rId1"/>
    <sheet name="Answer Report 1" sheetId="3" r:id="rId2"/>
    <sheet name="Answer Report 2" sheetId="4" r:id="rId3"/>
    <sheet name="Answer Report 3" sheetId="5" r:id="rId4"/>
    <sheet name="Answer Report 4" sheetId="6" r:id="rId5"/>
    <sheet name="Answer Report 5" sheetId="7" r:id="rId6"/>
    <sheet name="Answer Report 6" sheetId="10" r:id="rId7"/>
    <sheet name="Answer Report 7" sheetId="11" r:id="rId8"/>
    <sheet name="Answer Report 8" sheetId="12" r:id="rId9"/>
    <sheet name="Answer Report 9" sheetId="13" r:id="rId10"/>
    <sheet name="Answer Report 10" sheetId="14" r:id="rId11"/>
    <sheet name="Answer Report 11" sheetId="15" r:id="rId12"/>
    <sheet name="Sheet3" sheetId="21" r:id="rId13"/>
    <sheet name="Answer Report 12" sheetId="16" r:id="rId14"/>
    <sheet name="Answer Report 13" sheetId="17" r:id="rId15"/>
    <sheet name="Answer Report 14" sheetId="18" r:id="rId16"/>
    <sheet name="Answer Report 15" sheetId="19" r:id="rId17"/>
    <sheet name="Answer Report 16" sheetId="20" r:id="rId18"/>
    <sheet name="Sheet2" sheetId="2" r:id="rId19"/>
    <sheet name="Sheet8" sheetId="8" r:id="rId20"/>
    <sheet name="Sheet9" sheetId="9" r:id="rId21"/>
  </sheets>
  <definedNames>
    <definedName name="solver_adj" localSheetId="18" hidden="1">Sheet2!$O$23:$O$29</definedName>
    <definedName name="solver_cvg" localSheetId="18" hidden="1">0.0001</definedName>
    <definedName name="solver_drv" localSheetId="18" hidden="1">1</definedName>
    <definedName name="solver_eng" localSheetId="18" hidden="1">1</definedName>
    <definedName name="solver_est" localSheetId="18" hidden="1">1</definedName>
    <definedName name="solver_itr" localSheetId="18" hidden="1">2147483647</definedName>
    <definedName name="solver_lhs1" localSheetId="18" hidden="1">Sheet2!$L$38</definedName>
    <definedName name="solver_lhs2" localSheetId="18" hidden="1">Sheet2!$O$30</definedName>
    <definedName name="solver_mip" localSheetId="18" hidden="1">2147483647</definedName>
    <definedName name="solver_mni" localSheetId="18" hidden="1">30</definedName>
    <definedName name="solver_mrt" localSheetId="18" hidden="1">0.075</definedName>
    <definedName name="solver_msl" localSheetId="18" hidden="1">2</definedName>
    <definedName name="solver_neg" localSheetId="18" hidden="1">2</definedName>
    <definedName name="solver_nod" localSheetId="18" hidden="1">2147483647</definedName>
    <definedName name="solver_num" localSheetId="18" hidden="1">2</definedName>
    <definedName name="solver_nwt" localSheetId="18" hidden="1">1</definedName>
    <definedName name="solver_opt" localSheetId="18" hidden="1">Sheet2!$O$23</definedName>
    <definedName name="solver_pre" localSheetId="18" hidden="1">0.000001</definedName>
    <definedName name="solver_rbv" localSheetId="18" hidden="1">1</definedName>
    <definedName name="solver_rel1" localSheetId="18" hidden="1">2</definedName>
    <definedName name="solver_rel2" localSheetId="18" hidden="1">2</definedName>
    <definedName name="solver_rhs1" localSheetId="18" hidden="1">10%</definedName>
    <definedName name="solver_rhs2" localSheetId="18" hidden="1">1</definedName>
    <definedName name="solver_rlx" localSheetId="18" hidden="1">2</definedName>
    <definedName name="solver_rsd" localSheetId="18" hidden="1">0</definedName>
    <definedName name="solver_scl" localSheetId="18" hidden="1">1</definedName>
    <definedName name="solver_sho" localSheetId="18" hidden="1">2</definedName>
    <definedName name="solver_ssz" localSheetId="18" hidden="1">100</definedName>
    <definedName name="solver_tim" localSheetId="18" hidden="1">2147483647</definedName>
    <definedName name="solver_tol" localSheetId="18" hidden="1">0.01</definedName>
    <definedName name="solver_typ" localSheetId="18" hidden="1">2</definedName>
    <definedName name="solver_val" localSheetId="18" hidden="1">0</definedName>
    <definedName name="solver_ver" localSheetId="1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4" i="2" l="1"/>
  <c r="C65" i="2" s="1"/>
  <c r="G61" i="2"/>
  <c r="C12" i="2"/>
  <c r="D12" i="2"/>
  <c r="E12" i="2"/>
  <c r="F12" i="2"/>
  <c r="G12" i="2"/>
  <c r="H12" i="2"/>
  <c r="B12" i="2"/>
  <c r="T20" i="2" a="1"/>
  <c r="T20" i="2" s="1"/>
  <c r="L38" i="2" a="1"/>
  <c r="L38" i="2" s="1"/>
  <c r="T19" i="2" a="1"/>
  <c r="T19" i="2" s="1"/>
  <c r="T18" i="2" a="1"/>
  <c r="T18" i="2" s="1"/>
  <c r="T17" i="2" a="1"/>
  <c r="T17" i="2" s="1"/>
  <c r="T16" i="2" a="1"/>
  <c r="T16" i="2" s="1"/>
  <c r="T15" i="2" a="1"/>
  <c r="T15" i="2" s="1"/>
  <c r="T14" i="2" a="1"/>
  <c r="T14" i="2" s="1"/>
  <c r="O30" i="2"/>
  <c r="L37" i="2" l="1"/>
  <c r="A58" i="2" a="1"/>
  <c r="A58" i="2" s="1"/>
  <c r="D53" i="2"/>
  <c r="N31" i="2"/>
  <c r="A54" i="2"/>
  <c r="A53" i="2"/>
  <c r="Q43" i="2"/>
  <c r="Q42" i="2" a="1"/>
  <c r="Q42" i="2" s="1"/>
  <c r="Q41" i="2" a="1"/>
  <c r="Q41" i="2" s="1"/>
  <c r="O41" i="2" a="1"/>
  <c r="O41" i="2" s="1"/>
  <c r="K47" i="2"/>
  <c r="K46" i="2"/>
  <c r="K45" i="2"/>
  <c r="K44" i="2"/>
  <c r="K43" i="2"/>
  <c r="K42" i="2"/>
  <c r="K41" i="2"/>
  <c r="C41" i="2" a="1"/>
  <c r="C41" i="2" s="1"/>
  <c r="M35" i="2" a="1"/>
  <c r="M35" i="2" s="1"/>
  <c r="M36" i="2" s="1"/>
  <c r="M33" i="2" a="1"/>
  <c r="M33" i="2" s="1"/>
  <c r="M34" i="2" s="1"/>
  <c r="M32" i="2" a="1"/>
  <c r="M32" i="2" s="1"/>
  <c r="G23" i="2" a="1"/>
  <c r="G23" i="2" s="1"/>
  <c r="M31" i="2"/>
  <c r="S9" i="2"/>
  <c r="S8" i="2"/>
  <c r="R8" i="2"/>
  <c r="S7" i="2"/>
  <c r="R7" i="2"/>
  <c r="Q7" i="2"/>
  <c r="S6" i="2"/>
  <c r="R6" i="2"/>
  <c r="Q6" i="2"/>
  <c r="P6" i="2"/>
  <c r="S5" i="2"/>
  <c r="R5" i="2"/>
  <c r="Q5" i="2"/>
  <c r="P5" i="2"/>
  <c r="O5" i="2"/>
  <c r="S4" i="2"/>
  <c r="R4" i="2"/>
  <c r="Q4" i="2"/>
  <c r="P4" i="2"/>
  <c r="O4" i="2"/>
  <c r="N4" i="2"/>
  <c r="C9" i="2"/>
  <c r="D9" i="2"/>
  <c r="E9" i="2"/>
  <c r="F9" i="2"/>
  <c r="G9" i="2"/>
  <c r="H9" i="2"/>
  <c r="B9" i="2"/>
  <c r="A60" i="2" l="1" a="1"/>
  <c r="A60" i="2" s="1"/>
  <c r="A61" i="2" s="1"/>
  <c r="K12" i="2"/>
  <c r="S10" i="2"/>
  <c r="R9" i="2"/>
  <c r="Q8" i="2"/>
  <c r="P7" i="2"/>
  <c r="O6" i="2"/>
  <c r="N5" i="2"/>
  <c r="M4" i="2"/>
  <c r="M14" i="2" s="1" a="1"/>
  <c r="M14" i="2" s="1"/>
  <c r="C61" i="2" l="1"/>
  <c r="B61" i="2"/>
  <c r="D61" i="2"/>
  <c r="E61" i="2"/>
  <c r="F61" i="2"/>
  <c r="C8" i="2"/>
  <c r="E8" i="2"/>
  <c r="H7" i="2"/>
  <c r="B7" i="2"/>
  <c r="C5" i="2"/>
  <c r="D5" i="2"/>
  <c r="E5" i="2"/>
  <c r="F5" i="2"/>
  <c r="G5" i="2"/>
  <c r="H5" i="2"/>
  <c r="B5" i="2"/>
  <c r="C4" i="2"/>
  <c r="D4" i="2"/>
  <c r="D8" i="2" s="1"/>
  <c r="E4" i="2"/>
  <c r="F4" i="2"/>
  <c r="F8" i="2" s="1"/>
  <c r="G4" i="2"/>
  <c r="G8" i="2" s="1"/>
  <c r="H4" i="2"/>
  <c r="H8" i="2" s="1"/>
  <c r="B4" i="2"/>
  <c r="B8" i="2" s="1"/>
  <c r="C3" i="2"/>
  <c r="C7" i="2" s="1"/>
  <c r="D3" i="2"/>
  <c r="D7" i="2" s="1"/>
  <c r="E3" i="2"/>
  <c r="E7" i="2" s="1"/>
  <c r="F3" i="2"/>
  <c r="F7" i="2" s="1"/>
  <c r="G3" i="2"/>
  <c r="G7" i="2" s="1"/>
  <c r="H3" i="2"/>
  <c r="B3" i="2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3" i="1"/>
  <c r="M3" i="1"/>
  <c r="N3" i="1"/>
  <c r="O3" i="1"/>
  <c r="P3" i="1"/>
  <c r="Q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3" i="1"/>
  <c r="G58" i="2"/>
  <c r="F58" i="2"/>
  <c r="E58" i="2"/>
  <c r="D58" i="2"/>
  <c r="C58" i="2"/>
  <c r="B58" i="2"/>
  <c r="O49" i="2"/>
  <c r="O48" i="2"/>
  <c r="O47" i="2"/>
  <c r="O46" i="2"/>
  <c r="O45" i="2"/>
  <c r="O44" i="2"/>
  <c r="O43" i="2"/>
  <c r="O42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S20" i="2"/>
  <c r="R20" i="2"/>
  <c r="Q20" i="2"/>
  <c r="P20" i="2"/>
  <c r="O20" i="2"/>
  <c r="N20" i="2"/>
  <c r="M20" i="2"/>
  <c r="S19" i="2"/>
  <c r="R19" i="2"/>
  <c r="Q19" i="2"/>
  <c r="P19" i="2"/>
  <c r="O19" i="2"/>
  <c r="N19" i="2"/>
  <c r="M19" i="2"/>
  <c r="S18" i="2"/>
  <c r="R18" i="2"/>
  <c r="Q18" i="2"/>
  <c r="P18" i="2"/>
  <c r="O18" i="2"/>
  <c r="N18" i="2"/>
  <c r="M18" i="2"/>
  <c r="S17" i="2"/>
  <c r="R17" i="2"/>
  <c r="Q17" i="2"/>
  <c r="P17" i="2"/>
  <c r="O17" i="2"/>
  <c r="N17" i="2"/>
  <c r="M17" i="2"/>
  <c r="S16" i="2"/>
  <c r="R16" i="2"/>
  <c r="Q16" i="2"/>
  <c r="P16" i="2"/>
  <c r="O16" i="2"/>
  <c r="N16" i="2"/>
  <c r="M16" i="2"/>
  <c r="S15" i="2"/>
  <c r="R15" i="2"/>
  <c r="Q15" i="2"/>
  <c r="P15" i="2"/>
  <c r="O15" i="2"/>
  <c r="N15" i="2"/>
  <c r="M15" i="2"/>
  <c r="S14" i="2"/>
  <c r="R14" i="2"/>
  <c r="Q14" i="2"/>
  <c r="P14" i="2"/>
  <c r="O14" i="2"/>
  <c r="N1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<sst xmlns="http://schemas.openxmlformats.org/spreadsheetml/2006/main" count="1054" uniqueCount="130">
  <si>
    <t>AGG</t>
  </si>
  <si>
    <t>Date</t>
  </si>
  <si>
    <t>DIA</t>
  </si>
  <si>
    <t>GLD</t>
  </si>
  <si>
    <t>IWM</t>
  </si>
  <si>
    <t>QQQ</t>
  </si>
  <si>
    <t>SPY</t>
  </si>
  <si>
    <t>YLD</t>
  </si>
  <si>
    <t>Returns</t>
  </si>
  <si>
    <t>E(R)</t>
  </si>
  <si>
    <t>StDev</t>
  </si>
  <si>
    <t>Var</t>
  </si>
  <si>
    <t>E(R) annual</t>
  </si>
  <si>
    <t>StDev annual</t>
  </si>
  <si>
    <t>Covariance Matrix (Population)</t>
  </si>
  <si>
    <t>Covariance Matrix (Sample)</t>
  </si>
  <si>
    <t>n=</t>
  </si>
  <si>
    <t>Var Annual</t>
  </si>
  <si>
    <t>Microsoft Excel 16.0 Answer Report</t>
  </si>
  <si>
    <t>Worksheet: [Decision Analysis.xlsx]Sheet2</t>
  </si>
  <si>
    <t>Report Created: 7/29/2020 4:56:42 PM</t>
  </si>
  <si>
    <t>Result: Solver found a solution.  All Constraints and optimality conditions are satisfied.</t>
  </si>
  <si>
    <t>Solver Engine</t>
  </si>
  <si>
    <t>Engine: GRG Nonlinear</t>
  </si>
  <si>
    <t>Solution Time: 0.094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</si>
  <si>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</si>
  <si>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</si>
  <si>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</si>
  <si>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</si>
  <si>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</si>
  <si>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</si>
  <si>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</si>
  <si>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</si>
  <si>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</si>
  <si>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</si>
  <si>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</si>
  <si>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</si>
  <si>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</si>
  <si>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</si>
  <si>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$B$9</t>
  </si>
  <si>
    <t>Var Annual AGG</t>
  </si>
  <si>
    <t>$B$10</t>
  </si>
  <si>
    <t>Contin</t>
  </si>
  <si>
    <t>$C$10</t>
  </si>
  <si>
    <t>$D$10</t>
  </si>
  <si>
    <t>$E$10</t>
  </si>
  <si>
    <t>$F$10</t>
  </si>
  <si>
    <t>$G$10</t>
  </si>
  <si>
    <t>$H$10</t>
  </si>
  <si>
    <t>weights</t>
  </si>
  <si>
    <t>Portfolio Return</t>
  </si>
  <si>
    <t>Portfolio Variance</t>
  </si>
  <si>
    <t>Portfolio SD</t>
  </si>
  <si>
    <t>Report Created: 7/29/2020 5:38:19 PM</t>
  </si>
  <si>
    <t>Solution Time: 0.344 Seconds.</t>
  </si>
  <si>
    <t>Iterations: 8 Subproblems: 0</t>
  </si>
  <si>
    <t>Cell Value</t>
  </si>
  <si>
    <t>Formula</t>
  </si>
  <si>
    <t>Status</t>
  </si>
  <si>
    <t>Slack</t>
  </si>
  <si>
    <t>$M$33</t>
  </si>
  <si>
    <t>Portfolio Variance weights</t>
  </si>
  <si>
    <t>$M$23</t>
  </si>
  <si>
    <t>AGG weights</t>
  </si>
  <si>
    <t>$M$24</t>
  </si>
  <si>
    <t>DIA weights</t>
  </si>
  <si>
    <t>$M$25</t>
  </si>
  <si>
    <t>GLD weights</t>
  </si>
  <si>
    <t>$M$26</t>
  </si>
  <si>
    <t>IWM weights</t>
  </si>
  <si>
    <t>$M$27</t>
  </si>
  <si>
    <t>QQQ weights</t>
  </si>
  <si>
    <t>$M$28</t>
  </si>
  <si>
    <t>SPY weights</t>
  </si>
  <si>
    <t>$M$29</t>
  </si>
  <si>
    <t>YLD weights</t>
  </si>
  <si>
    <t>$M$31</t>
  </si>
  <si>
    <t>$M$31=$M$30</t>
  </si>
  <si>
    <t>Binding</t>
  </si>
  <si>
    <t>$M$32</t>
  </si>
  <si>
    <t>Portfolio Return weights</t>
  </si>
  <si>
    <t>$M$32=$P$30</t>
  </si>
  <si>
    <t>Report Created: 7/29/2020 5:41:34 PM</t>
  </si>
  <si>
    <t>Solution Time: 0.422 Seconds.</t>
  </si>
  <si>
    <t>Iterations: 9 Subproblems: 0</t>
  </si>
  <si>
    <t>Report Created: 7/29/2020 5:43:53 PM</t>
  </si>
  <si>
    <t>Solution Time: 0.265 Seconds.</t>
  </si>
  <si>
    <t>Iterations: 4 Subproblems: 0</t>
  </si>
  <si>
    <t>$G$23</t>
  </si>
  <si>
    <t>$G$23=0.1</t>
  </si>
  <si>
    <t>Report Created: 7/29/2020 5:49:29 PM</t>
  </si>
  <si>
    <t>Solution Time: 0.406 Seconds.</t>
  </si>
  <si>
    <t>Max Subproblems Unlimited, Max Integer Sols Unlimited, Integer Tolerance 1%</t>
  </si>
  <si>
    <t>Portfolio Stdev</t>
  </si>
  <si>
    <t>Report Created: 7/29/2020 6:01:30 PM</t>
  </si>
  <si>
    <t>Solution Time: 0.469 Seconds.</t>
  </si>
  <si>
    <t>$G$23=0.11</t>
  </si>
  <si>
    <t>Report Created: 7/29/2020 6:03:55 PM</t>
  </si>
  <si>
    <t>Solution Time: 0.453 Seconds.</t>
  </si>
  <si>
    <t>Iterations: 10 Subproblems: 0</t>
  </si>
  <si>
    <t>$G$23=0.13</t>
  </si>
  <si>
    <t>Report Created: 7/29/2020 6:04:49 PM</t>
  </si>
  <si>
    <t>$G$23=0.14</t>
  </si>
  <si>
    <t>GMV</t>
  </si>
  <si>
    <t>Report Created: 7/29/2020 6:10:57 PM</t>
  </si>
  <si>
    <t>Solution Time: 0.485 Seconds.</t>
  </si>
  <si>
    <t>$M$35</t>
  </si>
  <si>
    <t>GMV weights</t>
  </si>
  <si>
    <t>MV Stdev</t>
  </si>
  <si>
    <t>Report Created: 7/29/2020 6:18:07 PM</t>
  </si>
  <si>
    <t>Report Created: 7/29/2020 6:18:53 PM</t>
  </si>
  <si>
    <t>Report Created: 7/29/2020 6:24:03 PM</t>
  </si>
  <si>
    <t>$G$23=1</t>
  </si>
  <si>
    <t>Report Created: 7/29/2020 6:25:46 PM</t>
  </si>
  <si>
    <t>Solution Time: 0.437 Seconds.</t>
  </si>
  <si>
    <t>$G$23=0.25</t>
  </si>
  <si>
    <t>Report Created: 7/29/2020 6:28:20 PM</t>
  </si>
  <si>
    <t>Solution Time: 0.5 Seconds.</t>
  </si>
  <si>
    <t>$G$23=0.5</t>
  </si>
  <si>
    <t>Report Created: 7/29/2020 6:29:36 PM</t>
  </si>
  <si>
    <t>Solution Time: 0.484 Seconds.</t>
  </si>
  <si>
    <t>$G$23=0.05</t>
  </si>
  <si>
    <t>Report Created: 7/29/2020 6:31:53 PM</t>
  </si>
  <si>
    <t>$G$23=0.07</t>
  </si>
  <si>
    <t>MATRIX APPROACH</t>
  </si>
  <si>
    <t>VARIANCE</t>
  </si>
  <si>
    <t>RETURN</t>
  </si>
  <si>
    <t>MATRIX APPROACH #2</t>
  </si>
  <si>
    <t>#2 LONGHAND</t>
  </si>
  <si>
    <t>LONGHAND APPROACH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</si>
</sst>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0"/>
    <numFmt numFmtId="177" formatCode="0.000E+00"/>
    <numFmt numFmtId="178" formatCode="0.000000000000000"/>
  </numFmts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i/>
      <sz val="11"/>
      <color theme="1"/>
      <name val="新細明體"/>
      <family val="2"/>
      <scheme val="minor"/>
    </font>
    <font>
      <b/>
      <sz val="11"/>
      <color indexed="1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177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0" fillId="0" borderId="4" xfId="0" applyNumberFormat="1" applyFill="1" applyBorder="1" applyAlignment="1"/>
    <xf numFmtId="0" fontId="3" fillId="0" borderId="3" xfId="0" applyFont="1" applyFill="1" applyBorder="1" applyAlignment="1">
      <alignment horizontal="centerContinuous"/>
    </xf>
    <xf numFmtId="9" fontId="0" fillId="0" borderId="0" xfId="0" applyNumberFormat="1" applyFill="1" applyBorder="1" applyAlignment="1"/>
    <xf numFmtId="9" fontId="0" fillId="0" borderId="0" xfId="0" applyNumberFormat="1"/>
    <xf numFmtId="0" fontId="0" fillId="2" borderId="0" xfId="0" applyFill="1"/>
    <xf numFmtId="0" fontId="1" fillId="2" borderId="0" xfId="0" applyFont="1" applyFill="1"/>
    <xf numFmtId="178" fontId="0" fillId="0" borderId="0" xfId="0" applyNumberFormat="1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Sheet9!$G$1</c:f>
              <c:strCache>
                <c:ptCount val="1"/>
                <c:pt idx="0">
                  <c:v>Portfolio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Sheet9!$F$2:$F$15</c:f>
              <c:numCache>
                <c:formatCode>General</c:formatCode>
                <c:ptCount val="14"/>
                <c:pt idx="0">
                  <c:v>7.8619369549876982E-3</c:v>
                </c:pt>
                <c:pt idx="1">
                  <c:v>7.8903066434763604E-3</c:v>
                </c:pt>
                <c:pt idx="2">
                  <c:v>8.6380575226616164E-3</c:v>
                </c:pt>
                <c:pt idx="3">
                  <c:v>1.1176360284929557E-2</c:v>
                </c:pt>
                <c:pt idx="4">
                  <c:v>1.2253341823608585E-2</c:v>
                </c:pt>
                <c:pt idx="5">
                  <c:v>1.3401936717358285E-2</c:v>
                </c:pt>
                <c:pt idx="6">
                  <c:v>1.460526000316791E-2</c:v>
                </c:pt>
                <c:pt idx="7">
                  <c:v>1.5850852302425517E-2</c:v>
                </c:pt>
                <c:pt idx="8">
                  <c:v>1.7129494575908715E-2</c:v>
                </c:pt>
                <c:pt idx="9">
                  <c:v>1.8434311370164332E-2</c:v>
                </c:pt>
                <c:pt idx="10">
                  <c:v>3.0789603443642101E-2</c:v>
                </c:pt>
              </c:numCache>
            </c:numRef>
          </c:xVal>
          <c:yVal>
            <c:numRef>
              <c:f>Sheet9!$G$2:$G$15</c:f>
              <c:numCache>
                <c:formatCode>General</c:formatCode>
                <c:ptCount val="14"/>
                <c:pt idx="0">
                  <c:v>4.5405565937759067E-2</c:v>
                </c:pt>
                <c:pt idx="1">
                  <c:v>4.9999966331625137E-2</c:v>
                </c:pt>
                <c:pt idx="2">
                  <c:v>7.0000001307499435E-2</c:v>
                </c:pt>
                <c:pt idx="3">
                  <c:v>0.10000000432244875</c:v>
                </c:pt>
                <c:pt idx="4">
                  <c:v>0.11000000055491894</c:v>
                </c:pt>
                <c:pt idx="5">
                  <c:v>0.12000000075255179</c:v>
                </c:pt>
                <c:pt idx="6">
                  <c:v>0.13000000055491825</c:v>
                </c:pt>
                <c:pt idx="7">
                  <c:v>0.14000000075255165</c:v>
                </c:pt>
                <c:pt idx="8">
                  <c:v>0.15000000075255257</c:v>
                </c:pt>
                <c:pt idx="9">
                  <c:v>0.16000000075255169</c:v>
                </c:pt>
                <c:pt idx="10">
                  <c:v>0.24999994355663388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62-4AB5-8DE5-7345BBF02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44080"/>
        <c:axId val="664644408"/>
      </c:scatterChart>
      <c:valAx>
        <c:axId val="66464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4644408"/>
        <c:crosses val="autoZero"/>
        <c:crossBetween val="midCat"/>
      </c:valAx>
      <c:valAx>
        <c:axId val="66464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4644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473075</xdr:colOff>
      <xdr:row>15</xdr:row>
      <xdr:rowOff>117475</xdr:rowOff>
    </xdr:from>
    <xdr:to>
      <xdr:col>4</xdr:col>
      <xdr:colOff>733425</xdr:colOff>
      <xdr:row>30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B82E1A-2C76-4F35-A146-74E441327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B28" workbookViewId="0">
      <selection activeCell="O3" sqref="O3"/>
    </sheetView>
  </sheetViews>
  <sheetFormatPr defaultRowHeight="15" x14ac:dyDescent="0.3"/>
  <cols>
    <col min="1" max="1" width="9.75" bestFit="1" customWidth="1"/>
  </cols>
  <sheetData>
    <row r="1" spans="1:1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22" t="s">
        <v>8</v>
      </c>
      <c r="L1" s="22"/>
      <c r="M1" s="22"/>
      <c r="N1" s="22"/>
      <c r="O1" s="22"/>
      <c r="P1" s="22"/>
      <c r="Q1" s="22"/>
    </row>
    <row r="2" spans="1:17" x14ac:dyDescent="0.3">
      <c r="A2" s="1">
        <v>42217</v>
      </c>
      <c r="B2">
        <v>95.726776000000001</v>
      </c>
      <c r="C2">
        <v>147.36232000000001</v>
      </c>
      <c r="D2">
        <v>107.730003</v>
      </c>
      <c r="E2">
        <v>107.580185</v>
      </c>
      <c r="F2">
        <v>99.608695999999995</v>
      </c>
      <c r="G2">
        <v>180.30658</v>
      </c>
      <c r="H2">
        <v>29.92305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</row>
    <row r="3" spans="1:17" x14ac:dyDescent="0.3">
      <c r="A3" s="1">
        <v>42248</v>
      </c>
      <c r="B3">
        <v>96.494499000000005</v>
      </c>
      <c r="C3">
        <v>145.54875200000001</v>
      </c>
      <c r="D3">
        <v>106.860001</v>
      </c>
      <c r="E3">
        <v>101.97704299999999</v>
      </c>
      <c r="F3">
        <v>97.173644999999993</v>
      </c>
      <c r="G3">
        <v>173.48940999999999</v>
      </c>
      <c r="H3">
        <v>29.337799</v>
      </c>
      <c r="K3">
        <f>(B3-B2)/B2</f>
        <v>8.0199400009042781E-3</v>
      </c>
      <c r="L3">
        <f t="shared" ref="L3:Q18" si="0">(C3-C2)/C2</f>
        <v>-1.230686378987521E-2</v>
      </c>
      <c r="M3">
        <f t="shared" si="0"/>
        <v>-8.0757632578920425E-3</v>
      </c>
      <c r="N3">
        <f t="shared" si="0"/>
        <v>-5.2083401790023E-2</v>
      </c>
      <c r="O3">
        <f t="shared" si="0"/>
        <v>-2.4446168836504009E-2</v>
      </c>
      <c r="P3">
        <f t="shared" si="0"/>
        <v>-3.7808769929527836E-2</v>
      </c>
      <c r="Q3">
        <f t="shared" si="0"/>
        <v>-1.9558534307164529E-2</v>
      </c>
    </row>
    <row r="4" spans="1:17" x14ac:dyDescent="0.3">
      <c r="A4" s="1">
        <v>42278</v>
      </c>
      <c r="B4">
        <v>96.576874000000004</v>
      </c>
      <c r="C4">
        <v>158.27394100000001</v>
      </c>
      <c r="D4">
        <v>109.300003</v>
      </c>
      <c r="E4">
        <v>108.020004</v>
      </c>
      <c r="F4">
        <v>108.48548099999999</v>
      </c>
      <c r="G4">
        <v>190.09863300000001</v>
      </c>
      <c r="H4">
        <v>30.395014</v>
      </c>
      <c r="K4">
        <f t="shared" ref="K4:P61" si="1">(B4-B3)/B3</f>
        <v>8.5367560693795587E-4</v>
      </c>
      <c r="L4">
        <f t="shared" si="0"/>
        <v>8.7429049202702877E-2</v>
      </c>
      <c r="M4">
        <f t="shared" si="0"/>
        <v>2.2833632576889147E-2</v>
      </c>
      <c r="N4">
        <f t="shared" si="0"/>
        <v>5.9258052814887031E-2</v>
      </c>
      <c r="O4">
        <f t="shared" si="0"/>
        <v>0.11640847680459038</v>
      </c>
      <c r="P4">
        <f t="shared" si="0"/>
        <v>9.5736235427857044E-2</v>
      </c>
      <c r="Q4">
        <f t="shared" si="0"/>
        <v>3.6035934393033348E-2</v>
      </c>
    </row>
    <row r="5" spans="1:17" x14ac:dyDescent="0.3">
      <c r="A5" s="1">
        <v>42309</v>
      </c>
      <c r="B5">
        <v>96.192108000000005</v>
      </c>
      <c r="C5">
        <v>159.01182600000001</v>
      </c>
      <c r="D5">
        <v>101.91999800000001</v>
      </c>
      <c r="E5">
        <v>111.541389</v>
      </c>
      <c r="F5">
        <v>109.145966</v>
      </c>
      <c r="G5">
        <v>189.91661099999999</v>
      </c>
      <c r="H5">
        <v>29.787754</v>
      </c>
      <c r="K5">
        <f t="shared" si="1"/>
        <v>-3.9840386633346516E-3</v>
      </c>
      <c r="L5">
        <f t="shared" si="0"/>
        <v>4.6620751043281701E-3</v>
      </c>
      <c r="M5">
        <f t="shared" si="0"/>
        <v>-6.7520629436762195E-2</v>
      </c>
      <c r="N5">
        <f t="shared" si="0"/>
        <v>3.2599378537330873E-2</v>
      </c>
      <c r="O5">
        <f t="shared" si="0"/>
        <v>6.0882340559471589E-3</v>
      </c>
      <c r="P5">
        <f t="shared" si="0"/>
        <v>-9.5751346092014071E-4</v>
      </c>
      <c r="Q5">
        <f t="shared" si="0"/>
        <v>-1.9978934702908843E-2</v>
      </c>
    </row>
    <row r="6" spans="1:17" x14ac:dyDescent="0.3">
      <c r="A6" s="1">
        <v>42339</v>
      </c>
      <c r="B6">
        <v>95.672820999999999</v>
      </c>
      <c r="C6">
        <v>156.610016</v>
      </c>
      <c r="D6">
        <v>101.459999</v>
      </c>
      <c r="E6">
        <v>105.472633</v>
      </c>
      <c r="F6">
        <v>107.07830800000001</v>
      </c>
      <c r="G6">
        <v>185.53024300000001</v>
      </c>
      <c r="H6">
        <v>29.168709</v>
      </c>
      <c r="K6">
        <f t="shared" si="1"/>
        <v>-5.3984366368185384E-3</v>
      </c>
      <c r="L6">
        <f t="shared" si="0"/>
        <v>-1.5104599830203897E-2</v>
      </c>
      <c r="M6">
        <f t="shared" si="0"/>
        <v>-4.5133340760074433E-3</v>
      </c>
      <c r="N6">
        <f t="shared" si="0"/>
        <v>-5.4408108545250355E-2</v>
      </c>
      <c r="O6">
        <f t="shared" si="0"/>
        <v>-1.8943970865583748E-2</v>
      </c>
      <c r="P6">
        <f t="shared" si="0"/>
        <v>-2.3096284084386784E-2</v>
      </c>
      <c r="Q6">
        <f t="shared" si="0"/>
        <v>-2.0781862237750449E-2</v>
      </c>
    </row>
    <row r="7" spans="1:17" x14ac:dyDescent="0.3">
      <c r="A7" s="1">
        <v>42370</v>
      </c>
      <c r="B7">
        <v>97.390136999999996</v>
      </c>
      <c r="C7">
        <v>148.29647800000001</v>
      </c>
      <c r="D7">
        <v>106.949997</v>
      </c>
      <c r="E7">
        <v>96.844184999999996</v>
      </c>
      <c r="F7">
        <v>99.983170000000001</v>
      </c>
      <c r="G7">
        <v>177.34252900000001</v>
      </c>
      <c r="H7">
        <v>28.293351999999999</v>
      </c>
      <c r="K7">
        <f t="shared" si="1"/>
        <v>1.7949883593377024E-2</v>
      </c>
      <c r="L7">
        <f t="shared" si="0"/>
        <v>-5.308433146447028E-2</v>
      </c>
      <c r="M7">
        <f t="shared" si="0"/>
        <v>5.4109974907450967E-2</v>
      </c>
      <c r="N7">
        <f t="shared" si="0"/>
        <v>-8.1807458054071774E-2</v>
      </c>
      <c r="O7">
        <f t="shared" si="0"/>
        <v>-6.6261207638805844E-2</v>
      </c>
      <c r="P7">
        <f t="shared" si="0"/>
        <v>-4.4131424977436155E-2</v>
      </c>
      <c r="Q7">
        <f t="shared" si="0"/>
        <v>-3.0010138604351706E-2</v>
      </c>
    </row>
    <row r="8" spans="1:17" x14ac:dyDescent="0.3">
      <c r="A8" s="1">
        <v>42401</v>
      </c>
      <c r="B8">
        <v>98.049187000000003</v>
      </c>
      <c r="C8">
        <v>148.90708900000001</v>
      </c>
      <c r="D8">
        <v>118.639999</v>
      </c>
      <c r="E8">
        <v>96.627869000000004</v>
      </c>
      <c r="F8">
        <v>98.418082999999996</v>
      </c>
      <c r="G8">
        <v>177.19601399999999</v>
      </c>
      <c r="H8">
        <v>28.221686999999999</v>
      </c>
      <c r="K8">
        <f t="shared" si="1"/>
        <v>6.7671123616964181E-3</v>
      </c>
      <c r="L8">
        <f t="shared" si="0"/>
        <v>4.1175016981860203E-3</v>
      </c>
      <c r="M8">
        <f t="shared" si="0"/>
        <v>0.10930343457606649</v>
      </c>
      <c r="N8">
        <f t="shared" si="0"/>
        <v>-2.2336498572422493E-3</v>
      </c>
      <c r="O8">
        <f t="shared" si="0"/>
        <v>-1.5653504484804848E-2</v>
      </c>
      <c r="P8">
        <f t="shared" si="0"/>
        <v>-8.2616956477496797E-4</v>
      </c>
      <c r="Q8">
        <f t="shared" si="0"/>
        <v>-2.5329271696050517E-3</v>
      </c>
    </row>
    <row r="9" spans="1:17" x14ac:dyDescent="0.3">
      <c r="A9" s="1">
        <v>42430</v>
      </c>
      <c r="B9">
        <v>98.914482000000007</v>
      </c>
      <c r="C9">
        <v>160.04686000000001</v>
      </c>
      <c r="D9">
        <v>117.639999</v>
      </c>
      <c r="E9">
        <v>104.058594</v>
      </c>
      <c r="F9">
        <v>104.85124999999999</v>
      </c>
      <c r="G9">
        <v>188.144913</v>
      </c>
      <c r="H9">
        <v>30.032962999999999</v>
      </c>
      <c r="K9">
        <f t="shared" si="1"/>
        <v>8.8251114208627059E-3</v>
      </c>
      <c r="L9">
        <f t="shared" si="0"/>
        <v>7.4810212695783709E-2</v>
      </c>
      <c r="M9">
        <f t="shared" si="0"/>
        <v>-8.428860489117165E-3</v>
      </c>
      <c r="N9">
        <f t="shared" si="0"/>
        <v>7.6900433352203965E-2</v>
      </c>
      <c r="O9">
        <f t="shared" si="0"/>
        <v>6.5365701138478768E-2</v>
      </c>
      <c r="P9">
        <f t="shared" si="0"/>
        <v>6.1789758995368892E-2</v>
      </c>
      <c r="Q9">
        <f t="shared" si="0"/>
        <v>6.4180288017509357E-2</v>
      </c>
    </row>
    <row r="10" spans="1:17" x14ac:dyDescent="0.3">
      <c r="A10" s="1">
        <v>42461</v>
      </c>
      <c r="B10">
        <v>99.167098999999993</v>
      </c>
      <c r="C10">
        <v>161.25323499999999</v>
      </c>
      <c r="D10">
        <v>123.650002</v>
      </c>
      <c r="E10">
        <v>106.116432</v>
      </c>
      <c r="F10">
        <v>101.81096599999999</v>
      </c>
      <c r="G10">
        <v>189.860657</v>
      </c>
      <c r="H10">
        <v>30.698898</v>
      </c>
      <c r="K10">
        <f t="shared" si="1"/>
        <v>2.5538929678667935E-3</v>
      </c>
      <c r="L10">
        <f t="shared" si="0"/>
        <v>7.5376361648081067E-3</v>
      </c>
      <c r="M10">
        <f t="shared" si="0"/>
        <v>5.1088091219721937E-2</v>
      </c>
      <c r="N10">
        <f t="shared" si="0"/>
        <v>1.9775762105722895E-2</v>
      </c>
      <c r="O10">
        <f t="shared" si="0"/>
        <v>-2.8996163612737092E-2</v>
      </c>
      <c r="P10">
        <f t="shared" si="0"/>
        <v>9.1192686139752333E-3</v>
      </c>
      <c r="Q10">
        <f t="shared" si="0"/>
        <v>2.2173469863762729E-2</v>
      </c>
    </row>
    <row r="11" spans="1:17" x14ac:dyDescent="0.3">
      <c r="A11" s="1">
        <v>42491</v>
      </c>
      <c r="B11">
        <v>99.195869000000002</v>
      </c>
      <c r="C11">
        <v>161.424881</v>
      </c>
      <c r="D11">
        <v>116.05999799999999</v>
      </c>
      <c r="E11">
        <v>108.49382799999999</v>
      </c>
      <c r="F11">
        <v>106.260132</v>
      </c>
      <c r="G11">
        <v>193.09049999999999</v>
      </c>
      <c r="H11">
        <v>30.610962000000001</v>
      </c>
      <c r="K11">
        <f t="shared" si="1"/>
        <v>2.9011638224900202E-4</v>
      </c>
      <c r="L11">
        <f t="shared" si="0"/>
        <v>1.0644499628178607E-3</v>
      </c>
      <c r="M11">
        <f t="shared" si="0"/>
        <v>-6.1382967062143738E-2</v>
      </c>
      <c r="N11">
        <f t="shared" si="0"/>
        <v>2.2403655637422772E-2</v>
      </c>
      <c r="O11">
        <f t="shared" si="0"/>
        <v>4.3700263093466821E-2</v>
      </c>
      <c r="P11">
        <f t="shared" si="0"/>
        <v>1.7011649759539112E-2</v>
      </c>
      <c r="Q11">
        <f t="shared" si="0"/>
        <v>-2.8644676431055969E-3</v>
      </c>
    </row>
    <row r="12" spans="1:17" x14ac:dyDescent="0.3">
      <c r="A12" s="1">
        <v>42522</v>
      </c>
      <c r="B12">
        <v>101.103264</v>
      </c>
      <c r="C12">
        <v>163.22345000000001</v>
      </c>
      <c r="D12">
        <v>126.470001</v>
      </c>
      <c r="E12">
        <v>108.47498299999999</v>
      </c>
      <c r="F12">
        <v>103.563675</v>
      </c>
      <c r="G12">
        <v>192.75920099999999</v>
      </c>
      <c r="H12">
        <v>31.158566</v>
      </c>
      <c r="K12">
        <f t="shared" si="1"/>
        <v>1.9228572915672464E-2</v>
      </c>
      <c r="L12">
        <f t="shared" si="0"/>
        <v>1.1141832590231333E-2</v>
      </c>
      <c r="M12">
        <f t="shared" si="0"/>
        <v>8.9695012746769165E-2</v>
      </c>
      <c r="N12">
        <f t="shared" si="0"/>
        <v>-1.7369651663501901E-4</v>
      </c>
      <c r="O12">
        <f t="shared" si="0"/>
        <v>-2.5375998968267754E-2</v>
      </c>
      <c r="P12">
        <f t="shared" si="0"/>
        <v>-1.7157705842597195E-3</v>
      </c>
      <c r="Q12">
        <f t="shared" si="0"/>
        <v>1.7889147031707131E-2</v>
      </c>
    </row>
    <row r="13" spans="1:17" x14ac:dyDescent="0.3">
      <c r="A13" s="1">
        <v>42552</v>
      </c>
      <c r="B13">
        <v>101.66255200000001</v>
      </c>
      <c r="C13">
        <v>168.237808</v>
      </c>
      <c r="D13">
        <v>128.979996</v>
      </c>
      <c r="E13">
        <v>114.220451</v>
      </c>
      <c r="F13">
        <v>111.2649</v>
      </c>
      <c r="G13">
        <v>200.82835399999999</v>
      </c>
      <c r="H13">
        <v>32.313709000000003</v>
      </c>
      <c r="K13">
        <f t="shared" si="1"/>
        <v>5.5318491003416995E-3</v>
      </c>
      <c r="L13">
        <f t="shared" si="0"/>
        <v>3.0720818607865394E-2</v>
      </c>
      <c r="M13">
        <f t="shared" si="0"/>
        <v>1.9846564245698105E-2</v>
      </c>
      <c r="N13">
        <f t="shared" si="0"/>
        <v>5.2965834527948279E-2</v>
      </c>
      <c r="O13">
        <f t="shared" si="0"/>
        <v>7.4362222082211674E-2</v>
      </c>
      <c r="P13">
        <f t="shared" si="0"/>
        <v>4.1861311720211999E-2</v>
      </c>
      <c r="Q13">
        <f t="shared" si="0"/>
        <v>3.7073047585052615E-2</v>
      </c>
    </row>
    <row r="14" spans="1:17" x14ac:dyDescent="0.3">
      <c r="A14" s="1">
        <v>42583</v>
      </c>
      <c r="B14">
        <v>101.448776</v>
      </c>
      <c r="C14">
        <v>168.18699599999999</v>
      </c>
      <c r="D14">
        <v>124.779999</v>
      </c>
      <c r="E14">
        <v>116.896759</v>
      </c>
      <c r="F14">
        <v>112.433258</v>
      </c>
      <c r="G14">
        <v>201.06886299999999</v>
      </c>
      <c r="H14">
        <v>32.821472</v>
      </c>
      <c r="K14">
        <f t="shared" si="1"/>
        <v>-2.1027998588901246E-3</v>
      </c>
      <c r="L14">
        <f t="shared" si="0"/>
        <v>-3.0202485757546026E-4</v>
      </c>
      <c r="M14">
        <f t="shared" si="0"/>
        <v>-3.256316584162397E-2</v>
      </c>
      <c r="N14">
        <f t="shared" si="0"/>
        <v>2.3431075403475742E-2</v>
      </c>
      <c r="O14">
        <f t="shared" si="0"/>
        <v>1.0500687997742305E-2</v>
      </c>
      <c r="P14">
        <f t="shared" si="0"/>
        <v>1.1975848788762318E-3</v>
      </c>
      <c r="Q14">
        <f t="shared" si="0"/>
        <v>1.5713547460614843E-2</v>
      </c>
    </row>
    <row r="15" spans="1:17" x14ac:dyDescent="0.3">
      <c r="A15" s="1">
        <v>42614</v>
      </c>
      <c r="B15">
        <v>101.49947400000001</v>
      </c>
      <c r="C15">
        <v>167.71675099999999</v>
      </c>
      <c r="D15">
        <v>125.639999</v>
      </c>
      <c r="E15">
        <v>117.826393</v>
      </c>
      <c r="F15">
        <v>114.634804</v>
      </c>
      <c r="G15">
        <v>200.069885</v>
      </c>
      <c r="H15">
        <v>32.894634000000003</v>
      </c>
      <c r="K15">
        <f t="shared" si="1"/>
        <v>4.9973988843405302E-4</v>
      </c>
      <c r="L15">
        <f t="shared" si="0"/>
        <v>-2.7959652718929921E-3</v>
      </c>
      <c r="M15">
        <f t="shared" si="0"/>
        <v>6.8921302042965985E-3</v>
      </c>
      <c r="N15">
        <f t="shared" si="0"/>
        <v>7.9526071377222091E-3</v>
      </c>
      <c r="O15">
        <f t="shared" si="0"/>
        <v>1.9580914394564709E-2</v>
      </c>
      <c r="P15">
        <f t="shared" si="0"/>
        <v>-4.9683376386327601E-3</v>
      </c>
      <c r="Q15">
        <f t="shared" si="0"/>
        <v>2.2290895423582313E-3</v>
      </c>
    </row>
    <row r="16" spans="1:17" x14ac:dyDescent="0.3">
      <c r="A16" s="1">
        <v>42644</v>
      </c>
      <c r="B16">
        <v>100.674286</v>
      </c>
      <c r="C16">
        <v>166.56295800000001</v>
      </c>
      <c r="D16">
        <v>121.94000200000001</v>
      </c>
      <c r="E16">
        <v>112.72054300000001</v>
      </c>
      <c r="F16">
        <v>113.24736</v>
      </c>
      <c r="G16">
        <v>197.59435999999999</v>
      </c>
      <c r="H16">
        <v>32.784537999999998</v>
      </c>
      <c r="K16">
        <f t="shared" si="1"/>
        <v>-8.1299731661664699E-3</v>
      </c>
      <c r="L16">
        <f t="shared" si="0"/>
        <v>-6.879414209496457E-3</v>
      </c>
      <c r="M16">
        <f t="shared" si="0"/>
        <v>-2.9449196350280104E-2</v>
      </c>
      <c r="N16">
        <f t="shared" si="0"/>
        <v>-4.3333669732213476E-2</v>
      </c>
      <c r="O16">
        <f t="shared" si="0"/>
        <v>-1.2103165457499296E-2</v>
      </c>
      <c r="P16">
        <f t="shared" si="0"/>
        <v>-1.2373301459137663E-2</v>
      </c>
      <c r="Q16">
        <f t="shared" si="0"/>
        <v>-3.3469288638385743E-3</v>
      </c>
    </row>
    <row r="17" spans="1:17" x14ac:dyDescent="0.3">
      <c r="A17" s="1">
        <v>42675</v>
      </c>
      <c r="B17">
        <v>98.083564999999993</v>
      </c>
      <c r="C17">
        <v>176.14276100000001</v>
      </c>
      <c r="D17">
        <v>111.75</v>
      </c>
      <c r="E17">
        <v>125.19111599999999</v>
      </c>
      <c r="F17">
        <v>113.741035</v>
      </c>
      <c r="G17">
        <v>204.87347399999999</v>
      </c>
      <c r="H17">
        <v>32.290730000000003</v>
      </c>
      <c r="K17">
        <f t="shared" si="1"/>
        <v>-2.5733691322131672E-2</v>
      </c>
      <c r="L17">
        <f t="shared" si="0"/>
        <v>5.7514606578972963E-2</v>
      </c>
      <c r="M17">
        <f t="shared" si="0"/>
        <v>-8.3565703074205341E-2</v>
      </c>
      <c r="N17">
        <f t="shared" si="0"/>
        <v>0.11063265548676417</v>
      </c>
      <c r="O17">
        <f t="shared" si="0"/>
        <v>4.359262767803118E-3</v>
      </c>
      <c r="P17">
        <f t="shared" si="0"/>
        <v>3.6838672925684685E-2</v>
      </c>
      <c r="Q17">
        <f t="shared" si="0"/>
        <v>-1.5062222319557905E-2</v>
      </c>
    </row>
    <row r="18" spans="1:17" x14ac:dyDescent="0.3">
      <c r="A18" s="1">
        <v>42705</v>
      </c>
      <c r="B18">
        <v>98.105536999999998</v>
      </c>
      <c r="C18">
        <v>182.27900700000001</v>
      </c>
      <c r="D18">
        <v>109.610001</v>
      </c>
      <c r="E18">
        <v>128.27310199999999</v>
      </c>
      <c r="F18">
        <v>114.689697</v>
      </c>
      <c r="G18">
        <v>207.80178799999999</v>
      </c>
      <c r="H18">
        <v>33.048695000000002</v>
      </c>
      <c r="K18">
        <f t="shared" si="1"/>
        <v>2.2401306477803096E-4</v>
      </c>
      <c r="L18">
        <f t="shared" si="0"/>
        <v>3.4836776516748248E-2</v>
      </c>
      <c r="M18">
        <f t="shared" si="0"/>
        <v>-1.91498791946309E-2</v>
      </c>
      <c r="N18">
        <f t="shared" si="0"/>
        <v>2.4618248470602344E-2</v>
      </c>
      <c r="O18">
        <f t="shared" si="0"/>
        <v>8.3405430590639418E-3</v>
      </c>
      <c r="P18">
        <f t="shared" si="0"/>
        <v>1.4293280349216906E-2</v>
      </c>
      <c r="Q18">
        <f t="shared" si="0"/>
        <v>2.3473145388784911E-2</v>
      </c>
    </row>
    <row r="19" spans="1:17" x14ac:dyDescent="0.3">
      <c r="A19" s="1">
        <v>42736</v>
      </c>
      <c r="B19">
        <v>98.728370999999996</v>
      </c>
      <c r="C19">
        <v>183.46237199999999</v>
      </c>
      <c r="D19">
        <v>115.550003</v>
      </c>
      <c r="E19">
        <v>129.16516100000001</v>
      </c>
      <c r="F19">
        <v>120.941452</v>
      </c>
      <c r="G19">
        <v>212.76709</v>
      </c>
      <c r="H19">
        <v>33.813366000000002</v>
      </c>
      <c r="K19">
        <f t="shared" si="1"/>
        <v>6.3486121073879596E-3</v>
      </c>
      <c r="L19">
        <f t="shared" si="1"/>
        <v>6.4920531413690478E-3</v>
      </c>
      <c r="M19">
        <f t="shared" si="1"/>
        <v>5.4192153506138617E-2</v>
      </c>
      <c r="N19">
        <f t="shared" si="1"/>
        <v>6.954373022023101E-3</v>
      </c>
      <c r="O19">
        <f t="shared" si="1"/>
        <v>5.4510171040036866E-2</v>
      </c>
      <c r="P19">
        <f t="shared" si="1"/>
        <v>2.3894414229005616E-2</v>
      </c>
      <c r="Q19">
        <f t="shared" ref="Q19:Q61" si="2">(H19-H18)/H18</f>
        <v>2.3137706345137073E-2</v>
      </c>
    </row>
    <row r="20" spans="1:17" x14ac:dyDescent="0.3">
      <c r="A20" s="1">
        <v>42767</v>
      </c>
      <c r="B20">
        <v>99.165985000000006</v>
      </c>
      <c r="C20">
        <v>192.54823300000001</v>
      </c>
      <c r="D20">
        <v>119.230003</v>
      </c>
      <c r="E20">
        <v>131.65806599999999</v>
      </c>
      <c r="F20">
        <v>126.23271200000001</v>
      </c>
      <c r="G20">
        <v>221.127014</v>
      </c>
      <c r="H20">
        <v>34.420161999999998</v>
      </c>
      <c r="K20">
        <f t="shared" si="1"/>
        <v>4.4325050192513624E-3</v>
      </c>
      <c r="L20">
        <f t="shared" si="1"/>
        <v>4.9524384215418424E-2</v>
      </c>
      <c r="M20">
        <f t="shared" si="1"/>
        <v>3.1847684158000343E-2</v>
      </c>
      <c r="N20">
        <f t="shared" si="1"/>
        <v>1.9300134654730766E-2</v>
      </c>
      <c r="O20">
        <f t="shared" si="1"/>
        <v>4.3750590988439662E-2</v>
      </c>
      <c r="P20">
        <f t="shared" si="1"/>
        <v>3.9291433651698703E-2</v>
      </c>
      <c r="Q20">
        <f t="shared" si="2"/>
        <v>1.7945447962796596E-2</v>
      </c>
    </row>
    <row r="21" spans="1:17" x14ac:dyDescent="0.3">
      <c r="A21" s="1">
        <v>42795</v>
      </c>
      <c r="B21">
        <v>99.110259999999997</v>
      </c>
      <c r="C21">
        <v>191.550354</v>
      </c>
      <c r="D21">
        <v>118.720001</v>
      </c>
      <c r="E21">
        <v>131.31420900000001</v>
      </c>
      <c r="F21">
        <v>128.523956</v>
      </c>
      <c r="G21">
        <v>220.44438199999999</v>
      </c>
      <c r="H21">
        <v>34.195735999999997</v>
      </c>
      <c r="K21">
        <f t="shared" si="1"/>
        <v>-5.6193663583344196E-4</v>
      </c>
      <c r="L21">
        <f t="shared" si="1"/>
        <v>-5.1824884832882973E-3</v>
      </c>
      <c r="M21">
        <f t="shared" si="1"/>
        <v>-4.2774636179452258E-3</v>
      </c>
      <c r="N21">
        <f t="shared" si="1"/>
        <v>-2.6117427549025799E-3</v>
      </c>
      <c r="O21">
        <f t="shared" si="1"/>
        <v>1.815095282116724E-2</v>
      </c>
      <c r="P21">
        <f t="shared" si="1"/>
        <v>-3.0870583727052557E-3</v>
      </c>
      <c r="Q21">
        <f t="shared" si="2"/>
        <v>-6.5201901141546384E-3</v>
      </c>
    </row>
    <row r="22" spans="1:17" x14ac:dyDescent="0.3">
      <c r="A22" s="1">
        <v>42826</v>
      </c>
      <c r="B22">
        <v>100.00679</v>
      </c>
      <c r="C22">
        <v>194.47279399999999</v>
      </c>
      <c r="D22">
        <v>120.769997</v>
      </c>
      <c r="E22">
        <v>133.20585600000001</v>
      </c>
      <c r="F22">
        <v>132.303406</v>
      </c>
      <c r="G22">
        <v>223.60112000000001</v>
      </c>
      <c r="H22">
        <v>34.494667</v>
      </c>
      <c r="K22">
        <f t="shared" si="1"/>
        <v>9.0457839581895814E-3</v>
      </c>
      <c r="L22">
        <f t="shared" si="1"/>
        <v>1.5256771595420777E-2</v>
      </c>
      <c r="M22">
        <f t="shared" si="1"/>
        <v>1.7267486377463958E-2</v>
      </c>
      <c r="N22">
        <f t="shared" si="1"/>
        <v>1.4405501235589866E-2</v>
      </c>
      <c r="O22">
        <f t="shared" si="1"/>
        <v>2.9406580046446727E-2</v>
      </c>
      <c r="P22">
        <f t="shared" si="1"/>
        <v>1.4319884096660801E-2</v>
      </c>
      <c r="Q22">
        <f t="shared" si="2"/>
        <v>8.7417624232449097E-3</v>
      </c>
    </row>
    <row r="23" spans="1:17" x14ac:dyDescent="0.3">
      <c r="A23" s="1">
        <v>42856</v>
      </c>
      <c r="B23">
        <v>100.679672</v>
      </c>
      <c r="C23">
        <v>195.50155599999999</v>
      </c>
      <c r="D23">
        <v>120.620003</v>
      </c>
      <c r="E23">
        <v>130.58123800000001</v>
      </c>
      <c r="F23">
        <v>137.45974699999999</v>
      </c>
      <c r="G23">
        <v>226.75676000000001</v>
      </c>
      <c r="H23">
        <v>34.654578999999998</v>
      </c>
      <c r="K23">
        <f t="shared" si="1"/>
        <v>6.7283631441425263E-3</v>
      </c>
      <c r="L23">
        <f t="shared" si="1"/>
        <v>5.2900047294018948E-3</v>
      </c>
      <c r="M23">
        <f t="shared" si="1"/>
        <v>-1.2419806551788406E-3</v>
      </c>
      <c r="N23">
        <f t="shared" si="1"/>
        <v>-1.9703473096558143E-2</v>
      </c>
      <c r="O23">
        <f t="shared" si="1"/>
        <v>3.8973607376366397E-2</v>
      </c>
      <c r="P23">
        <f t="shared" si="1"/>
        <v>1.4112809452832817E-2</v>
      </c>
      <c r="Q23">
        <f t="shared" si="2"/>
        <v>4.6358470426746982E-3</v>
      </c>
    </row>
    <row r="24" spans="1:17" x14ac:dyDescent="0.3">
      <c r="A24" s="1">
        <v>42887</v>
      </c>
      <c r="B24">
        <v>100.67057</v>
      </c>
      <c r="C24">
        <v>199.102768</v>
      </c>
      <c r="D24">
        <v>118.019997</v>
      </c>
      <c r="E24">
        <v>134.98753400000001</v>
      </c>
      <c r="F24">
        <v>133.90870699999999</v>
      </c>
      <c r="G24">
        <v>227.09487899999999</v>
      </c>
      <c r="H24">
        <v>35.079780999999997</v>
      </c>
      <c r="K24">
        <f t="shared" si="1"/>
        <v>-9.0405538865865706E-5</v>
      </c>
      <c r="L24">
        <f t="shared" si="1"/>
        <v>1.8420375129904357E-2</v>
      </c>
      <c r="M24">
        <f t="shared" si="1"/>
        <v>-2.1555346835797986E-2</v>
      </c>
      <c r="N24">
        <f t="shared" si="1"/>
        <v>3.3743714391802571E-2</v>
      </c>
      <c r="O24">
        <f t="shared" si="1"/>
        <v>-2.5833308132016283E-2</v>
      </c>
      <c r="P24">
        <f t="shared" si="1"/>
        <v>1.4911087986967957E-3</v>
      </c>
      <c r="Q24">
        <f t="shared" si="2"/>
        <v>1.2269720546886423E-2</v>
      </c>
    </row>
    <row r="25" spans="1:17" x14ac:dyDescent="0.3">
      <c r="A25" s="1">
        <v>42917</v>
      </c>
      <c r="B25">
        <v>101.010963</v>
      </c>
      <c r="C25">
        <v>204.577957</v>
      </c>
      <c r="D25">
        <v>120.75</v>
      </c>
      <c r="E25">
        <v>135.55268899999999</v>
      </c>
      <c r="F25">
        <v>139.726776</v>
      </c>
      <c r="G25">
        <v>232.89283800000001</v>
      </c>
      <c r="H25">
        <v>35.355648000000002</v>
      </c>
      <c r="K25">
        <f t="shared" si="1"/>
        <v>3.3812563095650095E-3</v>
      </c>
      <c r="L25">
        <f t="shared" si="1"/>
        <v>2.7499311310428393E-2</v>
      </c>
      <c r="M25">
        <f t="shared" si="1"/>
        <v>2.3131698605279548E-2</v>
      </c>
      <c r="N25">
        <f t="shared" si="1"/>
        <v>4.1867199381535177E-3</v>
      </c>
      <c r="O25">
        <f t="shared" si="1"/>
        <v>4.3448026124246038E-2</v>
      </c>
      <c r="P25">
        <f t="shared" si="1"/>
        <v>2.5530998433478634E-2</v>
      </c>
      <c r="Q25">
        <f t="shared" si="2"/>
        <v>7.8639886605907042E-3</v>
      </c>
    </row>
    <row r="26" spans="1:17" x14ac:dyDescent="0.3">
      <c r="A26" s="1">
        <v>42948</v>
      </c>
      <c r="B26">
        <v>101.957397</v>
      </c>
      <c r="C26">
        <v>205.569458</v>
      </c>
      <c r="D26">
        <v>125.82</v>
      </c>
      <c r="E26">
        <v>134.425827</v>
      </c>
      <c r="F26">
        <v>142.624146</v>
      </c>
      <c r="G26">
        <v>233.57235700000001</v>
      </c>
      <c r="H26">
        <v>35.222942000000003</v>
      </c>
      <c r="K26">
        <f t="shared" si="1"/>
        <v>9.3696166425024218E-3</v>
      </c>
      <c r="L26">
        <f t="shared" si="1"/>
        <v>4.8465680982433482E-3</v>
      </c>
      <c r="M26">
        <f t="shared" si="1"/>
        <v>4.1987577639751493E-2</v>
      </c>
      <c r="N26">
        <f t="shared" si="1"/>
        <v>-8.3130921880862768E-3</v>
      </c>
      <c r="O26">
        <f t="shared" si="1"/>
        <v>2.0735968315765012E-2</v>
      </c>
      <c r="P26">
        <f t="shared" si="1"/>
        <v>2.9177324894808449E-3</v>
      </c>
      <c r="Q26">
        <f t="shared" si="2"/>
        <v>-3.7534597018275234E-3</v>
      </c>
    </row>
    <row r="27" spans="1:17" x14ac:dyDescent="0.3">
      <c r="A27" s="1">
        <v>42979</v>
      </c>
      <c r="B27">
        <v>101.376175</v>
      </c>
      <c r="C27">
        <v>210.10647599999999</v>
      </c>
      <c r="D27">
        <v>121.58000199999999</v>
      </c>
      <c r="E27">
        <v>142.555038</v>
      </c>
      <c r="F27">
        <v>141.892471</v>
      </c>
      <c r="G27">
        <v>237.102036</v>
      </c>
      <c r="H27">
        <v>35.737254999999998</v>
      </c>
      <c r="K27">
        <f t="shared" si="1"/>
        <v>-5.7006359234533692E-3</v>
      </c>
      <c r="L27">
        <f t="shared" si="1"/>
        <v>2.207048675489522E-2</v>
      </c>
      <c r="M27">
        <f t="shared" si="1"/>
        <v>-3.3698919090764584E-2</v>
      </c>
      <c r="N27">
        <f t="shared" si="1"/>
        <v>6.0473579976562081E-2</v>
      </c>
      <c r="O27">
        <f t="shared" si="1"/>
        <v>-5.1300920672997102E-3</v>
      </c>
      <c r="P27">
        <f t="shared" si="1"/>
        <v>1.5111715467254488E-2</v>
      </c>
      <c r="Q27">
        <f t="shared" si="2"/>
        <v>1.4601647982726548E-2</v>
      </c>
    </row>
    <row r="28" spans="1:17" x14ac:dyDescent="0.3">
      <c r="A28" s="1">
        <v>43009</v>
      </c>
      <c r="B28">
        <v>101.476494</v>
      </c>
      <c r="C28">
        <v>219.76809700000001</v>
      </c>
      <c r="D28">
        <v>120.66999800000001</v>
      </c>
      <c r="E28">
        <v>143.94172699999999</v>
      </c>
      <c r="F28">
        <v>148.753479</v>
      </c>
      <c r="G28">
        <v>243.89347799999999</v>
      </c>
      <c r="H28">
        <v>35.716464999999999</v>
      </c>
      <c r="K28">
        <f t="shared" si="1"/>
        <v>9.8957176082051755E-4</v>
      </c>
      <c r="L28">
        <f t="shared" si="1"/>
        <v>4.5984403641133015E-2</v>
      </c>
      <c r="M28">
        <f t="shared" si="1"/>
        <v>-7.4848164585487216E-3</v>
      </c>
      <c r="N28">
        <f t="shared" si="1"/>
        <v>9.7273938505069869E-3</v>
      </c>
      <c r="O28">
        <f t="shared" si="1"/>
        <v>4.8353573319616081E-2</v>
      </c>
      <c r="P28">
        <f t="shared" si="1"/>
        <v>2.8643541466678885E-2</v>
      </c>
      <c r="Q28">
        <f t="shared" si="2"/>
        <v>-5.8174585597013792E-4</v>
      </c>
    </row>
    <row r="29" spans="1:17" x14ac:dyDescent="0.3">
      <c r="A29" s="1">
        <v>43040</v>
      </c>
      <c r="B29">
        <v>101.42701700000001</v>
      </c>
      <c r="C29">
        <v>228.61227400000001</v>
      </c>
      <c r="D29">
        <v>121.099998</v>
      </c>
      <c r="E29">
        <v>148.175308</v>
      </c>
      <c r="F29">
        <v>151.68652299999999</v>
      </c>
      <c r="G29">
        <v>251.34832800000001</v>
      </c>
      <c r="H29">
        <v>35.948470999999998</v>
      </c>
      <c r="K29">
        <f t="shared" si="1"/>
        <v>-4.8757104280717459E-4</v>
      </c>
      <c r="L29">
        <f t="shared" si="1"/>
        <v>4.0243225111968831E-2</v>
      </c>
      <c r="M29">
        <f t="shared" si="1"/>
        <v>3.5634375331637328E-3</v>
      </c>
      <c r="N29">
        <f t="shared" si="1"/>
        <v>2.9411770222820904E-2</v>
      </c>
      <c r="O29">
        <f t="shared" si="1"/>
        <v>1.9717481700041419E-2</v>
      </c>
      <c r="P29">
        <f t="shared" si="1"/>
        <v>3.0566008001247258E-2</v>
      </c>
      <c r="Q29">
        <f t="shared" si="2"/>
        <v>6.4957716280152136E-3</v>
      </c>
    </row>
    <row r="30" spans="1:17" x14ac:dyDescent="0.3">
      <c r="A30" s="1">
        <v>43070</v>
      </c>
      <c r="B30">
        <v>101.769058</v>
      </c>
      <c r="C30">
        <v>233.444839</v>
      </c>
      <c r="D30">
        <v>123.650002</v>
      </c>
      <c r="E30">
        <v>147.02769499999999</v>
      </c>
      <c r="F30">
        <v>152.282928</v>
      </c>
      <c r="G30">
        <v>253.10296600000001</v>
      </c>
      <c r="H30">
        <v>35.559437000000003</v>
      </c>
      <c r="K30">
        <f t="shared" si="1"/>
        <v>3.3722868927516096E-3</v>
      </c>
      <c r="L30">
        <f t="shared" si="1"/>
        <v>2.1138694416731045E-2</v>
      </c>
      <c r="M30">
        <f t="shared" si="1"/>
        <v>2.1057011082692183E-2</v>
      </c>
      <c r="N30">
        <f t="shared" si="1"/>
        <v>-7.7449678727848966E-3</v>
      </c>
      <c r="O30">
        <f t="shared" si="1"/>
        <v>3.9318259012371473E-3</v>
      </c>
      <c r="P30">
        <f t="shared" si="1"/>
        <v>6.9809018184517216E-3</v>
      </c>
      <c r="Q30">
        <f t="shared" si="2"/>
        <v>-1.0821990175882453E-2</v>
      </c>
    </row>
    <row r="31" spans="1:17" x14ac:dyDescent="0.3">
      <c r="A31" s="1">
        <v>43101</v>
      </c>
      <c r="B31">
        <v>100.871025</v>
      </c>
      <c r="C31">
        <v>247.27766399999999</v>
      </c>
      <c r="D31">
        <v>127.650002</v>
      </c>
      <c r="E31">
        <v>151.36012299999999</v>
      </c>
      <c r="F31">
        <v>165.964752</v>
      </c>
      <c r="G31">
        <v>268.73419200000001</v>
      </c>
      <c r="H31">
        <v>36.244498999999998</v>
      </c>
      <c r="K31">
        <f t="shared" si="1"/>
        <v>-8.8242243531427601E-3</v>
      </c>
      <c r="L31">
        <f t="shared" si="1"/>
        <v>5.9255218745701145E-2</v>
      </c>
      <c r="M31">
        <f t="shared" si="1"/>
        <v>3.2349372707652688E-2</v>
      </c>
      <c r="N31">
        <f t="shared" si="1"/>
        <v>2.9466747744361994E-2</v>
      </c>
      <c r="O31">
        <f t="shared" si="1"/>
        <v>8.984476579016136E-2</v>
      </c>
      <c r="P31">
        <f t="shared" si="1"/>
        <v>6.17583675412164E-2</v>
      </c>
      <c r="Q31">
        <f t="shared" si="2"/>
        <v>1.9265265645234904E-2</v>
      </c>
    </row>
    <row r="32" spans="1:17" x14ac:dyDescent="0.3">
      <c r="A32" s="1">
        <v>43132</v>
      </c>
      <c r="B32">
        <v>99.629966999999994</v>
      </c>
      <c r="C32">
        <v>236.77757299999999</v>
      </c>
      <c r="D32">
        <v>125</v>
      </c>
      <c r="E32">
        <v>145.54229699999999</v>
      </c>
      <c r="F32">
        <v>163.81918300000001</v>
      </c>
      <c r="G32">
        <v>258.96295199999997</v>
      </c>
      <c r="H32">
        <v>35.631062</v>
      </c>
      <c r="K32">
        <f t="shared" si="1"/>
        <v>-1.2303414186581424E-2</v>
      </c>
      <c r="L32">
        <f t="shared" si="1"/>
        <v>-4.2462755552397966E-2</v>
      </c>
      <c r="M32">
        <f t="shared" si="1"/>
        <v>-2.0759905667686561E-2</v>
      </c>
      <c r="N32">
        <f t="shared" si="1"/>
        <v>-3.843697986424071E-2</v>
      </c>
      <c r="O32">
        <f t="shared" si="1"/>
        <v>-1.2927859525256271E-2</v>
      </c>
      <c r="P32">
        <f t="shared" si="1"/>
        <v>-3.6360241051871932E-2</v>
      </c>
      <c r="Q32">
        <f t="shared" si="2"/>
        <v>-1.6924968393134572E-2</v>
      </c>
    </row>
    <row r="33" spans="1:17" x14ac:dyDescent="0.3">
      <c r="A33" s="1">
        <v>43160</v>
      </c>
      <c r="B33">
        <v>100.30242200000001</v>
      </c>
      <c r="C33">
        <v>229.034729</v>
      </c>
      <c r="D33">
        <v>125.790001</v>
      </c>
      <c r="E33">
        <v>146.97496000000001</v>
      </c>
      <c r="F33">
        <v>156.88275100000001</v>
      </c>
      <c r="G33">
        <v>250.85997</v>
      </c>
      <c r="H33">
        <v>35.189864999999998</v>
      </c>
      <c r="K33">
        <f t="shared" si="1"/>
        <v>6.7495254715884186E-3</v>
      </c>
      <c r="L33">
        <f t="shared" si="1"/>
        <v>-3.2700918004594931E-2</v>
      </c>
      <c r="M33">
        <f t="shared" si="1"/>
        <v>6.3200080000000297E-3</v>
      </c>
      <c r="N33">
        <f t="shared" si="1"/>
        <v>9.8436195493054462E-3</v>
      </c>
      <c r="O33">
        <f t="shared" si="1"/>
        <v>-4.2342000936483708E-2</v>
      </c>
      <c r="P33">
        <f t="shared" si="1"/>
        <v>-3.1290120603815058E-2</v>
      </c>
      <c r="Q33">
        <f t="shared" si="2"/>
        <v>-1.2382370191491977E-2</v>
      </c>
    </row>
    <row r="34" spans="1:17" x14ac:dyDescent="0.3">
      <c r="A34" s="1">
        <v>43191</v>
      </c>
      <c r="B34">
        <v>99.352097000000001</v>
      </c>
      <c r="C34">
        <v>229.58613600000001</v>
      </c>
      <c r="D34">
        <v>124.589996</v>
      </c>
      <c r="E34">
        <v>148.76000999999999</v>
      </c>
      <c r="F34">
        <v>157.932129</v>
      </c>
      <c r="G34">
        <v>253.166336</v>
      </c>
      <c r="H34">
        <v>35.559131999999998</v>
      </c>
      <c r="K34">
        <f t="shared" si="1"/>
        <v>-9.4745967350619558E-3</v>
      </c>
      <c r="L34">
        <f t="shared" si="1"/>
        <v>2.4075257163292986E-3</v>
      </c>
      <c r="M34">
        <f t="shared" si="1"/>
        <v>-9.5397487118233214E-3</v>
      </c>
      <c r="N34">
        <f t="shared" si="1"/>
        <v>1.214526610519223E-2</v>
      </c>
      <c r="O34">
        <f t="shared" si="1"/>
        <v>6.688931659542291E-3</v>
      </c>
      <c r="P34">
        <f t="shared" si="1"/>
        <v>9.1938382995102683E-3</v>
      </c>
      <c r="Q34">
        <f t="shared" si="2"/>
        <v>1.0493561143243962E-2</v>
      </c>
    </row>
    <row r="35" spans="1:17" x14ac:dyDescent="0.3">
      <c r="A35" s="1">
        <v>43221</v>
      </c>
      <c r="B35">
        <v>100.00981899999999</v>
      </c>
      <c r="C35">
        <v>232.219818</v>
      </c>
      <c r="D35">
        <v>123.099998</v>
      </c>
      <c r="E35">
        <v>157.92894000000001</v>
      </c>
      <c r="F35">
        <v>166.89149499999999</v>
      </c>
      <c r="G35">
        <v>259.32058699999999</v>
      </c>
      <c r="H35">
        <v>35.882153000000002</v>
      </c>
      <c r="K35">
        <f t="shared" si="1"/>
        <v>6.6201119036268814E-3</v>
      </c>
      <c r="L35">
        <f t="shared" si="1"/>
        <v>1.1471433100821006E-2</v>
      </c>
      <c r="M35">
        <f t="shared" si="1"/>
        <v>-1.1959210593441226E-2</v>
      </c>
      <c r="N35">
        <f t="shared" si="1"/>
        <v>6.1635717824972035E-2</v>
      </c>
      <c r="O35">
        <f t="shared" si="1"/>
        <v>5.6729216890376931E-2</v>
      </c>
      <c r="P35">
        <f t="shared" si="1"/>
        <v>2.4309120624947497E-2</v>
      </c>
      <c r="Q35">
        <f t="shared" si="2"/>
        <v>9.0840518829313453E-3</v>
      </c>
    </row>
    <row r="36" spans="1:17" x14ac:dyDescent="0.3">
      <c r="A36" s="1">
        <v>43252</v>
      </c>
      <c r="B36">
        <v>100.104958</v>
      </c>
      <c r="C36">
        <v>231.49215699999999</v>
      </c>
      <c r="D36">
        <v>118.650002</v>
      </c>
      <c r="E36">
        <v>158.89918499999999</v>
      </c>
      <c r="F36">
        <v>168.44193999999999</v>
      </c>
      <c r="G36">
        <v>259.64599600000003</v>
      </c>
      <c r="H36">
        <v>35.867744000000002</v>
      </c>
      <c r="K36">
        <f t="shared" si="1"/>
        <v>9.5129659218764508E-4</v>
      </c>
      <c r="L36">
        <f t="shared" si="1"/>
        <v>-3.1335008625319473E-3</v>
      </c>
      <c r="M36">
        <f t="shared" si="1"/>
        <v>-3.6149440067415751E-2</v>
      </c>
      <c r="N36">
        <f t="shared" si="1"/>
        <v>6.14355418329267E-3</v>
      </c>
      <c r="O36">
        <f t="shared" si="1"/>
        <v>9.2901378827003524E-3</v>
      </c>
      <c r="P36">
        <f t="shared" si="1"/>
        <v>1.2548521648997966E-3</v>
      </c>
      <c r="Q36">
        <f t="shared" si="2"/>
        <v>-4.0156453265222293E-4</v>
      </c>
    </row>
    <row r="37" spans="1:17" x14ac:dyDescent="0.3">
      <c r="A37" s="1">
        <v>43282</v>
      </c>
      <c r="B37">
        <v>100.09425400000001</v>
      </c>
      <c r="C37">
        <v>242.76475500000001</v>
      </c>
      <c r="D37">
        <v>115.989998</v>
      </c>
      <c r="E37">
        <v>160.93673699999999</v>
      </c>
      <c r="F37">
        <v>173.522842</v>
      </c>
      <c r="G37">
        <v>270.47409099999999</v>
      </c>
      <c r="H37">
        <v>36.274948000000002</v>
      </c>
      <c r="K37">
        <f t="shared" si="1"/>
        <v>-1.0692777075027426E-4</v>
      </c>
      <c r="L37">
        <f t="shared" si="1"/>
        <v>4.869537761488834E-2</v>
      </c>
      <c r="M37">
        <f t="shared" si="1"/>
        <v>-2.2418912390747375E-2</v>
      </c>
      <c r="N37">
        <f t="shared" si="1"/>
        <v>1.2822922911782117E-2</v>
      </c>
      <c r="O37">
        <f t="shared" si="1"/>
        <v>3.0164114709198962E-2</v>
      </c>
      <c r="P37">
        <f t="shared" si="1"/>
        <v>4.1703300519989384E-2</v>
      </c>
      <c r="Q37">
        <f t="shared" si="2"/>
        <v>1.13529303655117E-2</v>
      </c>
    </row>
    <row r="38" spans="1:17" x14ac:dyDescent="0.3">
      <c r="A38" s="1">
        <v>43313</v>
      </c>
      <c r="B38">
        <v>100.64135</v>
      </c>
      <c r="C38">
        <v>248.50502</v>
      </c>
      <c r="D38">
        <v>113.510002</v>
      </c>
      <c r="E38">
        <v>168.48202499999999</v>
      </c>
      <c r="F38">
        <v>183.55365</v>
      </c>
      <c r="G38">
        <v>279.10754400000002</v>
      </c>
      <c r="H38">
        <v>36.849612999999998</v>
      </c>
      <c r="K38">
        <f t="shared" si="1"/>
        <v>5.4658082570853287E-3</v>
      </c>
      <c r="L38">
        <f t="shared" si="1"/>
        <v>2.3645380483670264E-2</v>
      </c>
      <c r="M38">
        <f t="shared" si="1"/>
        <v>-2.1381119430659873E-2</v>
      </c>
      <c r="N38">
        <f t="shared" si="1"/>
        <v>4.6883565186238367E-2</v>
      </c>
      <c r="O38">
        <f t="shared" si="1"/>
        <v>5.7806844818735784E-2</v>
      </c>
      <c r="P38">
        <f t="shared" si="1"/>
        <v>3.1919704279549765E-2</v>
      </c>
      <c r="Q38">
        <f t="shared" si="2"/>
        <v>1.584192484576397E-2</v>
      </c>
    </row>
    <row r="39" spans="1:17" x14ac:dyDescent="0.3">
      <c r="A39" s="1">
        <v>43344</v>
      </c>
      <c r="B39">
        <v>100.036339</v>
      </c>
      <c r="C39">
        <v>253.38897700000001</v>
      </c>
      <c r="D39">
        <v>112.760002</v>
      </c>
      <c r="E39">
        <v>164.129242</v>
      </c>
      <c r="F39">
        <v>182.70791600000001</v>
      </c>
      <c r="G39">
        <v>279.50177000000002</v>
      </c>
      <c r="H39">
        <v>36.700828999999999</v>
      </c>
      <c r="K39">
        <f t="shared" si="1"/>
        <v>-6.0115548926957417E-3</v>
      </c>
      <c r="L39">
        <f t="shared" si="1"/>
        <v>1.9653353481551436E-2</v>
      </c>
      <c r="M39">
        <f t="shared" si="1"/>
        <v>-6.6073472538569775E-3</v>
      </c>
      <c r="N39">
        <f t="shared" si="1"/>
        <v>-2.5835296079804289E-2</v>
      </c>
      <c r="O39">
        <f t="shared" si="1"/>
        <v>-4.6075575179245582E-3</v>
      </c>
      <c r="P39">
        <f t="shared" si="1"/>
        <v>1.4124519686934843E-3</v>
      </c>
      <c r="Q39">
        <f t="shared" si="2"/>
        <v>-4.037600069232726E-3</v>
      </c>
    </row>
    <row r="40" spans="1:17" x14ac:dyDescent="0.3">
      <c r="A40" s="1">
        <v>43374</v>
      </c>
      <c r="B40">
        <v>99.371300000000005</v>
      </c>
      <c r="C40">
        <v>241.22232099999999</v>
      </c>
      <c r="D40">
        <v>115.150002</v>
      </c>
      <c r="E40">
        <v>146.48266599999999</v>
      </c>
      <c r="F40">
        <v>167.30337499999999</v>
      </c>
      <c r="G40">
        <v>261.36480699999998</v>
      </c>
      <c r="H40">
        <v>35.770302000000001</v>
      </c>
      <c r="K40">
        <f t="shared" si="1"/>
        <v>-6.6479741926580606E-3</v>
      </c>
      <c r="L40">
        <f t="shared" si="1"/>
        <v>-4.8015727219262651E-2</v>
      </c>
      <c r="M40">
        <f t="shared" si="1"/>
        <v>2.1195459006820527E-2</v>
      </c>
      <c r="N40">
        <f t="shared" si="1"/>
        <v>-0.10751634373599318</v>
      </c>
      <c r="O40">
        <f t="shared" si="1"/>
        <v>-8.4312389617535899E-2</v>
      </c>
      <c r="P40">
        <f t="shared" si="1"/>
        <v>-6.4890333252630328E-2</v>
      </c>
      <c r="Q40">
        <f t="shared" si="2"/>
        <v>-2.5354386409091684E-2</v>
      </c>
    </row>
    <row r="41" spans="1:17" x14ac:dyDescent="0.3">
      <c r="A41" s="1">
        <v>43405</v>
      </c>
      <c r="B41">
        <v>99.885390999999998</v>
      </c>
      <c r="C41">
        <v>245.520905</v>
      </c>
      <c r="D41">
        <v>115.540001</v>
      </c>
      <c r="E41">
        <v>149.01142899999999</v>
      </c>
      <c r="F41">
        <v>166.86003099999999</v>
      </c>
      <c r="G41">
        <v>266.21292099999999</v>
      </c>
      <c r="H41">
        <v>35.695988</v>
      </c>
      <c r="K41">
        <f t="shared" si="1"/>
        <v>5.1734353882860887E-3</v>
      </c>
      <c r="L41">
        <f t="shared" si="1"/>
        <v>1.7820009285127496E-2</v>
      </c>
      <c r="M41">
        <f t="shared" si="1"/>
        <v>3.3868779264111786E-3</v>
      </c>
      <c r="N41">
        <f t="shared" si="1"/>
        <v>1.7263223486115403E-2</v>
      </c>
      <c r="O41">
        <f t="shared" si="1"/>
        <v>-2.6499405645582239E-3</v>
      </c>
      <c r="P41">
        <f t="shared" si="1"/>
        <v>1.8549222657968677E-2</v>
      </c>
      <c r="Q41">
        <f t="shared" si="2"/>
        <v>-2.0775334801478918E-3</v>
      </c>
    </row>
    <row r="42" spans="1:17" x14ac:dyDescent="0.3">
      <c r="A42" s="1">
        <v>43435</v>
      </c>
      <c r="B42">
        <v>101.91860200000001</v>
      </c>
      <c r="C42">
        <v>224.616241</v>
      </c>
      <c r="D42">
        <v>121.25</v>
      </c>
      <c r="E42">
        <v>130.734039</v>
      </c>
      <c r="F42">
        <v>151.97396900000001</v>
      </c>
      <c r="G42">
        <v>241.3638</v>
      </c>
      <c r="H42">
        <v>34.602908999999997</v>
      </c>
      <c r="K42">
        <f t="shared" si="1"/>
        <v>2.0355439165273014E-2</v>
      </c>
      <c r="L42">
        <f t="shared" si="1"/>
        <v>-8.5144130598573661E-2</v>
      </c>
      <c r="M42">
        <f t="shared" si="1"/>
        <v>4.942010516340567E-2</v>
      </c>
      <c r="N42">
        <f t="shared" si="1"/>
        <v>-0.12265763856274406</v>
      </c>
      <c r="O42">
        <f t="shared" si="1"/>
        <v>-8.9212868478970753E-2</v>
      </c>
      <c r="P42">
        <f t="shared" si="1"/>
        <v>-9.3343031234761134E-2</v>
      </c>
      <c r="Q42">
        <f t="shared" si="2"/>
        <v>-3.0621900702118204E-2</v>
      </c>
    </row>
    <row r="43" spans="1:17" x14ac:dyDescent="0.3">
      <c r="A43" s="1">
        <v>43466</v>
      </c>
      <c r="B43">
        <v>103.29884300000001</v>
      </c>
      <c r="C43">
        <v>241.56355300000001</v>
      </c>
      <c r="D43">
        <v>124.75</v>
      </c>
      <c r="E43">
        <v>146.022659</v>
      </c>
      <c r="F43">
        <v>166.14196799999999</v>
      </c>
      <c r="G43">
        <v>262.21112099999999</v>
      </c>
      <c r="H43">
        <v>36.160609999999998</v>
      </c>
      <c r="K43">
        <f t="shared" si="1"/>
        <v>1.3542581755585677E-2</v>
      </c>
      <c r="L43">
        <f t="shared" si="1"/>
        <v>7.5450073977509094E-2</v>
      </c>
      <c r="M43">
        <f t="shared" si="1"/>
        <v>2.88659793814433E-2</v>
      </c>
      <c r="N43">
        <f t="shared" si="1"/>
        <v>0.11694444780368186</v>
      </c>
      <c r="O43">
        <f t="shared" si="1"/>
        <v>9.3226485385796434E-2</v>
      </c>
      <c r="P43">
        <f t="shared" si="1"/>
        <v>8.6373022797950616E-2</v>
      </c>
      <c r="Q43">
        <f t="shared" si="2"/>
        <v>4.5016475348936755E-2</v>
      </c>
    </row>
    <row r="44" spans="1:17" x14ac:dyDescent="0.3">
      <c r="A44" s="1">
        <v>43497</v>
      </c>
      <c r="B44">
        <v>102.923965</v>
      </c>
      <c r="C44">
        <v>250.588989</v>
      </c>
      <c r="D44">
        <v>123.989998</v>
      </c>
      <c r="E44">
        <v>153.585373</v>
      </c>
      <c r="F44">
        <v>171.111603</v>
      </c>
      <c r="G44">
        <v>270.710846</v>
      </c>
      <c r="H44">
        <v>36.717064000000001</v>
      </c>
      <c r="K44">
        <f t="shared" si="1"/>
        <v>-3.6290629121568147E-3</v>
      </c>
      <c r="L44">
        <f t="shared" si="1"/>
        <v>3.7362573483922822E-2</v>
      </c>
      <c r="M44">
        <f t="shared" si="1"/>
        <v>-6.0922004008016036E-3</v>
      </c>
      <c r="N44">
        <f t="shared" si="1"/>
        <v>5.179137300876023E-2</v>
      </c>
      <c r="O44">
        <f t="shared" si="1"/>
        <v>2.9911978651896137E-2</v>
      </c>
      <c r="P44">
        <f t="shared" ref="P44:P61" si="3">(G44-G43)/G43</f>
        <v>3.2415577827456112E-2</v>
      </c>
      <c r="Q44">
        <f t="shared" si="2"/>
        <v>1.5388401910255449E-2</v>
      </c>
    </row>
    <row r="45" spans="1:17" x14ac:dyDescent="0.3">
      <c r="A45" s="1">
        <v>43525</v>
      </c>
      <c r="B45">
        <v>105.108643</v>
      </c>
      <c r="C45">
        <v>251.13098099999999</v>
      </c>
      <c r="D45">
        <v>122.010002</v>
      </c>
      <c r="E45">
        <v>149.97053500000001</v>
      </c>
      <c r="F45">
        <v>177.503952</v>
      </c>
      <c r="G45">
        <v>274.40228300000001</v>
      </c>
      <c r="H45">
        <v>37.075153</v>
      </c>
      <c r="K45">
        <f t="shared" si="1"/>
        <v>2.1226135234879508E-2</v>
      </c>
      <c r="L45">
        <f t="shared" si="1"/>
        <v>2.1628723678676614E-3</v>
      </c>
      <c r="M45">
        <f t="shared" si="1"/>
        <v>-1.5968997757383623E-2</v>
      </c>
      <c r="N45">
        <f t="shared" si="1"/>
        <v>-2.3536342878172335E-2</v>
      </c>
      <c r="O45">
        <f t="shared" si="1"/>
        <v>3.7357776374755812E-2</v>
      </c>
      <c r="P45">
        <f t="shared" si="3"/>
        <v>1.3636088300651271E-2</v>
      </c>
      <c r="Q45">
        <f t="shared" si="2"/>
        <v>9.7526588727246729E-3</v>
      </c>
    </row>
    <row r="46" spans="1:17" x14ac:dyDescent="0.3">
      <c r="A46" s="1">
        <v>43556</v>
      </c>
      <c r="B46">
        <v>104.907684</v>
      </c>
      <c r="C46">
        <v>258.13174400000003</v>
      </c>
      <c r="D46">
        <v>121.199997</v>
      </c>
      <c r="E46">
        <v>155.477936</v>
      </c>
      <c r="F46">
        <v>187.60617099999999</v>
      </c>
      <c r="G46">
        <v>286.87027</v>
      </c>
      <c r="H46">
        <v>37.646343000000002</v>
      </c>
      <c r="K46">
        <f t="shared" si="1"/>
        <v>-1.9119169866934486E-3</v>
      </c>
      <c r="L46">
        <f t="shared" si="1"/>
        <v>2.7876938847302298E-2</v>
      </c>
      <c r="M46">
        <f t="shared" si="1"/>
        <v>-6.6388409697756079E-3</v>
      </c>
      <c r="N46">
        <f t="shared" si="1"/>
        <v>3.6723220331246982E-2</v>
      </c>
      <c r="O46">
        <f t="shared" si="1"/>
        <v>5.6912642711188711E-2</v>
      </c>
      <c r="P46">
        <f t="shared" si="3"/>
        <v>4.5436892374543375E-2</v>
      </c>
      <c r="Q46">
        <f t="shared" si="2"/>
        <v>1.5406274924880321E-2</v>
      </c>
    </row>
    <row r="47" spans="1:17" x14ac:dyDescent="0.3">
      <c r="A47" s="1">
        <v>43586</v>
      </c>
      <c r="B47">
        <v>106.913139</v>
      </c>
      <c r="C47">
        <v>241.21206699999999</v>
      </c>
      <c r="D47">
        <v>123.33000199999999</v>
      </c>
      <c r="E47">
        <v>143.26878400000001</v>
      </c>
      <c r="F47">
        <v>172.17524700000001</v>
      </c>
      <c r="G47">
        <v>268.57620200000002</v>
      </c>
      <c r="H47">
        <v>36.719527999999997</v>
      </c>
      <c r="K47">
        <f t="shared" si="1"/>
        <v>1.9116378548591328E-2</v>
      </c>
      <c r="L47">
        <f t="shared" si="1"/>
        <v>-6.5546672942325274E-2</v>
      </c>
      <c r="M47">
        <f t="shared" si="1"/>
        <v>1.7574299114875368E-2</v>
      </c>
      <c r="N47">
        <f t="shared" si="1"/>
        <v>-7.8526589136094449E-2</v>
      </c>
      <c r="O47">
        <f t="shared" si="1"/>
        <v>-8.2251686699580773E-2</v>
      </c>
      <c r="P47">
        <f t="shared" si="3"/>
        <v>-6.377122313859844E-2</v>
      </c>
      <c r="Q47">
        <f t="shared" si="2"/>
        <v>-2.4618991544544042E-2</v>
      </c>
    </row>
    <row r="48" spans="1:17" x14ac:dyDescent="0.3">
      <c r="A48" s="1">
        <v>43617</v>
      </c>
      <c r="B48">
        <v>108.091911</v>
      </c>
      <c r="C48">
        <v>258.98779300000001</v>
      </c>
      <c r="D48">
        <v>133.199997</v>
      </c>
      <c r="E48">
        <v>152.73753400000001</v>
      </c>
      <c r="F48">
        <v>184.834778</v>
      </c>
      <c r="G48">
        <v>285.87503099999998</v>
      </c>
      <c r="H48">
        <v>37.817146000000001</v>
      </c>
      <c r="K48">
        <f t="shared" si="1"/>
        <v>1.1025511092701104E-2</v>
      </c>
      <c r="L48">
        <f t="shared" si="1"/>
        <v>7.3693352994649394E-2</v>
      </c>
      <c r="M48">
        <f t="shared" si="1"/>
        <v>8.002914813866624E-2</v>
      </c>
      <c r="N48">
        <f t="shared" si="1"/>
        <v>6.6090810123718216E-2</v>
      </c>
      <c r="O48">
        <f t="shared" si="1"/>
        <v>7.3527009373188151E-2</v>
      </c>
      <c r="P48">
        <f t="shared" si="3"/>
        <v>6.4409388736534276E-2</v>
      </c>
      <c r="Q48">
        <f t="shared" si="2"/>
        <v>2.9891941966138681E-2</v>
      </c>
    </row>
    <row r="49" spans="1:17" x14ac:dyDescent="0.3">
      <c r="A49" s="1">
        <v>43647</v>
      </c>
      <c r="B49">
        <v>108.29845400000001</v>
      </c>
      <c r="C49">
        <v>262.21203600000001</v>
      </c>
      <c r="D49">
        <v>133.21000699999999</v>
      </c>
      <c r="E49">
        <v>154.320786</v>
      </c>
      <c r="F49">
        <v>189.56849700000001</v>
      </c>
      <c r="G49">
        <v>291.60876500000001</v>
      </c>
      <c r="H49">
        <v>38.190089999999998</v>
      </c>
      <c r="K49">
        <f t="shared" si="1"/>
        <v>1.9108090336196443E-3</v>
      </c>
      <c r="L49">
        <f t="shared" si="1"/>
        <v>1.2449401427966147E-2</v>
      </c>
      <c r="M49">
        <f t="shared" si="1"/>
        <v>7.5150151842676694E-5</v>
      </c>
      <c r="N49">
        <f t="shared" si="1"/>
        <v>1.0365834504045268E-2</v>
      </c>
      <c r="O49">
        <f t="shared" si="1"/>
        <v>2.5610542838426262E-2</v>
      </c>
      <c r="P49">
        <f t="shared" si="3"/>
        <v>2.0056784882342617E-2</v>
      </c>
      <c r="Q49">
        <f t="shared" si="2"/>
        <v>9.8617701081936959E-3</v>
      </c>
    </row>
    <row r="50" spans="1:17" x14ac:dyDescent="0.3">
      <c r="A50" s="1">
        <v>43678</v>
      </c>
      <c r="B50">
        <v>111.304016</v>
      </c>
      <c r="C50">
        <v>258.13656600000002</v>
      </c>
      <c r="D50">
        <v>143.75</v>
      </c>
      <c r="E50">
        <v>146.71121199999999</v>
      </c>
      <c r="F50">
        <v>185.96759</v>
      </c>
      <c r="G50">
        <v>286.72625699999998</v>
      </c>
      <c r="H50">
        <v>37.942917000000001</v>
      </c>
      <c r="K50">
        <f t="shared" si="1"/>
        <v>2.775258453827972E-2</v>
      </c>
      <c r="L50">
        <f t="shared" si="1"/>
        <v>-1.5542650376277905E-2</v>
      </c>
      <c r="M50">
        <f t="shared" si="1"/>
        <v>7.9123132243360747E-2</v>
      </c>
      <c r="N50">
        <f t="shared" si="1"/>
        <v>-4.9310103954499099E-2</v>
      </c>
      <c r="O50">
        <f t="shared" si="1"/>
        <v>-1.8995281689657573E-2</v>
      </c>
      <c r="P50">
        <f t="shared" si="3"/>
        <v>-1.6743351318675315E-2</v>
      </c>
      <c r="Q50">
        <f t="shared" si="2"/>
        <v>-6.472176420636782E-3</v>
      </c>
    </row>
    <row r="51" spans="1:17" x14ac:dyDescent="0.3">
      <c r="A51" s="1">
        <v>43709</v>
      </c>
      <c r="B51">
        <v>110.626221</v>
      </c>
      <c r="C51">
        <v>263.76538099999999</v>
      </c>
      <c r="D51">
        <v>138.86999499999999</v>
      </c>
      <c r="E51">
        <v>149.17543000000001</v>
      </c>
      <c r="F51">
        <v>187.29681400000001</v>
      </c>
      <c r="G51">
        <v>290.96170000000001</v>
      </c>
      <c r="H51">
        <v>38.388992000000002</v>
      </c>
      <c r="K51">
        <f t="shared" si="1"/>
        <v>-6.0895826076931784E-3</v>
      </c>
      <c r="L51">
        <f t="shared" si="1"/>
        <v>2.1805570156999663E-2</v>
      </c>
      <c r="M51">
        <f t="shared" si="1"/>
        <v>-3.3947860869565298E-2</v>
      </c>
      <c r="N51">
        <f t="shared" si="1"/>
        <v>1.6796384996124337E-2</v>
      </c>
      <c r="O51">
        <f t="shared" si="1"/>
        <v>7.1476110434082118E-3</v>
      </c>
      <c r="P51">
        <f t="shared" si="3"/>
        <v>1.4771730515074636E-2</v>
      </c>
      <c r="Q51">
        <f t="shared" si="2"/>
        <v>1.1756476182366275E-2</v>
      </c>
    </row>
    <row r="52" spans="1:17" x14ac:dyDescent="0.3">
      <c r="A52" s="1">
        <v>43739</v>
      </c>
      <c r="B52">
        <v>110.862137</v>
      </c>
      <c r="C52">
        <v>265.67260700000003</v>
      </c>
      <c r="D52">
        <v>142.429993</v>
      </c>
      <c r="E52">
        <v>153.76525899999999</v>
      </c>
      <c r="F52">
        <v>195.894791</v>
      </c>
      <c r="G52">
        <v>298.76666299999999</v>
      </c>
      <c r="H52">
        <v>38.635554999999997</v>
      </c>
      <c r="K52">
        <f t="shared" si="1"/>
        <v>2.1325504737254209E-3</v>
      </c>
      <c r="L52">
        <f t="shared" si="1"/>
        <v>7.2307669519376273E-3</v>
      </c>
      <c r="M52">
        <f t="shared" si="1"/>
        <v>2.5635472947197899E-2</v>
      </c>
      <c r="N52">
        <f t="shared" si="1"/>
        <v>3.0767995775175444E-2</v>
      </c>
      <c r="O52">
        <f t="shared" si="1"/>
        <v>4.5905623359935983E-2</v>
      </c>
      <c r="P52">
        <f t="shared" si="3"/>
        <v>2.6824709231489871E-2</v>
      </c>
      <c r="Q52">
        <f t="shared" si="2"/>
        <v>6.4227526474254582E-3</v>
      </c>
    </row>
    <row r="53" spans="1:17" x14ac:dyDescent="0.3">
      <c r="A53" s="1">
        <v>43770</v>
      </c>
      <c r="B53">
        <v>110.82772799999999</v>
      </c>
      <c r="C53">
        <v>276.13320900000002</v>
      </c>
      <c r="D53">
        <v>137.86000100000001</v>
      </c>
      <c r="E53">
        <v>160.01676900000001</v>
      </c>
      <c r="F53">
        <v>203.86657700000001</v>
      </c>
      <c r="G53">
        <v>309.58145100000002</v>
      </c>
      <c r="H53">
        <v>39.100864000000001</v>
      </c>
      <c r="K53">
        <f t="shared" si="1"/>
        <v>-3.1037648137714313E-4</v>
      </c>
      <c r="L53">
        <f t="shared" si="1"/>
        <v>3.9374033018014509E-2</v>
      </c>
      <c r="M53">
        <f t="shared" si="1"/>
        <v>-3.2085882360465924E-2</v>
      </c>
      <c r="N53">
        <f t="shared" si="1"/>
        <v>4.0656192696947396E-2</v>
      </c>
      <c r="O53">
        <f t="shared" si="1"/>
        <v>4.0694221420109165E-2</v>
      </c>
      <c r="P53">
        <f t="shared" si="3"/>
        <v>3.6198108220661891E-2</v>
      </c>
      <c r="Q53">
        <f t="shared" si="2"/>
        <v>1.2043543828993912E-2</v>
      </c>
    </row>
    <row r="54" spans="1:17" x14ac:dyDescent="0.3">
      <c r="A54" s="1">
        <v>43800</v>
      </c>
      <c r="B54">
        <v>110.59187300000001</v>
      </c>
      <c r="C54">
        <v>280.730682</v>
      </c>
      <c r="D54">
        <v>142.89999399999999</v>
      </c>
      <c r="E54">
        <v>163.874481</v>
      </c>
      <c r="F54">
        <v>211.33139</v>
      </c>
      <c r="G54">
        <v>317.01788299999998</v>
      </c>
      <c r="H54">
        <v>39.596362999999997</v>
      </c>
      <c r="K54">
        <f t="shared" si="1"/>
        <v>-2.1281226661976379E-3</v>
      </c>
      <c r="L54">
        <f t="shared" si="1"/>
        <v>1.6649475145164374E-2</v>
      </c>
      <c r="M54">
        <f t="shared" si="1"/>
        <v>3.655877675497754E-2</v>
      </c>
      <c r="N54">
        <f t="shared" si="1"/>
        <v>2.4108173312760689E-2</v>
      </c>
      <c r="O54">
        <f t="shared" si="1"/>
        <v>3.66161688190801E-2</v>
      </c>
      <c r="P54">
        <f t="shared" si="3"/>
        <v>2.4020922364628258E-2</v>
      </c>
      <c r="Q54">
        <f t="shared" si="2"/>
        <v>1.2672328672839435E-2</v>
      </c>
    </row>
    <row r="55" spans="1:17" x14ac:dyDescent="0.3">
      <c r="A55" s="1">
        <v>43831</v>
      </c>
      <c r="B55">
        <v>113.274811</v>
      </c>
      <c r="C55">
        <v>278.94097900000003</v>
      </c>
      <c r="D55">
        <v>149.33000200000001</v>
      </c>
      <c r="E55">
        <v>159.37274199999999</v>
      </c>
      <c r="F55">
        <v>218.22467</v>
      </c>
      <c r="G55">
        <v>318.44784499999997</v>
      </c>
      <c r="H55">
        <v>39.617007999999998</v>
      </c>
      <c r="K55">
        <f t="shared" si="1"/>
        <v>2.4259811568613118E-2</v>
      </c>
      <c r="L55">
        <f t="shared" si="1"/>
        <v>-6.3751599477821757E-3</v>
      </c>
      <c r="M55">
        <f t="shared" si="1"/>
        <v>4.4996558922178929E-2</v>
      </c>
      <c r="N55">
        <f t="shared" si="1"/>
        <v>-2.7470652981045993E-2</v>
      </c>
      <c r="O55">
        <f t="shared" si="1"/>
        <v>3.26183441087479E-2</v>
      </c>
      <c r="P55">
        <f t="shared" si="3"/>
        <v>4.5106666742834476E-3</v>
      </c>
      <c r="Q55">
        <f t="shared" si="2"/>
        <v>5.2138626974406214E-4</v>
      </c>
    </row>
    <row r="56" spans="1:17" x14ac:dyDescent="0.3">
      <c r="A56" s="1">
        <v>43862</v>
      </c>
      <c r="B56">
        <v>114.82598900000001</v>
      </c>
      <c r="C56">
        <v>251.542633</v>
      </c>
      <c r="D56">
        <v>148.38000500000001</v>
      </c>
      <c r="E56">
        <v>145.27510100000001</v>
      </c>
      <c r="F56">
        <v>205.00585899999999</v>
      </c>
      <c r="G56">
        <v>293.23770100000002</v>
      </c>
      <c r="H56">
        <v>37.559184999999999</v>
      </c>
      <c r="K56">
        <f t="shared" si="1"/>
        <v>1.3693935891890451E-2</v>
      </c>
      <c r="L56">
        <f t="shared" si="1"/>
        <v>-9.8222735498465538E-2</v>
      </c>
      <c r="M56">
        <f t="shared" si="1"/>
        <v>-6.3617289712484979E-3</v>
      </c>
      <c r="N56">
        <f t="shared" si="1"/>
        <v>-8.8457039912132412E-2</v>
      </c>
      <c r="O56">
        <f t="shared" si="1"/>
        <v>-6.0574320034485638E-2</v>
      </c>
      <c r="P56">
        <f t="shared" si="3"/>
        <v>-7.9165691951848374E-2</v>
      </c>
      <c r="Q56">
        <f t="shared" si="2"/>
        <v>-5.1942918051761988E-2</v>
      </c>
    </row>
    <row r="57" spans="1:17" x14ac:dyDescent="0.3">
      <c r="A57" s="1">
        <v>43891</v>
      </c>
      <c r="B57">
        <v>114.22828699999999</v>
      </c>
      <c r="C57">
        <v>217.22792100000001</v>
      </c>
      <c r="D57">
        <v>148.050003</v>
      </c>
      <c r="E57">
        <v>113.634857</v>
      </c>
      <c r="F57">
        <v>189.665268</v>
      </c>
      <c r="G57">
        <v>255.120544</v>
      </c>
      <c r="H57">
        <v>31.587565999999999</v>
      </c>
      <c r="K57">
        <f t="shared" si="1"/>
        <v>-5.2052850160952012E-3</v>
      </c>
      <c r="L57">
        <f t="shared" si="1"/>
        <v>-0.13641708202998729</v>
      </c>
      <c r="M57">
        <f t="shared" si="1"/>
        <v>-2.2240328135856809E-3</v>
      </c>
      <c r="N57">
        <f t="shared" si="1"/>
        <v>-0.21779536742500705</v>
      </c>
      <c r="O57">
        <f t="shared" si="1"/>
        <v>-7.4830012541251267E-2</v>
      </c>
      <c r="P57">
        <f t="shared" si="3"/>
        <v>-0.12998723175776097</v>
      </c>
      <c r="Q57">
        <f t="shared" si="2"/>
        <v>-0.15899224117882219</v>
      </c>
    </row>
    <row r="58" spans="1:17" x14ac:dyDescent="0.3">
      <c r="A58" s="1">
        <v>43922</v>
      </c>
      <c r="B58">
        <v>116.180077</v>
      </c>
      <c r="C58">
        <v>241.72172499999999</v>
      </c>
      <c r="D58">
        <v>158.800003</v>
      </c>
      <c r="E58">
        <v>129.87081900000001</v>
      </c>
      <c r="F58">
        <v>218.52998400000001</v>
      </c>
      <c r="G58">
        <v>289.207336</v>
      </c>
      <c r="H58">
        <v>34.319243999999998</v>
      </c>
      <c r="K58">
        <f t="shared" si="1"/>
        <v>1.7086748398844522E-2</v>
      </c>
      <c r="L58">
        <f t="shared" si="1"/>
        <v>0.11275624186450683</v>
      </c>
      <c r="M58">
        <f t="shared" si="1"/>
        <v>7.2610603054158673E-2</v>
      </c>
      <c r="N58">
        <f t="shared" si="1"/>
        <v>0.14287835993844755</v>
      </c>
      <c r="O58">
        <f t="shared" si="1"/>
        <v>0.15218767412914005</v>
      </c>
      <c r="P58">
        <f t="shared" si="3"/>
        <v>0.13361053353664848</v>
      </c>
      <c r="Q58">
        <f t="shared" si="2"/>
        <v>8.6479534383877468E-2</v>
      </c>
    </row>
    <row r="59" spans="1:17" x14ac:dyDescent="0.3">
      <c r="A59" s="1">
        <v>43952</v>
      </c>
      <c r="B59">
        <v>116.978233</v>
      </c>
      <c r="C59">
        <v>252.86319</v>
      </c>
      <c r="D59">
        <v>162.91000399999999</v>
      </c>
      <c r="E59">
        <v>138.43187</v>
      </c>
      <c r="F59">
        <v>232.95489499999999</v>
      </c>
      <c r="G59">
        <v>302.986694</v>
      </c>
      <c r="H59">
        <v>35.608275999999996</v>
      </c>
      <c r="K59">
        <f t="shared" si="1"/>
        <v>6.8699902824131019E-3</v>
      </c>
      <c r="L59">
        <f t="shared" si="1"/>
        <v>4.609211273831515E-2</v>
      </c>
      <c r="M59">
        <f t="shared" si="1"/>
        <v>2.5881617898961769E-2</v>
      </c>
      <c r="N59">
        <f t="shared" si="1"/>
        <v>6.5919742910068135E-2</v>
      </c>
      <c r="O59">
        <f t="shared" si="1"/>
        <v>6.6008841148315733E-2</v>
      </c>
      <c r="P59">
        <f t="shared" si="3"/>
        <v>4.7645257518640544E-2</v>
      </c>
      <c r="Q59">
        <f t="shared" si="2"/>
        <v>3.7560034830604043E-2</v>
      </c>
    </row>
    <row r="60" spans="1:17" x14ac:dyDescent="0.3">
      <c r="A60" s="1">
        <v>43983</v>
      </c>
      <c r="B60">
        <v>117.772385</v>
      </c>
      <c r="C60">
        <v>256.92446899999999</v>
      </c>
      <c r="D60">
        <v>167.36999499999999</v>
      </c>
      <c r="E60">
        <v>142.69744900000001</v>
      </c>
      <c r="F60">
        <v>247.17018100000001</v>
      </c>
      <c r="G60">
        <v>307.00897200000003</v>
      </c>
      <c r="H60">
        <v>35.813479999999998</v>
      </c>
      <c r="K60">
        <f t="shared" si="1"/>
        <v>6.7888869547208571E-3</v>
      </c>
      <c r="L60">
        <f t="shared" si="1"/>
        <v>1.6061171260237542E-2</v>
      </c>
      <c r="M60">
        <f t="shared" si="1"/>
        <v>2.7377023451549375E-2</v>
      </c>
      <c r="N60">
        <f t="shared" si="1"/>
        <v>3.081356193483482E-2</v>
      </c>
      <c r="O60">
        <f t="shared" si="1"/>
        <v>6.1021623949992637E-2</v>
      </c>
      <c r="P60">
        <f t="shared" si="3"/>
        <v>1.3275427864168941E-2</v>
      </c>
      <c r="Q60">
        <f t="shared" si="2"/>
        <v>5.76281761015338E-3</v>
      </c>
    </row>
    <row r="61" spans="1:17" x14ac:dyDescent="0.3">
      <c r="A61" s="1">
        <v>44013</v>
      </c>
      <c r="B61">
        <v>119.05497699999999</v>
      </c>
      <c r="C61">
        <v>263.72180200000003</v>
      </c>
      <c r="D61">
        <v>183.75</v>
      </c>
      <c r="E61">
        <v>146.13000500000001</v>
      </c>
      <c r="F61">
        <v>256.80999800000001</v>
      </c>
      <c r="G61">
        <v>321.17001299999998</v>
      </c>
      <c r="H61">
        <v>37.090964999999997</v>
      </c>
      <c r="K61">
        <f t="shared" si="1"/>
        <v>1.0890430723636903E-2</v>
      </c>
      <c r="L61">
        <f t="shared" si="1"/>
        <v>2.6456541980826427E-2</v>
      </c>
      <c r="M61">
        <f t="shared" si="1"/>
        <v>9.7867034052310342E-2</v>
      </c>
      <c r="N61">
        <f t="shared" si="1"/>
        <v>2.4054781806225597E-2</v>
      </c>
      <c r="O61">
        <f t="shared" si="1"/>
        <v>3.9000728004483655E-2</v>
      </c>
      <c r="P61">
        <f t="shared" si="3"/>
        <v>4.6125821365246462E-2</v>
      </c>
      <c r="Q61">
        <f t="shared" si="2"/>
        <v>3.5670507306187468E-2</v>
      </c>
    </row>
  </sheetData>
  <mergeCells count="1">
    <mergeCell ref="K1:Q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/>
  </sheetViews>
  <sheetFormatPr defaultRowHeight="15" x14ac:dyDescent="0.3"/>
  <cols>
    <col min="1" max="1" width="2.125" customWidth="1"/>
    <col min="2" max="2" width="3.875" bestFit="1" customWidth="1"/>
    <col min="3" max="3" width="14.25" bestFit="1" customWidth="1"/>
    <col min="4" max="4" width="12.5" bestFit="1" customWidth="1"/>
    <col min="5" max="5" width="9.875" bestFit="1" customWidth="1"/>
    <col min="6" max="6" width="6.87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20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24</v>
      </c>
    </row>
    <row r="8" spans="1:5" x14ac:dyDescent="0.3">
      <c r="A8" s="9"/>
      <c r="B8" t="s">
        <v>25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29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39</v>
      </c>
      <c r="C16" s="10" t="s">
        <v>40</v>
      </c>
      <c r="D16" s="13">
        <v>7.2875553257493313E-10</v>
      </c>
      <c r="E16" s="13">
        <v>7.2875553257493313E-10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41</v>
      </c>
      <c r="C21" s="12" t="s">
        <v>0</v>
      </c>
      <c r="D21" s="14">
        <v>0</v>
      </c>
      <c r="E21" s="14">
        <v>0</v>
      </c>
      <c r="F21" s="12" t="s">
        <v>42</v>
      </c>
    </row>
    <row r="22" spans="1:7" x14ac:dyDescent="0.3">
      <c r="B22" s="12" t="s">
        <v>43</v>
      </c>
      <c r="C22" s="12" t="s">
        <v>2</v>
      </c>
      <c r="D22" s="14">
        <v>0</v>
      </c>
      <c r="E22" s="14">
        <v>0</v>
      </c>
      <c r="F22" s="12" t="s">
        <v>42</v>
      </c>
    </row>
    <row r="23" spans="1:7" x14ac:dyDescent="0.3">
      <c r="B23" s="12" t="s">
        <v>44</v>
      </c>
      <c r="C23" s="12" t="s">
        <v>3</v>
      </c>
      <c r="D23" s="14">
        <v>0</v>
      </c>
      <c r="E23" s="14">
        <v>0</v>
      </c>
      <c r="F23" s="12" t="s">
        <v>42</v>
      </c>
    </row>
    <row r="24" spans="1:7" x14ac:dyDescent="0.3">
      <c r="B24" s="12" t="s">
        <v>45</v>
      </c>
      <c r="C24" s="12" t="s">
        <v>4</v>
      </c>
      <c r="D24" s="14">
        <v>0</v>
      </c>
      <c r="E24" s="14">
        <v>0</v>
      </c>
      <c r="F24" s="12" t="s">
        <v>42</v>
      </c>
    </row>
    <row r="25" spans="1:7" x14ac:dyDescent="0.3">
      <c r="B25" s="12" t="s">
        <v>46</v>
      </c>
      <c r="C25" s="12" t="s">
        <v>5</v>
      </c>
      <c r="D25" s="14">
        <v>0</v>
      </c>
      <c r="E25" s="14">
        <v>0</v>
      </c>
      <c r="F25" s="12" t="s">
        <v>42</v>
      </c>
    </row>
    <row r="26" spans="1:7" x14ac:dyDescent="0.3">
      <c r="B26" s="12" t="s">
        <v>47</v>
      </c>
      <c r="C26" s="12" t="s">
        <v>6</v>
      </c>
      <c r="D26" s="14">
        <v>0</v>
      </c>
      <c r="E26" s="14">
        <v>0</v>
      </c>
      <c r="F26" s="12" t="s">
        <v>42</v>
      </c>
    </row>
    <row r="27" spans="1:7" ht="15.6" thickBot="1" x14ac:dyDescent="0.35">
      <c r="B27" s="10" t="s">
        <v>48</v>
      </c>
      <c r="C27" s="10" t="s">
        <v>7</v>
      </c>
      <c r="D27" s="15">
        <v>0</v>
      </c>
      <c r="E27" s="15">
        <v>0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6" t="s">
        <v>38</v>
      </c>
      <c r="C31" s="16"/>
      <c r="D31" s="16"/>
      <c r="E31" s="16"/>
      <c r="F31" s="16"/>
      <c r="G31" s="1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53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54</v>
      </c>
    </row>
    <row r="8" spans="1:5" x14ac:dyDescent="0.3">
      <c r="A8" s="9"/>
      <c r="B8" t="s">
        <v>55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29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7.2875553257493313E-10</v>
      </c>
      <c r="E16" s="15">
        <v>2.4224318744763836E-4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</v>
      </c>
      <c r="E21" s="14">
        <v>0.65882777820670158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</v>
      </c>
      <c r="E22" s="14">
        <v>0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</v>
      </c>
      <c r="E23" s="14">
        <v>8.0436738053631135E-2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0</v>
      </c>
      <c r="E24" s="14">
        <v>0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</v>
      </c>
      <c r="E25" s="14">
        <v>0.26073548373966726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0</v>
      </c>
      <c r="E26" s="14">
        <v>0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0</v>
      </c>
      <c r="E27" s="15">
        <v>0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76</v>
      </c>
      <c r="C32" s="12" t="s">
        <v>49</v>
      </c>
      <c r="D32" s="14">
        <v>1</v>
      </c>
      <c r="E32" s="12" t="s">
        <v>77</v>
      </c>
      <c r="F32" s="12" t="s">
        <v>78</v>
      </c>
      <c r="G32" s="12">
        <v>0</v>
      </c>
    </row>
    <row r="33" spans="2:7" ht="15.6" thickBot="1" x14ac:dyDescent="0.35">
      <c r="B33" s="10" t="s">
        <v>79</v>
      </c>
      <c r="C33" s="10" t="s">
        <v>80</v>
      </c>
      <c r="D33" s="15">
        <v>0.10000000072472448</v>
      </c>
      <c r="E33" s="10" t="s">
        <v>81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82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83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29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7.2875553257493313E-10</v>
      </c>
      <c r="E16" s="15">
        <v>8.357664834865436E-5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</v>
      </c>
      <c r="E21" s="14">
        <v>0.93043806806925811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</v>
      </c>
      <c r="E22" s="14">
        <v>6.9561931930742005E-2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</v>
      </c>
      <c r="E23" s="14">
        <v>0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0</v>
      </c>
      <c r="E24" s="14">
        <v>0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</v>
      </c>
      <c r="E25" s="14">
        <v>0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0</v>
      </c>
      <c r="E26" s="14">
        <v>0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0</v>
      </c>
      <c r="E27" s="15">
        <v>0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ht="15.6" thickBot="1" x14ac:dyDescent="0.35">
      <c r="B32" s="10" t="s">
        <v>76</v>
      </c>
      <c r="C32" s="10" t="s">
        <v>49</v>
      </c>
      <c r="D32" s="15">
        <v>1</v>
      </c>
      <c r="E32" s="10" t="s">
        <v>77</v>
      </c>
      <c r="F32" s="10" t="s">
        <v>78</v>
      </c>
      <c r="G32" s="10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85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86</v>
      </c>
    </row>
    <row r="8" spans="1:5" x14ac:dyDescent="0.3">
      <c r="A8" s="9"/>
      <c r="B8" t="s">
        <v>87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29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8.357664834865436E-5</v>
      </c>
      <c r="E16" s="15">
        <v>2.4224317719937253E-4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0.93043806806925811</v>
      </c>
      <c r="E21" s="14">
        <v>0.65882779101605426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6.9561931930742005E-2</v>
      </c>
      <c r="E22" s="14">
        <v>0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</v>
      </c>
      <c r="E23" s="14">
        <v>8.0436732007572745E-2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0</v>
      </c>
      <c r="E24" s="14">
        <v>0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</v>
      </c>
      <c r="E25" s="14">
        <v>0.26073547697637328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0</v>
      </c>
      <c r="E26" s="14">
        <v>0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0</v>
      </c>
      <c r="E27" s="15">
        <v>0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9.9999999009842674E-2</v>
      </c>
      <c r="E32" s="12" t="s">
        <v>89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1.0000000000000002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opLeftCell="A13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90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91</v>
      </c>
    </row>
    <row r="8" spans="1:5" x14ac:dyDescent="0.3">
      <c r="A8" s="9"/>
      <c r="B8" t="s">
        <v>55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2.4224317719937253E-4</v>
      </c>
      <c r="E16" s="15">
        <v>1.2491102921855069E-4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0.65882779101605426</v>
      </c>
      <c r="E21" s="14">
        <v>0.9889778279351219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</v>
      </c>
      <c r="E22" s="14">
        <v>0.58750922407302109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8.0436732007572745E-2</v>
      </c>
      <c r="E23" s="14">
        <v>6.0275372202299032E-3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0</v>
      </c>
      <c r="E24" s="14">
        <v>7.4647767213235775E-3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0.26073547697637328</v>
      </c>
      <c r="E25" s="14">
        <v>0.3015930590852437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0</v>
      </c>
      <c r="E26" s="14">
        <v>-0.59832506830465415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0</v>
      </c>
      <c r="E27" s="15">
        <v>-0.29324735673028607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0.10000000432244875</v>
      </c>
      <c r="E32" s="12" t="s">
        <v>89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94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95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1.2491102921855069E-4</v>
      </c>
      <c r="E16" s="15">
        <v>1.5014437406828907E-4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0.9889778279351219</v>
      </c>
      <c r="E21" s="14">
        <v>0.97078614566909993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0.58750922407302109</v>
      </c>
      <c r="E22" s="14">
        <v>0.65722442592185926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6.0275372202299032E-3</v>
      </c>
      <c r="E23" s="14">
        <v>2.6826478816583569E-2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7.4647767213235775E-3</v>
      </c>
      <c r="E24" s="14">
        <v>8.2891416882287672E-3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0.3015930590852437</v>
      </c>
      <c r="E25" s="14">
        <v>0.36382294918240554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-0.59832506830465415</v>
      </c>
      <c r="E26" s="14">
        <v>-0.70050203265457933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-0.29324735673028607</v>
      </c>
      <c r="E27" s="15">
        <v>-0.3264471086235976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0.11000000055491894</v>
      </c>
      <c r="E32" s="12" t="s">
        <v>96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97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98</v>
      </c>
    </row>
    <row r="8" spans="1:5" x14ac:dyDescent="0.3">
      <c r="A8" s="9"/>
      <c r="B8" t="s">
        <v>99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1.7961190777607619E-4</v>
      </c>
      <c r="E16" s="15">
        <v>2.133136197601363E-4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0.95259446455839047</v>
      </c>
      <c r="E21" s="14">
        <v>0.93440277293260721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0.72693955425336454</v>
      </c>
      <c r="E22" s="14">
        <v>0.79665475299589927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4.762543056882735E-2</v>
      </c>
      <c r="E23" s="14">
        <v>6.842439568520782E-2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9.1134868936458748E-3</v>
      </c>
      <c r="E24" s="14">
        <v>9.9378261219869625E-3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0.42605281166199355</v>
      </c>
      <c r="E25" s="14">
        <v>0.48828266753685184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-0.80267882008328417</v>
      </c>
      <c r="E26" s="14">
        <v>-0.90485567922033627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-0.35964692785293789</v>
      </c>
      <c r="E27" s="15">
        <v>-0.39284673605221743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0.13000000055491825</v>
      </c>
      <c r="E32" s="12" t="s">
        <v>100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0.99999999999999911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101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95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2.133136197601363E-4</v>
      </c>
      <c r="E16" s="15">
        <v>2.5124951268470615E-4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0.93440277293260721</v>
      </c>
      <c r="E21" s="14">
        <v>0.91621109764431785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0.79665475299589927</v>
      </c>
      <c r="E22" s="14">
        <v>0.86636987139162125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6.842439568520782E-2</v>
      </c>
      <c r="E23" s="14">
        <v>8.9223349621434633E-2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9.9378261219869625E-3</v>
      </c>
      <c r="E24" s="14">
        <v>1.0762189398831655E-2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0.48828266753685184</v>
      </c>
      <c r="E25" s="14">
        <v>0.55051252811002338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-0.90485567922033627</v>
      </c>
      <c r="E26" s="14">
        <v>-1.0070324617096464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-0.39284673605221743</v>
      </c>
      <c r="E27" s="15">
        <v>-0.426046574456583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0.14000000075255165</v>
      </c>
      <c r="E32" s="12" t="s">
        <v>102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0.99999999999999944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11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104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105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106</v>
      </c>
      <c r="C16" s="10" t="s">
        <v>107</v>
      </c>
      <c r="D16" s="15">
        <v>3.3982383569216998E-4</v>
      </c>
      <c r="E16" s="15">
        <v>6.1810052684201233E-5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0.87982777348198704</v>
      </c>
      <c r="E21" s="14">
        <v>1.0882942889855489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1.0058002596335882</v>
      </c>
      <c r="E22" s="14">
        <v>0.20690310802148784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0.13082124823257429</v>
      </c>
      <c r="E23" s="14">
        <v>-0.10752315675901379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1.241091061310025E-2</v>
      </c>
      <c r="E24" s="14">
        <v>2.9643167821058656E-3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0.67497223034471832</v>
      </c>
      <c r="E25" s="14">
        <v>-3.8147425741805921E-2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-1.2113861336513982</v>
      </c>
      <c r="E26" s="14">
        <v>-4.0496253333303464E-2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-0.49244628865457024</v>
      </c>
      <c r="E27" s="15">
        <v>-0.11199487795501931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ht="15.6" thickBot="1" x14ac:dyDescent="0.35">
      <c r="B32" s="10" t="s">
        <v>76</v>
      </c>
      <c r="C32" s="10" t="s">
        <v>49</v>
      </c>
      <c r="D32" s="15">
        <v>1</v>
      </c>
      <c r="E32" s="10" t="s">
        <v>77</v>
      </c>
      <c r="F32" s="10" t="s">
        <v>78</v>
      </c>
      <c r="G32" s="10">
        <v>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109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98</v>
      </c>
    </row>
    <row r="8" spans="1:5" x14ac:dyDescent="0.3">
      <c r="A8" s="9"/>
      <c r="B8" t="s">
        <v>55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6.1810052684201233E-5</v>
      </c>
      <c r="E16" s="15">
        <v>1.5014438584619539E-4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1.0882942889855489</v>
      </c>
      <c r="E21" s="14">
        <v>0.97078614062432356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0.20690310802148784</v>
      </c>
      <c r="E22" s="14">
        <v>0.65722441981643953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-0.10752315675901379</v>
      </c>
      <c r="E23" s="14">
        <v>2.6826494260144943E-2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2.9643167821058656E-3</v>
      </c>
      <c r="E24" s="14">
        <v>8.289140335235895E-3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-3.8147425741805921E-2</v>
      </c>
      <c r="E25" s="14">
        <v>0.36382294672898829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-4.0496253333303464E-2</v>
      </c>
      <c r="E26" s="14">
        <v>-0.70050198442349265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-0.11199487795501931</v>
      </c>
      <c r="E27" s="15">
        <v>-0.32644715734163898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0.11000000486121285</v>
      </c>
      <c r="E32" s="12" t="s">
        <v>96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1.0000000000000007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110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98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1.5014438584619539E-4</v>
      </c>
      <c r="E16" s="15">
        <v>2.5124951871330836E-4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0.97078614062432356</v>
      </c>
      <c r="E21" s="14">
        <v>0.91621109050039229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0.65722441981643953</v>
      </c>
      <c r="E22" s="14">
        <v>0.86636991489505477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2.6826494260144943E-2</v>
      </c>
      <c r="E23" s="14">
        <v>8.9223335972183626E-2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8.289140335235895E-3</v>
      </c>
      <c r="E24" s="14">
        <v>1.0762177633865326E-2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0.36382294672898829</v>
      </c>
      <c r="E25" s="14">
        <v>0.55051253871376238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-0.70050198442349265</v>
      </c>
      <c r="E26" s="14">
        <v>-1.0070324939701225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-0.32644715734163898</v>
      </c>
      <c r="E27" s="15">
        <v>-0.42604656374513539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0.14000000225770898</v>
      </c>
      <c r="E32" s="12" t="s">
        <v>102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1.0000000000000007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P1" workbookViewId="0"/>
  </sheetViews>
  <sheetFormatPr defaultRowHeight="15" x14ac:dyDescent="0.3"/>
  <sheetData/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111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95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2.5124951871330836E-4</v>
      </c>
      <c r="E16" s="15">
        <v>1.9353804430838117E-2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0.91621109050039229</v>
      </c>
      <c r="E21" s="14">
        <v>-0.64827364319973091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0.86636991489505477</v>
      </c>
      <c r="E22" s="14">
        <v>6.8618751834648695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8.9223335972183626E-2</v>
      </c>
      <c r="E23" s="14">
        <v>1.8779332407507647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1.0762177633865326E-2</v>
      </c>
      <c r="E24" s="14">
        <v>8.1655863515900512E-2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0.55051253871376238</v>
      </c>
      <c r="E25" s="14">
        <v>5.9022813937672209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-1.0070324939701225</v>
      </c>
      <c r="E26" s="14">
        <v>-9.7942414265042306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-0.42604656374513539</v>
      </c>
      <c r="E27" s="15">
        <v>-3.2812306117947951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1.0000000647217224</v>
      </c>
      <c r="E32" s="12" t="s">
        <v>112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0.99999999999999645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113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114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1.9353804430838117E-2</v>
      </c>
      <c r="E16" s="15">
        <v>9.4799968021673758E-4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-0.64827364319973091</v>
      </c>
      <c r="E21" s="14">
        <v>0.71610292511175289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6.8618751834648695</v>
      </c>
      <c r="E22" s="14">
        <v>1.6332361988325137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1.8779332407507647</v>
      </c>
      <c r="E23" s="14">
        <v>0.31801164806487875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8.1655863515900512E-2</v>
      </c>
      <c r="E24" s="14">
        <v>1.9829768244451852E-2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5.9022813937672209</v>
      </c>
      <c r="E25" s="14">
        <v>1.2350406554878539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-9.7942414265042306</v>
      </c>
      <c r="E26" s="14">
        <v>-2.1309767281020866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-3.2812306117947951</v>
      </c>
      <c r="E27" s="15">
        <v>-0.79124446763936662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0.24999994355663388</v>
      </c>
      <c r="E32" s="12" t="s">
        <v>115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0.99999999999999778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116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117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9.4799968021673758E-4</v>
      </c>
      <c r="E16" s="15">
        <v>4.4369055436021005E-3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0.71610292511175289</v>
      </c>
      <c r="E21" s="14">
        <v>0.26131054122312153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1.6332361988325137</v>
      </c>
      <c r="E22" s="14">
        <v>3.3761162295574159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0.31801164806487875</v>
      </c>
      <c r="E23" s="14">
        <v>0.83798554934413139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1.9829768244451852E-2</v>
      </c>
      <c r="E24" s="14">
        <v>4.0438559377479963E-2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1.2350406554878539</v>
      </c>
      <c r="E25" s="14">
        <v>2.790787943543426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-2.1309767281020866</v>
      </c>
      <c r="E26" s="14">
        <v>-4.6853991194869904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-0.79124446763936662</v>
      </c>
      <c r="E27" s="15">
        <v>-1.6212397035585862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0.50000001881444256</v>
      </c>
      <c r="E32" s="12" t="s">
        <v>118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0.99999999999999778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119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120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4.4369055436021005E-3</v>
      </c>
      <c r="E16" s="15">
        <v>6.2256938928087198E-5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0.26131054122312153</v>
      </c>
      <c r="E21" s="14">
        <v>1.0799363012211942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3.3761162295574159</v>
      </c>
      <c r="E22" s="14">
        <v>0.23893306158038385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0.83798554934413139</v>
      </c>
      <c r="E23" s="14">
        <v>-9.7967283387510928E-2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4.0438559377479963E-2</v>
      </c>
      <c r="E24" s="14">
        <v>3.3430607293259019E-3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2.790787943543426</v>
      </c>
      <c r="E25" s="14">
        <v>-9.5565167166667339E-3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-4.6853991194869904</v>
      </c>
      <c r="E26" s="14">
        <v>-8.7440437261349174E-2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-1.6212397035585862</v>
      </c>
      <c r="E27" s="15">
        <v>-0.12724818616537711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4.9999966331625137E-2</v>
      </c>
      <c r="E32" s="12" t="s">
        <v>121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1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3"/>
  <cols>
    <col min="1" max="1" width="2.125" customWidth="1"/>
    <col min="2" max="2" width="6.5" bestFit="1" customWidth="1"/>
    <col min="3" max="3" width="22.75" bestFit="1" customWidth="1"/>
    <col min="4" max="4" width="12.5" bestFit="1" customWidth="1"/>
    <col min="5" max="5" width="13.375" bestFit="1" customWidth="1"/>
    <col min="6" max="6" width="7" bestFit="1" customWidth="1"/>
    <col min="7" max="7" width="5" bestFit="1" customWidth="1"/>
  </cols>
  <sheetData>
    <row r="1" spans="1:5" x14ac:dyDescent="0.3">
      <c r="A1" s="9" t="s">
        <v>18</v>
      </c>
    </row>
    <row r="2" spans="1:5" x14ac:dyDescent="0.3">
      <c r="A2" s="9" t="s">
        <v>19</v>
      </c>
    </row>
    <row r="3" spans="1:5" x14ac:dyDescent="0.3">
      <c r="A3" s="9" t="s">
        <v>122</v>
      </c>
    </row>
    <row r="4" spans="1:5" x14ac:dyDescent="0.3">
      <c r="A4" s="9" t="s">
        <v>21</v>
      </c>
    </row>
    <row r="5" spans="1:5" x14ac:dyDescent="0.3">
      <c r="A5" s="9" t="s">
        <v>22</v>
      </c>
    </row>
    <row r="6" spans="1:5" x14ac:dyDescent="0.3">
      <c r="A6" s="9"/>
      <c r="B6" t="s">
        <v>23</v>
      </c>
    </row>
    <row r="7" spans="1:5" x14ac:dyDescent="0.3">
      <c r="A7" s="9"/>
      <c r="B7" t="s">
        <v>98</v>
      </c>
    </row>
    <row r="8" spans="1:5" x14ac:dyDescent="0.3">
      <c r="A8" s="9"/>
      <c r="B8" t="s">
        <v>84</v>
      </c>
    </row>
    <row r="9" spans="1:5" x14ac:dyDescent="0.3">
      <c r="A9" s="9" t="s">
        <v>26</v>
      </c>
    </row>
    <row r="10" spans="1:5" x14ac:dyDescent="0.3">
      <c r="B10" t="s">
        <v>27</v>
      </c>
    </row>
    <row r="11" spans="1:5" x14ac:dyDescent="0.3">
      <c r="B11" t="s">
        <v>28</v>
      </c>
    </row>
    <row r="12" spans="1:5" x14ac:dyDescent="0.3">
      <c r="B12" t="s">
        <v>92</v>
      </c>
    </row>
    <row r="14" spans="1:5" ht="15.6" thickBot="1" x14ac:dyDescent="0.35">
      <c r="A14" t="s">
        <v>30</v>
      </c>
    </row>
    <row r="15" spans="1:5" ht="15.6" thickBot="1" x14ac:dyDescent="0.35">
      <c r="B15" s="11" t="s">
        <v>31</v>
      </c>
      <c r="C15" s="11" t="s">
        <v>32</v>
      </c>
      <c r="D15" s="11" t="s">
        <v>33</v>
      </c>
      <c r="E15" s="11" t="s">
        <v>34</v>
      </c>
    </row>
    <row r="16" spans="1:5" ht="15.6" thickBot="1" x14ac:dyDescent="0.35">
      <c r="B16" s="10" t="s">
        <v>60</v>
      </c>
      <c r="C16" s="10" t="s">
        <v>61</v>
      </c>
      <c r="D16" s="15">
        <v>6.2256938928087198E-5</v>
      </c>
      <c r="E16" s="15">
        <v>7.4616037764810951E-5</v>
      </c>
    </row>
    <row r="19" spans="1:7" ht="15.6" thickBot="1" x14ac:dyDescent="0.35">
      <c r="A19" t="s">
        <v>35</v>
      </c>
    </row>
    <row r="20" spans="1:7" ht="15.6" thickBot="1" x14ac:dyDescent="0.35">
      <c r="B20" s="11" t="s">
        <v>31</v>
      </c>
      <c r="C20" s="11" t="s">
        <v>32</v>
      </c>
      <c r="D20" s="11" t="s">
        <v>33</v>
      </c>
      <c r="E20" s="11" t="s">
        <v>34</v>
      </c>
      <c r="F20" s="11" t="s">
        <v>36</v>
      </c>
    </row>
    <row r="21" spans="1:7" x14ac:dyDescent="0.3">
      <c r="B21" s="12" t="s">
        <v>62</v>
      </c>
      <c r="C21" s="12" t="s">
        <v>63</v>
      </c>
      <c r="D21" s="14">
        <v>1.0799363012211942</v>
      </c>
      <c r="E21" s="14">
        <v>1.0435528772432667</v>
      </c>
      <c r="F21" s="12" t="s">
        <v>42</v>
      </c>
    </row>
    <row r="22" spans="1:7" x14ac:dyDescent="0.3">
      <c r="B22" s="12" t="s">
        <v>64</v>
      </c>
      <c r="C22" s="12" t="s">
        <v>65</v>
      </c>
      <c r="D22" s="14">
        <v>0.23893306158038385</v>
      </c>
      <c r="E22" s="14">
        <v>0.37836367207778082</v>
      </c>
      <c r="F22" s="12" t="s">
        <v>42</v>
      </c>
    </row>
    <row r="23" spans="1:7" x14ac:dyDescent="0.3">
      <c r="B23" s="12" t="s">
        <v>66</v>
      </c>
      <c r="C23" s="12" t="s">
        <v>67</v>
      </c>
      <c r="D23" s="14">
        <v>-9.7967283387510928E-2</v>
      </c>
      <c r="E23" s="14">
        <v>-5.6369318157532738E-2</v>
      </c>
      <c r="F23" s="12" t="s">
        <v>42</v>
      </c>
    </row>
    <row r="24" spans="1:7" x14ac:dyDescent="0.3">
      <c r="B24" s="12" t="s">
        <v>68</v>
      </c>
      <c r="C24" s="12" t="s">
        <v>69</v>
      </c>
      <c r="D24" s="14">
        <v>3.3430607293259019E-3</v>
      </c>
      <c r="E24" s="14">
        <v>4.9917412981357601E-3</v>
      </c>
      <c r="F24" s="12" t="s">
        <v>42</v>
      </c>
    </row>
    <row r="25" spans="1:7" x14ac:dyDescent="0.3">
      <c r="B25" s="12" t="s">
        <v>70</v>
      </c>
      <c r="C25" s="12" t="s">
        <v>71</v>
      </c>
      <c r="D25" s="14">
        <v>-9.5565167166667339E-3</v>
      </c>
      <c r="E25" s="14">
        <v>0.11490342470627761</v>
      </c>
      <c r="F25" s="12" t="s">
        <v>42</v>
      </c>
    </row>
    <row r="26" spans="1:7" x14ac:dyDescent="0.3">
      <c r="B26" s="12" t="s">
        <v>72</v>
      </c>
      <c r="C26" s="12" t="s">
        <v>73</v>
      </c>
      <c r="D26" s="14">
        <v>-8.7440437261349174E-2</v>
      </c>
      <c r="E26" s="14">
        <v>-0.2917944679950682</v>
      </c>
      <c r="F26" s="12" t="s">
        <v>42</v>
      </c>
    </row>
    <row r="27" spans="1:7" ht="15.6" thickBot="1" x14ac:dyDescent="0.35">
      <c r="B27" s="10" t="s">
        <v>74</v>
      </c>
      <c r="C27" s="10" t="s">
        <v>75</v>
      </c>
      <c r="D27" s="15">
        <v>-0.12724818616537711</v>
      </c>
      <c r="E27" s="15">
        <v>-0.19364792917286072</v>
      </c>
      <c r="F27" s="10" t="s">
        <v>42</v>
      </c>
    </row>
    <row r="30" spans="1:7" ht="15.6" thickBot="1" x14ac:dyDescent="0.35">
      <c r="A30" t="s">
        <v>37</v>
      </c>
    </row>
    <row r="31" spans="1:7" ht="15.6" thickBot="1" x14ac:dyDescent="0.35">
      <c r="B31" s="11" t="s">
        <v>31</v>
      </c>
      <c r="C31" s="11" t="s">
        <v>32</v>
      </c>
      <c r="D31" s="11" t="s">
        <v>56</v>
      </c>
      <c r="E31" s="11" t="s">
        <v>57</v>
      </c>
      <c r="F31" s="11" t="s">
        <v>58</v>
      </c>
      <c r="G31" s="11" t="s">
        <v>59</v>
      </c>
    </row>
    <row r="32" spans="1:7" x14ac:dyDescent="0.3">
      <c r="B32" s="12" t="s">
        <v>88</v>
      </c>
      <c r="C32" s="12" t="s">
        <v>6</v>
      </c>
      <c r="D32" s="14">
        <v>7.0000001307499435E-2</v>
      </c>
      <c r="E32" s="12" t="s">
        <v>123</v>
      </c>
      <c r="F32" s="12" t="s">
        <v>78</v>
      </c>
      <c r="G32" s="12">
        <v>0</v>
      </c>
    </row>
    <row r="33" spans="2:7" ht="15.6" thickBot="1" x14ac:dyDescent="0.35">
      <c r="B33" s="10" t="s">
        <v>76</v>
      </c>
      <c r="C33" s="10" t="s">
        <v>49</v>
      </c>
      <c r="D33" s="15">
        <v>0.99999999999999933</v>
      </c>
      <c r="E33" s="10" t="s">
        <v>77</v>
      </c>
      <c r="F33" s="10" t="s">
        <v>78</v>
      </c>
      <c r="G33" s="10">
        <v>0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5"/>
  <sheetViews>
    <sheetView tabSelected="1" topLeftCell="A51" zoomScale="116" zoomScaleNormal="80" workbookViewId="0">
      <selection activeCell="D67" sqref="D67"/>
    </sheetView>
  </sheetViews>
  <sheetFormatPr defaultRowHeight="15" x14ac:dyDescent="0.3"/>
  <cols>
    <col min="1" max="1" width="18.875" bestFit="1" customWidth="1"/>
    <col min="2" max="2" width="10.75" customWidth="1"/>
    <col min="3" max="3" width="10.625" customWidth="1"/>
    <col min="4" max="4" width="11.25" customWidth="1"/>
    <col min="5" max="5" width="12" customWidth="1"/>
    <col min="6" max="6" width="11.25" customWidth="1"/>
    <col min="7" max="7" width="11.5" customWidth="1"/>
    <col min="8" max="8" width="13.125" customWidth="1"/>
    <col min="12" max="12" width="16.125" customWidth="1"/>
    <col min="13" max="13" width="10.5" customWidth="1"/>
    <col min="14" max="14" width="12.5" bestFit="1" customWidth="1"/>
    <col min="15" max="15" width="25.125" customWidth="1"/>
    <col min="16" max="16" width="12.5" bestFit="1" customWidth="1"/>
    <col min="17" max="17" width="11.875" bestFit="1" customWidth="1"/>
    <col min="18" max="18" width="11.5" bestFit="1" customWidth="1"/>
    <col min="19" max="19" width="11.875" bestFit="1" customWidth="1"/>
  </cols>
  <sheetData>
    <row r="2" spans="1:20" ht="15.6" thickBot="1" x14ac:dyDescent="0.35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L2" t="s">
        <v>14</v>
      </c>
    </row>
    <row r="3" spans="1:20" x14ac:dyDescent="0.3">
      <c r="A3" t="s">
        <v>9</v>
      </c>
      <c r="B3">
        <f>AVERAGE(Sheet1!K3:K61)</f>
        <v>3.7490058783707664E-3</v>
      </c>
      <c r="C3">
        <f>AVERAGE(Sheet1!L3:L61)</f>
        <v>1.0843282050367211E-2</v>
      </c>
      <c r="D3">
        <f>AVERAGE(Sheet1!M3:M61)</f>
        <v>9.8481229592515193E-3</v>
      </c>
      <c r="E3">
        <f>AVERAGE(Sheet1!N3:N61)</f>
        <v>6.9644198637638221E-3</v>
      </c>
      <c r="F3">
        <f>AVERAGE(Sheet1!O3:O61)</f>
        <v>1.7330658786901501E-2</v>
      </c>
      <c r="G3">
        <f>AVERAGE(Sheet1!P3:P61)</f>
        <v>1.0772953329857117E-2</v>
      </c>
      <c r="H3">
        <f>AVERAGE(Sheet1!Q3:Q61)</f>
        <v>4.1536296262906893E-3</v>
      </c>
      <c r="L3" s="6"/>
      <c r="M3" s="6" t="s">
        <v>0</v>
      </c>
      <c r="N3" s="6" t="s">
        <v>2</v>
      </c>
      <c r="O3" s="6" t="s">
        <v>3</v>
      </c>
      <c r="P3" s="6" t="s">
        <v>4</v>
      </c>
      <c r="Q3" s="6" t="s">
        <v>5</v>
      </c>
      <c r="R3" s="6" t="s">
        <v>6</v>
      </c>
      <c r="S3" s="6" t="s">
        <v>7</v>
      </c>
    </row>
    <row r="4" spans="1:20" x14ac:dyDescent="0.3">
      <c r="A4" t="s">
        <v>10</v>
      </c>
      <c r="B4">
        <f>_xlfn.STDEV.S(Sheet1!K3:K61)</f>
        <v>9.6703184901581248E-3</v>
      </c>
      <c r="C4">
        <f>_xlfn.STDEV.S(Sheet1!L3:L61)</f>
        <v>4.3146793271608294E-2</v>
      </c>
      <c r="D4">
        <f>_xlfn.STDEV.S(Sheet1!M3:M61)</f>
        <v>3.9574251472896692E-2</v>
      </c>
      <c r="E4">
        <f>_xlfn.STDEV.S(Sheet1!N3:N61)</f>
        <v>5.8636020200623196E-2</v>
      </c>
      <c r="F4">
        <f>_xlfn.STDEV.S(Sheet1!O3:O61)</f>
        <v>4.8623375297291174E-2</v>
      </c>
      <c r="G4">
        <f>_xlfn.STDEV.S(Sheet1!P3:P61)</f>
        <v>4.3560122737752081E-2</v>
      </c>
      <c r="H4">
        <f>_xlfn.STDEV.S(Sheet1!Q3:Q61)</f>
        <v>3.1411915386855595E-2</v>
      </c>
      <c r="L4" s="4" t="s">
        <v>0</v>
      </c>
      <c r="M4" s="4">
        <f>VARP(Sheet1!$K$3:$K$61)</f>
        <v>9.1930058689211147E-5</v>
      </c>
      <c r="N4" s="4">
        <f>M5</f>
        <v>-4.8519802768427302E-5</v>
      </c>
      <c r="O4" s="4">
        <f>M6</f>
        <v>2.3139223043553559E-4</v>
      </c>
      <c r="P4" s="4">
        <f>M7</f>
        <v>-7.6757804181526435E-5</v>
      </c>
      <c r="Q4" s="4">
        <f>M8</f>
        <v>4.8447372580508466E-7</v>
      </c>
      <c r="R4" s="4">
        <f>M9</f>
        <v>-1.7801047461076489E-5</v>
      </c>
      <c r="S4" s="4">
        <f>M10</f>
        <v>4.3220476872058778E-5</v>
      </c>
    </row>
    <row r="5" spans="1:20" x14ac:dyDescent="0.3">
      <c r="A5" t="s">
        <v>11</v>
      </c>
      <c r="B5" s="3">
        <f>_xlfn.VAR.S(Sheet1!K3:K61)</f>
        <v>9.35150597010941E-5</v>
      </c>
      <c r="C5" s="3">
        <f>_xlfn.VAR.S(Sheet1!L3:L61)</f>
        <v>1.861645769622903E-3</v>
      </c>
      <c r="D5" s="3">
        <f>_xlfn.VAR.S(Sheet1!M3:M61)</f>
        <v>1.5661213796400661E-3</v>
      </c>
      <c r="E5" s="3">
        <f>_xlfn.VAR.S(Sheet1!N3:N61)</f>
        <v>3.4381828649678917E-3</v>
      </c>
      <c r="F5" s="3">
        <f>_xlfn.VAR.S(Sheet1!O3:O61)</f>
        <v>2.3642326253012253E-3</v>
      </c>
      <c r="G5" s="3">
        <f>_xlfn.VAR.S(Sheet1!P3:P61)</f>
        <v>1.8974842929280261E-3</v>
      </c>
      <c r="H5" s="3">
        <f>_xlfn.VAR.S(Sheet1!Q3:Q61)</f>
        <v>9.8670842827097509E-4</v>
      </c>
      <c r="L5" s="4" t="s">
        <v>2</v>
      </c>
      <c r="M5" s="4">
        <v>-4.8519802768427302E-5</v>
      </c>
      <c r="N5" s="4">
        <f>VARP(Sheet1!$L$3:$L$61)</f>
        <v>1.8300924514937013E-3</v>
      </c>
      <c r="O5" s="4">
        <f>N6</f>
        <v>6.841934440412601E-5</v>
      </c>
      <c r="P5" s="4">
        <f>N7</f>
        <v>2.2261837557588315E-3</v>
      </c>
      <c r="Q5" s="4">
        <f>N8</f>
        <v>1.7233339490901943E-3</v>
      </c>
      <c r="R5" s="4">
        <f>N9</f>
        <v>1.7831904613234424E-3</v>
      </c>
      <c r="S5" s="4">
        <f>N10</f>
        <v>1.1283973804749039E-3</v>
      </c>
    </row>
    <row r="6" spans="1:20" x14ac:dyDescent="0.3">
      <c r="L6" s="4" t="s">
        <v>3</v>
      </c>
      <c r="M6" s="4">
        <v>2.3139223043553559E-4</v>
      </c>
      <c r="N6" s="4">
        <v>6.841934440412601E-5</v>
      </c>
      <c r="O6" s="4">
        <f>VARP(Sheet1!$M$3:$M$61)</f>
        <v>1.539576949476675E-3</v>
      </c>
      <c r="P6" s="4">
        <f>O7</f>
        <v>-1.7755053668798695E-4</v>
      </c>
      <c r="Q6" s="4">
        <f>O8</f>
        <v>1.3300499275902607E-4</v>
      </c>
      <c r="R6" s="4">
        <f>O9</f>
        <v>1.5624246640196578E-4</v>
      </c>
      <c r="S6" s="4">
        <f>O10</f>
        <v>2.4777085954295257E-4</v>
      </c>
    </row>
    <row r="7" spans="1:20" x14ac:dyDescent="0.3">
      <c r="A7" t="s">
        <v>12</v>
      </c>
      <c r="B7" s="2">
        <f>(1+B3)^12-1</f>
        <v>4.5927394227271323E-2</v>
      </c>
      <c r="C7" s="2">
        <f t="shared" ref="C7:H7" si="0">(1+C3)^12-1</f>
        <v>0.13816689636642043</v>
      </c>
      <c r="D7" s="2">
        <f t="shared" si="0"/>
        <v>0.12479337808039781</v>
      </c>
      <c r="E7" s="2">
        <f t="shared" si="0"/>
        <v>8.6849738645932817E-2</v>
      </c>
      <c r="F7" s="2">
        <f t="shared" si="0"/>
        <v>0.22898220260376556</v>
      </c>
      <c r="G7" s="2">
        <f t="shared" si="0"/>
        <v>0.13721701382961737</v>
      </c>
      <c r="H7" s="2">
        <f t="shared" si="0"/>
        <v>5.0998143452735123E-2</v>
      </c>
      <c r="L7" s="4" t="s">
        <v>4</v>
      </c>
      <c r="M7" s="4">
        <v>-7.6757804181526435E-5</v>
      </c>
      <c r="N7" s="4">
        <v>2.2261837557588315E-3</v>
      </c>
      <c r="O7" s="4">
        <v>-1.7755053668798695E-4</v>
      </c>
      <c r="P7" s="4">
        <f>VARP(Sheet1!$N$3:$N$61)</f>
        <v>3.3799085791209782E-3</v>
      </c>
      <c r="Q7" s="4">
        <f>P8</f>
        <v>2.184237193464199E-3</v>
      </c>
      <c r="R7" s="4">
        <f>P9</f>
        <v>2.276676143813021E-3</v>
      </c>
      <c r="S7" s="4">
        <f>P10</f>
        <v>1.5170056763498029E-3</v>
      </c>
    </row>
    <row r="8" spans="1:20" x14ac:dyDescent="0.3">
      <c r="A8" t="s">
        <v>13</v>
      </c>
      <c r="B8">
        <f>(B4)^2/(SQRT(12))</f>
        <v>2.6995472445855307E-5</v>
      </c>
      <c r="C8">
        <f t="shared" ref="C8:H8" si="1">(C4)^2/(SQRT(12))</f>
        <v>5.3741084311375556E-4</v>
      </c>
      <c r="D8">
        <f t="shared" si="1"/>
        <v>4.5210030005941008E-4</v>
      </c>
      <c r="E8">
        <f t="shared" si="1"/>
        <v>9.9251790130618534E-4</v>
      </c>
      <c r="F8">
        <f t="shared" si="1"/>
        <v>6.8249517132227915E-4</v>
      </c>
      <c r="G8">
        <f t="shared" si="1"/>
        <v>5.4775653365254126E-4</v>
      </c>
      <c r="H8">
        <f t="shared" si="1"/>
        <v>2.8483818833696011E-4</v>
      </c>
      <c r="L8" s="4" t="s">
        <v>5</v>
      </c>
      <c r="M8" s="4">
        <v>4.8447372580508466E-7</v>
      </c>
      <c r="N8" s="4">
        <v>1.7233339490901943E-3</v>
      </c>
      <c r="O8" s="4">
        <v>1.3300499275902607E-4</v>
      </c>
      <c r="P8" s="4">
        <v>2.184237193464199E-3</v>
      </c>
      <c r="Q8" s="4">
        <f>VARP(Sheet1!$O$3:$O$61)</f>
        <v>2.3241608858893402E-3</v>
      </c>
      <c r="R8" s="4">
        <f>Q9</f>
        <v>1.9061973304778141E-3</v>
      </c>
      <c r="S8" s="4">
        <f>Q10</f>
        <v>1.0951127824614594E-3</v>
      </c>
    </row>
    <row r="9" spans="1:20" x14ac:dyDescent="0.3">
      <c r="A9" t="s">
        <v>17</v>
      </c>
      <c r="B9" s="3">
        <f>B8^2</f>
        <v>7.2875553257493313E-10</v>
      </c>
      <c r="C9" s="3">
        <f t="shared" ref="C9:H9" si="2">C8^2</f>
        <v>2.8881041429623757E-7</v>
      </c>
      <c r="D9" s="3">
        <f t="shared" si="2"/>
        <v>2.0439468131380864E-7</v>
      </c>
      <c r="E9" s="3">
        <f t="shared" si="2"/>
        <v>9.8509178441323471E-7</v>
      </c>
      <c r="F9" s="3">
        <f t="shared" si="2"/>
        <v>4.6579965887822719E-7</v>
      </c>
      <c r="G9" s="3">
        <f t="shared" si="2"/>
        <v>3.0003722015904754E-7</v>
      </c>
      <c r="H9" s="3">
        <f t="shared" si="2"/>
        <v>8.1132793535081558E-8</v>
      </c>
      <c r="L9" s="4" t="s">
        <v>6</v>
      </c>
      <c r="M9" s="4">
        <v>-1.7801047461076489E-5</v>
      </c>
      <c r="N9" s="4">
        <v>1.7831904613234424E-3</v>
      </c>
      <c r="O9" s="4">
        <v>1.5624246640196578E-4</v>
      </c>
      <c r="P9" s="4">
        <v>2.276676143813021E-3</v>
      </c>
      <c r="Q9" s="4">
        <v>1.9061973304778141E-3</v>
      </c>
      <c r="R9" s="4">
        <f>VARP(Sheet1!$P$3:$P$61)</f>
        <v>1.8653235422004327E-3</v>
      </c>
      <c r="S9" s="4">
        <f>R10</f>
        <v>1.1652891085114404E-3</v>
      </c>
    </row>
    <row r="10" spans="1:20" ht="15.6" thickBot="1" x14ac:dyDescent="0.35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L10" s="5" t="s">
        <v>7</v>
      </c>
      <c r="M10" s="5">
        <v>4.3220476872058778E-5</v>
      </c>
      <c r="N10" s="5">
        <v>1.1283973804749039E-3</v>
      </c>
      <c r="O10" s="5">
        <v>2.4777085954295257E-4</v>
      </c>
      <c r="P10" s="5">
        <v>1.5170056763498029E-3</v>
      </c>
      <c r="Q10" s="5">
        <v>1.0951127824614594E-3</v>
      </c>
      <c r="R10" s="5">
        <v>1.1652891085114404E-3</v>
      </c>
      <c r="S10" s="5">
        <f>VARP(Sheet1!$Q$3:$Q$61)</f>
        <v>9.6998455660536533E-4</v>
      </c>
    </row>
    <row r="12" spans="1:20" ht="15.6" thickBot="1" x14ac:dyDescent="0.35">
      <c r="B12" s="2">
        <f>B7-0.0009</f>
        <v>4.5027394227271325E-2</v>
      </c>
      <c r="C12" s="2">
        <f t="shared" ref="C12:H12" si="3">C7-0.0009</f>
        <v>0.13726689636642042</v>
      </c>
      <c r="D12" s="2">
        <f t="shared" si="3"/>
        <v>0.12389337808039781</v>
      </c>
      <c r="E12" s="2">
        <f t="shared" si="3"/>
        <v>8.5949738645932819E-2</v>
      </c>
      <c r="F12" s="2">
        <f t="shared" si="3"/>
        <v>0.22808220260376555</v>
      </c>
      <c r="G12" s="2">
        <f t="shared" si="3"/>
        <v>0.13631701382961736</v>
      </c>
      <c r="H12" s="2">
        <f t="shared" si="3"/>
        <v>5.0098143452735125E-2</v>
      </c>
      <c r="J12" s="7" t="s">
        <v>16</v>
      </c>
      <c r="K12" s="8">
        <f>COUNT(Sheet1!K3:K61)</f>
        <v>59</v>
      </c>
      <c r="L12" t="s">
        <v>15</v>
      </c>
    </row>
    <row r="13" spans="1:20" x14ac:dyDescent="0.3">
      <c r="L13" s="6"/>
      <c r="M13" s="6" t="s">
        <v>0</v>
      </c>
      <c r="N13" s="6" t="s">
        <v>2</v>
      </c>
      <c r="O13" s="6" t="s">
        <v>3</v>
      </c>
      <c r="P13" s="6" t="s">
        <v>4</v>
      </c>
      <c r="Q13" s="6" t="s">
        <v>5</v>
      </c>
      <c r="R13" s="6" t="s">
        <v>6</v>
      </c>
      <c r="S13" s="6" t="s">
        <v>7</v>
      </c>
    </row>
    <row r="14" spans="1:20" x14ac:dyDescent="0.3">
      <c r="A14" s="4" t="s">
        <v>0</v>
      </c>
      <c r="L14" s="4" t="s">
        <v>0</v>
      </c>
      <c r="M14" cm="1">
        <f t="array" ref="M14:S20">59/58*M4:S10</f>
        <v>9.3515059701094086E-5</v>
      </c>
      <c r="N14">
        <v>-4.9356351092020873E-5</v>
      </c>
      <c r="O14">
        <v>2.3538175164994135E-4</v>
      </c>
      <c r="P14">
        <v>-7.8081214598449294E-5</v>
      </c>
      <c r="Q14">
        <v>4.9282672107758612E-7</v>
      </c>
      <c r="R14">
        <v>-1.8107962072474358E-5</v>
      </c>
      <c r="S14">
        <v>4.3965657507783926E-5</v>
      </c>
      <c r="T14" cm="1">
        <f t="array" ref="T14">SUMPRODUCT(TRANSPOSE(M14:S14),O23:O29)</f>
        <v>6.2413163735300383E-5</v>
      </c>
    </row>
    <row r="15" spans="1:20" x14ac:dyDescent="0.3">
      <c r="A15" s="4" t="s">
        <v>2</v>
      </c>
      <c r="L15" s="4" t="s">
        <v>2</v>
      </c>
      <c r="M15">
        <v>-4.9356351092020873E-5</v>
      </c>
      <c r="N15">
        <v>1.8616457696229028E-3</v>
      </c>
      <c r="O15">
        <v>6.9598988273162667E-5</v>
      </c>
      <c r="P15">
        <v>2.2645662343063972E-3</v>
      </c>
      <c r="Q15">
        <v>1.7530466033848528E-3</v>
      </c>
      <c r="R15">
        <v>1.8139351244497084E-3</v>
      </c>
      <c r="S15">
        <v>1.1478525077244712E-3</v>
      </c>
      <c r="T15" cm="1">
        <f t="array" ref="T15">SUMPRODUCT(TRANSPOSE(M15:S15),O23:O29)</f>
        <v>1.6902518584319993E-4</v>
      </c>
    </row>
    <row r="16" spans="1:20" x14ac:dyDescent="0.3">
      <c r="A16" s="4" t="s">
        <v>3</v>
      </c>
      <c r="L16" s="4" t="s">
        <v>3</v>
      </c>
      <c r="M16">
        <v>2.3538175164994135E-4</v>
      </c>
      <c r="N16">
        <v>6.9598988273162667E-5</v>
      </c>
      <c r="O16">
        <v>1.5661213796400659E-3</v>
      </c>
      <c r="P16">
        <v>-1.8061175283777981E-4</v>
      </c>
      <c r="Q16">
        <v>1.3529818228935411E-4</v>
      </c>
      <c r="R16">
        <v>1.5893630202958587E-4</v>
      </c>
      <c r="S16">
        <v>2.5204277091438274E-4</v>
      </c>
      <c r="T16" cm="1">
        <f t="array" ref="T16">SUMPRODUCT(TRANSPOSE(M16:S16),O23:O29)</f>
        <v>1.5356724186145438E-4</v>
      </c>
    </row>
    <row r="17" spans="1:20" x14ac:dyDescent="0.3">
      <c r="A17" s="4" t="s">
        <v>4</v>
      </c>
      <c r="L17" s="4" t="s">
        <v>4</v>
      </c>
      <c r="M17">
        <v>-7.8081214598449294E-5</v>
      </c>
      <c r="N17">
        <v>2.2645662343063972E-3</v>
      </c>
      <c r="O17">
        <v>-1.8061175283777981E-4</v>
      </c>
      <c r="P17">
        <v>3.4381828649678913E-3</v>
      </c>
      <c r="Q17">
        <v>2.2218964554204779E-3</v>
      </c>
      <c r="R17">
        <v>2.3159291807753144E-3</v>
      </c>
      <c r="S17">
        <v>1.5431609466316958E-3</v>
      </c>
      <c r="T17" cm="1">
        <f t="array" ref="T17">SUMPRODUCT(TRANSPOSE(M17:S17),O23:O29)</f>
        <v>1.0971255496018976E-4</v>
      </c>
    </row>
    <row r="18" spans="1:20" x14ac:dyDescent="0.3">
      <c r="A18" s="4" t="s">
        <v>5</v>
      </c>
      <c r="L18" s="4" t="s">
        <v>5</v>
      </c>
      <c r="M18">
        <v>4.9282672107758612E-7</v>
      </c>
      <c r="N18">
        <v>1.7530466033848528E-3</v>
      </c>
      <c r="O18">
        <v>1.3529818228935411E-4</v>
      </c>
      <c r="P18">
        <v>2.2218964554204779E-3</v>
      </c>
      <c r="Q18">
        <v>2.3642326253012253E-3</v>
      </c>
      <c r="R18">
        <v>1.9390628016929486E-3</v>
      </c>
      <c r="S18">
        <v>1.1139940373314846E-3</v>
      </c>
      <c r="T18" cm="1">
        <f t="array" ref="T18">SUMPRODUCT(TRANSPOSE(M18:S18),O23:O29)</f>
        <v>2.7399093924369047E-4</v>
      </c>
    </row>
    <row r="19" spans="1:20" x14ac:dyDescent="0.3">
      <c r="A19" s="4" t="s">
        <v>6</v>
      </c>
      <c r="L19" s="4" t="s">
        <v>6</v>
      </c>
      <c r="M19">
        <v>-1.8107962072474358E-5</v>
      </c>
      <c r="N19">
        <v>1.8139351244497084E-3</v>
      </c>
      <c r="O19">
        <v>1.5893630202958587E-4</v>
      </c>
      <c r="P19">
        <v>2.3159291807753144E-3</v>
      </c>
      <c r="Q19">
        <v>1.9390628016929486E-3</v>
      </c>
      <c r="R19">
        <v>1.8974842929280261E-3</v>
      </c>
      <c r="S19">
        <v>1.1853803000374996E-3</v>
      </c>
      <c r="T19" cm="1">
        <f t="array" ref="T19">SUMPRODUCT(TRANSPOSE(M19:S19),O23:O29)</f>
        <v>1.6792736488249418E-4</v>
      </c>
    </row>
    <row r="20" spans="1:20" ht="15.6" thickBot="1" x14ac:dyDescent="0.35">
      <c r="A20" s="5" t="s">
        <v>7</v>
      </c>
      <c r="L20" s="5" t="s">
        <v>7</v>
      </c>
      <c r="M20">
        <v>4.3965657507783926E-5</v>
      </c>
      <c r="N20">
        <v>1.1478525077244712E-3</v>
      </c>
      <c r="O20">
        <v>2.5204277091438274E-4</v>
      </c>
      <c r="P20">
        <v>1.5431609466316958E-3</v>
      </c>
      <c r="Q20">
        <v>1.1139940373314846E-3</v>
      </c>
      <c r="R20">
        <v>1.1853803000374996E-3</v>
      </c>
      <c r="S20">
        <v>9.8670842827097509E-4</v>
      </c>
      <c r="T20" cm="1">
        <f t="array" ref="T20">SUMPRODUCT(TRANSPOSE(M20:S20),O23:O29)</f>
        <v>6.8274411196854456E-5</v>
      </c>
    </row>
    <row r="21" spans="1:20" ht="15.6" thickBot="1" x14ac:dyDescent="0.35"/>
    <row r="22" spans="1:20" x14ac:dyDescent="0.3">
      <c r="M22" s="6" t="s">
        <v>49</v>
      </c>
      <c r="N22" s="6"/>
      <c r="O22" s="6"/>
      <c r="P22" s="6"/>
      <c r="Q22" s="6"/>
      <c r="R22" s="6"/>
      <c r="S22" s="6"/>
    </row>
    <row r="23" spans="1:20" x14ac:dyDescent="0.3">
      <c r="G23" cm="1">
        <f t="array" ref="G23">MMULT(B7:H7,M23:M29)</f>
        <v>0.1110058189408854</v>
      </c>
      <c r="L23" s="4" t="s">
        <v>0</v>
      </c>
      <c r="M23">
        <v>0.96895639255408339</v>
      </c>
      <c r="N23">
        <v>0</v>
      </c>
      <c r="O23">
        <v>0.98897754538253901</v>
      </c>
    </row>
    <row r="24" spans="1:20" x14ac:dyDescent="0.3">
      <c r="L24" s="4" t="s">
        <v>2</v>
      </c>
      <c r="M24">
        <v>0.66423656851354362</v>
      </c>
      <c r="N24">
        <v>0</v>
      </c>
      <c r="O24">
        <v>0.58750903638581342</v>
      </c>
    </row>
    <row r="25" spans="1:20" x14ac:dyDescent="0.3">
      <c r="L25" s="4" t="s">
        <v>3</v>
      </c>
      <c r="M25">
        <v>2.8918475059897236E-2</v>
      </c>
      <c r="N25">
        <v>0</v>
      </c>
      <c r="O25">
        <v>6.0273683249054098E-3</v>
      </c>
    </row>
    <row r="26" spans="1:20" x14ac:dyDescent="0.3">
      <c r="L26" s="4" t="s">
        <v>4</v>
      </c>
      <c r="M26">
        <v>8.3720566245256856E-3</v>
      </c>
      <c r="N26">
        <v>0</v>
      </c>
      <c r="O26">
        <v>7.4651452699330328E-3</v>
      </c>
    </row>
    <row r="27" spans="1:20" x14ac:dyDescent="0.3">
      <c r="L27" s="4" t="s">
        <v>5</v>
      </c>
      <c r="M27">
        <v>0.37008214855526633</v>
      </c>
      <c r="N27">
        <v>0</v>
      </c>
      <c r="O27">
        <v>0.30159373122664773</v>
      </c>
    </row>
    <row r="28" spans="1:20" x14ac:dyDescent="0.3">
      <c r="L28" s="4" t="s">
        <v>6</v>
      </c>
      <c r="M28">
        <v>-0.71077924055681074</v>
      </c>
      <c r="N28">
        <v>0</v>
      </c>
      <c r="O28">
        <v>-0.59832631228201805</v>
      </c>
    </row>
    <row r="29" spans="1:20" ht="15.6" thickBot="1" x14ac:dyDescent="0.35">
      <c r="L29" s="5" t="s">
        <v>7</v>
      </c>
      <c r="M29">
        <v>-0.32978640075050553</v>
      </c>
      <c r="N29">
        <v>0</v>
      </c>
      <c r="O29">
        <v>-0.2932465348906278</v>
      </c>
      <c r="P29" t="s">
        <v>8</v>
      </c>
    </row>
    <row r="30" spans="1:20" x14ac:dyDescent="0.3">
      <c r="M30">
        <v>1</v>
      </c>
      <c r="N30">
        <v>0</v>
      </c>
      <c r="O30">
        <f>SUM(O23:O29)</f>
        <v>0.99999997941719287</v>
      </c>
      <c r="P30" s="17">
        <v>0.1</v>
      </c>
    </row>
    <row r="31" spans="1:20" x14ac:dyDescent="0.3">
      <c r="M31">
        <f>SUM(M23:M29)</f>
        <v>1.0000000000000002</v>
      </c>
      <c r="N31">
        <f>SUM(N23:N29)</f>
        <v>0</v>
      </c>
      <c r="O31">
        <v>1</v>
      </c>
      <c r="P31" s="17">
        <v>0.11</v>
      </c>
    </row>
    <row r="32" spans="1:20" x14ac:dyDescent="0.3">
      <c r="L32" t="s">
        <v>50</v>
      </c>
      <c r="M32" cm="1">
        <f t="array" ref="M32">MMULT(B7:H7,M23:M29)</f>
        <v>0.1110058189408854</v>
      </c>
      <c r="P32" s="17">
        <v>0.12</v>
      </c>
    </row>
    <row r="33" spans="3:17" x14ac:dyDescent="0.3">
      <c r="L33" t="s">
        <v>51</v>
      </c>
      <c r="M33" cm="1">
        <f t="array" ref="M33">MMULT(TRANSPOSE(M23:M29),MMULT(_xlfn.ANCHORARRAY(M14),M23:M29))</f>
        <v>1.5291674991921194E-4</v>
      </c>
      <c r="P33" s="17">
        <v>0.13</v>
      </c>
    </row>
    <row r="34" spans="3:17" x14ac:dyDescent="0.3">
      <c r="L34" t="s">
        <v>52</v>
      </c>
      <c r="M34">
        <f>SQRT(M33)</f>
        <v>1.2365951233900769E-2</v>
      </c>
      <c r="P34" s="17">
        <v>0.14000000000000001</v>
      </c>
    </row>
    <row r="35" spans="3:17" x14ac:dyDescent="0.3">
      <c r="L35" t="s">
        <v>103</v>
      </c>
      <c r="M35" cm="1">
        <f t="array" ref="M35">MMULT(TRANSPOSE(M23:M29),MMULT(_xlfn.ANCHORARRAY(M14),M23:M29))</f>
        <v>1.5291674991921194E-4</v>
      </c>
      <c r="P35" s="17">
        <v>0.15</v>
      </c>
    </row>
    <row r="36" spans="3:17" x14ac:dyDescent="0.3">
      <c r="L36" t="s">
        <v>108</v>
      </c>
      <c r="M36">
        <f>SQRT(M35)</f>
        <v>1.2365951233900769E-2</v>
      </c>
      <c r="P36" s="17">
        <v>0.16</v>
      </c>
    </row>
    <row r="37" spans="3:17" x14ac:dyDescent="0.3">
      <c r="L37">
        <f>SUMPRODUCT(T14:T20,O23:O29)</f>
        <v>1.2491102224246274E-4</v>
      </c>
    </row>
    <row r="38" spans="3:17" x14ac:dyDescent="0.3">
      <c r="L38" cm="1">
        <f t="array" ref="L38">SUMPRODUCT(TRANSPOSE(B7:H7),O23:O29)</f>
        <v>0.10000000147057504</v>
      </c>
    </row>
    <row r="40" spans="3:17" x14ac:dyDescent="0.3">
      <c r="C40" s="9" t="s">
        <v>124</v>
      </c>
    </row>
    <row r="41" spans="3:17" x14ac:dyDescent="0.3">
      <c r="C41" cm="1">
        <f t="array" ref="C41:I47">2*_xlfn.ANCHORARRAY(M14)</f>
        <v>1.8703011940218817E-4</v>
      </c>
      <c r="D41">
        <v>-9.8712702184041747E-5</v>
      </c>
      <c r="E41">
        <v>4.7076350329988269E-4</v>
      </c>
      <c r="F41">
        <v>-1.5616242919689859E-4</v>
      </c>
      <c r="G41">
        <v>9.8565344215517223E-7</v>
      </c>
      <c r="H41">
        <v>-3.6215924144948715E-5</v>
      </c>
      <c r="I41">
        <v>8.7931315015567853E-5</v>
      </c>
      <c r="J41">
        <v>1</v>
      </c>
      <c r="K41">
        <f>C49</f>
        <v>4.5927394227271323E-2</v>
      </c>
      <c r="M41">
        <v>0</v>
      </c>
      <c r="O41" cm="1">
        <f t="array" ref="O41:O49">MMULT(MINVERSE(C41:K49),M41:M49)</f>
        <v>0.98897782870166517</v>
      </c>
      <c r="Q41" cm="1">
        <f t="array" ref="Q41">MMULT(C49:I49,O41:O47)</f>
        <v>0.10000000000000002</v>
      </c>
    </row>
    <row r="42" spans="3:17" x14ac:dyDescent="0.3">
      <c r="C42">
        <v>-9.8712702184041747E-5</v>
      </c>
      <c r="D42">
        <v>3.7232915392458057E-3</v>
      </c>
      <c r="E42">
        <v>1.3919797654632533E-4</v>
      </c>
      <c r="F42">
        <v>4.5291324686127944E-3</v>
      </c>
      <c r="G42">
        <v>3.5060932067697056E-3</v>
      </c>
      <c r="H42">
        <v>3.6278702488994168E-3</v>
      </c>
      <c r="I42">
        <v>2.2957050154489424E-3</v>
      </c>
      <c r="J42">
        <v>1</v>
      </c>
      <c r="K42">
        <f>D49</f>
        <v>0.13816689636642043</v>
      </c>
      <c r="M42">
        <v>0</v>
      </c>
      <c r="O42">
        <v>0.58750928597090046</v>
      </c>
      <c r="Q42" cm="1">
        <f t="array" ref="Q42">MMULT(TRANSPOSE(O41:O47),MMULT(_xlfn.ANCHORARRAY(M14),O41:O47))</f>
        <v>1.2491101922666229E-4</v>
      </c>
    </row>
    <row r="43" spans="3:17" x14ac:dyDescent="0.3">
      <c r="C43">
        <v>4.7076350329988269E-4</v>
      </c>
      <c r="D43">
        <v>1.3919797654632533E-4</v>
      </c>
      <c r="E43">
        <v>3.1322427592801317E-3</v>
      </c>
      <c r="F43">
        <v>-3.6122350567555962E-4</v>
      </c>
      <c r="G43">
        <v>2.7059636457870822E-4</v>
      </c>
      <c r="H43">
        <v>3.1787260405917174E-4</v>
      </c>
      <c r="I43">
        <v>5.0408554182876548E-4</v>
      </c>
      <c r="J43">
        <v>1</v>
      </c>
      <c r="K43">
        <f>E49</f>
        <v>0.124793378080398</v>
      </c>
      <c r="M43">
        <v>0</v>
      </c>
      <c r="O43">
        <v>6.0275281621901544E-3</v>
      </c>
      <c r="Q43">
        <f>SQRT(Q42)</f>
        <v>1.1176359837919602E-2</v>
      </c>
    </row>
    <row r="44" spans="3:17" x14ac:dyDescent="0.3">
      <c r="C44">
        <v>-1.5616242919689859E-4</v>
      </c>
      <c r="D44">
        <v>4.5291324686127944E-3</v>
      </c>
      <c r="E44">
        <v>-3.6122350567555962E-4</v>
      </c>
      <c r="F44">
        <v>6.8763657299357826E-3</v>
      </c>
      <c r="G44">
        <v>4.4437929108409558E-3</v>
      </c>
      <c r="H44">
        <v>4.6318583615506288E-3</v>
      </c>
      <c r="I44">
        <v>3.0863218932633916E-3</v>
      </c>
      <c r="J44">
        <v>1</v>
      </c>
      <c r="K44">
        <f>F49</f>
        <v>8.6849738645932817E-2</v>
      </c>
      <c r="M44">
        <v>0</v>
      </c>
      <c r="O44">
        <v>7.4647956973949419E-3</v>
      </c>
    </row>
    <row r="45" spans="3:17" x14ac:dyDescent="0.3">
      <c r="C45">
        <v>9.8565344215517223E-7</v>
      </c>
      <c r="D45">
        <v>3.5060932067697056E-3</v>
      </c>
      <c r="E45">
        <v>2.7059636457870822E-4</v>
      </c>
      <c r="F45">
        <v>4.4437929108409558E-3</v>
      </c>
      <c r="G45">
        <v>4.7284652506024505E-3</v>
      </c>
      <c r="H45">
        <v>3.8781256033858973E-3</v>
      </c>
      <c r="I45">
        <v>2.2279880746629691E-3</v>
      </c>
      <c r="J45">
        <v>1</v>
      </c>
      <c r="K45">
        <f>G49</f>
        <v>0.22898220260376556</v>
      </c>
      <c r="M45">
        <v>0</v>
      </c>
      <c r="O45">
        <v>0.3015930738626722</v>
      </c>
    </row>
    <row r="46" spans="3:17" x14ac:dyDescent="0.3">
      <c r="C46">
        <v>-3.6215924144948715E-5</v>
      </c>
      <c r="D46">
        <v>3.6278702488994168E-3</v>
      </c>
      <c r="E46">
        <v>3.1787260405917174E-4</v>
      </c>
      <c r="F46">
        <v>4.6318583615506288E-3</v>
      </c>
      <c r="G46">
        <v>3.8781256033858973E-3</v>
      </c>
      <c r="H46">
        <v>3.7949685858560522E-3</v>
      </c>
      <c r="I46">
        <v>2.3707606000749992E-3</v>
      </c>
      <c r="J46">
        <v>1</v>
      </c>
      <c r="K46">
        <f>H49</f>
        <v>0.13721701382961737</v>
      </c>
      <c r="M46">
        <v>0</v>
      </c>
      <c r="O46">
        <v>-0.59832521161610874</v>
      </c>
    </row>
    <row r="47" spans="3:17" x14ac:dyDescent="0.3">
      <c r="C47">
        <v>8.7931315015567853E-5</v>
      </c>
      <c r="D47">
        <v>2.2957050154489424E-3</v>
      </c>
      <c r="E47">
        <v>5.0408554182876548E-4</v>
      </c>
      <c r="F47">
        <v>3.0863218932633916E-3</v>
      </c>
      <c r="G47">
        <v>2.2279880746629691E-3</v>
      </c>
      <c r="H47">
        <v>2.3707606000749992E-3</v>
      </c>
      <c r="I47">
        <v>1.9734168565419502E-3</v>
      </c>
      <c r="J47">
        <v>1</v>
      </c>
      <c r="K47">
        <f>I49</f>
        <v>5.0998143452735123E-2</v>
      </c>
      <c r="M47">
        <v>0</v>
      </c>
      <c r="O47">
        <v>-0.29324730077871436</v>
      </c>
    </row>
    <row r="48" spans="3:17" x14ac:dyDescent="0.3"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M48">
        <v>1</v>
      </c>
      <c r="O48">
        <v>-1.8659402837881134E-5</v>
      </c>
    </row>
    <row r="49" spans="1:15" x14ac:dyDescent="0.3">
      <c r="C49">
        <v>4.5927394227271323E-2</v>
      </c>
      <c r="D49">
        <v>0.13816689636642043</v>
      </c>
      <c r="E49">
        <v>0.124793378080398</v>
      </c>
      <c r="F49">
        <v>8.6849738645932817E-2</v>
      </c>
      <c r="G49">
        <v>0.22898220260376556</v>
      </c>
      <c r="H49">
        <v>0.13721701382961737</v>
      </c>
      <c r="I49">
        <v>5.0998143452735123E-2</v>
      </c>
      <c r="J49">
        <v>0</v>
      </c>
      <c r="K49">
        <v>0</v>
      </c>
      <c r="M49" s="18">
        <v>0.1</v>
      </c>
      <c r="O49">
        <v>-2.3116263561544339E-3</v>
      </c>
    </row>
    <row r="52" spans="1:15" x14ac:dyDescent="0.3">
      <c r="A52" s="9" t="s">
        <v>129</v>
      </c>
    </row>
    <row r="53" spans="1:15" x14ac:dyDescent="0.3">
      <c r="A53" s="19" t="e">
        <f>SUMPRODUCT(SUMPRODUCT(_xlfn.ANCHORARRAY(M14),N23:N29),N23:N29)</f>
        <v>#VALUE!</v>
      </c>
      <c r="B53" s="19" t="s">
        <v>125</v>
      </c>
      <c r="C53" s="19"/>
      <c r="D53" s="19" t="e">
        <f>SUMPRODUCT(_xlfn.ANCHORARRAY(M14),N23:N29)</f>
        <v>#VALUE!</v>
      </c>
    </row>
    <row r="54" spans="1:15" x14ac:dyDescent="0.3">
      <c r="A54" s="19" t="e">
        <f>SUMPRODUCT(B7:H7,N23:N29)</f>
        <v>#VALUE!</v>
      </c>
      <c r="B54" s="19" t="s">
        <v>126</v>
      </c>
      <c r="C54" s="19"/>
      <c r="D54" s="19"/>
    </row>
    <row r="57" spans="1:15" x14ac:dyDescent="0.3">
      <c r="A57" s="9" t="s">
        <v>127</v>
      </c>
    </row>
    <row r="58" spans="1:15" x14ac:dyDescent="0.3">
      <c r="A58" cm="1">
        <f t="array" ref="A58:G58">MMULT(B12:H12,MINVERSE(_xlfn.ANCHORARRAY(M14)))</f>
        <v>697.68509451409182</v>
      </c>
      <c r="B58">
        <v>478.27534514895206</v>
      </c>
      <c r="C58">
        <v>20.822391142067485</v>
      </c>
      <c r="D58">
        <v>6.0281960697560564</v>
      </c>
      <c r="E58">
        <v>266.47308462681656</v>
      </c>
      <c r="F58">
        <v>-511.78782186408216</v>
      </c>
      <c r="G58">
        <v>-237.45862862887924</v>
      </c>
    </row>
    <row r="59" spans="1:15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15" x14ac:dyDescent="0.3">
      <c r="A60" cm="1">
        <f t="array" ref="A60">MMULT(_xlfn.ANCHORARRAY(A58),TRANSPOSE(A59:G59))</f>
        <v>720.03766100872258</v>
      </c>
    </row>
    <row r="61" spans="1:15" x14ac:dyDescent="0.3">
      <c r="A61">
        <f>A58/$A$60</f>
        <v>0.96895639255408339</v>
      </c>
      <c r="B61">
        <f t="shared" ref="B61:F61" si="4">B58/$A$60</f>
        <v>0.66423656851354362</v>
      </c>
      <c r="C61">
        <f t="shared" si="4"/>
        <v>2.8918475059897236E-2</v>
      </c>
      <c r="D61">
        <f t="shared" si="4"/>
        <v>8.3720566245256856E-3</v>
      </c>
      <c r="E61">
        <f t="shared" si="4"/>
        <v>0.37008214855526633</v>
      </c>
      <c r="F61">
        <f t="shared" si="4"/>
        <v>-0.71077924055681074</v>
      </c>
      <c r="G61">
        <f>G58/$A$60</f>
        <v>-0.32978640075050553</v>
      </c>
    </row>
    <row r="63" spans="1:15" x14ac:dyDescent="0.3">
      <c r="A63" s="20" t="s">
        <v>128</v>
      </c>
      <c r="B63" s="19"/>
      <c r="C63" s="19"/>
    </row>
    <row r="64" spans="1:15" x14ac:dyDescent="0.3">
      <c r="A64" s="21">
        <f>(SUMPRODUCT(B7:H7,A61:G61) - 0.0009)</f>
        <v>0.11010581894088541</v>
      </c>
      <c r="B64" s="19"/>
      <c r="C64" s="19"/>
    </row>
    <row r="65" spans="1:3" x14ac:dyDescent="0.3">
      <c r="A65">
        <v>1.2365951233900769E-2</v>
      </c>
      <c r="B65" s="19"/>
      <c r="C65">
        <f>A64/A65</f>
        <v>8.9039506026058586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I2" sqref="I2:I8"/>
    </sheetView>
  </sheetViews>
  <sheetFormatPr defaultRowHeight="15" x14ac:dyDescent="0.3"/>
  <sheetData>
    <row r="1" spans="1:9" x14ac:dyDescent="0.3">
      <c r="B1" s="6" t="s">
        <v>49</v>
      </c>
    </row>
    <row r="2" spans="1:9" x14ac:dyDescent="0.3">
      <c r="A2" s="4" t="s">
        <v>0</v>
      </c>
      <c r="B2">
        <v>0.9889778279351219</v>
      </c>
      <c r="C2">
        <v>0.97078614566909993</v>
      </c>
      <c r="D2">
        <v>0.95259446455839047</v>
      </c>
      <c r="E2">
        <v>0.93440277293260721</v>
      </c>
      <c r="F2">
        <v>0.91621109764431785</v>
      </c>
      <c r="G2">
        <v>0.89801940334966524</v>
      </c>
      <c r="H2">
        <v>0.87982777348198704</v>
      </c>
      <c r="I2">
        <v>-0.64827364319973091</v>
      </c>
    </row>
    <row r="3" spans="1:9" x14ac:dyDescent="0.3">
      <c r="A3" s="4" t="s">
        <v>2</v>
      </c>
      <c r="B3">
        <v>0.58750922407302109</v>
      </c>
      <c r="C3">
        <v>0.65722442592185926</v>
      </c>
      <c r="D3">
        <v>0.72693955425336454</v>
      </c>
      <c r="E3">
        <v>0.79665475299589927</v>
      </c>
      <c r="F3">
        <v>0.86636987139162125</v>
      </c>
      <c r="G3">
        <v>0.93608512123011633</v>
      </c>
      <c r="H3">
        <v>1.0058002596335882</v>
      </c>
      <c r="I3">
        <v>6.8618751834648695</v>
      </c>
    </row>
    <row r="4" spans="1:9" x14ac:dyDescent="0.3">
      <c r="A4" s="4" t="s">
        <v>3</v>
      </c>
      <c r="B4">
        <v>6.0275372202299032E-3</v>
      </c>
      <c r="C4">
        <v>2.6826478816583569E-2</v>
      </c>
      <c r="D4">
        <v>4.762543056882735E-2</v>
      </c>
      <c r="E4">
        <v>6.842439568520782E-2</v>
      </c>
      <c r="F4">
        <v>8.9223349621434633E-2</v>
      </c>
      <c r="G4">
        <v>0.11002229970945079</v>
      </c>
      <c r="H4">
        <v>0.13082124823257429</v>
      </c>
      <c r="I4">
        <v>1.8779332407507647</v>
      </c>
    </row>
    <row r="5" spans="1:9" x14ac:dyDescent="0.3">
      <c r="A5" s="4" t="s">
        <v>4</v>
      </c>
      <c r="B5">
        <v>7.4647767213235775E-3</v>
      </c>
      <c r="C5">
        <v>8.2891416882287672E-3</v>
      </c>
      <c r="D5">
        <v>9.1134868936458748E-3</v>
      </c>
      <c r="E5">
        <v>9.9378261219869625E-3</v>
      </c>
      <c r="F5">
        <v>1.0762189398831655E-2</v>
      </c>
      <c r="G5">
        <v>1.1586519240577202E-2</v>
      </c>
      <c r="H5">
        <v>1.241091061310025E-2</v>
      </c>
      <c r="I5">
        <v>8.1655863515900512E-2</v>
      </c>
    </row>
    <row r="6" spans="1:9" x14ac:dyDescent="0.3">
      <c r="A6" s="4" t="s">
        <v>5</v>
      </c>
      <c r="B6">
        <v>0.3015930590852437</v>
      </c>
      <c r="C6">
        <v>0.36382294918240554</v>
      </c>
      <c r="D6">
        <v>0.42605281166199355</v>
      </c>
      <c r="E6">
        <v>0.48828266753685184</v>
      </c>
      <c r="F6">
        <v>0.55051252811002338</v>
      </c>
      <c r="G6">
        <v>0.61274237095981998</v>
      </c>
      <c r="H6">
        <v>0.67497223034471832</v>
      </c>
      <c r="I6">
        <v>5.9022813937672209</v>
      </c>
    </row>
    <row r="7" spans="1:9" x14ac:dyDescent="0.3">
      <c r="A7" s="4" t="s">
        <v>6</v>
      </c>
      <c r="B7">
        <v>-0.59832506830465415</v>
      </c>
      <c r="C7">
        <v>-0.70050203265457933</v>
      </c>
      <c r="D7">
        <v>-0.80267882008328417</v>
      </c>
      <c r="E7">
        <v>-0.90485567922033627</v>
      </c>
      <c r="F7">
        <v>-1.0070324617096464</v>
      </c>
      <c r="G7">
        <v>-1.1092093267162992</v>
      </c>
      <c r="H7">
        <v>-1.2113861336513982</v>
      </c>
      <c r="I7">
        <v>-9.7942414265042306</v>
      </c>
    </row>
    <row r="8" spans="1:9" ht="15.6" thickBot="1" x14ac:dyDescent="0.35">
      <c r="A8" s="5" t="s">
        <v>7</v>
      </c>
      <c r="B8">
        <v>-0.29324735673028607</v>
      </c>
      <c r="C8">
        <v>-0.3264471086235976</v>
      </c>
      <c r="D8">
        <v>-0.35964692785293789</v>
      </c>
      <c r="E8">
        <v>-0.39284673605221743</v>
      </c>
      <c r="F8">
        <v>-0.426046574456583</v>
      </c>
      <c r="G8">
        <v>-0.4592463877733316</v>
      </c>
      <c r="H8">
        <v>-0.49244628865457024</v>
      </c>
      <c r="I8">
        <v>-3.2812306117947951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"/>
  <sheetViews>
    <sheetView workbookViewId="0">
      <selection activeCell="D8" sqref="D8"/>
    </sheetView>
  </sheetViews>
  <sheetFormatPr defaultRowHeight="15" x14ac:dyDescent="0.3"/>
  <cols>
    <col min="1" max="1" width="21.125" customWidth="1"/>
    <col min="2" max="2" width="14.875" customWidth="1"/>
    <col min="3" max="3" width="17.125" customWidth="1"/>
    <col min="5" max="5" width="13.875" customWidth="1"/>
    <col min="6" max="6" width="11.625" customWidth="1"/>
  </cols>
  <sheetData>
    <row r="1" spans="3:7" x14ac:dyDescent="0.3">
      <c r="C1" t="s">
        <v>51</v>
      </c>
      <c r="D1">
        <v>1.2491102921855069E-4</v>
      </c>
      <c r="F1" t="s">
        <v>93</v>
      </c>
      <c r="G1" t="s">
        <v>50</v>
      </c>
    </row>
    <row r="2" spans="3:7" x14ac:dyDescent="0.3">
      <c r="D2">
        <v>1.5014437406828907E-4</v>
      </c>
      <c r="F2">
        <v>7.8619369549876982E-3</v>
      </c>
      <c r="G2">
        <v>4.5405565937759067E-2</v>
      </c>
    </row>
    <row r="3" spans="3:7" x14ac:dyDescent="0.3">
      <c r="D3">
        <v>1.7961190777607619E-4</v>
      </c>
      <c r="F3">
        <v>7.8903066434763604E-3</v>
      </c>
      <c r="G3">
        <v>4.9999966331625137E-2</v>
      </c>
    </row>
    <row r="4" spans="3:7" x14ac:dyDescent="0.3">
      <c r="D4">
        <v>2.133136197601363E-4</v>
      </c>
      <c r="F4">
        <v>8.6380575226616164E-3</v>
      </c>
      <c r="G4">
        <v>7.0000001307499435E-2</v>
      </c>
    </row>
    <row r="5" spans="3:7" x14ac:dyDescent="0.3">
      <c r="D5">
        <v>2.5124951268470615E-4</v>
      </c>
      <c r="F5">
        <v>1.1176360284929557E-2</v>
      </c>
      <c r="G5">
        <v>0.10000000432244875</v>
      </c>
    </row>
    <row r="6" spans="3:7" x14ac:dyDescent="0.3">
      <c r="D6">
        <v>2.9341958442608614E-4</v>
      </c>
      <c r="F6">
        <v>1.2253341823608585E-2</v>
      </c>
      <c r="G6">
        <v>0.11000000055491894</v>
      </c>
    </row>
    <row r="7" spans="3:7" x14ac:dyDescent="0.3">
      <c r="D7">
        <v>3.3982383569216998E-4</v>
      </c>
      <c r="F7">
        <v>1.3401936717358285E-2</v>
      </c>
      <c r="G7">
        <v>0.12000000075255179</v>
      </c>
    </row>
    <row r="8" spans="3:7" x14ac:dyDescent="0.3">
      <c r="C8" t="s">
        <v>103</v>
      </c>
      <c r="D8">
        <v>6.1810052684201233E-5</v>
      </c>
      <c r="F8">
        <v>1.460526000316791E-2</v>
      </c>
      <c r="G8">
        <v>0.13000000055491825</v>
      </c>
    </row>
    <row r="9" spans="3:7" x14ac:dyDescent="0.3">
      <c r="F9">
        <v>1.5850852302425517E-2</v>
      </c>
      <c r="G9">
        <v>0.14000000075255165</v>
      </c>
    </row>
    <row r="10" spans="3:7" x14ac:dyDescent="0.3">
      <c r="F10">
        <v>1.7129494575908715E-2</v>
      </c>
      <c r="G10">
        <v>0.15000000075255257</v>
      </c>
    </row>
    <row r="11" spans="3:7" x14ac:dyDescent="0.3">
      <c r="F11">
        <v>1.8434311370164332E-2</v>
      </c>
      <c r="G11">
        <v>0.16000000075255169</v>
      </c>
    </row>
    <row r="12" spans="3:7" x14ac:dyDescent="0.3">
      <c r="F12">
        <v>3.0789603443642101E-2</v>
      </c>
      <c r="G12">
        <v>0.24999994355663388</v>
      </c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Answer Report 1</vt:lpstr>
      <vt:lpstr>Answer Report 2</vt:lpstr>
      <vt:lpstr>Answer Report 3</vt:lpstr>
      <vt:lpstr>Answer Report 4</vt:lpstr>
      <vt:lpstr>Answer Report 5</vt:lpstr>
      <vt:lpstr>Answer Report 6</vt:lpstr>
      <vt:lpstr>Answer Report 7</vt:lpstr>
      <vt:lpstr>Answer Report 8</vt:lpstr>
      <vt:lpstr>Answer Report 9</vt:lpstr>
      <vt:lpstr>Answer Report 10</vt:lpstr>
      <vt:lpstr>Answer Report 11</vt:lpstr>
      <vt:lpstr>Sheet3</vt:lpstr>
      <vt:lpstr>Answer Report 12</vt:lpstr>
      <vt:lpstr>Answer Report 13</vt:lpstr>
      <vt:lpstr>Answer Report 14</vt:lpstr>
      <vt:lpstr>Answer Report 15</vt:lpstr>
      <vt:lpstr>Answer Report 16</vt:lpstr>
      <vt:lpstr>Sheet2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Robinson</dc:creator>
  <cp:lastModifiedBy>Kevin</cp:lastModifiedBy>
  <dcterms:created xsi:type="dcterms:W3CDTF">2020-07-29T20:10:12Z</dcterms:created>
  <dcterms:modified xsi:type="dcterms:W3CDTF">2020-08-01T16:45:13Z</dcterms:modified>
</cp:coreProperties>
</file>