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tayte_campbell_pnnl_gov/Documents/Documents/temperature experiment/Enzyme assays/"/>
    </mc:Choice>
  </mc:AlternateContent>
  <xr:revisionPtr revIDLastSave="0" documentId="13_ncr:1_{3AA70C25-C15D-C247-A1E3-ED08307E5360}" xr6:coauthVersionLast="46" xr6:coauthVersionMax="47" xr10:uidLastSave="{00000000-0000-0000-0000-000000000000}"/>
  <bookViews>
    <workbookView xWindow="-108" yWindow="-108" windowWidth="23256" windowHeight="12576" activeTab="2" xr2:uid="{F533FDD6-013C-3A4D-AECA-D5856C872862}"/>
  </bookViews>
  <sheets>
    <sheet name="Summary" sheetId="1" r:id="rId1"/>
    <sheet name="Plate 1" sheetId="2" r:id="rId2"/>
    <sheet name="Plate 2" sheetId="5" r:id="rId3"/>
    <sheet name="Plate 3" sheetId="3" r:id="rId4"/>
    <sheet name="Plate 4" sheetId="4" r:id="rId5"/>
    <sheet name="Plate 5" sheetId="6" r:id="rId6"/>
    <sheet name="Plate 6" sheetId="7" r:id="rId7"/>
    <sheet name="Plate 7" sheetId="8" r:id="rId8"/>
    <sheet name="Plate 8" sheetId="9" r:id="rId9"/>
    <sheet name="Plate 9" sheetId="10" r:id="rId10"/>
    <sheet name="Plate 10" sheetId="11" r:id="rId11"/>
    <sheet name="Plate 11" sheetId="12" r:id="rId12"/>
    <sheet name="Plate 12" sheetId="13" r:id="rId13"/>
    <sheet name="Plate 13" sheetId="14" r:id="rId14"/>
    <sheet name="Plate 14" sheetId="15" r:id="rId15"/>
    <sheet name="Plate 15" sheetId="16" r:id="rId16"/>
    <sheet name="Plate 16" sheetId="17" r:id="rId17"/>
    <sheet name="Plate 17" sheetId="18" r:id="rId18"/>
    <sheet name="Plate 18" sheetId="19" r:id="rId19"/>
    <sheet name="Plate 19" sheetId="20" r:id="rId20"/>
    <sheet name="Plate 20" sheetId="21" r:id="rId21"/>
    <sheet name="Plate 21" sheetId="22" r:id="rId22"/>
    <sheet name="Plate 22" sheetId="23" r:id="rId23"/>
    <sheet name="Plate 23" sheetId="24" r:id="rId24"/>
    <sheet name="Plate 24" sheetId="25" r:id="rId25"/>
    <sheet name="Plate 25" sheetId="26" r:id="rId26"/>
    <sheet name="Plate 26" sheetId="27" r:id="rId27"/>
    <sheet name="Plate 27" sheetId="28" r:id="rId28"/>
    <sheet name="Plate 28" sheetId="29" r:id="rId29"/>
    <sheet name="Plate 29" sheetId="30" r:id="rId30"/>
    <sheet name="Plate 30" sheetId="31" r:id="rId31"/>
    <sheet name="Plate 31" sheetId="32" r:id="rId32"/>
    <sheet name="Plate 32" sheetId="33" r:id="rId33"/>
    <sheet name="Plate 33" sheetId="34" r:id="rId34"/>
    <sheet name="Plate 34" sheetId="35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5" l="1"/>
  <c r="J24" i="35"/>
  <c r="J25" i="35" s="1"/>
  <c r="J23" i="35"/>
  <c r="H23" i="35"/>
  <c r="H24" i="35" s="1"/>
  <c r="H25" i="35" s="1"/>
  <c r="F23" i="35"/>
  <c r="F24" i="35" s="1"/>
  <c r="F25" i="35" s="1"/>
  <c r="D24" i="35"/>
  <c r="D25" i="35" s="1"/>
  <c r="D23" i="35"/>
  <c r="B24" i="35"/>
  <c r="B23" i="35"/>
  <c r="B25" i="35"/>
  <c r="J32" i="35"/>
  <c r="J33" i="35" s="1"/>
  <c r="J34" i="35" s="1"/>
  <c r="J35" i="35" s="1"/>
  <c r="J36" i="35" s="1"/>
  <c r="I30" i="35"/>
  <c r="I31" i="35"/>
  <c r="I32" i="35"/>
  <c r="I33" i="35"/>
  <c r="I34" i="35"/>
  <c r="I35" i="35"/>
  <c r="I36" i="35"/>
  <c r="I29" i="35"/>
  <c r="H41" i="35"/>
  <c r="H30" i="35"/>
  <c r="H31" i="35"/>
  <c r="H32" i="35"/>
  <c r="H33" i="35"/>
  <c r="H34" i="35"/>
  <c r="H35" i="35"/>
  <c r="H36" i="35"/>
  <c r="H29" i="35"/>
  <c r="L23" i="34"/>
  <c r="L24" i="34" s="1"/>
  <c r="L25" i="34" s="1"/>
  <c r="J23" i="34"/>
  <c r="J24" i="34" s="1"/>
  <c r="J25" i="34" s="1"/>
  <c r="H23" i="34"/>
  <c r="H24" i="34" s="1"/>
  <c r="H25" i="34" s="1"/>
  <c r="F24" i="34"/>
  <c r="F25" i="34" s="1"/>
  <c r="F23" i="34"/>
  <c r="D23" i="34"/>
  <c r="D24" i="34" s="1"/>
  <c r="D25" i="34" s="1"/>
  <c r="B24" i="34"/>
  <c r="B25" i="34" s="1"/>
  <c r="B23" i="34"/>
  <c r="K31" i="34"/>
  <c r="K32" i="34" s="1"/>
  <c r="K33" i="34" s="1"/>
  <c r="K34" i="34" s="1"/>
  <c r="K35" i="34" s="1"/>
  <c r="J29" i="34"/>
  <c r="J30" i="34"/>
  <c r="J31" i="34"/>
  <c r="J32" i="34"/>
  <c r="J33" i="34"/>
  <c r="J34" i="34"/>
  <c r="J35" i="34"/>
  <c r="J28" i="34"/>
  <c r="I41" i="34"/>
  <c r="I29" i="34"/>
  <c r="I30" i="34"/>
  <c r="I31" i="34"/>
  <c r="I32" i="34"/>
  <c r="I33" i="34"/>
  <c r="I34" i="34"/>
  <c r="I35" i="34"/>
  <c r="I28" i="34"/>
  <c r="L24" i="33"/>
  <c r="L25" i="33" s="1"/>
  <c r="L23" i="33"/>
  <c r="J23" i="33"/>
  <c r="J24" i="33" s="1"/>
  <c r="J25" i="33" s="1"/>
  <c r="H23" i="33"/>
  <c r="H24" i="33" s="1"/>
  <c r="H25" i="33" s="1"/>
  <c r="F23" i="33"/>
  <c r="F24" i="33" s="1"/>
  <c r="F25" i="33" s="1"/>
  <c r="D23" i="33"/>
  <c r="D24" i="33" s="1"/>
  <c r="D25" i="33" s="1"/>
  <c r="B24" i="33"/>
  <c r="B25" i="33" s="1"/>
  <c r="B23" i="33"/>
  <c r="K32" i="33"/>
  <c r="K33" i="33" s="1"/>
  <c r="K34" i="33" s="1"/>
  <c r="K35" i="33" s="1"/>
  <c r="K36" i="33" s="1"/>
  <c r="J30" i="33"/>
  <c r="J31" i="33"/>
  <c r="J32" i="33"/>
  <c r="J33" i="33"/>
  <c r="J34" i="33"/>
  <c r="J35" i="33"/>
  <c r="J36" i="33"/>
  <c r="J29" i="33"/>
  <c r="I41" i="33"/>
  <c r="I30" i="33"/>
  <c r="I31" i="33"/>
  <c r="I32" i="33"/>
  <c r="I33" i="33"/>
  <c r="I34" i="33"/>
  <c r="I35" i="33"/>
  <c r="I36" i="33"/>
  <c r="I29" i="33"/>
  <c r="L24" i="32"/>
  <c r="L25" i="32" s="1"/>
  <c r="L23" i="32"/>
  <c r="J24" i="32"/>
  <c r="J25" i="32" s="1"/>
  <c r="J23" i="32"/>
  <c r="H23" i="32"/>
  <c r="H24" i="32" s="1"/>
  <c r="H25" i="32" s="1"/>
  <c r="F23" i="32"/>
  <c r="F24" i="32" s="1"/>
  <c r="F25" i="32" s="1"/>
  <c r="D23" i="32"/>
  <c r="D24" i="32" s="1"/>
  <c r="D25" i="32" s="1"/>
  <c r="B24" i="32"/>
  <c r="B23" i="32"/>
  <c r="B25" i="32"/>
  <c r="K32" i="32"/>
  <c r="K33" i="32" s="1"/>
  <c r="K34" i="32" s="1"/>
  <c r="K35" i="32" s="1"/>
  <c r="K36" i="32" s="1"/>
  <c r="J30" i="32"/>
  <c r="J31" i="32"/>
  <c r="J32" i="32"/>
  <c r="J33" i="32"/>
  <c r="J34" i="32"/>
  <c r="J35" i="32"/>
  <c r="J36" i="32"/>
  <c r="J29" i="32"/>
  <c r="I41" i="32"/>
  <c r="I30" i="32"/>
  <c r="I31" i="32"/>
  <c r="I32" i="32"/>
  <c r="I33" i="32"/>
  <c r="I34" i="32"/>
  <c r="I35" i="32"/>
  <c r="I36" i="32"/>
  <c r="I29" i="32"/>
  <c r="L23" i="31"/>
  <c r="L24" i="31" s="1"/>
  <c r="L25" i="31" s="1"/>
  <c r="J23" i="31"/>
  <c r="J24" i="31" s="1"/>
  <c r="J25" i="31" s="1"/>
  <c r="H23" i="31"/>
  <c r="H24" i="31" s="1"/>
  <c r="H25" i="31" s="1"/>
  <c r="F23" i="31"/>
  <c r="F24" i="31" s="1"/>
  <c r="F25" i="31" s="1"/>
  <c r="D23" i="31"/>
  <c r="D24" i="31" s="1"/>
  <c r="D25" i="31" s="1"/>
  <c r="B25" i="31"/>
  <c r="B24" i="31"/>
  <c r="B23" i="31"/>
  <c r="K31" i="31"/>
  <c r="K32" i="31" s="1"/>
  <c r="K33" i="31" s="1"/>
  <c r="K34" i="31" s="1"/>
  <c r="K35" i="31" s="1"/>
  <c r="J29" i="31"/>
  <c r="J30" i="31"/>
  <c r="J31" i="31"/>
  <c r="J32" i="31"/>
  <c r="J33" i="31"/>
  <c r="J34" i="31"/>
  <c r="J35" i="31"/>
  <c r="J28" i="31"/>
  <c r="I41" i="31"/>
  <c r="I29" i="31"/>
  <c r="I30" i="31"/>
  <c r="I31" i="31"/>
  <c r="I32" i="31"/>
  <c r="I33" i="31"/>
  <c r="I34" i="31"/>
  <c r="I35" i="31"/>
  <c r="I28" i="31"/>
  <c r="L23" i="30"/>
  <c r="L24" i="30" s="1"/>
  <c r="L25" i="30" s="1"/>
  <c r="J23" i="30"/>
  <c r="J24" i="30" s="1"/>
  <c r="J25" i="30" s="1"/>
  <c r="H24" i="30"/>
  <c r="H25" i="30" s="1"/>
  <c r="H23" i="30"/>
  <c r="F23" i="30"/>
  <c r="F24" i="30" s="1"/>
  <c r="F25" i="30" s="1"/>
  <c r="D23" i="30"/>
  <c r="D24" i="30" s="1"/>
  <c r="D25" i="30" s="1"/>
  <c r="B24" i="30"/>
  <c r="B25" i="30" s="1"/>
  <c r="B23" i="30"/>
  <c r="K31" i="30"/>
  <c r="K32" i="30" s="1"/>
  <c r="K33" i="30" s="1"/>
  <c r="K34" i="30" s="1"/>
  <c r="K35" i="30" s="1"/>
  <c r="J29" i="30"/>
  <c r="J30" i="30"/>
  <c r="J31" i="30"/>
  <c r="J32" i="30"/>
  <c r="J33" i="30"/>
  <c r="J34" i="30"/>
  <c r="J35" i="30"/>
  <c r="J28" i="30"/>
  <c r="I41" i="30"/>
  <c r="I29" i="30"/>
  <c r="I30" i="30"/>
  <c r="I31" i="30"/>
  <c r="I32" i="30"/>
  <c r="I33" i="30"/>
  <c r="I34" i="30"/>
  <c r="I35" i="30"/>
  <c r="I28" i="30"/>
  <c r="L23" i="29"/>
  <c r="L24" i="29" s="1"/>
  <c r="L25" i="29" s="1"/>
  <c r="J23" i="29"/>
  <c r="J24" i="29" s="1"/>
  <c r="J25" i="29" s="1"/>
  <c r="H23" i="29"/>
  <c r="H24" i="29" s="1"/>
  <c r="H25" i="29" s="1"/>
  <c r="F24" i="29"/>
  <c r="F25" i="29" s="1"/>
  <c r="F23" i="29"/>
  <c r="D23" i="29"/>
  <c r="D24" i="29" s="1"/>
  <c r="D25" i="29" s="1"/>
  <c r="B24" i="29"/>
  <c r="B25" i="29" s="1"/>
  <c r="B23" i="29"/>
  <c r="K32" i="29"/>
  <c r="K33" i="29" s="1"/>
  <c r="K34" i="29" s="1"/>
  <c r="K35" i="29" s="1"/>
  <c r="K36" i="29" s="1"/>
  <c r="J30" i="29"/>
  <c r="J31" i="29"/>
  <c r="J32" i="29"/>
  <c r="J33" i="29"/>
  <c r="J34" i="29"/>
  <c r="J35" i="29"/>
  <c r="J36" i="29"/>
  <c r="J29" i="29"/>
  <c r="I30" i="29"/>
  <c r="I31" i="29"/>
  <c r="I32" i="29"/>
  <c r="I33" i="29"/>
  <c r="I34" i="29"/>
  <c r="I35" i="29"/>
  <c r="I36" i="29"/>
  <c r="I29" i="29"/>
  <c r="I41" i="29"/>
  <c r="L23" i="28"/>
  <c r="L24" i="28" s="1"/>
  <c r="L25" i="28" s="1"/>
  <c r="J23" i="28"/>
  <c r="J24" i="28" s="1"/>
  <c r="J25" i="28" s="1"/>
  <c r="H25" i="28"/>
  <c r="H24" i="28"/>
  <c r="H23" i="28"/>
  <c r="F24" i="28"/>
  <c r="F25" i="28" s="1"/>
  <c r="F23" i="28"/>
  <c r="D23" i="28"/>
  <c r="D24" i="28" s="1"/>
  <c r="D25" i="28" s="1"/>
  <c r="B25" i="28"/>
  <c r="B24" i="28"/>
  <c r="B23" i="28"/>
  <c r="K32" i="28"/>
  <c r="K33" i="28" s="1"/>
  <c r="K34" i="28" s="1"/>
  <c r="K35" i="28" s="1"/>
  <c r="K36" i="28" s="1"/>
  <c r="J30" i="28"/>
  <c r="J31" i="28"/>
  <c r="J32" i="28"/>
  <c r="J33" i="28"/>
  <c r="J34" i="28"/>
  <c r="J35" i="28"/>
  <c r="J36" i="28"/>
  <c r="J29" i="28"/>
  <c r="I41" i="28"/>
  <c r="I30" i="28"/>
  <c r="I31" i="28"/>
  <c r="I32" i="28"/>
  <c r="I33" i="28"/>
  <c r="I34" i="28"/>
  <c r="I35" i="28"/>
  <c r="I36" i="28"/>
  <c r="I29" i="28"/>
  <c r="L25" i="27"/>
  <c r="L24" i="27"/>
  <c r="L23" i="27"/>
  <c r="J23" i="27"/>
  <c r="J24" i="27" s="1"/>
  <c r="J25" i="27" s="1"/>
  <c r="H24" i="27"/>
  <c r="H25" i="27" s="1"/>
  <c r="H23" i="27"/>
  <c r="F23" i="27"/>
  <c r="F24" i="27" s="1"/>
  <c r="F25" i="27" s="1"/>
  <c r="D23" i="27"/>
  <c r="D24" i="27" s="1"/>
  <c r="D25" i="27" s="1"/>
  <c r="B25" i="27"/>
  <c r="B24" i="27"/>
  <c r="B23" i="27"/>
  <c r="K32" i="27"/>
  <c r="K33" i="27" s="1"/>
  <c r="K34" i="27" s="1"/>
  <c r="K35" i="27" s="1"/>
  <c r="K36" i="27" s="1"/>
  <c r="J30" i="27"/>
  <c r="J31" i="27"/>
  <c r="J32" i="27"/>
  <c r="J33" i="27"/>
  <c r="J34" i="27"/>
  <c r="J35" i="27"/>
  <c r="J36" i="27"/>
  <c r="J29" i="27"/>
  <c r="I41" i="27"/>
  <c r="I30" i="27"/>
  <c r="I31" i="27"/>
  <c r="I32" i="27"/>
  <c r="I33" i="27"/>
  <c r="I34" i="27"/>
  <c r="I35" i="27"/>
  <c r="I36" i="27"/>
  <c r="I29" i="27"/>
  <c r="L23" i="26"/>
  <c r="L24" i="26" s="1"/>
  <c r="L25" i="26" s="1"/>
  <c r="J23" i="26"/>
  <c r="J24" i="26" s="1"/>
  <c r="J25" i="26" s="1"/>
  <c r="H23" i="26"/>
  <c r="H24" i="26" s="1"/>
  <c r="H25" i="26" s="1"/>
  <c r="F23" i="26"/>
  <c r="F24" i="26" s="1"/>
  <c r="F25" i="26" s="1"/>
  <c r="D23" i="26"/>
  <c r="D24" i="26" s="1"/>
  <c r="D25" i="26" s="1"/>
  <c r="B25" i="26"/>
  <c r="K32" i="26"/>
  <c r="K33" i="26" s="1"/>
  <c r="K34" i="26" s="1"/>
  <c r="K35" i="26" s="1"/>
  <c r="K36" i="26" s="1"/>
  <c r="B24" i="26"/>
  <c r="B23" i="26"/>
  <c r="J30" i="26"/>
  <c r="J31" i="26"/>
  <c r="J32" i="26"/>
  <c r="J33" i="26"/>
  <c r="J34" i="26"/>
  <c r="J35" i="26"/>
  <c r="J36" i="26"/>
  <c r="J29" i="26"/>
  <c r="I41" i="26"/>
  <c r="I30" i="26"/>
  <c r="I31" i="26"/>
  <c r="I32" i="26"/>
  <c r="I33" i="26"/>
  <c r="I34" i="26"/>
  <c r="I35" i="26"/>
  <c r="I36" i="26"/>
  <c r="I29" i="26"/>
  <c r="L23" i="25"/>
  <c r="L24" i="25" s="1"/>
  <c r="L25" i="25" s="1"/>
  <c r="J23" i="25"/>
  <c r="J24" i="25" s="1"/>
  <c r="J25" i="25" s="1"/>
  <c r="H25" i="25"/>
  <c r="H24" i="25"/>
  <c r="H23" i="25"/>
  <c r="F23" i="25"/>
  <c r="F24" i="25" s="1"/>
  <c r="F25" i="25" s="1"/>
  <c r="D24" i="25"/>
  <c r="D25" i="25" s="1"/>
  <c r="D23" i="25"/>
  <c r="B24" i="25"/>
  <c r="B23" i="25"/>
  <c r="B25" i="25"/>
  <c r="K32" i="25"/>
  <c r="K33" i="25" s="1"/>
  <c r="K34" i="25" s="1"/>
  <c r="K35" i="25" s="1"/>
  <c r="K36" i="25" s="1"/>
  <c r="J30" i="25"/>
  <c r="J31" i="25"/>
  <c r="J32" i="25"/>
  <c r="J33" i="25"/>
  <c r="J34" i="25"/>
  <c r="J35" i="25"/>
  <c r="J36" i="25"/>
  <c r="J29" i="25"/>
  <c r="I41" i="25"/>
  <c r="I30" i="25"/>
  <c r="I31" i="25"/>
  <c r="I32" i="25"/>
  <c r="I33" i="25"/>
  <c r="I34" i="25"/>
  <c r="I35" i="25"/>
  <c r="I36" i="25"/>
  <c r="I29" i="25"/>
  <c r="L25" i="24"/>
  <c r="L24" i="24"/>
  <c r="L23" i="24"/>
  <c r="J23" i="24"/>
  <c r="J24" i="24" s="1"/>
  <c r="J25" i="24" s="1"/>
  <c r="H23" i="24"/>
  <c r="H24" i="24" s="1"/>
  <c r="H25" i="24" s="1"/>
  <c r="F23" i="24"/>
  <c r="F24" i="24" s="1"/>
  <c r="F25" i="24" s="1"/>
  <c r="D24" i="24"/>
  <c r="D25" i="24" s="1"/>
  <c r="D23" i="24"/>
  <c r="B25" i="24"/>
  <c r="B24" i="24"/>
  <c r="B23" i="24"/>
  <c r="K32" i="24"/>
  <c r="K33" i="24" s="1"/>
  <c r="K34" i="24" s="1"/>
  <c r="K35" i="24" s="1"/>
  <c r="K36" i="24" s="1"/>
  <c r="J30" i="24"/>
  <c r="J31" i="24"/>
  <c r="J32" i="24"/>
  <c r="J33" i="24"/>
  <c r="J34" i="24"/>
  <c r="J35" i="24"/>
  <c r="J36" i="24"/>
  <c r="J29" i="24"/>
  <c r="I41" i="24"/>
  <c r="I30" i="24"/>
  <c r="I31" i="24"/>
  <c r="I32" i="24"/>
  <c r="I33" i="24"/>
  <c r="I34" i="24"/>
  <c r="I35" i="24"/>
  <c r="I36" i="24"/>
  <c r="I29" i="24"/>
  <c r="L25" i="23"/>
  <c r="J25" i="23"/>
  <c r="H25" i="23"/>
  <c r="F25" i="23"/>
  <c r="D25" i="23"/>
  <c r="B25" i="23"/>
  <c r="K32" i="23"/>
  <c r="K33" i="23" s="1"/>
  <c r="K34" i="23" s="1"/>
  <c r="K35" i="23" s="1"/>
  <c r="K36" i="23" s="1"/>
  <c r="L23" i="23"/>
  <c r="L24" i="23" s="1"/>
  <c r="J23" i="23"/>
  <c r="J24" i="23" s="1"/>
  <c r="H24" i="23"/>
  <c r="H23" i="23"/>
  <c r="F23" i="23"/>
  <c r="F24" i="23" s="1"/>
  <c r="D23" i="23"/>
  <c r="D24" i="23" s="1"/>
  <c r="B24" i="23"/>
  <c r="B23" i="23"/>
  <c r="J30" i="23"/>
  <c r="J31" i="23"/>
  <c r="J32" i="23"/>
  <c r="J33" i="23"/>
  <c r="J34" i="23"/>
  <c r="J35" i="23"/>
  <c r="J36" i="23"/>
  <c r="J29" i="23"/>
  <c r="I41" i="23"/>
  <c r="I30" i="23"/>
  <c r="I31" i="23"/>
  <c r="I32" i="23"/>
  <c r="I33" i="23"/>
  <c r="I34" i="23"/>
  <c r="I35" i="23"/>
  <c r="I36" i="23"/>
  <c r="I29" i="23"/>
  <c r="L25" i="22"/>
  <c r="J25" i="22"/>
  <c r="H25" i="22"/>
  <c r="F25" i="22"/>
  <c r="D25" i="22"/>
  <c r="B25" i="22"/>
  <c r="L23" i="22"/>
  <c r="L24" i="22" s="1"/>
  <c r="J23" i="22"/>
  <c r="J24" i="22" s="1"/>
  <c r="H23" i="22"/>
  <c r="H24" i="22" s="1"/>
  <c r="F24" i="22"/>
  <c r="F23" i="22"/>
  <c r="D23" i="22"/>
  <c r="D24" i="22" s="1"/>
  <c r="B24" i="22"/>
  <c r="B23" i="22"/>
  <c r="K33" i="22"/>
  <c r="K34" i="22" s="1"/>
  <c r="K35" i="22" s="1"/>
  <c r="K36" i="22" s="1"/>
  <c r="K37" i="22" s="1"/>
  <c r="J31" i="22"/>
  <c r="J32" i="22"/>
  <c r="J33" i="22"/>
  <c r="J34" i="22"/>
  <c r="J35" i="22"/>
  <c r="J36" i="22"/>
  <c r="J37" i="22"/>
  <c r="J30" i="22"/>
  <c r="I41" i="22"/>
  <c r="I31" i="22"/>
  <c r="I32" i="22"/>
  <c r="I33" i="22"/>
  <c r="I34" i="22"/>
  <c r="I35" i="22"/>
  <c r="I36" i="22"/>
  <c r="I37" i="22"/>
  <c r="I30" i="22"/>
  <c r="L25" i="21"/>
  <c r="J25" i="21"/>
  <c r="H25" i="21"/>
  <c r="F25" i="21"/>
  <c r="D25" i="21"/>
  <c r="B25" i="21"/>
  <c r="K31" i="21"/>
  <c r="K32" i="21" s="1"/>
  <c r="K33" i="21" s="1"/>
  <c r="K34" i="21" s="1"/>
  <c r="K35" i="21" s="1"/>
  <c r="J29" i="21"/>
  <c r="J30" i="21"/>
  <c r="J31" i="21"/>
  <c r="J32" i="21"/>
  <c r="J33" i="21"/>
  <c r="J34" i="21"/>
  <c r="J35" i="21"/>
  <c r="J28" i="21"/>
  <c r="L24" i="21"/>
  <c r="J24" i="21"/>
  <c r="H24" i="21"/>
  <c r="F24" i="21"/>
  <c r="D24" i="21"/>
  <c r="B24" i="21"/>
  <c r="L23" i="21"/>
  <c r="J23" i="21"/>
  <c r="H23" i="21"/>
  <c r="F23" i="21"/>
  <c r="D23" i="21"/>
  <c r="B23" i="21"/>
  <c r="I41" i="21"/>
  <c r="I29" i="21"/>
  <c r="I30" i="21"/>
  <c r="I31" i="21"/>
  <c r="I32" i="21"/>
  <c r="I33" i="21"/>
  <c r="I34" i="21"/>
  <c r="I35" i="21"/>
  <c r="I28" i="21"/>
  <c r="L25" i="20"/>
  <c r="J25" i="20"/>
  <c r="H25" i="20"/>
  <c r="F25" i="20"/>
  <c r="D25" i="20"/>
  <c r="B25" i="20"/>
  <c r="K32" i="20"/>
  <c r="K33" i="20" s="1"/>
  <c r="K34" i="20" s="1"/>
  <c r="K35" i="20" s="1"/>
  <c r="K36" i="20" s="1"/>
  <c r="J30" i="20"/>
  <c r="J31" i="20"/>
  <c r="J32" i="20"/>
  <c r="J33" i="20"/>
  <c r="J34" i="20"/>
  <c r="J35" i="20"/>
  <c r="J36" i="20"/>
  <c r="J29" i="20"/>
  <c r="I30" i="20"/>
  <c r="I31" i="20"/>
  <c r="I32" i="20"/>
  <c r="I33" i="20"/>
  <c r="I34" i="20"/>
  <c r="I35" i="20"/>
  <c r="I36" i="20"/>
  <c r="I29" i="20"/>
  <c r="L24" i="20"/>
  <c r="J24" i="20"/>
  <c r="H24" i="20"/>
  <c r="F24" i="20"/>
  <c r="D24" i="20"/>
  <c r="B24" i="20"/>
  <c r="L23" i="20"/>
  <c r="J23" i="20"/>
  <c r="H23" i="20"/>
  <c r="F23" i="20"/>
  <c r="D23" i="20"/>
  <c r="B23" i="20"/>
  <c r="I41" i="20"/>
  <c r="L25" i="19"/>
  <c r="J25" i="19"/>
  <c r="H25" i="19"/>
  <c r="F25" i="19"/>
  <c r="D25" i="19"/>
  <c r="B25" i="19"/>
  <c r="K32" i="19"/>
  <c r="K33" i="19" s="1"/>
  <c r="K34" i="19" s="1"/>
  <c r="K35" i="19" s="1"/>
  <c r="K36" i="19" s="1"/>
  <c r="J30" i="19"/>
  <c r="J31" i="19"/>
  <c r="J32" i="19"/>
  <c r="J33" i="19"/>
  <c r="J34" i="19"/>
  <c r="J35" i="19"/>
  <c r="J36" i="19"/>
  <c r="J29" i="19"/>
  <c r="L24" i="19"/>
  <c r="J24" i="19"/>
  <c r="H24" i="19"/>
  <c r="F24" i="19"/>
  <c r="D24" i="19"/>
  <c r="B24" i="19"/>
  <c r="L23" i="19"/>
  <c r="J23" i="19"/>
  <c r="H23" i="19"/>
  <c r="F23" i="19"/>
  <c r="D23" i="19"/>
  <c r="B23" i="19"/>
  <c r="I41" i="19"/>
  <c r="I30" i="19"/>
  <c r="I31" i="19"/>
  <c r="I32" i="19"/>
  <c r="I33" i="19"/>
  <c r="I34" i="19"/>
  <c r="I35" i="19"/>
  <c r="I36" i="19"/>
  <c r="I29" i="19"/>
  <c r="L25" i="18"/>
  <c r="J25" i="18"/>
  <c r="H25" i="18"/>
  <c r="F25" i="18"/>
  <c r="D25" i="18"/>
  <c r="B25" i="18"/>
  <c r="K32" i="18"/>
  <c r="K33" i="18" s="1"/>
  <c r="K34" i="18" s="1"/>
  <c r="K31" i="18"/>
  <c r="K30" i="18"/>
  <c r="J28" i="18"/>
  <c r="J29" i="18"/>
  <c r="J30" i="18"/>
  <c r="J31" i="18"/>
  <c r="J32" i="18"/>
  <c r="J33" i="18"/>
  <c r="J34" i="18"/>
  <c r="J27" i="18"/>
  <c r="L24" i="18"/>
  <c r="J24" i="18"/>
  <c r="H24" i="18"/>
  <c r="F24" i="18"/>
  <c r="D24" i="18"/>
  <c r="B24" i="18"/>
  <c r="L23" i="18"/>
  <c r="J23" i="18"/>
  <c r="H23" i="18"/>
  <c r="F23" i="18"/>
  <c r="D23" i="18"/>
  <c r="B23" i="18"/>
  <c r="I28" i="18"/>
  <c r="I29" i="18"/>
  <c r="I30" i="18"/>
  <c r="I31" i="18"/>
  <c r="I32" i="18"/>
  <c r="I33" i="18"/>
  <c r="I34" i="18"/>
  <c r="I27" i="18"/>
  <c r="I41" i="18"/>
  <c r="L25" i="17"/>
  <c r="J25" i="17"/>
  <c r="H25" i="17"/>
  <c r="F25" i="17"/>
  <c r="D25" i="17"/>
  <c r="B25" i="17"/>
  <c r="K6" i="35"/>
  <c r="K7" i="35" s="1"/>
  <c r="K8" i="35" s="1"/>
  <c r="K9" i="35" s="1"/>
  <c r="K10" i="35" s="1"/>
  <c r="I6" i="35"/>
  <c r="I7" i="35" s="1"/>
  <c r="I8" i="35" s="1"/>
  <c r="I9" i="35" s="1"/>
  <c r="I10" i="35" s="1"/>
  <c r="G6" i="35"/>
  <c r="G7" i="35" s="1"/>
  <c r="G8" i="35" s="1"/>
  <c r="G9" i="35" s="1"/>
  <c r="G10" i="35" s="1"/>
  <c r="E6" i="35"/>
  <c r="E7" i="35" s="1"/>
  <c r="E8" i="35" s="1"/>
  <c r="E9" i="35" s="1"/>
  <c r="E10" i="35" s="1"/>
  <c r="C6" i="35"/>
  <c r="C7" i="35" s="1"/>
  <c r="C8" i="35" s="1"/>
  <c r="C9" i="35" s="1"/>
  <c r="C10" i="35" s="1"/>
  <c r="M6" i="34"/>
  <c r="M7" i="34" s="1"/>
  <c r="M8" i="34" s="1"/>
  <c r="M9" i="34" s="1"/>
  <c r="M10" i="34" s="1"/>
  <c r="K6" i="34"/>
  <c r="K7" i="34" s="1"/>
  <c r="K8" i="34" s="1"/>
  <c r="K9" i="34" s="1"/>
  <c r="K10" i="34" s="1"/>
  <c r="I6" i="34"/>
  <c r="I7" i="34" s="1"/>
  <c r="I8" i="34" s="1"/>
  <c r="I9" i="34" s="1"/>
  <c r="I10" i="34" s="1"/>
  <c r="G7" i="34"/>
  <c r="G8" i="34" s="1"/>
  <c r="G9" i="34" s="1"/>
  <c r="G10" i="34" s="1"/>
  <c r="G6" i="34"/>
  <c r="E6" i="34"/>
  <c r="E7" i="34" s="1"/>
  <c r="E8" i="34" s="1"/>
  <c r="E9" i="34" s="1"/>
  <c r="E10" i="34" s="1"/>
  <c r="C6" i="34"/>
  <c r="C7" i="34" s="1"/>
  <c r="C8" i="34" s="1"/>
  <c r="C9" i="34" s="1"/>
  <c r="C10" i="34" s="1"/>
  <c r="M6" i="33"/>
  <c r="M7" i="33" s="1"/>
  <c r="M8" i="33" s="1"/>
  <c r="M9" i="33" s="1"/>
  <c r="M10" i="33" s="1"/>
  <c r="K6" i="33"/>
  <c r="K7" i="33" s="1"/>
  <c r="K8" i="33" s="1"/>
  <c r="K9" i="33" s="1"/>
  <c r="K10" i="33" s="1"/>
  <c r="I6" i="33"/>
  <c r="I7" i="33" s="1"/>
  <c r="I8" i="33" s="1"/>
  <c r="I9" i="33" s="1"/>
  <c r="I10" i="33" s="1"/>
  <c r="G6" i="33"/>
  <c r="G7" i="33" s="1"/>
  <c r="G8" i="33" s="1"/>
  <c r="G9" i="33" s="1"/>
  <c r="G10" i="33" s="1"/>
  <c r="E6" i="33"/>
  <c r="E7" i="33" s="1"/>
  <c r="E8" i="33" s="1"/>
  <c r="E9" i="33" s="1"/>
  <c r="E10" i="33" s="1"/>
  <c r="C6" i="33"/>
  <c r="C7" i="33" s="1"/>
  <c r="C8" i="33" s="1"/>
  <c r="C9" i="33" s="1"/>
  <c r="C10" i="33" s="1"/>
  <c r="M6" i="32"/>
  <c r="M7" i="32" s="1"/>
  <c r="M8" i="32" s="1"/>
  <c r="M9" i="32" s="1"/>
  <c r="M10" i="32" s="1"/>
  <c r="K6" i="32"/>
  <c r="K7" i="32" s="1"/>
  <c r="K8" i="32" s="1"/>
  <c r="K9" i="32" s="1"/>
  <c r="K10" i="32" s="1"/>
  <c r="I6" i="32"/>
  <c r="I7" i="32" s="1"/>
  <c r="I8" i="32" s="1"/>
  <c r="I9" i="32" s="1"/>
  <c r="I10" i="32" s="1"/>
  <c r="G6" i="32"/>
  <c r="G7" i="32" s="1"/>
  <c r="G8" i="32" s="1"/>
  <c r="G9" i="32" s="1"/>
  <c r="G10" i="32" s="1"/>
  <c r="E6" i="32"/>
  <c r="E7" i="32" s="1"/>
  <c r="E8" i="32" s="1"/>
  <c r="E9" i="32" s="1"/>
  <c r="E10" i="32" s="1"/>
  <c r="C6" i="32"/>
  <c r="C7" i="32" s="1"/>
  <c r="C8" i="32" s="1"/>
  <c r="C9" i="32" s="1"/>
  <c r="C10" i="32" s="1"/>
  <c r="M6" i="31"/>
  <c r="M7" i="31" s="1"/>
  <c r="M8" i="31" s="1"/>
  <c r="M9" i="31" s="1"/>
  <c r="M10" i="31" s="1"/>
  <c r="K6" i="31"/>
  <c r="K7" i="31" s="1"/>
  <c r="K8" i="31" s="1"/>
  <c r="K9" i="31" s="1"/>
  <c r="K10" i="31" s="1"/>
  <c r="I6" i="31"/>
  <c r="I7" i="31" s="1"/>
  <c r="I8" i="31" s="1"/>
  <c r="I9" i="31" s="1"/>
  <c r="I10" i="31" s="1"/>
  <c r="G6" i="31"/>
  <c r="G7" i="31" s="1"/>
  <c r="G8" i="31" s="1"/>
  <c r="G9" i="31" s="1"/>
  <c r="G10" i="31" s="1"/>
  <c r="E6" i="31"/>
  <c r="E7" i="31" s="1"/>
  <c r="E8" i="31" s="1"/>
  <c r="E9" i="31" s="1"/>
  <c r="E10" i="31" s="1"/>
  <c r="C6" i="31"/>
  <c r="C7" i="31" s="1"/>
  <c r="C8" i="31" s="1"/>
  <c r="C9" i="31" s="1"/>
  <c r="C10" i="31" s="1"/>
  <c r="M6" i="30"/>
  <c r="M7" i="30" s="1"/>
  <c r="M8" i="30" s="1"/>
  <c r="M9" i="30" s="1"/>
  <c r="M10" i="30" s="1"/>
  <c r="K6" i="30"/>
  <c r="K7" i="30" s="1"/>
  <c r="K8" i="30" s="1"/>
  <c r="K9" i="30" s="1"/>
  <c r="K10" i="30" s="1"/>
  <c r="I6" i="30"/>
  <c r="I7" i="30" s="1"/>
  <c r="I8" i="30" s="1"/>
  <c r="I9" i="30" s="1"/>
  <c r="I10" i="30" s="1"/>
  <c r="G6" i="30"/>
  <c r="G7" i="30" s="1"/>
  <c r="G8" i="30" s="1"/>
  <c r="G9" i="30" s="1"/>
  <c r="G10" i="30" s="1"/>
  <c r="E6" i="30"/>
  <c r="E7" i="30" s="1"/>
  <c r="E8" i="30" s="1"/>
  <c r="E9" i="30" s="1"/>
  <c r="E10" i="30" s="1"/>
  <c r="C7" i="30"/>
  <c r="C8" i="30" s="1"/>
  <c r="C9" i="30" s="1"/>
  <c r="C10" i="30" s="1"/>
  <c r="C6" i="30"/>
  <c r="M6" i="29"/>
  <c r="M7" i="29" s="1"/>
  <c r="M8" i="29" s="1"/>
  <c r="M9" i="29" s="1"/>
  <c r="M10" i="29" s="1"/>
  <c r="K6" i="29"/>
  <c r="K7" i="29" s="1"/>
  <c r="K8" i="29" s="1"/>
  <c r="K9" i="29" s="1"/>
  <c r="K10" i="29" s="1"/>
  <c r="I6" i="29"/>
  <c r="I7" i="29" s="1"/>
  <c r="I8" i="29" s="1"/>
  <c r="I9" i="29" s="1"/>
  <c r="I10" i="29" s="1"/>
  <c r="G6" i="29"/>
  <c r="G7" i="29" s="1"/>
  <c r="G8" i="29" s="1"/>
  <c r="G9" i="29" s="1"/>
  <c r="G10" i="29" s="1"/>
  <c r="E6" i="29"/>
  <c r="E7" i="29" s="1"/>
  <c r="E8" i="29" s="1"/>
  <c r="E9" i="29" s="1"/>
  <c r="E10" i="29" s="1"/>
  <c r="C6" i="29"/>
  <c r="C7" i="29" s="1"/>
  <c r="C8" i="29" s="1"/>
  <c r="C9" i="29" s="1"/>
  <c r="C10" i="29" s="1"/>
  <c r="M6" i="28"/>
  <c r="M7" i="28" s="1"/>
  <c r="M8" i="28" s="1"/>
  <c r="M9" i="28" s="1"/>
  <c r="M10" i="28" s="1"/>
  <c r="K6" i="28"/>
  <c r="K7" i="28" s="1"/>
  <c r="K8" i="28" s="1"/>
  <c r="K9" i="28" s="1"/>
  <c r="K10" i="28" s="1"/>
  <c r="I6" i="28"/>
  <c r="I7" i="28" s="1"/>
  <c r="I8" i="28" s="1"/>
  <c r="I9" i="28" s="1"/>
  <c r="I10" i="28" s="1"/>
  <c r="G6" i="28"/>
  <c r="G7" i="28" s="1"/>
  <c r="G8" i="28" s="1"/>
  <c r="G9" i="28" s="1"/>
  <c r="G10" i="28" s="1"/>
  <c r="E6" i="28"/>
  <c r="E7" i="28" s="1"/>
  <c r="E8" i="28" s="1"/>
  <c r="E9" i="28" s="1"/>
  <c r="E10" i="28" s="1"/>
  <c r="C6" i="28"/>
  <c r="C7" i="28" s="1"/>
  <c r="C8" i="28" s="1"/>
  <c r="C9" i="28" s="1"/>
  <c r="C10" i="28" s="1"/>
  <c r="M6" i="27"/>
  <c r="M7" i="27" s="1"/>
  <c r="M8" i="27" s="1"/>
  <c r="M9" i="27" s="1"/>
  <c r="M10" i="27" s="1"/>
  <c r="K6" i="27"/>
  <c r="K7" i="27" s="1"/>
  <c r="K8" i="27" s="1"/>
  <c r="K9" i="27" s="1"/>
  <c r="K10" i="27" s="1"/>
  <c r="I6" i="27"/>
  <c r="I7" i="27" s="1"/>
  <c r="I8" i="27" s="1"/>
  <c r="I9" i="27" s="1"/>
  <c r="I10" i="27" s="1"/>
  <c r="G6" i="27"/>
  <c r="G7" i="27" s="1"/>
  <c r="G8" i="27" s="1"/>
  <c r="G9" i="27" s="1"/>
  <c r="G10" i="27" s="1"/>
  <c r="E6" i="27"/>
  <c r="E7" i="27" s="1"/>
  <c r="E8" i="27" s="1"/>
  <c r="E9" i="27" s="1"/>
  <c r="E10" i="27" s="1"/>
  <c r="C6" i="27"/>
  <c r="C7" i="27" s="1"/>
  <c r="C8" i="27" s="1"/>
  <c r="C9" i="27" s="1"/>
  <c r="C10" i="27" s="1"/>
  <c r="M6" i="26"/>
  <c r="M7" i="26" s="1"/>
  <c r="M8" i="26" s="1"/>
  <c r="M9" i="26" s="1"/>
  <c r="M10" i="26" s="1"/>
  <c r="K6" i="26"/>
  <c r="K7" i="26" s="1"/>
  <c r="K8" i="26" s="1"/>
  <c r="K9" i="26" s="1"/>
  <c r="K10" i="26" s="1"/>
  <c r="I6" i="26"/>
  <c r="I7" i="26" s="1"/>
  <c r="I8" i="26" s="1"/>
  <c r="I9" i="26" s="1"/>
  <c r="I10" i="26" s="1"/>
  <c r="G6" i="26"/>
  <c r="G7" i="26" s="1"/>
  <c r="G8" i="26" s="1"/>
  <c r="G9" i="26" s="1"/>
  <c r="G10" i="26" s="1"/>
  <c r="E6" i="26"/>
  <c r="E7" i="26" s="1"/>
  <c r="E8" i="26" s="1"/>
  <c r="E9" i="26" s="1"/>
  <c r="E10" i="26" s="1"/>
  <c r="C6" i="26"/>
  <c r="C7" i="26" s="1"/>
  <c r="C8" i="26" s="1"/>
  <c r="C9" i="26" s="1"/>
  <c r="C10" i="26" s="1"/>
  <c r="M6" i="25"/>
  <c r="M7" i="25" s="1"/>
  <c r="M8" i="25" s="1"/>
  <c r="M9" i="25" s="1"/>
  <c r="M10" i="25" s="1"/>
  <c r="K6" i="25"/>
  <c r="K7" i="25" s="1"/>
  <c r="K8" i="25" s="1"/>
  <c r="K9" i="25" s="1"/>
  <c r="K10" i="25" s="1"/>
  <c r="I6" i="25"/>
  <c r="I7" i="25" s="1"/>
  <c r="I8" i="25" s="1"/>
  <c r="I9" i="25" s="1"/>
  <c r="I10" i="25" s="1"/>
  <c r="G6" i="25"/>
  <c r="G7" i="25" s="1"/>
  <c r="G8" i="25" s="1"/>
  <c r="G9" i="25" s="1"/>
  <c r="G10" i="25" s="1"/>
  <c r="E6" i="25"/>
  <c r="E7" i="25" s="1"/>
  <c r="E8" i="25" s="1"/>
  <c r="E9" i="25" s="1"/>
  <c r="E10" i="25" s="1"/>
  <c r="C6" i="25"/>
  <c r="C7" i="25" s="1"/>
  <c r="C8" i="25" s="1"/>
  <c r="C9" i="25" s="1"/>
  <c r="C10" i="25" s="1"/>
  <c r="M6" i="24"/>
  <c r="M7" i="24" s="1"/>
  <c r="M8" i="24" s="1"/>
  <c r="M9" i="24" s="1"/>
  <c r="M10" i="24" s="1"/>
  <c r="K6" i="24"/>
  <c r="K7" i="24" s="1"/>
  <c r="K8" i="24" s="1"/>
  <c r="K9" i="24" s="1"/>
  <c r="K10" i="24" s="1"/>
  <c r="I6" i="24"/>
  <c r="I7" i="24" s="1"/>
  <c r="I8" i="24" s="1"/>
  <c r="I9" i="24" s="1"/>
  <c r="I10" i="24" s="1"/>
  <c r="G6" i="24"/>
  <c r="G7" i="24" s="1"/>
  <c r="G8" i="24" s="1"/>
  <c r="G9" i="24" s="1"/>
  <c r="G10" i="24" s="1"/>
  <c r="E6" i="24"/>
  <c r="E7" i="24" s="1"/>
  <c r="E8" i="24" s="1"/>
  <c r="E9" i="24" s="1"/>
  <c r="E10" i="24" s="1"/>
  <c r="C6" i="24"/>
  <c r="C7" i="24" s="1"/>
  <c r="C8" i="24" s="1"/>
  <c r="C9" i="24" s="1"/>
  <c r="C10" i="24" s="1"/>
  <c r="M6" i="23"/>
  <c r="M7" i="23" s="1"/>
  <c r="M8" i="23" s="1"/>
  <c r="M9" i="23" s="1"/>
  <c r="M10" i="23" s="1"/>
  <c r="K6" i="23"/>
  <c r="K7" i="23" s="1"/>
  <c r="K8" i="23" s="1"/>
  <c r="K9" i="23" s="1"/>
  <c r="K10" i="23" s="1"/>
  <c r="I6" i="23"/>
  <c r="I7" i="23" s="1"/>
  <c r="I8" i="23" s="1"/>
  <c r="I9" i="23" s="1"/>
  <c r="I10" i="23" s="1"/>
  <c r="G6" i="23"/>
  <c r="G7" i="23" s="1"/>
  <c r="G8" i="23" s="1"/>
  <c r="G9" i="23" s="1"/>
  <c r="G10" i="23" s="1"/>
  <c r="E6" i="23"/>
  <c r="E7" i="23" s="1"/>
  <c r="E8" i="23" s="1"/>
  <c r="E9" i="23" s="1"/>
  <c r="E10" i="23" s="1"/>
  <c r="C6" i="23"/>
  <c r="C7" i="23" s="1"/>
  <c r="C8" i="23" s="1"/>
  <c r="C9" i="23" s="1"/>
  <c r="C10" i="23" s="1"/>
  <c r="M6" i="22"/>
  <c r="M7" i="22" s="1"/>
  <c r="M8" i="22" s="1"/>
  <c r="M9" i="22" s="1"/>
  <c r="M10" i="22" s="1"/>
  <c r="K6" i="22"/>
  <c r="K7" i="22" s="1"/>
  <c r="K8" i="22" s="1"/>
  <c r="K9" i="22" s="1"/>
  <c r="K10" i="22" s="1"/>
  <c r="I6" i="22"/>
  <c r="I7" i="22" s="1"/>
  <c r="I8" i="22" s="1"/>
  <c r="I9" i="22" s="1"/>
  <c r="I10" i="22" s="1"/>
  <c r="G6" i="22"/>
  <c r="G7" i="22" s="1"/>
  <c r="G8" i="22" s="1"/>
  <c r="G9" i="22" s="1"/>
  <c r="G10" i="22" s="1"/>
  <c r="E6" i="22"/>
  <c r="E7" i="22" s="1"/>
  <c r="E8" i="22" s="1"/>
  <c r="E9" i="22" s="1"/>
  <c r="E10" i="22" s="1"/>
  <c r="C6" i="22"/>
  <c r="C7" i="22" s="1"/>
  <c r="C8" i="22" s="1"/>
  <c r="C9" i="22" s="1"/>
  <c r="C10" i="22" s="1"/>
  <c r="M6" i="21"/>
  <c r="M7" i="21" s="1"/>
  <c r="M8" i="21" s="1"/>
  <c r="M9" i="21" s="1"/>
  <c r="M10" i="21" s="1"/>
  <c r="K6" i="21"/>
  <c r="K7" i="21" s="1"/>
  <c r="K8" i="21" s="1"/>
  <c r="K9" i="21" s="1"/>
  <c r="K10" i="21" s="1"/>
  <c r="I6" i="21"/>
  <c r="I7" i="21" s="1"/>
  <c r="I8" i="21" s="1"/>
  <c r="I9" i="21" s="1"/>
  <c r="I10" i="21" s="1"/>
  <c r="G6" i="21"/>
  <c r="G7" i="21" s="1"/>
  <c r="G8" i="21" s="1"/>
  <c r="G9" i="21" s="1"/>
  <c r="G10" i="21" s="1"/>
  <c r="E6" i="21"/>
  <c r="E7" i="21" s="1"/>
  <c r="E8" i="21" s="1"/>
  <c r="E9" i="21" s="1"/>
  <c r="E10" i="21" s="1"/>
  <c r="C6" i="21"/>
  <c r="C7" i="21" s="1"/>
  <c r="C8" i="21" s="1"/>
  <c r="C9" i="21" s="1"/>
  <c r="C10" i="21" s="1"/>
  <c r="M6" i="20"/>
  <c r="M7" i="20" s="1"/>
  <c r="M8" i="20" s="1"/>
  <c r="M9" i="20" s="1"/>
  <c r="M10" i="20" s="1"/>
  <c r="K6" i="20"/>
  <c r="K7" i="20" s="1"/>
  <c r="K8" i="20" s="1"/>
  <c r="K9" i="20" s="1"/>
  <c r="K10" i="20" s="1"/>
  <c r="I6" i="20"/>
  <c r="I7" i="20" s="1"/>
  <c r="I8" i="20" s="1"/>
  <c r="I9" i="20" s="1"/>
  <c r="I10" i="20" s="1"/>
  <c r="G6" i="20"/>
  <c r="G7" i="20" s="1"/>
  <c r="G8" i="20" s="1"/>
  <c r="G9" i="20" s="1"/>
  <c r="G10" i="20" s="1"/>
  <c r="E6" i="20"/>
  <c r="E7" i="20" s="1"/>
  <c r="E8" i="20" s="1"/>
  <c r="E9" i="20" s="1"/>
  <c r="E10" i="20" s="1"/>
  <c r="C6" i="20"/>
  <c r="C7" i="20" s="1"/>
  <c r="C8" i="20" s="1"/>
  <c r="C9" i="20" s="1"/>
  <c r="C10" i="20" s="1"/>
  <c r="M6" i="19"/>
  <c r="M7" i="19" s="1"/>
  <c r="M8" i="19" s="1"/>
  <c r="M9" i="19" s="1"/>
  <c r="M10" i="19" s="1"/>
  <c r="K6" i="19"/>
  <c r="K7" i="19" s="1"/>
  <c r="K8" i="19" s="1"/>
  <c r="K9" i="19" s="1"/>
  <c r="K10" i="19" s="1"/>
  <c r="I6" i="19"/>
  <c r="I7" i="19" s="1"/>
  <c r="I8" i="19" s="1"/>
  <c r="I9" i="19" s="1"/>
  <c r="I10" i="19" s="1"/>
  <c r="G6" i="19"/>
  <c r="G7" i="19" s="1"/>
  <c r="G8" i="19" s="1"/>
  <c r="G9" i="19" s="1"/>
  <c r="G10" i="19" s="1"/>
  <c r="E6" i="19"/>
  <c r="E7" i="19" s="1"/>
  <c r="E8" i="19" s="1"/>
  <c r="E9" i="19" s="1"/>
  <c r="E10" i="19" s="1"/>
  <c r="C6" i="19"/>
  <c r="C7" i="19" s="1"/>
  <c r="C8" i="19" s="1"/>
  <c r="C9" i="19" s="1"/>
  <c r="C10" i="19" s="1"/>
  <c r="M6" i="18"/>
  <c r="M7" i="18" s="1"/>
  <c r="M8" i="18" s="1"/>
  <c r="M9" i="18" s="1"/>
  <c r="M10" i="18" s="1"/>
  <c r="K6" i="18"/>
  <c r="K7" i="18" s="1"/>
  <c r="K8" i="18" s="1"/>
  <c r="K9" i="18" s="1"/>
  <c r="K10" i="18" s="1"/>
  <c r="I6" i="18"/>
  <c r="I7" i="18" s="1"/>
  <c r="I8" i="18" s="1"/>
  <c r="I9" i="18" s="1"/>
  <c r="I10" i="18" s="1"/>
  <c r="G6" i="18"/>
  <c r="G7" i="18" s="1"/>
  <c r="G8" i="18" s="1"/>
  <c r="G9" i="18" s="1"/>
  <c r="G10" i="18" s="1"/>
  <c r="E6" i="18"/>
  <c r="E7" i="18" s="1"/>
  <c r="E8" i="18" s="1"/>
  <c r="E9" i="18" s="1"/>
  <c r="E10" i="18" s="1"/>
  <c r="C6" i="18"/>
  <c r="C7" i="18" s="1"/>
  <c r="C8" i="18" s="1"/>
  <c r="C9" i="18" s="1"/>
  <c r="C10" i="18" s="1"/>
  <c r="K31" i="17"/>
  <c r="K32" i="17" s="1"/>
  <c r="K33" i="17" s="1"/>
  <c r="K34" i="17" s="1"/>
  <c r="K35" i="17" s="1"/>
  <c r="M6" i="17"/>
  <c r="M7" i="17" s="1"/>
  <c r="M8" i="17" s="1"/>
  <c r="M9" i="17" s="1"/>
  <c r="M10" i="17" s="1"/>
  <c r="K6" i="17"/>
  <c r="K7" i="17" s="1"/>
  <c r="K8" i="17" s="1"/>
  <c r="K9" i="17" s="1"/>
  <c r="K10" i="17" s="1"/>
  <c r="I6" i="17"/>
  <c r="I7" i="17" s="1"/>
  <c r="I8" i="17" s="1"/>
  <c r="I9" i="17" s="1"/>
  <c r="I10" i="17" s="1"/>
  <c r="G6" i="17"/>
  <c r="G7" i="17" s="1"/>
  <c r="G8" i="17" s="1"/>
  <c r="G9" i="17" s="1"/>
  <c r="G10" i="17" s="1"/>
  <c r="E6" i="17"/>
  <c r="E7" i="17" s="1"/>
  <c r="E8" i="17" s="1"/>
  <c r="E9" i="17" s="1"/>
  <c r="E10" i="17" s="1"/>
  <c r="C6" i="17"/>
  <c r="C7" i="17" s="1"/>
  <c r="C8" i="17" s="1"/>
  <c r="C9" i="17" s="1"/>
  <c r="C10" i="17" s="1"/>
  <c r="J29" i="17"/>
  <c r="J30" i="17"/>
  <c r="J31" i="17"/>
  <c r="J32" i="17"/>
  <c r="J33" i="17"/>
  <c r="J34" i="17"/>
  <c r="J35" i="17"/>
  <c r="J28" i="17"/>
  <c r="L24" i="17"/>
  <c r="J24" i="17"/>
  <c r="H24" i="17"/>
  <c r="F24" i="17"/>
  <c r="D24" i="17"/>
  <c r="B24" i="17"/>
  <c r="L23" i="17"/>
  <c r="J23" i="17"/>
  <c r="H23" i="17"/>
  <c r="F23" i="17"/>
  <c r="D23" i="17"/>
  <c r="B23" i="17"/>
  <c r="I41" i="17"/>
  <c r="I29" i="17"/>
  <c r="I30" i="17"/>
  <c r="I31" i="17"/>
  <c r="I32" i="17"/>
  <c r="I33" i="17"/>
  <c r="I34" i="17"/>
  <c r="I35" i="17"/>
  <c r="I28" i="17"/>
  <c r="L25" i="16"/>
  <c r="J25" i="16"/>
  <c r="H25" i="16"/>
  <c r="F25" i="16"/>
  <c r="D25" i="16"/>
  <c r="B25" i="16"/>
  <c r="K31" i="16"/>
  <c r="K32" i="16" s="1"/>
  <c r="K33" i="16" s="1"/>
  <c r="K34" i="16" s="1"/>
  <c r="K35" i="16" s="1"/>
  <c r="L23" i="16"/>
  <c r="L24" i="16" s="1"/>
  <c r="J23" i="16"/>
  <c r="H23" i="16"/>
  <c r="H24" i="16" s="1"/>
  <c r="J24" i="16"/>
  <c r="F24" i="16"/>
  <c r="D24" i="16"/>
  <c r="B24" i="16"/>
  <c r="J29" i="16"/>
  <c r="J30" i="16"/>
  <c r="J31" i="16"/>
  <c r="J32" i="16"/>
  <c r="J33" i="16"/>
  <c r="J34" i="16"/>
  <c r="J35" i="16"/>
  <c r="J28" i="16"/>
  <c r="I41" i="16"/>
  <c r="I29" i="16"/>
  <c r="I30" i="16"/>
  <c r="I31" i="16"/>
  <c r="I32" i="16"/>
  <c r="I33" i="16"/>
  <c r="I34" i="16"/>
  <c r="I35" i="16"/>
  <c r="I28" i="16"/>
  <c r="L25" i="15"/>
  <c r="J25" i="15"/>
  <c r="H25" i="15"/>
  <c r="F25" i="15"/>
  <c r="D25" i="15"/>
  <c r="B25" i="15"/>
  <c r="K31" i="15"/>
  <c r="K32" i="15" s="1"/>
  <c r="K33" i="15" s="1"/>
  <c r="K34" i="15" s="1"/>
  <c r="K35" i="15" s="1"/>
  <c r="L23" i="15"/>
  <c r="L24" i="15" s="1"/>
  <c r="J23" i="15"/>
  <c r="J24" i="15" s="1"/>
  <c r="H23" i="15"/>
  <c r="H24" i="15"/>
  <c r="F24" i="15"/>
  <c r="D24" i="15"/>
  <c r="B24" i="15"/>
  <c r="J29" i="15"/>
  <c r="J30" i="15"/>
  <c r="J31" i="15"/>
  <c r="J32" i="15"/>
  <c r="J33" i="15"/>
  <c r="J34" i="15"/>
  <c r="J35" i="15"/>
  <c r="J28" i="15"/>
  <c r="I41" i="15"/>
  <c r="I29" i="15"/>
  <c r="I30" i="15"/>
  <c r="I31" i="15"/>
  <c r="I32" i="15"/>
  <c r="I33" i="15"/>
  <c r="I34" i="15"/>
  <c r="I35" i="15"/>
  <c r="I28" i="15"/>
  <c r="L25" i="14"/>
  <c r="J25" i="14"/>
  <c r="H25" i="14"/>
  <c r="F25" i="14"/>
  <c r="D25" i="14"/>
  <c r="B25" i="14"/>
  <c r="L24" i="14"/>
  <c r="J24" i="14"/>
  <c r="H24" i="14"/>
  <c r="F24" i="14"/>
  <c r="D24" i="14"/>
  <c r="B24" i="14"/>
  <c r="K32" i="14"/>
  <c r="K33" i="14" s="1"/>
  <c r="K34" i="14" s="1"/>
  <c r="K35" i="14" s="1"/>
  <c r="K36" i="14" s="1"/>
  <c r="J30" i="14"/>
  <c r="J31" i="14"/>
  <c r="J32" i="14"/>
  <c r="J33" i="14"/>
  <c r="J34" i="14"/>
  <c r="J35" i="14"/>
  <c r="J36" i="14"/>
  <c r="J29" i="14"/>
  <c r="I41" i="14"/>
  <c r="I30" i="14"/>
  <c r="I31" i="14"/>
  <c r="I32" i="14"/>
  <c r="I33" i="14"/>
  <c r="I34" i="14"/>
  <c r="I35" i="14"/>
  <c r="I36" i="14"/>
  <c r="I29" i="14"/>
  <c r="L23" i="14"/>
  <c r="J23" i="14"/>
  <c r="H23" i="14"/>
  <c r="L25" i="13"/>
  <c r="J25" i="13"/>
  <c r="H25" i="13"/>
  <c r="F25" i="13"/>
  <c r="D25" i="13"/>
  <c r="B25" i="13"/>
  <c r="K33" i="13"/>
  <c r="K34" i="13" s="1"/>
  <c r="K35" i="13" s="1"/>
  <c r="K36" i="13" s="1"/>
  <c r="K37" i="13" s="1"/>
  <c r="J31" i="13"/>
  <c r="J32" i="13"/>
  <c r="J33" i="13"/>
  <c r="J34" i="13"/>
  <c r="J35" i="13"/>
  <c r="J36" i="13"/>
  <c r="J37" i="13"/>
  <c r="J30" i="13"/>
  <c r="L23" i="13"/>
  <c r="L24" i="13" s="1"/>
  <c r="J23" i="13"/>
  <c r="J24" i="13" s="1"/>
  <c r="H24" i="13"/>
  <c r="F24" i="13"/>
  <c r="D24" i="13"/>
  <c r="B24" i="13"/>
  <c r="I41" i="13"/>
  <c r="I31" i="13"/>
  <c r="I32" i="13"/>
  <c r="I33" i="13"/>
  <c r="I34" i="13"/>
  <c r="I35" i="13"/>
  <c r="I36" i="13"/>
  <c r="I37" i="13"/>
  <c r="I30" i="13"/>
  <c r="F26" i="3"/>
  <c r="L26" i="2"/>
  <c r="D26" i="2"/>
  <c r="L25" i="12"/>
  <c r="J25" i="12"/>
  <c r="H25" i="12"/>
  <c r="F25" i="12"/>
  <c r="D25" i="12"/>
  <c r="B25" i="12"/>
  <c r="L33" i="12"/>
  <c r="L34" i="12" s="1"/>
  <c r="L35" i="12" s="1"/>
  <c r="L36" i="12" s="1"/>
  <c r="L37" i="12" s="1"/>
  <c r="K31" i="12"/>
  <c r="K32" i="12"/>
  <c r="K33" i="12"/>
  <c r="K34" i="12"/>
  <c r="K35" i="12"/>
  <c r="K36" i="12"/>
  <c r="K37" i="12"/>
  <c r="K30" i="12"/>
  <c r="J31" i="12"/>
  <c r="J32" i="12"/>
  <c r="J33" i="12"/>
  <c r="J34" i="12"/>
  <c r="J35" i="12"/>
  <c r="J36" i="12"/>
  <c r="J37" i="12"/>
  <c r="J30" i="12"/>
  <c r="L24" i="12"/>
  <c r="J24" i="12"/>
  <c r="H24" i="12"/>
  <c r="F24" i="12"/>
  <c r="D24" i="12"/>
  <c r="B24" i="12"/>
  <c r="I45" i="12"/>
  <c r="L23" i="12"/>
  <c r="J23" i="12"/>
  <c r="H23" i="12"/>
  <c r="M6" i="16"/>
  <c r="M7" i="16" s="1"/>
  <c r="M8" i="16" s="1"/>
  <c r="M9" i="16" s="1"/>
  <c r="M10" i="16" s="1"/>
  <c r="K6" i="16"/>
  <c r="K7" i="16" s="1"/>
  <c r="K8" i="16" s="1"/>
  <c r="K9" i="16" s="1"/>
  <c r="K10" i="16" s="1"/>
  <c r="I6" i="16"/>
  <c r="I7" i="16" s="1"/>
  <c r="I8" i="16" s="1"/>
  <c r="I9" i="16" s="1"/>
  <c r="I10" i="16" s="1"/>
  <c r="G6" i="16"/>
  <c r="G7" i="16" s="1"/>
  <c r="G8" i="16" s="1"/>
  <c r="G9" i="16" s="1"/>
  <c r="G10" i="16" s="1"/>
  <c r="E6" i="16"/>
  <c r="E7" i="16" s="1"/>
  <c r="E8" i="16" s="1"/>
  <c r="E9" i="16" s="1"/>
  <c r="E10" i="16" s="1"/>
  <c r="C6" i="16"/>
  <c r="C7" i="16" s="1"/>
  <c r="C8" i="16" s="1"/>
  <c r="C9" i="16" s="1"/>
  <c r="C10" i="16" s="1"/>
  <c r="M6" i="15"/>
  <c r="M7" i="15" s="1"/>
  <c r="M8" i="15" s="1"/>
  <c r="M9" i="15" s="1"/>
  <c r="M10" i="15" s="1"/>
  <c r="K6" i="15"/>
  <c r="K7" i="15" s="1"/>
  <c r="K8" i="15" s="1"/>
  <c r="K9" i="15" s="1"/>
  <c r="K10" i="15" s="1"/>
  <c r="I6" i="15"/>
  <c r="I7" i="15" s="1"/>
  <c r="I8" i="15" s="1"/>
  <c r="I9" i="15" s="1"/>
  <c r="I10" i="15" s="1"/>
  <c r="G6" i="15"/>
  <c r="G7" i="15" s="1"/>
  <c r="G8" i="15" s="1"/>
  <c r="G9" i="15" s="1"/>
  <c r="G10" i="15" s="1"/>
  <c r="E6" i="15"/>
  <c r="E7" i="15" s="1"/>
  <c r="E8" i="15" s="1"/>
  <c r="E9" i="15" s="1"/>
  <c r="E10" i="15" s="1"/>
  <c r="C6" i="15"/>
  <c r="C7" i="15" s="1"/>
  <c r="C8" i="15" s="1"/>
  <c r="C9" i="15" s="1"/>
  <c r="C10" i="15" s="1"/>
  <c r="M6" i="14"/>
  <c r="M7" i="14" s="1"/>
  <c r="M8" i="14" s="1"/>
  <c r="M9" i="14" s="1"/>
  <c r="M10" i="14" s="1"/>
  <c r="K6" i="14"/>
  <c r="K7" i="14" s="1"/>
  <c r="K8" i="14" s="1"/>
  <c r="K9" i="14" s="1"/>
  <c r="K10" i="14" s="1"/>
  <c r="I6" i="14"/>
  <c r="I7" i="14" s="1"/>
  <c r="I8" i="14" s="1"/>
  <c r="I9" i="14" s="1"/>
  <c r="I10" i="14" s="1"/>
  <c r="G6" i="14"/>
  <c r="G7" i="14" s="1"/>
  <c r="G8" i="14" s="1"/>
  <c r="G9" i="14" s="1"/>
  <c r="G10" i="14" s="1"/>
  <c r="E6" i="14"/>
  <c r="E7" i="14" s="1"/>
  <c r="E8" i="14" s="1"/>
  <c r="E9" i="14" s="1"/>
  <c r="E10" i="14" s="1"/>
  <c r="C6" i="14"/>
  <c r="C7" i="14" s="1"/>
  <c r="C8" i="14" s="1"/>
  <c r="C9" i="14" s="1"/>
  <c r="C10" i="14" s="1"/>
  <c r="M6" i="13"/>
  <c r="M7" i="13" s="1"/>
  <c r="M8" i="13" s="1"/>
  <c r="M9" i="13" s="1"/>
  <c r="M10" i="13" s="1"/>
  <c r="K6" i="13"/>
  <c r="K7" i="13" s="1"/>
  <c r="K8" i="13" s="1"/>
  <c r="K9" i="13" s="1"/>
  <c r="K10" i="13" s="1"/>
  <c r="I6" i="13"/>
  <c r="I7" i="13" s="1"/>
  <c r="I8" i="13" s="1"/>
  <c r="I9" i="13" s="1"/>
  <c r="I10" i="13" s="1"/>
  <c r="G6" i="13"/>
  <c r="G7" i="13" s="1"/>
  <c r="G8" i="13" s="1"/>
  <c r="G9" i="13" s="1"/>
  <c r="G10" i="13" s="1"/>
  <c r="E6" i="13"/>
  <c r="E7" i="13" s="1"/>
  <c r="E8" i="13" s="1"/>
  <c r="E9" i="13" s="1"/>
  <c r="E10" i="13" s="1"/>
  <c r="C6" i="13"/>
  <c r="C7" i="13" s="1"/>
  <c r="C8" i="13" s="1"/>
  <c r="C9" i="13" s="1"/>
  <c r="C10" i="13" s="1"/>
  <c r="M6" i="12"/>
  <c r="M7" i="12" s="1"/>
  <c r="M8" i="12" s="1"/>
  <c r="M9" i="12" s="1"/>
  <c r="M10" i="12" s="1"/>
  <c r="K6" i="12"/>
  <c r="K7" i="12" s="1"/>
  <c r="K8" i="12" s="1"/>
  <c r="K9" i="12" s="1"/>
  <c r="K10" i="12" s="1"/>
  <c r="I6" i="12"/>
  <c r="I7" i="12" s="1"/>
  <c r="I8" i="12" s="1"/>
  <c r="I9" i="12" s="1"/>
  <c r="I10" i="12" s="1"/>
  <c r="G6" i="12"/>
  <c r="G7" i="12" s="1"/>
  <c r="G8" i="12" s="1"/>
  <c r="G9" i="12" s="1"/>
  <c r="G10" i="12" s="1"/>
  <c r="E6" i="12"/>
  <c r="E7" i="12" s="1"/>
  <c r="E8" i="12" s="1"/>
  <c r="E9" i="12" s="1"/>
  <c r="E10" i="12" s="1"/>
  <c r="C6" i="12"/>
  <c r="C7" i="12" s="1"/>
  <c r="C8" i="12" s="1"/>
  <c r="C9" i="12" s="1"/>
  <c r="C10" i="12" s="1"/>
  <c r="F23" i="16"/>
  <c r="D23" i="16"/>
  <c r="B23" i="16"/>
  <c r="F23" i="15"/>
  <c r="D23" i="15"/>
  <c r="B23" i="15"/>
  <c r="F23" i="14"/>
  <c r="D23" i="14"/>
  <c r="B23" i="14"/>
  <c r="H23" i="13"/>
  <c r="F23" i="13"/>
  <c r="D23" i="13"/>
  <c r="B23" i="13"/>
  <c r="F23" i="12"/>
  <c r="D23" i="12"/>
  <c r="B23" i="12"/>
  <c r="D26" i="6"/>
  <c r="F26" i="6"/>
  <c r="H26" i="6"/>
  <c r="J26" i="6"/>
  <c r="L26" i="6"/>
  <c r="B26" i="6"/>
  <c r="D26" i="11"/>
  <c r="F26" i="11"/>
  <c r="H26" i="11"/>
  <c r="B26" i="11"/>
  <c r="D26" i="10"/>
  <c r="F26" i="10"/>
  <c r="H26" i="10"/>
  <c r="J26" i="10"/>
  <c r="L26" i="10"/>
  <c r="B26" i="10"/>
  <c r="D26" i="9"/>
  <c r="H26" i="9"/>
  <c r="J26" i="9"/>
  <c r="L26" i="9"/>
  <c r="B26" i="9"/>
  <c r="D26" i="8"/>
  <c r="F26" i="8"/>
  <c r="H26" i="8"/>
  <c r="J26" i="8"/>
  <c r="L26" i="8"/>
  <c r="B26" i="8"/>
  <c r="D26" i="7"/>
  <c r="F26" i="7"/>
  <c r="H26" i="7"/>
  <c r="J26" i="7"/>
  <c r="L26" i="7"/>
  <c r="B26" i="7"/>
  <c r="H26" i="4"/>
  <c r="J26" i="4"/>
  <c r="F26" i="4"/>
  <c r="B26" i="4"/>
  <c r="L26" i="4"/>
  <c r="D26" i="4"/>
  <c r="J26" i="3"/>
  <c r="L26" i="3"/>
  <c r="H26" i="3"/>
  <c r="L26" i="5"/>
  <c r="F26" i="2"/>
  <c r="H26" i="2"/>
  <c r="J26" i="2"/>
  <c r="B26" i="2"/>
  <c r="L25" i="3"/>
  <c r="D24" i="3"/>
  <c r="F24" i="3"/>
  <c r="H24" i="3"/>
  <c r="J24" i="3"/>
  <c r="L24" i="3"/>
  <c r="B24" i="3"/>
  <c r="B25" i="3" s="1"/>
  <c r="B26" i="3" s="1"/>
  <c r="F25" i="5"/>
  <c r="F26" i="5" s="1"/>
  <c r="H25" i="5"/>
  <c r="H26" i="5" s="1"/>
  <c r="J25" i="5"/>
  <c r="J26" i="5" s="1"/>
  <c r="D25" i="2"/>
  <c r="F25" i="2"/>
  <c r="H25" i="2"/>
  <c r="J25" i="2"/>
  <c r="L25" i="2"/>
  <c r="B25" i="2"/>
  <c r="M44" i="11"/>
  <c r="D25" i="11"/>
  <c r="F25" i="11"/>
  <c r="H25" i="11"/>
  <c r="B25" i="11"/>
  <c r="D24" i="11"/>
  <c r="F24" i="11"/>
  <c r="H24" i="11"/>
  <c r="B24" i="11"/>
  <c r="I33" i="11"/>
  <c r="N46" i="11" s="1"/>
  <c r="I34" i="11"/>
  <c r="N47" i="11" s="1"/>
  <c r="I35" i="11"/>
  <c r="N48" i="11" s="1"/>
  <c r="I36" i="11"/>
  <c r="N49" i="11" s="1"/>
  <c r="I37" i="11"/>
  <c r="N50" i="11" s="1"/>
  <c r="I38" i="11"/>
  <c r="N51" i="11" s="1"/>
  <c r="I39" i="11"/>
  <c r="H41" i="11"/>
  <c r="H32" i="11"/>
  <c r="I32" i="11" s="1"/>
  <c r="N45" i="11" s="1"/>
  <c r="H33" i="11"/>
  <c r="H34" i="11"/>
  <c r="H35" i="11"/>
  <c r="H36" i="11"/>
  <c r="H37" i="11"/>
  <c r="H38" i="11"/>
  <c r="H31" i="11"/>
  <c r="I31" i="11" s="1"/>
  <c r="N44" i="11" s="1"/>
  <c r="H25" i="10"/>
  <c r="L25" i="10"/>
  <c r="B25" i="10"/>
  <c r="D24" i="10"/>
  <c r="D25" i="10" s="1"/>
  <c r="F24" i="10"/>
  <c r="F25" i="10" s="1"/>
  <c r="H24" i="10"/>
  <c r="J24" i="10"/>
  <c r="J25" i="10" s="1"/>
  <c r="L24" i="10"/>
  <c r="B24" i="10"/>
  <c r="K39" i="10"/>
  <c r="K32" i="10"/>
  <c r="K33" i="10"/>
  <c r="K34" i="10"/>
  <c r="K35" i="10"/>
  <c r="K36" i="10"/>
  <c r="K37" i="10"/>
  <c r="K38" i="10"/>
  <c r="J42" i="10"/>
  <c r="J32" i="10"/>
  <c r="J33" i="10"/>
  <c r="J34" i="10"/>
  <c r="J35" i="10"/>
  <c r="J36" i="10"/>
  <c r="J37" i="10"/>
  <c r="J38" i="10"/>
  <c r="J31" i="10"/>
  <c r="K31" i="10" s="1"/>
  <c r="D25" i="9"/>
  <c r="H25" i="9"/>
  <c r="J25" i="9"/>
  <c r="L25" i="9"/>
  <c r="B25" i="9"/>
  <c r="D24" i="9"/>
  <c r="F24" i="9"/>
  <c r="F25" i="9" s="1"/>
  <c r="F26" i="9" s="1"/>
  <c r="H24" i="9"/>
  <c r="J24" i="9"/>
  <c r="L24" i="9"/>
  <c r="B24" i="9"/>
  <c r="K30" i="9"/>
  <c r="K31" i="9"/>
  <c r="K32" i="9"/>
  <c r="K33" i="9"/>
  <c r="K34" i="9"/>
  <c r="K35" i="9"/>
  <c r="K36" i="9"/>
  <c r="K37" i="9"/>
  <c r="K29" i="9"/>
  <c r="J40" i="9"/>
  <c r="J30" i="9"/>
  <c r="J31" i="9"/>
  <c r="J32" i="9"/>
  <c r="J33" i="9"/>
  <c r="J34" i="9"/>
  <c r="J35" i="9"/>
  <c r="J36" i="9"/>
  <c r="J29" i="9"/>
  <c r="D25" i="8"/>
  <c r="B24" i="8"/>
  <c r="B25" i="8" s="1"/>
  <c r="D24" i="8"/>
  <c r="F24" i="8"/>
  <c r="F25" i="8" s="1"/>
  <c r="H24" i="8"/>
  <c r="H25" i="8" s="1"/>
  <c r="J24" i="8"/>
  <c r="J25" i="8" s="1"/>
  <c r="L24" i="8"/>
  <c r="L25" i="8" s="1"/>
  <c r="K30" i="8"/>
  <c r="J40" i="8"/>
  <c r="K36" i="8" s="1"/>
  <c r="J30" i="8"/>
  <c r="J31" i="8"/>
  <c r="K31" i="8" s="1"/>
  <c r="J32" i="8"/>
  <c r="K32" i="8" s="1"/>
  <c r="J33" i="8"/>
  <c r="K33" i="8" s="1"/>
  <c r="J34" i="8"/>
  <c r="K34" i="8" s="1"/>
  <c r="J35" i="8"/>
  <c r="J36" i="8"/>
  <c r="J29" i="8"/>
  <c r="B24" i="7"/>
  <c r="D24" i="7"/>
  <c r="D25" i="7" s="1"/>
  <c r="F24" i="7"/>
  <c r="F25" i="7" s="1"/>
  <c r="H24" i="7"/>
  <c r="H25" i="7" s="1"/>
  <c r="J24" i="7"/>
  <c r="L24" i="7"/>
  <c r="K40" i="7"/>
  <c r="J44" i="7"/>
  <c r="K34" i="7" s="1"/>
  <c r="B24" i="6"/>
  <c r="J33" i="7"/>
  <c r="K33" i="7" s="1"/>
  <c r="J34" i="7"/>
  <c r="J35" i="7"/>
  <c r="J36" i="7"/>
  <c r="J37" i="7"/>
  <c r="J38" i="7"/>
  <c r="J39" i="7"/>
  <c r="J32" i="7"/>
  <c r="K32" i="7" s="1"/>
  <c r="L25" i="6"/>
  <c r="D24" i="6"/>
  <c r="D25" i="6" s="1"/>
  <c r="F24" i="6"/>
  <c r="F25" i="6" s="1"/>
  <c r="H24" i="6"/>
  <c r="H25" i="6" s="1"/>
  <c r="J24" i="6"/>
  <c r="L24" i="6"/>
  <c r="K38" i="6"/>
  <c r="K39" i="6"/>
  <c r="K31" i="6"/>
  <c r="J32" i="6"/>
  <c r="K32" i="6" s="1"/>
  <c r="J33" i="6"/>
  <c r="K33" i="6" s="1"/>
  <c r="J34" i="6"/>
  <c r="K34" i="6" s="1"/>
  <c r="J35" i="6"/>
  <c r="J36" i="6"/>
  <c r="J37" i="6"/>
  <c r="J38" i="6"/>
  <c r="J31" i="6"/>
  <c r="J42" i="6"/>
  <c r="K37" i="6" s="1"/>
  <c r="D24" i="4"/>
  <c r="D25" i="4" s="1"/>
  <c r="F24" i="4"/>
  <c r="F25" i="4" s="1"/>
  <c r="H24" i="4"/>
  <c r="H25" i="4" s="1"/>
  <c r="J24" i="4"/>
  <c r="J25" i="4" s="1"/>
  <c r="L24" i="4"/>
  <c r="L25" i="4" s="1"/>
  <c r="B24" i="4"/>
  <c r="B25" i="4" s="1"/>
  <c r="J32" i="4"/>
  <c r="K32" i="4" s="1"/>
  <c r="J33" i="4"/>
  <c r="K33" i="4" s="1"/>
  <c r="J34" i="4"/>
  <c r="K34" i="4" s="1"/>
  <c r="J31" i="4"/>
  <c r="K31" i="4" s="1"/>
  <c r="J38" i="4"/>
  <c r="J38" i="3"/>
  <c r="D25" i="3" s="1"/>
  <c r="D26" i="3" s="1"/>
  <c r="J32" i="3"/>
  <c r="K32" i="3" s="1"/>
  <c r="J33" i="3"/>
  <c r="K33" i="3" s="1"/>
  <c r="J34" i="3"/>
  <c r="J31" i="3"/>
  <c r="D24" i="5"/>
  <c r="D25" i="5" s="1"/>
  <c r="D26" i="5" s="1"/>
  <c r="F24" i="5"/>
  <c r="H24" i="5"/>
  <c r="J24" i="5"/>
  <c r="L24" i="5"/>
  <c r="L25" i="5" s="1"/>
  <c r="B24" i="5"/>
  <c r="B25" i="5" s="1"/>
  <c r="J31" i="5"/>
  <c r="K31" i="5" s="1"/>
  <c r="J32" i="5"/>
  <c r="K32" i="5" s="1"/>
  <c r="J33" i="5"/>
  <c r="K33" i="5" s="1"/>
  <c r="J30" i="5"/>
  <c r="K30" i="5" s="1"/>
  <c r="J38" i="5"/>
  <c r="L24" i="2"/>
  <c r="J24" i="2"/>
  <c r="B24" i="2"/>
  <c r="D24" i="2"/>
  <c r="F24" i="2"/>
  <c r="H24" i="2"/>
  <c r="J37" i="2"/>
  <c r="J31" i="2"/>
  <c r="J32" i="2"/>
  <c r="J33" i="2"/>
  <c r="J30" i="2"/>
  <c r="B25" i="7" l="1"/>
  <c r="K38" i="7"/>
  <c r="K37" i="7"/>
  <c r="K39" i="7"/>
  <c r="L25" i="7"/>
  <c r="J25" i="7"/>
  <c r="K36" i="7"/>
  <c r="K35" i="7"/>
  <c r="J25" i="6"/>
  <c r="K36" i="6"/>
  <c r="K35" i="6"/>
  <c r="B25" i="6"/>
  <c r="F25" i="3"/>
  <c r="H25" i="3"/>
  <c r="K34" i="3"/>
  <c r="J25" i="3"/>
  <c r="K31" i="3"/>
  <c r="K29" i="8"/>
  <c r="K35" i="8"/>
  <c r="K37" i="8"/>
  <c r="L31" i="2"/>
  <c r="L32" i="2"/>
  <c r="L30" i="2"/>
  <c r="L33" i="2"/>
</calcChain>
</file>

<file path=xl/sharedStrings.xml><?xml version="1.0" encoding="utf-8"?>
<sst xmlns="http://schemas.openxmlformats.org/spreadsheetml/2006/main" count="2774" uniqueCount="252">
  <si>
    <t>Sample</t>
  </si>
  <si>
    <t>15_15C_T1</t>
  </si>
  <si>
    <t>19_15C_T1</t>
  </si>
  <si>
    <t>20_15C_T1</t>
  </si>
  <si>
    <t>23_15C_T1</t>
  </si>
  <si>
    <t>25_15C_T1</t>
  </si>
  <si>
    <t>26_15C_T1</t>
  </si>
  <si>
    <t>27_15C_T1</t>
  </si>
  <si>
    <t>30_15C_T1</t>
  </si>
  <si>
    <t>31_15C_T1</t>
  </si>
  <si>
    <t>32_15C_T1</t>
  </si>
  <si>
    <t>37_15C_T1</t>
  </si>
  <si>
    <t>42_15C_T1</t>
  </si>
  <si>
    <t>43_15C_T1</t>
  </si>
  <si>
    <t>46_15C_T1</t>
  </si>
  <si>
    <t>48_15C_T1</t>
  </si>
  <si>
    <t>52_15C_T1</t>
  </si>
  <si>
    <t>54_15C_T1</t>
  </si>
  <si>
    <t>72_15C_T1</t>
  </si>
  <si>
    <t>74_15C_T1</t>
  </si>
  <si>
    <t>76_15C_T1</t>
  </si>
  <si>
    <t>79_15C_T1</t>
  </si>
  <si>
    <t>17_15C_T1</t>
  </si>
  <si>
    <t>82_15C_T1</t>
  </si>
  <si>
    <t>92_15C_T1</t>
  </si>
  <si>
    <t>94_15C_T1</t>
  </si>
  <si>
    <t>96_15C_T1</t>
  </si>
  <si>
    <t>104_15C_T1</t>
  </si>
  <si>
    <t>107_15C_T1</t>
  </si>
  <si>
    <t>114_15C_T1</t>
  </si>
  <si>
    <t>118_15C_T1</t>
  </si>
  <si>
    <t>B1_15C_T1</t>
  </si>
  <si>
    <t>B2_15C_T1</t>
  </si>
  <si>
    <t>B3_15C_T1</t>
  </si>
  <si>
    <t>B4_15C_T1</t>
  </si>
  <si>
    <t>B5_15C_T1</t>
  </si>
  <si>
    <t>15_15C_T2</t>
  </si>
  <si>
    <t>19_15C_T2</t>
  </si>
  <si>
    <t>20_15C_T2</t>
  </si>
  <si>
    <t>23_15C_T2</t>
  </si>
  <si>
    <t>25_15C_T2</t>
  </si>
  <si>
    <t>26_15C_T2</t>
  </si>
  <si>
    <t>27_15C_T2</t>
  </si>
  <si>
    <t>30_15C_T2</t>
  </si>
  <si>
    <t>31_15C_T2</t>
  </si>
  <si>
    <t>32_15C_T2</t>
  </si>
  <si>
    <t>37_15C_T2</t>
  </si>
  <si>
    <t>42_15C_T2</t>
  </si>
  <si>
    <t>43_15C_T2</t>
  </si>
  <si>
    <t>46_15C_T2</t>
  </si>
  <si>
    <t>48_15C_T2</t>
  </si>
  <si>
    <t>52_15C_T2</t>
  </si>
  <si>
    <t>54_15C_T2</t>
  </si>
  <si>
    <t>72_15C_T2</t>
  </si>
  <si>
    <t>74_15C_T2</t>
  </si>
  <si>
    <t>76_15C_T2</t>
  </si>
  <si>
    <t>79_15C_T2</t>
  </si>
  <si>
    <t>17_15C_T2</t>
  </si>
  <si>
    <t>82_15C_T2</t>
  </si>
  <si>
    <t>92_15C_T2</t>
  </si>
  <si>
    <t>94_15C_T2</t>
  </si>
  <si>
    <t>96_15C_T2</t>
  </si>
  <si>
    <t>104_15C_T2</t>
  </si>
  <si>
    <t>107_15C_T2</t>
  </si>
  <si>
    <t>114_15C_T2</t>
  </si>
  <si>
    <t>118_15C_T2</t>
  </si>
  <si>
    <t>B1_15C_T2</t>
  </si>
  <si>
    <t>B2_15C_T2</t>
  </si>
  <si>
    <t>B3_15C_T2</t>
  </si>
  <si>
    <t>B4_15C_T2</t>
  </si>
  <si>
    <t>B5_15C_T2</t>
  </si>
  <si>
    <t>15_25C_T1</t>
  </si>
  <si>
    <t>19_25C_T1</t>
  </si>
  <si>
    <t>20_25C_T1</t>
  </si>
  <si>
    <t>23_25C_T1</t>
  </si>
  <si>
    <t>25_25C_T1</t>
  </si>
  <si>
    <t>26_25C_T1</t>
  </si>
  <si>
    <t>27_25C_T1</t>
  </si>
  <si>
    <t>30_25C_T1</t>
  </si>
  <si>
    <t>31_25C_T1</t>
  </si>
  <si>
    <t>32_25C_T1</t>
  </si>
  <si>
    <t>37_25C_T1</t>
  </si>
  <si>
    <t>42_25C_T1</t>
  </si>
  <si>
    <t>43_25C_T1</t>
  </si>
  <si>
    <t>46_25C_T1</t>
  </si>
  <si>
    <t>48_25C_T1</t>
  </si>
  <si>
    <t>52_25C_T1</t>
  </si>
  <si>
    <t>54_25C_T1</t>
  </si>
  <si>
    <t>72_25C_T1</t>
  </si>
  <si>
    <t>74_25C_T1</t>
  </si>
  <si>
    <t>76_25C_T1</t>
  </si>
  <si>
    <t>79_25C_T1</t>
  </si>
  <si>
    <t>17_25C_T1</t>
  </si>
  <si>
    <t>82_25C_T1</t>
  </si>
  <si>
    <t>92_25C_T1</t>
  </si>
  <si>
    <t>94_25C_T1</t>
  </si>
  <si>
    <t>96_25C_T1</t>
  </si>
  <si>
    <t>104_25C_T1</t>
  </si>
  <si>
    <t>107_25C_T1</t>
  </si>
  <si>
    <t>114_25C_T1</t>
  </si>
  <si>
    <t>118_25C_T1</t>
  </si>
  <si>
    <t>B1_25C_T1</t>
  </si>
  <si>
    <t>B2_25C_T1</t>
  </si>
  <si>
    <t>B3_25C_T1</t>
  </si>
  <si>
    <t>B4_25C_T1</t>
  </si>
  <si>
    <t>B5_25C_T1</t>
  </si>
  <si>
    <t>15_25C_T2</t>
  </si>
  <si>
    <t>19_25C_T2</t>
  </si>
  <si>
    <t>20_25C_T2</t>
  </si>
  <si>
    <t>23_25C_T2</t>
  </si>
  <si>
    <t>25_25C_T2</t>
  </si>
  <si>
    <t>26_25C_T2</t>
  </si>
  <si>
    <t>27_25C_T2</t>
  </si>
  <si>
    <t>30_25C_T2</t>
  </si>
  <si>
    <t>31_25C_T2</t>
  </si>
  <si>
    <t>32_25C_T2</t>
  </si>
  <si>
    <t>37_25C_T2</t>
  </si>
  <si>
    <t>42_25C_T2</t>
  </si>
  <si>
    <t>43_25C_T2</t>
  </si>
  <si>
    <t>46_25C_T2</t>
  </si>
  <si>
    <t>48_25C_T2</t>
  </si>
  <si>
    <t>52_25C_T2</t>
  </si>
  <si>
    <t>54_25C_T2</t>
  </si>
  <si>
    <t>72_25C_T2</t>
  </si>
  <si>
    <t>74_25C_T2</t>
  </si>
  <si>
    <t>76_25C_T2</t>
  </si>
  <si>
    <t>79_25C_T2</t>
  </si>
  <si>
    <t>17_25C_T2</t>
  </si>
  <si>
    <t>82_25C_T2</t>
  </si>
  <si>
    <t>92_25C_T2</t>
  </si>
  <si>
    <t>94_25C_T2</t>
  </si>
  <si>
    <t>96_25C_T2</t>
  </si>
  <si>
    <t>104_25C_T2</t>
  </si>
  <si>
    <t>107_25C_T2</t>
  </si>
  <si>
    <t>114_25C_T2</t>
  </si>
  <si>
    <t>118_25C_T2</t>
  </si>
  <si>
    <t>B1_25C_T2</t>
  </si>
  <si>
    <t>B2_25C_T2</t>
  </si>
  <si>
    <t>B3_25C_T2</t>
  </si>
  <si>
    <t>B4_25C_T2</t>
  </si>
  <si>
    <t>B5_25C_T2</t>
  </si>
  <si>
    <t>15_45C_T1</t>
  </si>
  <si>
    <t>19_45C_T1</t>
  </si>
  <si>
    <t>20_45C_T1</t>
  </si>
  <si>
    <t>23_45C_T1</t>
  </si>
  <si>
    <t>25_45C_T1</t>
  </si>
  <si>
    <t>26_45C_T1</t>
  </si>
  <si>
    <t>27_45C_T1</t>
  </si>
  <si>
    <t>30_45C_T1</t>
  </si>
  <si>
    <t>31_45C_T1</t>
  </si>
  <si>
    <t>32_45C_T1</t>
  </si>
  <si>
    <t>37_45C_T1</t>
  </si>
  <si>
    <t>42_45C_T1</t>
  </si>
  <si>
    <t>43_45C_T1</t>
  </si>
  <si>
    <t>46_45C_T1</t>
  </si>
  <si>
    <t>48_45C_T1</t>
  </si>
  <si>
    <t>52_45C_T1</t>
  </si>
  <si>
    <t>54_45C_T1</t>
  </si>
  <si>
    <t>72_45C_T1</t>
  </si>
  <si>
    <t>74_45C_T1</t>
  </si>
  <si>
    <t>76_45C_T1</t>
  </si>
  <si>
    <t>79_45C_T1</t>
  </si>
  <si>
    <t>17_45C_T1</t>
  </si>
  <si>
    <t>82_45C_T1</t>
  </si>
  <si>
    <t>92_45C_T1</t>
  </si>
  <si>
    <t>94_45C_T1</t>
  </si>
  <si>
    <t>96_45C_T1</t>
  </si>
  <si>
    <t>104_45C_T1</t>
  </si>
  <si>
    <t>107_45C_T1</t>
  </si>
  <si>
    <t>114_45C_T1</t>
  </si>
  <si>
    <t>118_45C_T1</t>
  </si>
  <si>
    <t>B1_45C_T1</t>
  </si>
  <si>
    <t>B2_45C_T1</t>
  </si>
  <si>
    <t>B3_45C_T1</t>
  </si>
  <si>
    <t>B4_45C_T1</t>
  </si>
  <si>
    <t>B5_45C_T1</t>
  </si>
  <si>
    <t>15_45C_T2</t>
  </si>
  <si>
    <t>19_45C_T2</t>
  </si>
  <si>
    <t>20_45C_T2</t>
  </si>
  <si>
    <t>23_45C_T2</t>
  </si>
  <si>
    <t>25_45C_T2</t>
  </si>
  <si>
    <t>26_45C_T2</t>
  </si>
  <si>
    <t>27_45C_T2</t>
  </si>
  <si>
    <t>30_45C_T2</t>
  </si>
  <si>
    <t>31_45C_T2</t>
  </si>
  <si>
    <t>32_45C_T2</t>
  </si>
  <si>
    <t>37_45C_T2</t>
  </si>
  <si>
    <t>42_45C_T2</t>
  </si>
  <si>
    <t>43_45C_T2</t>
  </si>
  <si>
    <t>46_45C_T2</t>
  </si>
  <si>
    <t>48_45C_T2</t>
  </si>
  <si>
    <t>52_45C_T2</t>
  </si>
  <si>
    <t>54_45C_T2</t>
  </si>
  <si>
    <t>72_45C_T2</t>
  </si>
  <si>
    <t>74_45C_T2</t>
  </si>
  <si>
    <t>76_45C_T2</t>
  </si>
  <si>
    <t>79_45C_T2</t>
  </si>
  <si>
    <t>17_45C_T2</t>
  </si>
  <si>
    <t>82_45C_T2</t>
  </si>
  <si>
    <t>92_45C_T2</t>
  </si>
  <si>
    <t>94_45C_T2</t>
  </si>
  <si>
    <t>96_45C_T2</t>
  </si>
  <si>
    <t>104_45C_T2</t>
  </si>
  <si>
    <t>107_45C_T2</t>
  </si>
  <si>
    <t>114_45C_T2</t>
  </si>
  <si>
    <t>118_45C_T2</t>
  </si>
  <si>
    <t>B1_45C_T2</t>
  </si>
  <si>
    <t>B2_45C_T2</t>
  </si>
  <si>
    <t>B3_45C_T2</t>
  </si>
  <si>
    <t>B4_45C_T2</t>
  </si>
  <si>
    <t>B5_45C_T2</t>
  </si>
  <si>
    <t>Mass</t>
  </si>
  <si>
    <t>NA</t>
  </si>
  <si>
    <t>A</t>
  </si>
  <si>
    <t>B</t>
  </si>
  <si>
    <t>C</t>
  </si>
  <si>
    <t>D</t>
  </si>
  <si>
    <t>E</t>
  </si>
  <si>
    <t>F</t>
  </si>
  <si>
    <t>G</t>
  </si>
  <si>
    <t>H</t>
  </si>
  <si>
    <t>Set up</t>
  </si>
  <si>
    <t>blank</t>
  </si>
  <si>
    <t>Samples</t>
  </si>
  <si>
    <t>T2 15C</t>
  </si>
  <si>
    <t>B1</t>
  </si>
  <si>
    <t>B2</t>
  </si>
  <si>
    <t>B3</t>
  </si>
  <si>
    <t>T1 25C</t>
  </si>
  <si>
    <t>B4</t>
  </si>
  <si>
    <t>Blank</t>
  </si>
  <si>
    <t>T1 15C</t>
  </si>
  <si>
    <t>All standard curves</t>
  </si>
  <si>
    <t>All blanks</t>
  </si>
  <si>
    <t>average</t>
  </si>
  <si>
    <t>average-blank</t>
  </si>
  <si>
    <t>All Standard Curves</t>
  </si>
  <si>
    <t>average-blanks</t>
  </si>
  <si>
    <t>All standard curve</t>
  </si>
  <si>
    <t>averages</t>
  </si>
  <si>
    <t>uM</t>
  </si>
  <si>
    <t>Values too high for standard curve used, used standard curve from plate 5 for 52, 72, 74, 76</t>
  </si>
  <si>
    <t>Used standard curve from plate 11 for 54 and 79</t>
  </si>
  <si>
    <t>Values too high for standard curve used, used standard curve from plate 5 for 82, 92, 94, 96</t>
  </si>
  <si>
    <t>Used standard curve from plate 11 for 17</t>
  </si>
  <si>
    <t>Values too high for standard curve used, used standard curve from plate 5 for 107, 114</t>
  </si>
  <si>
    <t>Used standard curve from plate 11 for 118</t>
  </si>
  <si>
    <t>Values too high for standard curve used, used standard curve from plate 5 for 19, 25</t>
  </si>
  <si>
    <t xml:space="preserve">uM </t>
  </si>
  <si>
    <t>T2 40C</t>
  </si>
  <si>
    <t>T2 25C</t>
  </si>
  <si>
    <t>T1 40C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</si>
</sst>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Fill="1"/>
    <xf numFmtId="0" fontId="0" fillId="0" borderId="1" xfId="0" applyFill="1" applyBorder="1"/>
    <xf numFmtId="0" fontId="0" fillId="0" borderId="6" xfId="0" applyFill="1" applyBorder="1"/>
    <xf numFmtId="0" fontId="0" fillId="0" borderId="0" xfId="0" applyFill="1" applyBorder="1"/>
    <xf numFmtId="0" fontId="0" fillId="3" borderId="0" xfId="0" applyFill="1"/>
    <xf numFmtId="0" fontId="0" fillId="4" borderId="0" xfId="0" applyFill="1"/>
    <xf numFmtId="0" fontId="0" fillId="3" borderId="0" xfId="0" applyFill="1" applyBorder="1"/>
    <xf numFmtId="0" fontId="0" fillId="4" borderId="0" xfId="0" applyFill="1" applyBorder="1"/>
    <xf numFmtId="0" fontId="0" fillId="3" borderId="6" xfId="0" applyFill="1" applyBorder="1"/>
    <xf numFmtId="0" fontId="0" fillId="0" borderId="0" xfId="0" applyFill="1" applyBorder="1" applyAlignment="1"/>
    <xf numFmtId="0" fontId="1" fillId="0" borderId="0" xfId="0" applyFont="1"/>
    <xf numFmtId="0" fontId="1" fillId="0" borderId="1" xfId="0" applyFont="1" applyBorder="1"/>
    <xf numFmtId="0" fontId="1" fillId="0" borderId="7" xfId="0" applyFont="1" applyBorder="1"/>
    <xf numFmtId="0" fontId="1" fillId="0" borderId="4" xfId="0" applyFont="1" applyBorder="1"/>
    <xf numFmtId="0" fontId="1" fillId="0" borderId="8" xfId="0" applyFont="1" applyBorder="1"/>
    <xf numFmtId="0" fontId="1" fillId="0" borderId="6" xfId="0" applyFon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129286964129483"/>
                  <c:y val="-0.17220909886264216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1'!$L$30:$L$34</c:f>
              <c:numCache>
                <c:formatCode>General</c:formatCode>
                <c:ptCount val="5"/>
                <c:pt idx="0">
                  <c:v>196319.04166666666</c:v>
                </c:pt>
                <c:pt idx="1">
                  <c:v>104977.20833333334</c:v>
                </c:pt>
                <c:pt idx="2">
                  <c:v>53696.875</c:v>
                </c:pt>
                <c:pt idx="3">
                  <c:v>26781.208333333328</c:v>
                </c:pt>
                <c:pt idx="4">
                  <c:v>0</c:v>
                </c:pt>
              </c:numCache>
            </c:numRef>
          </c:xVal>
          <c:yVal>
            <c:numRef>
              <c:f>'Plate 1'!$M$30:$M$34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1-114D-A527-4BE679992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00176"/>
        <c:axId val="321394464"/>
      </c:scatterChart>
      <c:valAx>
        <c:axId val="32090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94464"/>
        <c:crosses val="autoZero"/>
        <c:crossBetween val="midCat"/>
      </c:valAx>
      <c:valAx>
        <c:axId val="3213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0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711373578302712"/>
                  <c:y val="-0.1670833333333333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10'!$I$31:$I$39</c:f>
              <c:numCache>
                <c:formatCode>General</c:formatCode>
                <c:ptCount val="9"/>
                <c:pt idx="0">
                  <c:v>1670037</c:v>
                </c:pt>
                <c:pt idx="1">
                  <c:v>945809.25</c:v>
                </c:pt>
                <c:pt idx="2">
                  <c:v>530682.75</c:v>
                </c:pt>
                <c:pt idx="3">
                  <c:v>236510.25</c:v>
                </c:pt>
                <c:pt idx="4">
                  <c:v>114773</c:v>
                </c:pt>
                <c:pt idx="5">
                  <c:v>63193.5</c:v>
                </c:pt>
                <c:pt idx="6">
                  <c:v>30393.5</c:v>
                </c:pt>
                <c:pt idx="7">
                  <c:v>14067</c:v>
                </c:pt>
                <c:pt idx="8">
                  <c:v>0</c:v>
                </c:pt>
              </c:numCache>
            </c:numRef>
          </c:xVal>
          <c:yVal>
            <c:numRef>
              <c:f>'Plate 10'!$J$31:$J$39</c:f>
              <c:numCache>
                <c:formatCode>General</c:formatCode>
                <c:ptCount val="9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8-784F-A883-A629CE2A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88415"/>
        <c:axId val="2101690063"/>
      </c:scatterChart>
      <c:valAx>
        <c:axId val="210168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90063"/>
        <c:crosses val="autoZero"/>
        <c:crossBetween val="midCat"/>
      </c:valAx>
      <c:valAx>
        <c:axId val="210169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8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02843394575677"/>
                  <c:y val="-0.20016987459900845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11'!$K$30:$K$37</c:f>
              <c:numCache>
                <c:formatCode>General</c:formatCode>
                <c:ptCount val="8"/>
                <c:pt idx="0">
                  <c:v>3548649.9444444445</c:v>
                </c:pt>
                <c:pt idx="1">
                  <c:v>1868906.4444444445</c:v>
                </c:pt>
                <c:pt idx="2">
                  <c:v>1003531.9444444444</c:v>
                </c:pt>
                <c:pt idx="3">
                  <c:v>508675.44444444444</c:v>
                </c:pt>
                <c:pt idx="4">
                  <c:v>245879.11111111112</c:v>
                </c:pt>
                <c:pt idx="5">
                  <c:v>129472.77777777778</c:v>
                </c:pt>
                <c:pt idx="6">
                  <c:v>62325.944444444453</c:v>
                </c:pt>
                <c:pt idx="7">
                  <c:v>33137.444444444438</c:v>
                </c:pt>
              </c:numCache>
            </c:numRef>
          </c:xVal>
          <c:yVal>
            <c:numRef>
              <c:f>'Plate 11'!$L$30:$L$37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4-C445-9E6A-A7766830D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638543"/>
        <c:axId val="1153671999"/>
      </c:scatterChart>
      <c:valAx>
        <c:axId val="71063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71999"/>
        <c:crosses val="autoZero"/>
        <c:crossBetween val="midCat"/>
      </c:valAx>
      <c:valAx>
        <c:axId val="11536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74015748031497"/>
                  <c:y val="-0.21377296587926509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12'!$J$30:$J$37</c:f>
              <c:numCache>
                <c:formatCode>General</c:formatCode>
                <c:ptCount val="8"/>
                <c:pt idx="0">
                  <c:v>3365061.4444444445</c:v>
                </c:pt>
                <c:pt idx="1">
                  <c:v>1782582.7777777778</c:v>
                </c:pt>
                <c:pt idx="2">
                  <c:v>894910.94444444438</c:v>
                </c:pt>
                <c:pt idx="3">
                  <c:v>480704.11111111107</c:v>
                </c:pt>
                <c:pt idx="4">
                  <c:v>238222.94444444444</c:v>
                </c:pt>
                <c:pt idx="5">
                  <c:v>115782.44444444445</c:v>
                </c:pt>
                <c:pt idx="6">
                  <c:v>58786.444444444453</c:v>
                </c:pt>
                <c:pt idx="7">
                  <c:v>30358.111111111113</c:v>
                </c:pt>
              </c:numCache>
            </c:numRef>
          </c:xVal>
          <c:yVal>
            <c:numRef>
              <c:f>'Plate 12'!$K$30:$K$37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D-E54D-A10E-D0A6C0A09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85295"/>
        <c:axId val="805278559"/>
      </c:scatterChart>
      <c:valAx>
        <c:axId val="11537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78559"/>
        <c:crosses val="autoZero"/>
        <c:crossBetween val="midCat"/>
      </c:valAx>
      <c:valAx>
        <c:axId val="8052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97659667541556"/>
                  <c:y val="-0.21228528725575971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13'!$J$29:$J$36</c:f>
              <c:numCache>
                <c:formatCode>General</c:formatCode>
                <c:ptCount val="8"/>
                <c:pt idx="0">
                  <c:v>3591980.8333333335</c:v>
                </c:pt>
                <c:pt idx="1">
                  <c:v>1864649.6666666665</c:v>
                </c:pt>
                <c:pt idx="2">
                  <c:v>975597.16666666674</c:v>
                </c:pt>
                <c:pt idx="3">
                  <c:v>513974.5</c:v>
                </c:pt>
                <c:pt idx="4">
                  <c:v>237010.5</c:v>
                </c:pt>
                <c:pt idx="5">
                  <c:v>114376.33333333333</c:v>
                </c:pt>
                <c:pt idx="6">
                  <c:v>57933.000000000007</c:v>
                </c:pt>
                <c:pt idx="7">
                  <c:v>28245.666666666668</c:v>
                </c:pt>
              </c:numCache>
            </c:numRef>
          </c:xVal>
          <c:yVal>
            <c:numRef>
              <c:f>'Plate 13'!$K$29:$K$36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3-A64A-A966-2804FECD0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467087"/>
        <c:axId val="822305583"/>
      </c:scatterChart>
      <c:valAx>
        <c:axId val="82246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05583"/>
        <c:crosses val="autoZero"/>
        <c:crossBetween val="midCat"/>
      </c:valAx>
      <c:valAx>
        <c:axId val="8223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6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22747156605425"/>
                  <c:y val="-0.20980971128608925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14'!$J$28:$J$35</c:f>
              <c:numCache>
                <c:formatCode>General</c:formatCode>
                <c:ptCount val="8"/>
                <c:pt idx="0">
                  <c:v>3620744.5</c:v>
                </c:pt>
                <c:pt idx="1">
                  <c:v>1913998</c:v>
                </c:pt>
                <c:pt idx="2">
                  <c:v>988657.5</c:v>
                </c:pt>
                <c:pt idx="3">
                  <c:v>503770.5</c:v>
                </c:pt>
                <c:pt idx="4">
                  <c:v>236364.83333333331</c:v>
                </c:pt>
                <c:pt idx="5">
                  <c:v>119397.66666666667</c:v>
                </c:pt>
                <c:pt idx="6">
                  <c:v>57199.333333333328</c:v>
                </c:pt>
                <c:pt idx="7">
                  <c:v>28787.500000000004</c:v>
                </c:pt>
              </c:numCache>
            </c:numRef>
          </c:xVal>
          <c:yVal>
            <c:numRef>
              <c:f>'Plate 14'!$K$28:$K$35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4-B64B-ADAA-D2262FFC8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922671"/>
        <c:axId val="798160511"/>
      </c:scatterChart>
      <c:valAx>
        <c:axId val="71192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60511"/>
        <c:crosses val="autoZero"/>
        <c:crossBetween val="midCat"/>
      </c:valAx>
      <c:valAx>
        <c:axId val="79816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2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11001749781278"/>
                  <c:y val="-0.19422207640711578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15'!$J$28:$J$35</c:f>
              <c:numCache>
                <c:formatCode>General</c:formatCode>
                <c:ptCount val="8"/>
                <c:pt idx="0">
                  <c:v>4134520</c:v>
                </c:pt>
                <c:pt idx="1">
                  <c:v>2311302.1666666665</c:v>
                </c:pt>
                <c:pt idx="2">
                  <c:v>1211547.5</c:v>
                </c:pt>
                <c:pt idx="3">
                  <c:v>597692.66666666663</c:v>
                </c:pt>
                <c:pt idx="4">
                  <c:v>298563.66666666669</c:v>
                </c:pt>
                <c:pt idx="5">
                  <c:v>144000</c:v>
                </c:pt>
                <c:pt idx="6">
                  <c:v>73121.166666666672</c:v>
                </c:pt>
                <c:pt idx="7">
                  <c:v>35246.666666666664</c:v>
                </c:pt>
              </c:numCache>
            </c:numRef>
          </c:xVal>
          <c:yVal>
            <c:numRef>
              <c:f>'Plate 15'!$K$28:$K$35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D-7740-B051-832085C2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138527"/>
        <c:axId val="804176127"/>
      </c:scatterChart>
      <c:valAx>
        <c:axId val="8031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76127"/>
        <c:crosses val="autoZero"/>
        <c:crossBetween val="midCat"/>
      </c:valAx>
      <c:valAx>
        <c:axId val="8041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3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00485564304462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94488188976378E-2"/>
                  <c:y val="-0.23735163312919219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16'!$J$28:$J$35</c:f>
              <c:numCache>
                <c:formatCode>General</c:formatCode>
                <c:ptCount val="8"/>
                <c:pt idx="0">
                  <c:v>3282879.0555555555</c:v>
                </c:pt>
                <c:pt idx="1">
                  <c:v>1982179.888888889</c:v>
                </c:pt>
                <c:pt idx="2">
                  <c:v>966395.5555555555</c:v>
                </c:pt>
                <c:pt idx="3">
                  <c:v>461360.72222222219</c:v>
                </c:pt>
                <c:pt idx="4">
                  <c:v>229399.22222222222</c:v>
                </c:pt>
                <c:pt idx="5">
                  <c:v>112499.05555555556</c:v>
                </c:pt>
                <c:pt idx="6">
                  <c:v>54585.722222222226</c:v>
                </c:pt>
                <c:pt idx="7">
                  <c:v>27221.722222222226</c:v>
                </c:pt>
              </c:numCache>
            </c:numRef>
          </c:xVal>
          <c:yVal>
            <c:numRef>
              <c:f>'Plate 16'!$K$28:$K$35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3-B94E-9234-19558D358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76783"/>
        <c:axId val="822322303"/>
      </c:scatterChart>
      <c:valAx>
        <c:axId val="82237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22303"/>
        <c:crosses val="autoZero"/>
        <c:crossBetween val="midCat"/>
      </c:valAx>
      <c:valAx>
        <c:axId val="8223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7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7432195975503"/>
                  <c:y val="-0.20624708369787109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17'!$J$27:$J$34</c:f>
              <c:numCache>
                <c:formatCode>General</c:formatCode>
                <c:ptCount val="8"/>
                <c:pt idx="0">
                  <c:v>3269001.9444444445</c:v>
                </c:pt>
                <c:pt idx="1">
                  <c:v>1683916.9444444443</c:v>
                </c:pt>
                <c:pt idx="2">
                  <c:v>869678.27777777775</c:v>
                </c:pt>
                <c:pt idx="3">
                  <c:v>462590.11111111112</c:v>
                </c:pt>
                <c:pt idx="4">
                  <c:v>203439.61111111112</c:v>
                </c:pt>
                <c:pt idx="5">
                  <c:v>106381.94444444444</c:v>
                </c:pt>
                <c:pt idx="6">
                  <c:v>57708.277777777774</c:v>
                </c:pt>
                <c:pt idx="7">
                  <c:v>26255.944444444445</c:v>
                </c:pt>
              </c:numCache>
            </c:numRef>
          </c:xVal>
          <c:yVal>
            <c:numRef>
              <c:f>'Plate 17'!$K$27:$K$34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E-7145-A05E-1EE6A8C31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151007"/>
        <c:axId val="829175215"/>
      </c:scatterChart>
      <c:valAx>
        <c:axId val="8241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75215"/>
        <c:crosses val="autoZero"/>
        <c:crossBetween val="midCat"/>
      </c:valAx>
      <c:valAx>
        <c:axId val="8291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5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46237970253718"/>
                  <c:y val="-0.21237751531058618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18'!$J$29:$J$36</c:f>
              <c:numCache>
                <c:formatCode>General</c:formatCode>
                <c:ptCount val="8"/>
                <c:pt idx="0">
                  <c:v>3119824.222222222</c:v>
                </c:pt>
                <c:pt idx="1">
                  <c:v>1682591.0555555555</c:v>
                </c:pt>
                <c:pt idx="2">
                  <c:v>860964.38888888888</c:v>
                </c:pt>
                <c:pt idx="3">
                  <c:v>415464.88888888893</c:v>
                </c:pt>
                <c:pt idx="4">
                  <c:v>207178.55555555556</c:v>
                </c:pt>
                <c:pt idx="5">
                  <c:v>105459.88888888889</c:v>
                </c:pt>
                <c:pt idx="6">
                  <c:v>48887.222222222219</c:v>
                </c:pt>
                <c:pt idx="7">
                  <c:v>25501.222222222223</c:v>
                </c:pt>
              </c:numCache>
            </c:numRef>
          </c:xVal>
          <c:yVal>
            <c:numRef>
              <c:f>'Plate 18'!$K$29:$K$36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0-CC4A-BA5F-6EE293540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800527"/>
        <c:axId val="798617231"/>
      </c:scatterChart>
      <c:valAx>
        <c:axId val="8278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17231"/>
        <c:crosses val="autoZero"/>
        <c:crossBetween val="midCat"/>
      </c:valAx>
      <c:valAx>
        <c:axId val="7986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0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71828521434821"/>
                  <c:y val="-0.2043649752114319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19'!$J$29:$J$36</c:f>
              <c:numCache>
                <c:formatCode>General</c:formatCode>
                <c:ptCount val="8"/>
                <c:pt idx="0">
                  <c:v>3272782.8333333335</c:v>
                </c:pt>
                <c:pt idx="1">
                  <c:v>1765998.1666666665</c:v>
                </c:pt>
                <c:pt idx="2">
                  <c:v>968734.5</c:v>
                </c:pt>
                <c:pt idx="3">
                  <c:v>460020.16666666663</c:v>
                </c:pt>
                <c:pt idx="4">
                  <c:v>227211.66666666669</c:v>
                </c:pt>
                <c:pt idx="5">
                  <c:v>111473.66666666666</c:v>
                </c:pt>
                <c:pt idx="6">
                  <c:v>52614.666666666672</c:v>
                </c:pt>
                <c:pt idx="7">
                  <c:v>25175.333333333332</c:v>
                </c:pt>
              </c:numCache>
            </c:numRef>
          </c:xVal>
          <c:yVal>
            <c:numRef>
              <c:f>'Plate 19'!$K$29:$K$36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9-4E4C-BAAC-B4BC13A8B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992351"/>
        <c:axId val="828144383"/>
      </c:scatterChart>
      <c:valAx>
        <c:axId val="82799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44383"/>
        <c:crosses val="autoZero"/>
        <c:crossBetween val="midCat"/>
      </c:valAx>
      <c:valAx>
        <c:axId val="8281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9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334033245844267"/>
                  <c:y val="-0.18691054243219599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2'!$K$30:$K$34</c:f>
              <c:numCache>
                <c:formatCode>General</c:formatCode>
                <c:ptCount val="5"/>
                <c:pt idx="0">
                  <c:v>191800.125</c:v>
                </c:pt>
                <c:pt idx="1">
                  <c:v>110318.95833333334</c:v>
                </c:pt>
                <c:pt idx="2">
                  <c:v>54959.291666666664</c:v>
                </c:pt>
                <c:pt idx="3">
                  <c:v>29155.125</c:v>
                </c:pt>
                <c:pt idx="4">
                  <c:v>0</c:v>
                </c:pt>
              </c:numCache>
            </c:numRef>
          </c:xVal>
          <c:yVal>
            <c:numRef>
              <c:f>'Plate 2'!$L$30:$L$34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D-8846-8510-80E5C71FE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885455"/>
        <c:axId val="343535616"/>
      </c:scatterChart>
      <c:valAx>
        <c:axId val="20428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35616"/>
        <c:crosses val="autoZero"/>
        <c:crossBetween val="midCat"/>
      </c:valAx>
      <c:valAx>
        <c:axId val="3435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153696412948383"/>
                  <c:y val="-0.20105132691746866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20'!$J$28:$J$35</c:f>
              <c:numCache>
                <c:formatCode>General</c:formatCode>
                <c:ptCount val="8"/>
                <c:pt idx="0">
                  <c:v>3430124.7777777775</c:v>
                </c:pt>
                <c:pt idx="1">
                  <c:v>1802561.611111111</c:v>
                </c:pt>
                <c:pt idx="2">
                  <c:v>984984.11111111112</c:v>
                </c:pt>
                <c:pt idx="3">
                  <c:v>486682.61111111112</c:v>
                </c:pt>
                <c:pt idx="4">
                  <c:v>220339.27777777778</c:v>
                </c:pt>
                <c:pt idx="5">
                  <c:v>108235.11111111111</c:v>
                </c:pt>
                <c:pt idx="6">
                  <c:v>51514.777777777774</c:v>
                </c:pt>
                <c:pt idx="7">
                  <c:v>17486.111111111109</c:v>
                </c:pt>
              </c:numCache>
            </c:numRef>
          </c:xVal>
          <c:yVal>
            <c:numRef>
              <c:f>'Plate 20'!$K$28:$K$35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2-0547-A4A5-DB6C383DE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206303"/>
        <c:axId val="804061791"/>
      </c:scatterChart>
      <c:valAx>
        <c:axId val="80420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1791"/>
        <c:crosses val="autoZero"/>
        <c:crossBetween val="midCat"/>
      </c:valAx>
      <c:valAx>
        <c:axId val="80406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0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061942257217847"/>
                  <c:y val="-0.21393518518518517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21'!$J$30:$J$37</c:f>
              <c:numCache>
                <c:formatCode>General</c:formatCode>
                <c:ptCount val="8"/>
                <c:pt idx="0">
                  <c:v>3347767.1666666665</c:v>
                </c:pt>
                <c:pt idx="1">
                  <c:v>1781975.5</c:v>
                </c:pt>
                <c:pt idx="2">
                  <c:v>844840.33333333326</c:v>
                </c:pt>
                <c:pt idx="3">
                  <c:v>437474.5</c:v>
                </c:pt>
                <c:pt idx="4">
                  <c:v>201406.33333333331</c:v>
                </c:pt>
                <c:pt idx="5">
                  <c:v>94948</c:v>
                </c:pt>
                <c:pt idx="6">
                  <c:v>48141</c:v>
                </c:pt>
                <c:pt idx="7">
                  <c:v>24896.333333333336</c:v>
                </c:pt>
              </c:numCache>
            </c:numRef>
          </c:xVal>
          <c:yVal>
            <c:numRef>
              <c:f>'Plate 21'!$K$30:$K$37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9-5141-B370-4E2341799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45711"/>
        <c:axId val="827953295"/>
      </c:scatterChart>
      <c:valAx>
        <c:axId val="82814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53295"/>
        <c:crosses val="autoZero"/>
        <c:crossBetween val="midCat"/>
      </c:valAx>
      <c:valAx>
        <c:axId val="8279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4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92672790901137"/>
                  <c:y val="-0.21667578011081948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22'!$J$29:$J$36</c:f>
              <c:numCache>
                <c:formatCode>General</c:formatCode>
                <c:ptCount val="8"/>
                <c:pt idx="0">
                  <c:v>3291689.6666666665</c:v>
                </c:pt>
                <c:pt idx="1">
                  <c:v>1784581.1666666667</c:v>
                </c:pt>
                <c:pt idx="2">
                  <c:v>856142.33333333326</c:v>
                </c:pt>
                <c:pt idx="3">
                  <c:v>456910.66666666669</c:v>
                </c:pt>
                <c:pt idx="4">
                  <c:v>207069.83333333331</c:v>
                </c:pt>
                <c:pt idx="5">
                  <c:v>98698.333333333343</c:v>
                </c:pt>
                <c:pt idx="6">
                  <c:v>51958.666666666664</c:v>
                </c:pt>
                <c:pt idx="7">
                  <c:v>26937.166666666668</c:v>
                </c:pt>
              </c:numCache>
            </c:numRef>
          </c:xVal>
          <c:yVal>
            <c:numRef>
              <c:f>'Plate 22'!$K$29:$K$36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7-9441-B8B7-B719C11A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01871"/>
        <c:axId val="856403519"/>
      </c:scatterChart>
      <c:valAx>
        <c:axId val="85640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03519"/>
        <c:crosses val="autoZero"/>
        <c:crossBetween val="midCat"/>
      </c:valAx>
      <c:valAx>
        <c:axId val="85640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0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683770778652669"/>
                  <c:y val="-0.2145483377077865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23'!$J$29:$J$36</c:f>
              <c:numCache>
                <c:formatCode>General</c:formatCode>
                <c:ptCount val="8"/>
                <c:pt idx="0">
                  <c:v>3126546.6666666665</c:v>
                </c:pt>
                <c:pt idx="1">
                  <c:v>1861944.3333333333</c:v>
                </c:pt>
                <c:pt idx="2">
                  <c:v>826801.16666666663</c:v>
                </c:pt>
                <c:pt idx="3">
                  <c:v>430019.83333333331</c:v>
                </c:pt>
                <c:pt idx="4">
                  <c:v>218237.33333333334</c:v>
                </c:pt>
                <c:pt idx="5">
                  <c:v>98719.5</c:v>
                </c:pt>
                <c:pt idx="6">
                  <c:v>54734</c:v>
                </c:pt>
                <c:pt idx="7">
                  <c:v>26413</c:v>
                </c:pt>
              </c:numCache>
            </c:numRef>
          </c:xVal>
          <c:yVal>
            <c:numRef>
              <c:f>'Plate 23'!$K$29:$K$36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1-DB4E-B010-A725E827C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423631"/>
        <c:axId val="860978287"/>
      </c:scatterChart>
      <c:valAx>
        <c:axId val="86142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78287"/>
        <c:crosses val="autoZero"/>
        <c:crossBetween val="midCat"/>
      </c:valAx>
      <c:valAx>
        <c:axId val="8609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2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45975503062117"/>
                  <c:y val="-0.21324110527850684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24'!$J$29:$J$36</c:f>
              <c:numCache>
                <c:formatCode>General</c:formatCode>
                <c:ptCount val="8"/>
                <c:pt idx="0">
                  <c:v>3292243.1666666665</c:v>
                </c:pt>
                <c:pt idx="1">
                  <c:v>1787658.8333333335</c:v>
                </c:pt>
                <c:pt idx="2">
                  <c:v>896177</c:v>
                </c:pt>
                <c:pt idx="3">
                  <c:v>466796.16666666669</c:v>
                </c:pt>
                <c:pt idx="4">
                  <c:v>212136.33333333331</c:v>
                </c:pt>
                <c:pt idx="5">
                  <c:v>102510.33333333334</c:v>
                </c:pt>
                <c:pt idx="6">
                  <c:v>50125</c:v>
                </c:pt>
                <c:pt idx="7">
                  <c:v>25682.500000000004</c:v>
                </c:pt>
              </c:numCache>
            </c:numRef>
          </c:xVal>
          <c:yVal>
            <c:numRef>
              <c:f>'Plate 24'!$K$29:$K$36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D-574C-8880-55788D6D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435119"/>
        <c:axId val="861152703"/>
      </c:scatterChart>
      <c:valAx>
        <c:axId val="86143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52703"/>
        <c:crosses val="autoZero"/>
        <c:crossBetween val="midCat"/>
      </c:valAx>
      <c:valAx>
        <c:axId val="8611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3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463801399825023"/>
                  <c:y val="-0.21734871682706328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25'!$J$29:$J$36</c:f>
              <c:numCache>
                <c:formatCode>General</c:formatCode>
                <c:ptCount val="8"/>
                <c:pt idx="0">
                  <c:v>3423342.111111111</c:v>
                </c:pt>
                <c:pt idx="1">
                  <c:v>1777783.7777777778</c:v>
                </c:pt>
                <c:pt idx="2">
                  <c:v>944889.9444444445</c:v>
                </c:pt>
                <c:pt idx="3">
                  <c:v>463390.94444444444</c:v>
                </c:pt>
                <c:pt idx="4">
                  <c:v>220463.61111111109</c:v>
                </c:pt>
                <c:pt idx="5">
                  <c:v>102869.11111111111</c:v>
                </c:pt>
                <c:pt idx="6">
                  <c:v>54062.111111111109</c:v>
                </c:pt>
                <c:pt idx="7">
                  <c:v>29140.777777777781</c:v>
                </c:pt>
              </c:numCache>
            </c:numRef>
          </c:xVal>
          <c:yVal>
            <c:numRef>
              <c:f>'Plate 25'!$K$29:$K$36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5-C446-B8AF-26EFB5EA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33567"/>
        <c:axId val="881727199"/>
      </c:scatterChart>
      <c:valAx>
        <c:axId val="88153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27199"/>
        <c:crosses val="autoZero"/>
        <c:crossBetween val="midCat"/>
      </c:valAx>
      <c:valAx>
        <c:axId val="8817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3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33573928258967"/>
                  <c:y val="-0.22720435987168269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26'!$J$29:$J$36</c:f>
              <c:numCache>
                <c:formatCode>General</c:formatCode>
                <c:ptCount val="8"/>
                <c:pt idx="0">
                  <c:v>3297813.777777778</c:v>
                </c:pt>
                <c:pt idx="1">
                  <c:v>1832548.611111111</c:v>
                </c:pt>
                <c:pt idx="2">
                  <c:v>947189.27777777775</c:v>
                </c:pt>
                <c:pt idx="3">
                  <c:v>459406.94444444444</c:v>
                </c:pt>
                <c:pt idx="4">
                  <c:v>189036.44444444444</c:v>
                </c:pt>
                <c:pt idx="5">
                  <c:v>96505.111111111109</c:v>
                </c:pt>
                <c:pt idx="6">
                  <c:v>50017.277777777781</c:v>
                </c:pt>
                <c:pt idx="7">
                  <c:v>25090.277777777777</c:v>
                </c:pt>
              </c:numCache>
            </c:numRef>
          </c:xVal>
          <c:yVal>
            <c:numRef>
              <c:f>'Plate 26'!$K$29:$K$36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2-364B-BF9B-ED5ED0592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21279"/>
        <c:axId val="856467903"/>
      </c:scatterChart>
      <c:valAx>
        <c:axId val="88412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67903"/>
        <c:crosses val="autoZero"/>
        <c:crossBetween val="midCat"/>
      </c:valAx>
      <c:valAx>
        <c:axId val="8564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2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76312335958004"/>
                  <c:y val="-0.21921806649168854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27'!$J$29:$J$36</c:f>
              <c:numCache>
                <c:formatCode>General</c:formatCode>
                <c:ptCount val="8"/>
                <c:pt idx="0">
                  <c:v>3413291.888888889</c:v>
                </c:pt>
                <c:pt idx="1">
                  <c:v>1750960.8888888888</c:v>
                </c:pt>
                <c:pt idx="2">
                  <c:v>889064.5555555555</c:v>
                </c:pt>
                <c:pt idx="3">
                  <c:v>412444.55555555556</c:v>
                </c:pt>
                <c:pt idx="4">
                  <c:v>215085.38888888891</c:v>
                </c:pt>
                <c:pt idx="5">
                  <c:v>104117.55555555556</c:v>
                </c:pt>
                <c:pt idx="6">
                  <c:v>51804.555555555555</c:v>
                </c:pt>
                <c:pt idx="7">
                  <c:v>24218.388888888887</c:v>
                </c:pt>
              </c:numCache>
            </c:numRef>
          </c:xVal>
          <c:yVal>
            <c:numRef>
              <c:f>'Plate 27'!$K$29:$K$36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0-F64D-B7AF-59D9D79F4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72399"/>
        <c:axId val="856002207"/>
      </c:scatterChart>
      <c:valAx>
        <c:axId val="85657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02207"/>
        <c:crosses val="autoZero"/>
        <c:crossBetween val="midCat"/>
      </c:valAx>
      <c:valAx>
        <c:axId val="85600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7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34562554680665"/>
                  <c:y val="-0.21757108486439194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28'!$J$29:$J$36</c:f>
              <c:numCache>
                <c:formatCode>General</c:formatCode>
                <c:ptCount val="8"/>
                <c:pt idx="0">
                  <c:v>3557660.611111111</c:v>
                </c:pt>
                <c:pt idx="1">
                  <c:v>1809186.9444444445</c:v>
                </c:pt>
                <c:pt idx="2">
                  <c:v>889633.27777777787</c:v>
                </c:pt>
                <c:pt idx="3">
                  <c:v>462602.61111111112</c:v>
                </c:pt>
                <c:pt idx="4">
                  <c:v>219527.61111111109</c:v>
                </c:pt>
                <c:pt idx="5">
                  <c:v>104261.61111111111</c:v>
                </c:pt>
                <c:pt idx="6">
                  <c:v>54480.277777777781</c:v>
                </c:pt>
                <c:pt idx="7">
                  <c:v>25794.611111111109</c:v>
                </c:pt>
              </c:numCache>
            </c:numRef>
          </c:xVal>
          <c:yVal>
            <c:numRef>
              <c:f>'Plate 28'!$K$29:$K$36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7-114E-8236-256147F2C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518447"/>
        <c:axId val="863639999"/>
      </c:scatterChart>
      <c:valAx>
        <c:axId val="86351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39999"/>
        <c:crosses val="autoZero"/>
        <c:crossBetween val="midCat"/>
      </c:valAx>
      <c:valAx>
        <c:axId val="8636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98884514435696"/>
                  <c:y val="-0.2163662875473899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29'!$J$28:$J$35</c:f>
              <c:numCache>
                <c:formatCode>General</c:formatCode>
                <c:ptCount val="8"/>
                <c:pt idx="0">
                  <c:v>3285915.6111111115</c:v>
                </c:pt>
                <c:pt idx="1">
                  <c:v>1752838.9444444445</c:v>
                </c:pt>
                <c:pt idx="2">
                  <c:v>919074.11111111112</c:v>
                </c:pt>
                <c:pt idx="3">
                  <c:v>464677.11111111107</c:v>
                </c:pt>
                <c:pt idx="4">
                  <c:v>202001.27777777778</c:v>
                </c:pt>
                <c:pt idx="5">
                  <c:v>101289.44444444445</c:v>
                </c:pt>
                <c:pt idx="6">
                  <c:v>54748.944444444438</c:v>
                </c:pt>
                <c:pt idx="7">
                  <c:v>25571.277777777777</c:v>
                </c:pt>
              </c:numCache>
            </c:numRef>
          </c:xVal>
          <c:yVal>
            <c:numRef>
              <c:f>'Plate 29'!$K$28:$K$35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1-0E4D-8EC7-6447DB451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28735"/>
        <c:axId val="880839983"/>
      </c:scatterChart>
      <c:valAx>
        <c:axId val="88552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39983"/>
        <c:crosses val="autoZero"/>
        <c:crossBetween val="midCat"/>
      </c:valAx>
      <c:valAx>
        <c:axId val="8808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2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47386264216973"/>
                  <c:y val="-0.1809722222222222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3'!$K$31:$K$35</c:f>
              <c:numCache>
                <c:formatCode>General</c:formatCode>
                <c:ptCount val="5"/>
                <c:pt idx="0">
                  <c:v>200399.29166666666</c:v>
                </c:pt>
                <c:pt idx="1">
                  <c:v>106183.45833333334</c:v>
                </c:pt>
                <c:pt idx="2">
                  <c:v>52467.791666666664</c:v>
                </c:pt>
                <c:pt idx="3">
                  <c:v>26266.791666666664</c:v>
                </c:pt>
                <c:pt idx="4">
                  <c:v>0</c:v>
                </c:pt>
              </c:numCache>
            </c:numRef>
          </c:xVal>
          <c:yVal>
            <c:numRef>
              <c:f>'Plate 3'!$L$31:$L$35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7-6E40-A8FF-99574DEAA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126703"/>
        <c:axId val="2046363327"/>
      </c:scatterChart>
      <c:valAx>
        <c:axId val="20461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363327"/>
        <c:crosses val="autoZero"/>
        <c:crossBetween val="midCat"/>
      </c:valAx>
      <c:valAx>
        <c:axId val="2046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716622922134732"/>
                  <c:y val="-0.21776574803149606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30'!$J$28:$J$35</c:f>
              <c:numCache>
                <c:formatCode>General</c:formatCode>
                <c:ptCount val="8"/>
                <c:pt idx="0">
                  <c:v>3003353.2777777775</c:v>
                </c:pt>
                <c:pt idx="1">
                  <c:v>1688564.2777777778</c:v>
                </c:pt>
                <c:pt idx="2">
                  <c:v>863895.11111111112</c:v>
                </c:pt>
                <c:pt idx="3">
                  <c:v>423160.77777777781</c:v>
                </c:pt>
                <c:pt idx="4">
                  <c:v>213143.61111111112</c:v>
                </c:pt>
                <c:pt idx="5">
                  <c:v>96620.111111111109</c:v>
                </c:pt>
                <c:pt idx="6">
                  <c:v>50209.944444444445</c:v>
                </c:pt>
                <c:pt idx="7">
                  <c:v>24885.277777777781</c:v>
                </c:pt>
              </c:numCache>
            </c:numRef>
          </c:xVal>
          <c:yVal>
            <c:numRef>
              <c:f>'Plate 30'!$K$28:$K$35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C-AD40-B828-E3D95DAF7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164207"/>
        <c:axId val="884848079"/>
      </c:scatterChart>
      <c:valAx>
        <c:axId val="118816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48079"/>
        <c:crosses val="autoZero"/>
        <c:crossBetween val="midCat"/>
      </c:valAx>
      <c:valAx>
        <c:axId val="8848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6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761023622047247"/>
                  <c:y val="-0.1854738990959463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31'!$J$29:$J$36</c:f>
              <c:numCache>
                <c:formatCode>General</c:formatCode>
                <c:ptCount val="8"/>
                <c:pt idx="0">
                  <c:v>3935264.4444444445</c:v>
                </c:pt>
                <c:pt idx="1">
                  <c:v>1639079.1111111112</c:v>
                </c:pt>
                <c:pt idx="2">
                  <c:v>886560.61111111112</c:v>
                </c:pt>
                <c:pt idx="3">
                  <c:v>489951.94444444444</c:v>
                </c:pt>
                <c:pt idx="4">
                  <c:v>223332.94444444444</c:v>
                </c:pt>
                <c:pt idx="5">
                  <c:v>106822.94444444444</c:v>
                </c:pt>
                <c:pt idx="6">
                  <c:v>53400.611111111109</c:v>
                </c:pt>
                <c:pt idx="7">
                  <c:v>22603.611111111113</c:v>
                </c:pt>
              </c:numCache>
            </c:numRef>
          </c:xVal>
          <c:yVal>
            <c:numRef>
              <c:f>'Plate 31'!$K$29:$K$36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4-C34A-A096-65F809E31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862783"/>
        <c:axId val="797443775"/>
      </c:scatterChart>
      <c:valAx>
        <c:axId val="79786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43775"/>
        <c:crosses val="autoZero"/>
        <c:crossBetween val="midCat"/>
      </c:valAx>
      <c:valAx>
        <c:axId val="79744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126443569553804"/>
                  <c:y val="-0.21869130941965587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32'!$J$29:$J$36</c:f>
              <c:numCache>
                <c:formatCode>General</c:formatCode>
                <c:ptCount val="8"/>
                <c:pt idx="0">
                  <c:v>2961108.5</c:v>
                </c:pt>
                <c:pt idx="1">
                  <c:v>1773996.1666666667</c:v>
                </c:pt>
                <c:pt idx="2">
                  <c:v>909001</c:v>
                </c:pt>
                <c:pt idx="3">
                  <c:v>449210.66666666669</c:v>
                </c:pt>
                <c:pt idx="4">
                  <c:v>227427.33333333331</c:v>
                </c:pt>
                <c:pt idx="5">
                  <c:v>98895.833333333343</c:v>
                </c:pt>
                <c:pt idx="6">
                  <c:v>56975.166666666664</c:v>
                </c:pt>
                <c:pt idx="7">
                  <c:v>25995.500000000004</c:v>
                </c:pt>
              </c:numCache>
            </c:numRef>
          </c:xVal>
          <c:yVal>
            <c:numRef>
              <c:f>'Plate 32'!$K$29:$K$36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9-3848-8137-4E4B266A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725967"/>
        <c:axId val="916194879"/>
      </c:scatterChart>
      <c:valAx>
        <c:axId val="91572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94879"/>
        <c:crosses val="autoZero"/>
        <c:crossBetween val="midCat"/>
      </c:valAx>
      <c:valAx>
        <c:axId val="9161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2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49650043744532"/>
                  <c:y val="-0.20815944881889764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33'!$J$28:$J$35</c:f>
              <c:numCache>
                <c:formatCode>General</c:formatCode>
                <c:ptCount val="8"/>
                <c:pt idx="0">
                  <c:v>3329330.6666666665</c:v>
                </c:pt>
                <c:pt idx="1">
                  <c:v>1693329.1666666667</c:v>
                </c:pt>
                <c:pt idx="2">
                  <c:v>825257.83333333326</c:v>
                </c:pt>
                <c:pt idx="3">
                  <c:v>440377</c:v>
                </c:pt>
                <c:pt idx="4">
                  <c:v>208155.83333333331</c:v>
                </c:pt>
                <c:pt idx="5">
                  <c:v>96398.833333333343</c:v>
                </c:pt>
                <c:pt idx="6">
                  <c:v>51800.333333333328</c:v>
                </c:pt>
                <c:pt idx="7">
                  <c:v>25508.500000000004</c:v>
                </c:pt>
              </c:numCache>
            </c:numRef>
          </c:xVal>
          <c:yVal>
            <c:numRef>
              <c:f>'Plate 33'!$K$28:$K$35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1-CF47-81E0-E02279F37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39535"/>
        <c:axId val="710898959"/>
      </c:scatterChart>
      <c:valAx>
        <c:axId val="86133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98959"/>
        <c:crosses val="autoZero"/>
        <c:crossBetween val="midCat"/>
      </c:valAx>
      <c:valAx>
        <c:axId val="71089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3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46653543307087"/>
                  <c:y val="-0.2140780839895013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34'!$I$29:$I$36</c:f>
              <c:numCache>
                <c:formatCode>General</c:formatCode>
                <c:ptCount val="8"/>
                <c:pt idx="0">
                  <c:v>3329455.2666666666</c:v>
                </c:pt>
                <c:pt idx="1">
                  <c:v>1741482.2666666666</c:v>
                </c:pt>
                <c:pt idx="2">
                  <c:v>936166.66666666663</c:v>
                </c:pt>
                <c:pt idx="3">
                  <c:v>428381.26666666666</c:v>
                </c:pt>
                <c:pt idx="4">
                  <c:v>207946.46666666667</c:v>
                </c:pt>
                <c:pt idx="5">
                  <c:v>100039.26666666666</c:v>
                </c:pt>
                <c:pt idx="6">
                  <c:v>51492.866666666669</c:v>
                </c:pt>
                <c:pt idx="7">
                  <c:v>26981.066666666666</c:v>
                </c:pt>
              </c:numCache>
            </c:numRef>
          </c:xVal>
          <c:yVal>
            <c:numRef>
              <c:f>'Plate 34'!$J$29:$J$36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E-694F-8E4B-141169BE0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615071"/>
        <c:axId val="862528239"/>
      </c:scatterChart>
      <c:valAx>
        <c:axId val="86261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28239"/>
        <c:crosses val="autoZero"/>
        <c:crossBetween val="midCat"/>
      </c:valAx>
      <c:valAx>
        <c:axId val="86252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1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49037620297463"/>
                  <c:y val="-0.15082958380202474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4'!$K$31:$K$35</c:f>
              <c:numCache>
                <c:formatCode>General</c:formatCode>
                <c:ptCount val="5"/>
                <c:pt idx="0">
                  <c:v>230342.41666666669</c:v>
                </c:pt>
                <c:pt idx="1">
                  <c:v>116796.58333333333</c:v>
                </c:pt>
                <c:pt idx="2">
                  <c:v>58102.750000000007</c:v>
                </c:pt>
                <c:pt idx="3">
                  <c:v>29456.583333333336</c:v>
                </c:pt>
                <c:pt idx="4">
                  <c:v>0</c:v>
                </c:pt>
              </c:numCache>
            </c:numRef>
          </c:xVal>
          <c:yVal>
            <c:numRef>
              <c:f>'Plate 4'!$L$31:$L$35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1-0A4B-8752-4CEF78C75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069087"/>
        <c:axId val="2040296991"/>
      </c:scatterChart>
      <c:valAx>
        <c:axId val="204006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96991"/>
        <c:crosses val="autoZero"/>
        <c:crossBetween val="midCat"/>
      </c:valAx>
      <c:valAx>
        <c:axId val="20402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6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702537182852139E-2"/>
                  <c:y val="-0.18560185185185185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5'!$K$31:$K$39</c:f>
              <c:numCache>
                <c:formatCode>General</c:formatCode>
                <c:ptCount val="9"/>
                <c:pt idx="0">
                  <c:v>1834840.8333333335</c:v>
                </c:pt>
                <c:pt idx="1">
                  <c:v>973237.5</c:v>
                </c:pt>
                <c:pt idx="2">
                  <c:v>490141.5</c:v>
                </c:pt>
                <c:pt idx="3">
                  <c:v>240003.83333333331</c:v>
                </c:pt>
                <c:pt idx="4">
                  <c:v>122706.66666666667</c:v>
                </c:pt>
                <c:pt idx="5">
                  <c:v>62801.333333333336</c:v>
                </c:pt>
                <c:pt idx="6">
                  <c:v>30827.666666666668</c:v>
                </c:pt>
                <c:pt idx="7">
                  <c:v>15342.5</c:v>
                </c:pt>
                <c:pt idx="8">
                  <c:v>0</c:v>
                </c:pt>
              </c:numCache>
            </c:numRef>
          </c:xVal>
          <c:yVal>
            <c:numRef>
              <c:f>'Plate 5'!$L$31:$L$39</c:f>
              <c:numCache>
                <c:formatCode>General</c:formatCode>
                <c:ptCount val="9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9-4649-B33E-498B5F03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382095"/>
        <c:axId val="2049468927"/>
      </c:scatterChart>
      <c:valAx>
        <c:axId val="206138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68927"/>
        <c:crosses val="autoZero"/>
        <c:crossBetween val="midCat"/>
      </c:valAx>
      <c:valAx>
        <c:axId val="20494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8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605818022747157"/>
                  <c:y val="-0.14401069376463077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6'!$K$32:$K$40</c:f>
              <c:numCache>
                <c:formatCode>General</c:formatCode>
                <c:ptCount val="9"/>
                <c:pt idx="0">
                  <c:v>1649200.7222222222</c:v>
                </c:pt>
                <c:pt idx="1">
                  <c:v>916462.38888888888</c:v>
                </c:pt>
                <c:pt idx="2">
                  <c:v>479420.55555555556</c:v>
                </c:pt>
                <c:pt idx="3">
                  <c:v>225528.88888888888</c:v>
                </c:pt>
                <c:pt idx="4">
                  <c:v>109706.38888888889</c:v>
                </c:pt>
                <c:pt idx="5">
                  <c:v>58631.888888888891</c:v>
                </c:pt>
                <c:pt idx="6">
                  <c:v>27494.388888888891</c:v>
                </c:pt>
                <c:pt idx="7">
                  <c:v>13092.055555555557</c:v>
                </c:pt>
                <c:pt idx="8">
                  <c:v>0</c:v>
                </c:pt>
              </c:numCache>
            </c:numRef>
          </c:xVal>
          <c:yVal>
            <c:numRef>
              <c:f>'Plate 6'!$L$32:$L$40</c:f>
              <c:numCache>
                <c:formatCode>General</c:formatCode>
                <c:ptCount val="9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4-1844-B1AA-FF027184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087599"/>
        <c:axId val="2049239263"/>
      </c:scatterChart>
      <c:valAx>
        <c:axId val="206108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39263"/>
        <c:crosses val="autoZero"/>
        <c:crossBetween val="midCat"/>
      </c:valAx>
      <c:valAx>
        <c:axId val="20492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8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666666666666665"/>
                  <c:y val="-0.158048641097282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7'!$K$29:$K$37</c:f>
              <c:numCache>
                <c:formatCode>General</c:formatCode>
                <c:ptCount val="9"/>
                <c:pt idx="0">
                  <c:v>1597309.1111111112</c:v>
                </c:pt>
                <c:pt idx="1">
                  <c:v>917993.27777777787</c:v>
                </c:pt>
                <c:pt idx="2">
                  <c:v>460947.11111111112</c:v>
                </c:pt>
                <c:pt idx="3">
                  <c:v>226512.61111111109</c:v>
                </c:pt>
                <c:pt idx="4">
                  <c:v>109929.27777777777</c:v>
                </c:pt>
                <c:pt idx="5">
                  <c:v>53025.611111111109</c:v>
                </c:pt>
                <c:pt idx="6">
                  <c:v>27340.111111111109</c:v>
                </c:pt>
                <c:pt idx="7">
                  <c:v>12591.277777777777</c:v>
                </c:pt>
                <c:pt idx="8">
                  <c:v>0</c:v>
                </c:pt>
              </c:numCache>
            </c:numRef>
          </c:xVal>
          <c:yVal>
            <c:numRef>
              <c:f>'Plate 7'!$L$29:$L$37</c:f>
              <c:numCache>
                <c:formatCode>General</c:formatCode>
                <c:ptCount val="9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5-FC4D-B6B7-961BA288D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047599"/>
        <c:axId val="2042465663"/>
      </c:scatterChart>
      <c:valAx>
        <c:axId val="204204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65663"/>
        <c:crosses val="autoZero"/>
        <c:crossBetween val="midCat"/>
      </c:valAx>
      <c:valAx>
        <c:axId val="204246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4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0559930008749"/>
                  <c:y val="-0.17171296296296296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8'!$K$29:$K$37</c:f>
              <c:numCache>
                <c:formatCode>General</c:formatCode>
                <c:ptCount val="9"/>
                <c:pt idx="0">
                  <c:v>1730222.6111111112</c:v>
                </c:pt>
                <c:pt idx="1">
                  <c:v>940102.4444444445</c:v>
                </c:pt>
                <c:pt idx="2">
                  <c:v>487502.11111111112</c:v>
                </c:pt>
                <c:pt idx="3">
                  <c:v>222234.61111111109</c:v>
                </c:pt>
                <c:pt idx="4">
                  <c:v>112199.77777777777</c:v>
                </c:pt>
                <c:pt idx="5">
                  <c:v>54227.777777777781</c:v>
                </c:pt>
                <c:pt idx="6">
                  <c:v>28922.444444444445</c:v>
                </c:pt>
                <c:pt idx="7">
                  <c:v>14100.444444444445</c:v>
                </c:pt>
                <c:pt idx="8">
                  <c:v>0</c:v>
                </c:pt>
              </c:numCache>
            </c:numRef>
          </c:xVal>
          <c:yVal>
            <c:numRef>
              <c:f>'Plate 8'!$L$29:$L$37</c:f>
              <c:numCache>
                <c:formatCode>General</c:formatCode>
                <c:ptCount val="9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D-E844-8999-62B5FFFBA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853823"/>
        <c:axId val="2060434271"/>
      </c:scatterChart>
      <c:valAx>
        <c:axId val="208185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34271"/>
        <c:crosses val="autoZero"/>
        <c:crossBetween val="midCat"/>
      </c:valAx>
      <c:valAx>
        <c:axId val="20604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5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89063867016623"/>
                  <c:y val="-0.14049242424242425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9'!$K$31:$K$39</c:f>
              <c:numCache>
                <c:formatCode>General</c:formatCode>
                <c:ptCount val="9"/>
                <c:pt idx="0">
                  <c:v>1707053.2222222222</c:v>
                </c:pt>
                <c:pt idx="1">
                  <c:v>901004.0555555555</c:v>
                </c:pt>
                <c:pt idx="2">
                  <c:v>434553.55555555556</c:v>
                </c:pt>
                <c:pt idx="3">
                  <c:v>235568.72222222222</c:v>
                </c:pt>
                <c:pt idx="4">
                  <c:v>119960.22222222223</c:v>
                </c:pt>
                <c:pt idx="5">
                  <c:v>58884.888888888883</c:v>
                </c:pt>
                <c:pt idx="6">
                  <c:v>28091.055555555555</c:v>
                </c:pt>
                <c:pt idx="7">
                  <c:v>14301.055555555555</c:v>
                </c:pt>
                <c:pt idx="8">
                  <c:v>0</c:v>
                </c:pt>
              </c:numCache>
            </c:numRef>
          </c:xVal>
          <c:yVal>
            <c:numRef>
              <c:f>'Plate 9'!$L$31:$L$39</c:f>
              <c:numCache>
                <c:formatCode>General</c:formatCode>
                <c:ptCount val="9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5-834C-B36B-20CBCC046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712383"/>
        <c:axId val="2082879039"/>
      </c:scatterChart>
      <c:valAx>
        <c:axId val="208271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879039"/>
        <c:crosses val="autoZero"/>
        <c:crossBetween val="midCat"/>
      </c:valAx>
      <c:valAx>
        <c:axId val="208287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1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127000</xdr:colOff>
      <xdr:row>22</xdr:row>
      <xdr:rowOff>69850</xdr:rowOff>
    </xdr:from>
    <xdr:to>
      <xdr:col>20</xdr:col>
      <xdr:colOff>571500</xdr:colOff>
      <xdr:row>35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22EE60-D852-A44D-A81E-555111EBE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139700</xdr:colOff>
      <xdr:row>23</xdr:row>
      <xdr:rowOff>107950</xdr:rowOff>
    </xdr:from>
    <xdr:to>
      <xdr:col>18</xdr:col>
      <xdr:colOff>584200</xdr:colOff>
      <xdr:row>39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E7D55-2507-1A4F-B40E-4702668FA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184150</xdr:colOff>
      <xdr:row>27</xdr:row>
      <xdr:rowOff>63500</xdr:rowOff>
    </xdr:from>
    <xdr:to>
      <xdr:col>18</xdr:col>
      <xdr:colOff>628650</xdr:colOff>
      <xdr:row>40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9201F-032C-2F4D-97E6-D83536769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24</xdr:row>
      <xdr:rowOff>184150</xdr:rowOff>
    </xdr:from>
    <xdr:to>
      <xdr:col>19</xdr:col>
      <xdr:colOff>279400</xdr:colOff>
      <xdr:row>38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62332-0879-0F40-9971-F57CD255A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23</xdr:row>
      <xdr:rowOff>158750</xdr:rowOff>
    </xdr:from>
    <xdr:to>
      <xdr:col>18</xdr:col>
      <xdr:colOff>38100</xdr:colOff>
      <xdr:row>37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561912-9F79-854A-A8E2-5780ECC9C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482600</xdr:colOff>
      <xdr:row>26</xdr:row>
      <xdr:rowOff>82550</xdr:rowOff>
    </xdr:from>
    <xdr:to>
      <xdr:col>18</xdr:col>
      <xdr:colOff>101600</xdr:colOff>
      <xdr:row>39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DA718-B872-ED43-A266-187628A07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24</xdr:row>
      <xdr:rowOff>184150</xdr:rowOff>
    </xdr:from>
    <xdr:to>
      <xdr:col>17</xdr:col>
      <xdr:colOff>673100</xdr:colOff>
      <xdr:row>38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F67D1-25A5-5140-B967-BFF0A412B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26</xdr:row>
      <xdr:rowOff>82550</xdr:rowOff>
    </xdr:from>
    <xdr:to>
      <xdr:col>17</xdr:col>
      <xdr:colOff>495300</xdr:colOff>
      <xdr:row>39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6C367-C814-6046-8CD2-DE6F8D53A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24</xdr:row>
      <xdr:rowOff>196850</xdr:rowOff>
    </xdr:from>
    <xdr:to>
      <xdr:col>19</xdr:col>
      <xdr:colOff>635000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C16CB-AD00-ED47-B514-6E10EAFE7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26</xdr:row>
      <xdr:rowOff>133350</xdr:rowOff>
    </xdr:from>
    <xdr:to>
      <xdr:col>18</xdr:col>
      <xdr:colOff>0</xdr:colOff>
      <xdr:row>40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6193F-E4E1-404D-BE00-8FDBC5314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317500</xdr:colOff>
      <xdr:row>24</xdr:row>
      <xdr:rowOff>184150</xdr:rowOff>
    </xdr:from>
    <xdr:to>
      <xdr:col>17</xdr:col>
      <xdr:colOff>762000</xdr:colOff>
      <xdr:row>38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6DE1C-F6E6-3B44-BC74-A9F27847B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</xdr:colOff>
      <xdr:row>24</xdr:row>
      <xdr:rowOff>82550</xdr:rowOff>
    </xdr:from>
    <xdr:to>
      <xdr:col>18</xdr:col>
      <xdr:colOff>495300</xdr:colOff>
      <xdr:row>39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44487B-3BE4-C147-9A81-6508A61F8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26</xdr:row>
      <xdr:rowOff>19050</xdr:rowOff>
    </xdr:from>
    <xdr:to>
      <xdr:col>18</xdr:col>
      <xdr:colOff>596900</xdr:colOff>
      <xdr:row>39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9C374-4373-9E41-8B18-F180039F4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800100</xdr:colOff>
      <xdr:row>25</xdr:row>
      <xdr:rowOff>6350</xdr:rowOff>
    </xdr:from>
    <xdr:to>
      <xdr:col>18</xdr:col>
      <xdr:colOff>419100</xdr:colOff>
      <xdr:row>38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3B519-0770-5841-9E90-1339296DB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698500</xdr:colOff>
      <xdr:row>25</xdr:row>
      <xdr:rowOff>196850</xdr:rowOff>
    </xdr:from>
    <xdr:to>
      <xdr:col>18</xdr:col>
      <xdr:colOff>317500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77CA5-5C17-2D43-867D-DB1678782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23</xdr:row>
      <xdr:rowOff>107950</xdr:rowOff>
    </xdr:from>
    <xdr:to>
      <xdr:col>19</xdr:col>
      <xdr:colOff>114300</xdr:colOff>
      <xdr:row>37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FB2A1-3348-E24F-82D7-924CB2290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711200</xdr:colOff>
      <xdr:row>23</xdr:row>
      <xdr:rowOff>146050</xdr:rowOff>
    </xdr:from>
    <xdr:to>
      <xdr:col>18</xdr:col>
      <xdr:colOff>330200</xdr:colOff>
      <xdr:row>37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73AE8-1701-5140-A33D-B543F00A8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23</xdr:row>
      <xdr:rowOff>57150</xdr:rowOff>
    </xdr:from>
    <xdr:to>
      <xdr:col>18</xdr:col>
      <xdr:colOff>228600</xdr:colOff>
      <xdr:row>36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619BE-8366-BE4B-BCD6-0BD948108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25</xdr:row>
      <xdr:rowOff>19050</xdr:rowOff>
    </xdr:from>
    <xdr:to>
      <xdr:col>17</xdr:col>
      <xdr:colOff>520700</xdr:colOff>
      <xdr:row>38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83629-4E20-5844-BC79-1AD97EF1A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25</xdr:row>
      <xdr:rowOff>6350</xdr:rowOff>
    </xdr:from>
    <xdr:to>
      <xdr:col>17</xdr:col>
      <xdr:colOff>558800</xdr:colOff>
      <xdr:row>38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E3F37-ED94-A842-ADF1-94C7E425E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25</xdr:row>
      <xdr:rowOff>6350</xdr:rowOff>
    </xdr:from>
    <xdr:to>
      <xdr:col>17</xdr:col>
      <xdr:colOff>749300</xdr:colOff>
      <xdr:row>38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E52AD-4A18-1444-A759-834B33F81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165100</xdr:colOff>
      <xdr:row>23</xdr:row>
      <xdr:rowOff>107950</xdr:rowOff>
    </xdr:from>
    <xdr:to>
      <xdr:col>18</xdr:col>
      <xdr:colOff>609600</xdr:colOff>
      <xdr:row>37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49DBE-CF8F-F74A-B060-9CCBB138F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23</xdr:row>
      <xdr:rowOff>196850</xdr:rowOff>
    </xdr:from>
    <xdr:to>
      <xdr:col>18</xdr:col>
      <xdr:colOff>635000</xdr:colOff>
      <xdr:row>40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CCC604-9AE7-5148-9E35-03F6E7FB3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635000</xdr:colOff>
      <xdr:row>24</xdr:row>
      <xdr:rowOff>146050</xdr:rowOff>
    </xdr:from>
    <xdr:to>
      <xdr:col>18</xdr:col>
      <xdr:colOff>254000</xdr:colOff>
      <xdr:row>38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77AD9-9379-0C4F-A869-E44BCA6F5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723900</xdr:colOff>
      <xdr:row>23</xdr:row>
      <xdr:rowOff>158750</xdr:rowOff>
    </xdr:from>
    <xdr:to>
      <xdr:col>18</xdr:col>
      <xdr:colOff>342900</xdr:colOff>
      <xdr:row>37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110AE-6F22-F649-A703-1843C194E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23</xdr:row>
      <xdr:rowOff>146050</xdr:rowOff>
    </xdr:from>
    <xdr:to>
      <xdr:col>17</xdr:col>
      <xdr:colOff>635000</xdr:colOff>
      <xdr:row>37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A23E-223E-834B-A1E2-1022C57AF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25</xdr:row>
      <xdr:rowOff>120650</xdr:rowOff>
    </xdr:from>
    <xdr:to>
      <xdr:col>18</xdr:col>
      <xdr:colOff>76200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D7683-CB7C-C34D-BCF9-97C0BD2B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26</xdr:row>
      <xdr:rowOff>31750</xdr:rowOff>
    </xdr:from>
    <xdr:to>
      <xdr:col>17</xdr:col>
      <xdr:colOff>673100</xdr:colOff>
      <xdr:row>39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FB133-0836-934F-9BDC-799C30CB0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18</xdr:row>
      <xdr:rowOff>95250</xdr:rowOff>
    </xdr:from>
    <xdr:to>
      <xdr:col>19</xdr:col>
      <xdr:colOff>508000</xdr:colOff>
      <xdr:row>35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B09DB-79F7-8A4B-91F7-16E222EFD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571500</xdr:colOff>
      <xdr:row>22</xdr:row>
      <xdr:rowOff>120650</xdr:rowOff>
    </xdr:from>
    <xdr:to>
      <xdr:col>21</xdr:col>
      <xdr:colOff>190500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3EE8D-68EF-494B-BE57-6EAE16478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215900</xdr:colOff>
      <xdr:row>21</xdr:row>
      <xdr:rowOff>196850</xdr:rowOff>
    </xdr:from>
    <xdr:to>
      <xdr:col>18</xdr:col>
      <xdr:colOff>660400</xdr:colOff>
      <xdr:row>40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EF07B-36E7-2147-BBD9-6272276FB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23</xdr:row>
      <xdr:rowOff>120650</xdr:rowOff>
    </xdr:from>
    <xdr:to>
      <xdr:col>19</xdr:col>
      <xdr:colOff>558800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3655A-81FD-A043-A0C5-D9639EBB6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22</xdr:row>
      <xdr:rowOff>69850</xdr:rowOff>
    </xdr:from>
    <xdr:to>
      <xdr:col>18</xdr:col>
      <xdr:colOff>711200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E2A97-8A0C-3341-AAC4-645C524BB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406400</xdr:colOff>
      <xdr:row>23</xdr:row>
      <xdr:rowOff>19050</xdr:rowOff>
    </xdr:from>
    <xdr:to>
      <xdr:col>19</xdr:col>
      <xdr:colOff>25400</xdr:colOff>
      <xdr:row>39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1421B-0731-5246-A99A-8771510EB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079A-D693-1843-8C73-858C20DDB6E2}">
  <dimension ref="A1:R211"/>
  <sheetViews>
    <sheetView workbookViewId="0">
      <selection activeCell="E14" sqref="E14"/>
    </sheetView>
  </sheetViews>
  <sheetFormatPr defaultColWidth="11.19921875" defaultRowHeight="15.6" x14ac:dyDescent="0.3"/>
  <sheetData>
    <row r="1" spans="1:18" x14ac:dyDescent="0.3">
      <c r="A1" s="1" t="s">
        <v>0</v>
      </c>
      <c r="B1" t="s">
        <v>211</v>
      </c>
      <c r="C1" t="s">
        <v>248</v>
      </c>
    </row>
    <row r="2" spans="1:18" x14ac:dyDescent="0.3">
      <c r="A2" s="1" t="s">
        <v>1</v>
      </c>
      <c r="B2">
        <v>500.25</v>
      </c>
      <c r="C2">
        <v>1.91</v>
      </c>
      <c r="F2" s="7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3">
      <c r="A3" s="1" t="s">
        <v>2</v>
      </c>
      <c r="B3">
        <v>495.85</v>
      </c>
      <c r="C3">
        <v>7.4</v>
      </c>
      <c r="F3" s="7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3">
      <c r="A4" s="1" t="s">
        <v>3</v>
      </c>
      <c r="B4">
        <v>503.86</v>
      </c>
      <c r="C4">
        <v>1.06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3">
      <c r="A5" s="1" t="s">
        <v>4</v>
      </c>
      <c r="B5">
        <v>497.8</v>
      </c>
      <c r="C5">
        <v>2.83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x14ac:dyDescent="0.3">
      <c r="A6" s="1" t="s">
        <v>5</v>
      </c>
      <c r="B6">
        <v>498.98</v>
      </c>
      <c r="C6">
        <v>0.94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3">
      <c r="A7" s="1" t="s">
        <v>6</v>
      </c>
      <c r="B7">
        <v>500.08</v>
      </c>
      <c r="C7">
        <v>3.16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x14ac:dyDescent="0.3">
      <c r="A8" s="1" t="s">
        <v>7</v>
      </c>
      <c r="B8">
        <v>501.88</v>
      </c>
      <c r="C8">
        <v>4.37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x14ac:dyDescent="0.3">
      <c r="A9" s="1" t="s">
        <v>8</v>
      </c>
      <c r="B9">
        <v>502.55</v>
      </c>
      <c r="C9">
        <v>2.4700000000000002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x14ac:dyDescent="0.3">
      <c r="A10" s="1" t="s">
        <v>9</v>
      </c>
      <c r="B10">
        <v>499.83</v>
      </c>
      <c r="C10">
        <v>1.56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3">
      <c r="A11" s="1" t="s">
        <v>10</v>
      </c>
      <c r="B11">
        <v>502.28</v>
      </c>
      <c r="C11">
        <v>5.32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x14ac:dyDescent="0.3">
      <c r="A12" s="1" t="s">
        <v>11</v>
      </c>
      <c r="B12">
        <v>504.28</v>
      </c>
      <c r="C12">
        <v>4.07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x14ac:dyDescent="0.3">
      <c r="A13" s="1" t="s">
        <v>12</v>
      </c>
      <c r="B13">
        <v>503.03</v>
      </c>
      <c r="C13">
        <v>2.42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x14ac:dyDescent="0.3">
      <c r="A14" s="1" t="s">
        <v>13</v>
      </c>
      <c r="B14">
        <v>501.88</v>
      </c>
      <c r="C14">
        <v>8.16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x14ac:dyDescent="0.3">
      <c r="A15" s="1" t="s">
        <v>14</v>
      </c>
      <c r="B15">
        <v>497.61</v>
      </c>
      <c r="C15">
        <v>3.45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x14ac:dyDescent="0.3">
      <c r="A16" s="1" t="s">
        <v>15</v>
      </c>
      <c r="B16">
        <v>500.61</v>
      </c>
      <c r="C16">
        <v>2.5099999999999998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3">
      <c r="A17" s="1" t="s">
        <v>16</v>
      </c>
      <c r="B17">
        <v>501.05</v>
      </c>
      <c r="C17">
        <v>6.48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3">
      <c r="A18" s="1" t="s">
        <v>17</v>
      </c>
      <c r="B18">
        <v>503.71</v>
      </c>
      <c r="C18">
        <v>2.09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3">
      <c r="A19" s="1" t="s">
        <v>18</v>
      </c>
      <c r="B19">
        <v>500.1</v>
      </c>
      <c r="C19">
        <v>3.32</v>
      </c>
      <c r="F19" s="7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x14ac:dyDescent="0.3">
      <c r="A20" s="1" t="s">
        <v>19</v>
      </c>
      <c r="B20">
        <v>502.68</v>
      </c>
      <c r="C20">
        <v>10.220000000000001</v>
      </c>
      <c r="F20" s="7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x14ac:dyDescent="0.3">
      <c r="A21" s="1" t="s">
        <v>20</v>
      </c>
      <c r="B21">
        <v>504.31</v>
      </c>
      <c r="C21">
        <v>0.82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3">
      <c r="A22" s="1" t="s">
        <v>21</v>
      </c>
      <c r="B22">
        <v>499.29</v>
      </c>
      <c r="C22">
        <v>1.92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x14ac:dyDescent="0.3">
      <c r="A23" s="1" t="s">
        <v>22</v>
      </c>
      <c r="B23">
        <v>502.66</v>
      </c>
      <c r="C23">
        <v>6.61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x14ac:dyDescent="0.3">
      <c r="A24" s="1" t="s">
        <v>23</v>
      </c>
      <c r="B24">
        <v>495.67</v>
      </c>
      <c r="C24">
        <v>1.41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x14ac:dyDescent="0.3">
      <c r="A25" s="1" t="s">
        <v>24</v>
      </c>
      <c r="B25">
        <v>500.32</v>
      </c>
      <c r="C25">
        <v>4.96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3">
      <c r="A26" s="1" t="s">
        <v>25</v>
      </c>
      <c r="B26">
        <v>502.27</v>
      </c>
      <c r="C26">
        <v>3.45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x14ac:dyDescent="0.3">
      <c r="A27" s="1" t="s">
        <v>26</v>
      </c>
      <c r="B27">
        <v>497.09</v>
      </c>
      <c r="C27">
        <v>13.03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3">
      <c r="A28" s="1" t="s">
        <v>27</v>
      </c>
      <c r="B28">
        <v>496.42</v>
      </c>
      <c r="C28">
        <v>5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x14ac:dyDescent="0.3">
      <c r="A29" s="1" t="s">
        <v>28</v>
      </c>
      <c r="B29">
        <v>496.83</v>
      </c>
      <c r="C29">
        <v>6.48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3">
      <c r="A30" s="1" t="s">
        <v>29</v>
      </c>
      <c r="B30">
        <v>503.2</v>
      </c>
      <c r="C30">
        <v>5.13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x14ac:dyDescent="0.3">
      <c r="A31" s="1" t="s">
        <v>30</v>
      </c>
      <c r="B31">
        <v>499.91</v>
      </c>
      <c r="C31">
        <v>1.29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x14ac:dyDescent="0.3">
      <c r="A32" s="1" t="s">
        <v>31</v>
      </c>
      <c r="B32">
        <v>500.3</v>
      </c>
      <c r="C32">
        <v>-0.41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3">
      <c r="A33" s="1" t="s">
        <v>32</v>
      </c>
      <c r="B33">
        <v>499.09</v>
      </c>
      <c r="C33">
        <v>-0.4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x14ac:dyDescent="0.3">
      <c r="A34" s="1" t="s">
        <v>33</v>
      </c>
      <c r="B34">
        <v>497.83</v>
      </c>
      <c r="C34">
        <v>-0.4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3">
      <c r="A35" s="1" t="s">
        <v>34</v>
      </c>
      <c r="B35">
        <v>496.25</v>
      </c>
      <c r="C35">
        <v>-0.4</v>
      </c>
    </row>
    <row r="36" spans="1:18" x14ac:dyDescent="0.3">
      <c r="A36" s="1" t="s">
        <v>35</v>
      </c>
      <c r="B36" t="s">
        <v>212</v>
      </c>
    </row>
    <row r="37" spans="1:18" x14ac:dyDescent="0.3">
      <c r="A37" s="1" t="s">
        <v>36</v>
      </c>
      <c r="B37">
        <v>470.66</v>
      </c>
      <c r="C37">
        <v>18.28</v>
      </c>
    </row>
    <row r="38" spans="1:18" x14ac:dyDescent="0.3">
      <c r="A38" s="1" t="s">
        <v>37</v>
      </c>
      <c r="B38">
        <v>495.7</v>
      </c>
      <c r="C38">
        <v>87.63</v>
      </c>
    </row>
    <row r="39" spans="1:18" x14ac:dyDescent="0.3">
      <c r="A39" s="1" t="s">
        <v>38</v>
      </c>
      <c r="B39">
        <v>499.01</v>
      </c>
      <c r="C39">
        <v>106.56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x14ac:dyDescent="0.3">
      <c r="A40" s="1" t="s">
        <v>39</v>
      </c>
      <c r="B40">
        <v>500.52</v>
      </c>
      <c r="C40">
        <v>56.41</v>
      </c>
      <c r="F40" s="7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x14ac:dyDescent="0.3">
      <c r="A41" s="1" t="s">
        <v>40</v>
      </c>
      <c r="B41">
        <v>498.4</v>
      </c>
      <c r="C41">
        <v>19.39</v>
      </c>
      <c r="F41" s="7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x14ac:dyDescent="0.3">
      <c r="A42" s="1" t="s">
        <v>41</v>
      </c>
      <c r="B42">
        <v>504.72</v>
      </c>
      <c r="C42">
        <v>18.75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x14ac:dyDescent="0.3">
      <c r="A43" s="1" t="s">
        <v>42</v>
      </c>
      <c r="B43">
        <v>500.28</v>
      </c>
      <c r="C43">
        <v>25.33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x14ac:dyDescent="0.3">
      <c r="A44" s="1" t="s">
        <v>43</v>
      </c>
      <c r="B44">
        <v>502.25</v>
      </c>
      <c r="C44">
        <v>51.74</v>
      </c>
      <c r="F44" s="7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 x14ac:dyDescent="0.3">
      <c r="A45" s="1" t="s">
        <v>44</v>
      </c>
      <c r="B45">
        <v>502.68</v>
      </c>
      <c r="C45">
        <v>35.630000000000003</v>
      </c>
      <c r="F45" s="7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x14ac:dyDescent="0.3">
      <c r="A46" s="1" t="s">
        <v>45</v>
      </c>
      <c r="B46">
        <v>504.86</v>
      </c>
      <c r="C46">
        <v>24.19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x14ac:dyDescent="0.3">
      <c r="A47" s="1" t="s">
        <v>46</v>
      </c>
      <c r="B47">
        <v>504.42</v>
      </c>
      <c r="C47">
        <v>42.86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x14ac:dyDescent="0.3">
      <c r="A48" s="1" t="s">
        <v>47</v>
      </c>
      <c r="B48">
        <v>500.89</v>
      </c>
      <c r="C48">
        <v>13.14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x14ac:dyDescent="0.3">
      <c r="A49" s="1" t="s">
        <v>48</v>
      </c>
      <c r="B49">
        <v>504.31</v>
      </c>
      <c r="C49">
        <v>34.630000000000003</v>
      </c>
      <c r="F49" s="7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x14ac:dyDescent="0.3">
      <c r="A50" s="1" t="s">
        <v>49</v>
      </c>
      <c r="B50">
        <v>504.45</v>
      </c>
      <c r="C50">
        <v>51.03</v>
      </c>
      <c r="F50" s="7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3">
      <c r="A51" s="1" t="s">
        <v>50</v>
      </c>
      <c r="B51">
        <v>500.61</v>
      </c>
      <c r="C51">
        <v>9.9700000000000006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x14ac:dyDescent="0.3">
      <c r="A52" s="1" t="s">
        <v>51</v>
      </c>
      <c r="B52">
        <v>498.84</v>
      </c>
      <c r="C52">
        <v>20.12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x14ac:dyDescent="0.3">
      <c r="A53" s="1" t="s">
        <v>52</v>
      </c>
      <c r="B53">
        <v>503.45</v>
      </c>
      <c r="C53">
        <v>74.75</v>
      </c>
      <c r="F53" s="7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3">
      <c r="A54" s="1" t="s">
        <v>53</v>
      </c>
      <c r="B54">
        <v>499.41</v>
      </c>
      <c r="C54">
        <v>10.44</v>
      </c>
      <c r="F54" s="7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3">
      <c r="A55" s="1" t="s">
        <v>54</v>
      </c>
      <c r="B55">
        <v>501.94</v>
      </c>
      <c r="C55">
        <v>14.53</v>
      </c>
      <c r="F55" s="7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3">
      <c r="A56" s="1" t="s">
        <v>55</v>
      </c>
      <c r="B56">
        <v>500.53</v>
      </c>
      <c r="C56">
        <v>4.43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x14ac:dyDescent="0.3">
      <c r="A57" s="1" t="s">
        <v>56</v>
      </c>
      <c r="B57">
        <v>503.03</v>
      </c>
      <c r="C57">
        <v>51.67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x14ac:dyDescent="0.3">
      <c r="A58" s="1" t="s">
        <v>57</v>
      </c>
      <c r="B58">
        <v>497.77</v>
      </c>
      <c r="C58">
        <v>52.35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x14ac:dyDescent="0.3">
      <c r="A59" s="1" t="s">
        <v>58</v>
      </c>
      <c r="B59">
        <v>496.79</v>
      </c>
      <c r="C59">
        <v>7.67</v>
      </c>
      <c r="F59" s="7"/>
    </row>
    <row r="60" spans="1:18" x14ac:dyDescent="0.3">
      <c r="A60" s="1" t="s">
        <v>59</v>
      </c>
      <c r="B60">
        <v>497.45</v>
      </c>
      <c r="C60">
        <v>11.05</v>
      </c>
      <c r="F60" s="7"/>
    </row>
    <row r="61" spans="1:18" x14ac:dyDescent="0.3">
      <c r="A61" s="1" t="s">
        <v>60</v>
      </c>
      <c r="B61">
        <v>498.55</v>
      </c>
      <c r="C61">
        <v>7.12</v>
      </c>
      <c r="F61" s="7"/>
    </row>
    <row r="62" spans="1:18" x14ac:dyDescent="0.3">
      <c r="A62" s="1" t="s">
        <v>61</v>
      </c>
      <c r="B62">
        <v>497.16</v>
      </c>
      <c r="C62">
        <v>11.72</v>
      </c>
      <c r="F62" s="7"/>
    </row>
    <row r="63" spans="1:18" x14ac:dyDescent="0.3">
      <c r="A63" s="1" t="s">
        <v>62</v>
      </c>
      <c r="B63">
        <v>495.61</v>
      </c>
      <c r="C63">
        <v>3.42</v>
      </c>
      <c r="F63" s="7"/>
    </row>
    <row r="64" spans="1:18" x14ac:dyDescent="0.3">
      <c r="A64" s="1" t="s">
        <v>63</v>
      </c>
      <c r="B64">
        <v>498.72</v>
      </c>
      <c r="C64">
        <v>22.51</v>
      </c>
      <c r="F64" s="7"/>
    </row>
    <row r="65" spans="1:18" x14ac:dyDescent="0.3">
      <c r="A65" s="1" t="s">
        <v>64</v>
      </c>
      <c r="B65">
        <v>500.99</v>
      </c>
      <c r="C65">
        <v>12.08</v>
      </c>
      <c r="F65" s="7"/>
    </row>
    <row r="66" spans="1:18" x14ac:dyDescent="0.3">
      <c r="A66" s="1" t="s">
        <v>65</v>
      </c>
      <c r="B66">
        <v>495.69</v>
      </c>
      <c r="C66">
        <v>109.14</v>
      </c>
      <c r="F66" s="7"/>
    </row>
    <row r="67" spans="1:18" x14ac:dyDescent="0.3">
      <c r="A67" s="1" t="s">
        <v>66</v>
      </c>
      <c r="B67">
        <v>500.46</v>
      </c>
      <c r="C67">
        <v>-0.3</v>
      </c>
      <c r="F67" s="7"/>
    </row>
    <row r="68" spans="1:18" x14ac:dyDescent="0.3">
      <c r="A68" s="1" t="s">
        <v>67</v>
      </c>
      <c r="B68">
        <v>495.61</v>
      </c>
      <c r="C68">
        <v>-0.3</v>
      </c>
      <c r="F68" s="7"/>
    </row>
    <row r="69" spans="1:18" x14ac:dyDescent="0.3">
      <c r="A69" s="1" t="s">
        <v>68</v>
      </c>
      <c r="B69">
        <v>499.55</v>
      </c>
      <c r="C69">
        <v>-0.03</v>
      </c>
      <c r="F69" s="7"/>
    </row>
    <row r="70" spans="1:18" x14ac:dyDescent="0.3">
      <c r="A70" s="1" t="s">
        <v>69</v>
      </c>
      <c r="B70">
        <v>504.15</v>
      </c>
      <c r="C70">
        <v>0</v>
      </c>
    </row>
    <row r="71" spans="1:18" x14ac:dyDescent="0.3">
      <c r="A71" s="1" t="s">
        <v>70</v>
      </c>
      <c r="B71" t="s">
        <v>212</v>
      </c>
    </row>
    <row r="72" spans="1:18" x14ac:dyDescent="0.3">
      <c r="A72" s="1" t="s">
        <v>71</v>
      </c>
      <c r="B72">
        <v>500.06</v>
      </c>
      <c r="C72">
        <v>2.96</v>
      </c>
    </row>
    <row r="73" spans="1:18" x14ac:dyDescent="0.3">
      <c r="A73" s="1" t="s">
        <v>72</v>
      </c>
      <c r="B73">
        <v>501.24</v>
      </c>
      <c r="C73">
        <v>4.3899999999999997</v>
      </c>
    </row>
    <row r="74" spans="1:18" x14ac:dyDescent="0.3">
      <c r="A74" s="1" t="s">
        <v>73</v>
      </c>
      <c r="B74">
        <v>497.07</v>
      </c>
      <c r="C74">
        <v>0.67</v>
      </c>
    </row>
    <row r="75" spans="1:18" x14ac:dyDescent="0.3">
      <c r="A75" s="1" t="s">
        <v>74</v>
      </c>
      <c r="B75">
        <v>502.87</v>
      </c>
      <c r="C75">
        <v>3.12</v>
      </c>
    </row>
    <row r="76" spans="1:18" x14ac:dyDescent="0.3">
      <c r="A76" s="1" t="s">
        <v>75</v>
      </c>
      <c r="B76">
        <v>495.97</v>
      </c>
      <c r="C76">
        <v>4.08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x14ac:dyDescent="0.3">
      <c r="A77" s="1" t="s">
        <v>76</v>
      </c>
      <c r="B77">
        <v>497.11</v>
      </c>
      <c r="C77">
        <v>5.78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x14ac:dyDescent="0.3">
      <c r="A78" s="1" t="s">
        <v>77</v>
      </c>
      <c r="B78">
        <v>501.63</v>
      </c>
      <c r="C78">
        <v>2.84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x14ac:dyDescent="0.3">
      <c r="A79" s="1" t="s">
        <v>78</v>
      </c>
      <c r="B79">
        <v>504.34</v>
      </c>
      <c r="C79">
        <v>7.18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x14ac:dyDescent="0.3">
      <c r="A80" s="1" t="s">
        <v>79</v>
      </c>
      <c r="B80">
        <v>500.25</v>
      </c>
      <c r="C80">
        <v>2.2000000000000002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x14ac:dyDescent="0.3">
      <c r="A81" s="1" t="s">
        <v>80</v>
      </c>
      <c r="B81">
        <v>498.76</v>
      </c>
      <c r="C81">
        <v>1.42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x14ac:dyDescent="0.3">
      <c r="A82" s="1" t="s">
        <v>81</v>
      </c>
      <c r="B82">
        <v>503.01</v>
      </c>
      <c r="C82">
        <v>3.89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x14ac:dyDescent="0.3">
      <c r="A83" s="1" t="s">
        <v>82</v>
      </c>
      <c r="B83">
        <v>497.93</v>
      </c>
      <c r="C83">
        <v>0.08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x14ac:dyDescent="0.3">
      <c r="A84" s="1" t="s">
        <v>83</v>
      </c>
      <c r="B84">
        <v>504.96</v>
      </c>
      <c r="C84">
        <v>3.88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x14ac:dyDescent="0.3">
      <c r="A85" s="1" t="s">
        <v>84</v>
      </c>
      <c r="B85">
        <v>500.52</v>
      </c>
      <c r="C85">
        <v>6.18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x14ac:dyDescent="0.3">
      <c r="A86" s="1" t="s">
        <v>85</v>
      </c>
      <c r="B86">
        <v>497.85</v>
      </c>
      <c r="C86">
        <v>1.46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x14ac:dyDescent="0.3">
      <c r="A87" s="1" t="s">
        <v>86</v>
      </c>
      <c r="B87">
        <v>497.88</v>
      </c>
      <c r="C87">
        <v>5.88</v>
      </c>
    </row>
    <row r="88" spans="1:18" x14ac:dyDescent="0.3">
      <c r="A88" s="1" t="s">
        <v>87</v>
      </c>
      <c r="B88">
        <v>499.91</v>
      </c>
      <c r="C88">
        <v>5.37</v>
      </c>
    </row>
    <row r="89" spans="1:18" x14ac:dyDescent="0.3">
      <c r="A89" s="1" t="s">
        <v>88</v>
      </c>
      <c r="B89">
        <v>496.19</v>
      </c>
      <c r="C89">
        <v>3.27</v>
      </c>
    </row>
    <row r="90" spans="1:18" x14ac:dyDescent="0.3">
      <c r="A90" s="1" t="s">
        <v>89</v>
      </c>
      <c r="B90">
        <v>503.6</v>
      </c>
      <c r="C90">
        <v>3.31</v>
      </c>
    </row>
    <row r="91" spans="1:18" x14ac:dyDescent="0.3">
      <c r="A91" s="1" t="s">
        <v>90</v>
      </c>
      <c r="B91">
        <v>496.95</v>
      </c>
      <c r="C91">
        <v>3.55</v>
      </c>
    </row>
    <row r="92" spans="1:18" x14ac:dyDescent="0.3">
      <c r="A92" s="1" t="s">
        <v>91</v>
      </c>
      <c r="B92">
        <v>499.9</v>
      </c>
      <c r="C92">
        <v>5.22</v>
      </c>
    </row>
    <row r="93" spans="1:18" x14ac:dyDescent="0.3">
      <c r="A93" s="1" t="s">
        <v>92</v>
      </c>
      <c r="B93">
        <v>503.56</v>
      </c>
      <c r="C93">
        <v>9.86</v>
      </c>
    </row>
    <row r="94" spans="1:18" x14ac:dyDescent="0.3">
      <c r="A94" s="1" t="s">
        <v>93</v>
      </c>
      <c r="B94">
        <v>498.98</v>
      </c>
      <c r="C94">
        <v>7.43</v>
      </c>
    </row>
    <row r="95" spans="1:18" x14ac:dyDescent="0.3">
      <c r="A95" s="1" t="s">
        <v>94</v>
      </c>
      <c r="B95">
        <v>503.44</v>
      </c>
      <c r="C95">
        <v>3.01</v>
      </c>
    </row>
    <row r="96" spans="1:18" x14ac:dyDescent="0.3">
      <c r="A96" s="1" t="s">
        <v>95</v>
      </c>
      <c r="B96">
        <v>501.42</v>
      </c>
      <c r="C96">
        <v>12.34</v>
      </c>
    </row>
    <row r="97" spans="1:3" x14ac:dyDescent="0.3">
      <c r="A97" s="1" t="s">
        <v>96</v>
      </c>
      <c r="B97">
        <v>495.2</v>
      </c>
      <c r="C97">
        <v>16.04</v>
      </c>
    </row>
    <row r="98" spans="1:3" x14ac:dyDescent="0.3">
      <c r="A98" s="1" t="s">
        <v>97</v>
      </c>
      <c r="B98">
        <v>497.29</v>
      </c>
      <c r="C98">
        <v>1.48</v>
      </c>
    </row>
    <row r="99" spans="1:3" x14ac:dyDescent="0.3">
      <c r="A99" s="1" t="s">
        <v>98</v>
      </c>
      <c r="B99">
        <v>499.14</v>
      </c>
      <c r="C99">
        <v>8.23</v>
      </c>
    </row>
    <row r="100" spans="1:3" x14ac:dyDescent="0.3">
      <c r="A100" s="1" t="s">
        <v>99</v>
      </c>
      <c r="B100">
        <v>502.17</v>
      </c>
      <c r="C100">
        <v>3.06</v>
      </c>
    </row>
    <row r="101" spans="1:3" x14ac:dyDescent="0.3">
      <c r="A101" s="1" t="s">
        <v>100</v>
      </c>
      <c r="B101">
        <v>502.27</v>
      </c>
      <c r="C101">
        <v>7.18</v>
      </c>
    </row>
    <row r="102" spans="1:3" x14ac:dyDescent="0.3">
      <c r="A102" s="1" t="s">
        <v>101</v>
      </c>
      <c r="B102">
        <v>502.19</v>
      </c>
      <c r="C102">
        <v>-1.32</v>
      </c>
    </row>
    <row r="103" spans="1:3" x14ac:dyDescent="0.3">
      <c r="A103" s="1" t="s">
        <v>102</v>
      </c>
      <c r="B103">
        <v>500.95</v>
      </c>
      <c r="C103">
        <v>-1.31</v>
      </c>
    </row>
    <row r="104" spans="1:3" x14ac:dyDescent="0.3">
      <c r="A104" s="1" t="s">
        <v>103</v>
      </c>
      <c r="B104">
        <v>500.1</v>
      </c>
      <c r="C104">
        <v>-1.3</v>
      </c>
    </row>
    <row r="105" spans="1:3" x14ac:dyDescent="0.3">
      <c r="A105" s="1" t="s">
        <v>104</v>
      </c>
      <c r="B105">
        <v>495.92</v>
      </c>
      <c r="C105">
        <v>-1.31</v>
      </c>
    </row>
    <row r="106" spans="1:3" x14ac:dyDescent="0.3">
      <c r="A106" s="1" t="s">
        <v>105</v>
      </c>
      <c r="B106" t="s">
        <v>212</v>
      </c>
    </row>
    <row r="107" spans="1:3" x14ac:dyDescent="0.3">
      <c r="A107" s="1" t="s">
        <v>106</v>
      </c>
      <c r="B107" t="s">
        <v>212</v>
      </c>
    </row>
    <row r="108" spans="1:3" x14ac:dyDescent="0.3">
      <c r="A108" s="1" t="s">
        <v>107</v>
      </c>
      <c r="B108">
        <v>502.88</v>
      </c>
      <c r="C108">
        <v>13.52</v>
      </c>
    </row>
    <row r="109" spans="1:3" x14ac:dyDescent="0.3">
      <c r="A109" s="1" t="s">
        <v>108</v>
      </c>
      <c r="B109">
        <v>501.84</v>
      </c>
      <c r="C109">
        <v>60.55</v>
      </c>
    </row>
    <row r="110" spans="1:3" x14ac:dyDescent="0.3">
      <c r="A110" s="1" t="s">
        <v>109</v>
      </c>
      <c r="B110" t="s">
        <v>212</v>
      </c>
    </row>
    <row r="111" spans="1:3" x14ac:dyDescent="0.3">
      <c r="A111" s="1" t="s">
        <v>110</v>
      </c>
      <c r="B111">
        <v>504.07</v>
      </c>
      <c r="C111">
        <v>13.58</v>
      </c>
    </row>
    <row r="112" spans="1:3" x14ac:dyDescent="0.3">
      <c r="A112" s="1" t="s">
        <v>111</v>
      </c>
      <c r="B112">
        <v>501.5</v>
      </c>
      <c r="C112">
        <v>28.86</v>
      </c>
    </row>
    <row r="113" spans="1:3" x14ac:dyDescent="0.3">
      <c r="A113" s="1" t="s">
        <v>112</v>
      </c>
      <c r="B113">
        <v>501.24</v>
      </c>
      <c r="C113">
        <v>60.73</v>
      </c>
    </row>
    <row r="114" spans="1:3" x14ac:dyDescent="0.3">
      <c r="A114" s="1" t="s">
        <v>113</v>
      </c>
      <c r="B114">
        <v>495.4</v>
      </c>
      <c r="C114">
        <v>9.74</v>
      </c>
    </row>
    <row r="115" spans="1:3" x14ac:dyDescent="0.3">
      <c r="A115" s="1" t="s">
        <v>114</v>
      </c>
      <c r="B115">
        <v>501.78</v>
      </c>
      <c r="C115">
        <v>31.56</v>
      </c>
    </row>
    <row r="116" spans="1:3" x14ac:dyDescent="0.3">
      <c r="A116" s="1" t="s">
        <v>115</v>
      </c>
      <c r="B116">
        <v>495.41</v>
      </c>
      <c r="C116">
        <v>14.14</v>
      </c>
    </row>
    <row r="117" spans="1:3" x14ac:dyDescent="0.3">
      <c r="A117" s="1" t="s">
        <v>116</v>
      </c>
      <c r="B117">
        <v>496.73</v>
      </c>
      <c r="C117">
        <v>57.02</v>
      </c>
    </row>
    <row r="118" spans="1:3" x14ac:dyDescent="0.3">
      <c r="A118" s="1" t="s">
        <v>117</v>
      </c>
      <c r="B118">
        <v>496.59</v>
      </c>
      <c r="C118">
        <v>27.55</v>
      </c>
    </row>
    <row r="119" spans="1:3" x14ac:dyDescent="0.3">
      <c r="A119" s="1" t="s">
        <v>118</v>
      </c>
      <c r="B119">
        <v>497.96</v>
      </c>
      <c r="C119">
        <v>47.58</v>
      </c>
    </row>
    <row r="120" spans="1:3" x14ac:dyDescent="0.3">
      <c r="A120" s="1" t="s">
        <v>119</v>
      </c>
      <c r="B120">
        <v>499.58</v>
      </c>
      <c r="C120">
        <v>41.61</v>
      </c>
    </row>
    <row r="121" spans="1:3" x14ac:dyDescent="0.3">
      <c r="A121" s="1" t="s">
        <v>120</v>
      </c>
      <c r="B121">
        <v>501.07</v>
      </c>
      <c r="C121">
        <v>26.05</v>
      </c>
    </row>
    <row r="122" spans="1:3" x14ac:dyDescent="0.3">
      <c r="A122" s="1" t="s">
        <v>121</v>
      </c>
      <c r="B122">
        <v>497.47</v>
      </c>
      <c r="C122">
        <v>11.26</v>
      </c>
    </row>
    <row r="123" spans="1:3" x14ac:dyDescent="0.3">
      <c r="A123" s="1" t="s">
        <v>122</v>
      </c>
      <c r="B123">
        <v>499.15</v>
      </c>
      <c r="C123">
        <v>35.36</v>
      </c>
    </row>
    <row r="124" spans="1:3" x14ac:dyDescent="0.3">
      <c r="A124" s="1" t="s">
        <v>123</v>
      </c>
      <c r="B124">
        <v>499.04</v>
      </c>
      <c r="C124">
        <v>30.54</v>
      </c>
    </row>
    <row r="125" spans="1:3" x14ac:dyDescent="0.3">
      <c r="A125" s="1" t="s">
        <v>124</v>
      </c>
      <c r="B125">
        <v>495.21</v>
      </c>
      <c r="C125">
        <v>11.58</v>
      </c>
    </row>
    <row r="126" spans="1:3" x14ac:dyDescent="0.3">
      <c r="A126" s="1" t="s">
        <v>125</v>
      </c>
      <c r="B126">
        <v>499.6</v>
      </c>
      <c r="C126">
        <v>9.07</v>
      </c>
    </row>
    <row r="127" spans="1:3" x14ac:dyDescent="0.3">
      <c r="A127" s="1" t="s">
        <v>126</v>
      </c>
      <c r="B127">
        <v>497.06</v>
      </c>
      <c r="C127">
        <v>42.92</v>
      </c>
    </row>
    <row r="128" spans="1:3" x14ac:dyDescent="0.3">
      <c r="A128" s="1" t="s">
        <v>127</v>
      </c>
      <c r="B128" t="s">
        <v>212</v>
      </c>
    </row>
    <row r="129" spans="1:3" x14ac:dyDescent="0.3">
      <c r="A129" s="1" t="s">
        <v>128</v>
      </c>
      <c r="B129">
        <v>503</v>
      </c>
      <c r="C129">
        <v>38.71</v>
      </c>
    </row>
    <row r="130" spans="1:3" x14ac:dyDescent="0.3">
      <c r="A130" s="1" t="s">
        <v>129</v>
      </c>
      <c r="B130">
        <v>498.83</v>
      </c>
      <c r="C130">
        <v>13.18</v>
      </c>
    </row>
    <row r="131" spans="1:3" x14ac:dyDescent="0.3">
      <c r="A131" s="1" t="s">
        <v>130</v>
      </c>
      <c r="B131">
        <v>501.29</v>
      </c>
      <c r="C131">
        <v>23.44</v>
      </c>
    </row>
    <row r="132" spans="1:3" x14ac:dyDescent="0.3">
      <c r="A132" s="1" t="s">
        <v>131</v>
      </c>
      <c r="B132">
        <v>499.44</v>
      </c>
      <c r="C132">
        <v>44.63</v>
      </c>
    </row>
    <row r="133" spans="1:3" x14ac:dyDescent="0.3">
      <c r="A133" s="1" t="s">
        <v>132</v>
      </c>
      <c r="B133">
        <v>502.78</v>
      </c>
      <c r="C133">
        <v>9.98</v>
      </c>
    </row>
    <row r="134" spans="1:3" x14ac:dyDescent="0.3">
      <c r="A134" s="1" t="s">
        <v>133</v>
      </c>
      <c r="B134">
        <v>504.94</v>
      </c>
      <c r="C134">
        <v>23.35</v>
      </c>
    </row>
    <row r="135" spans="1:3" x14ac:dyDescent="0.3">
      <c r="A135" s="1" t="s">
        <v>134</v>
      </c>
      <c r="B135">
        <v>502.5</v>
      </c>
      <c r="C135">
        <v>15.36</v>
      </c>
    </row>
    <row r="136" spans="1:3" x14ac:dyDescent="0.3">
      <c r="A136" s="1" t="s">
        <v>135</v>
      </c>
      <c r="B136">
        <v>496.43</v>
      </c>
      <c r="C136">
        <v>52.63</v>
      </c>
    </row>
    <row r="137" spans="1:3" x14ac:dyDescent="0.3">
      <c r="A137" s="1" t="s">
        <v>136</v>
      </c>
      <c r="B137">
        <v>502.93</v>
      </c>
      <c r="C137">
        <v>22.56</v>
      </c>
    </row>
    <row r="138" spans="1:3" x14ac:dyDescent="0.3">
      <c r="A138" s="1" t="s">
        <v>137</v>
      </c>
      <c r="B138">
        <v>504.07</v>
      </c>
      <c r="C138">
        <v>-0.71</v>
      </c>
    </row>
    <row r="139" spans="1:3" x14ac:dyDescent="0.3">
      <c r="A139" s="1" t="s">
        <v>138</v>
      </c>
      <c r="B139">
        <v>496.6</v>
      </c>
      <c r="C139">
        <v>-0.72</v>
      </c>
    </row>
    <row r="140" spans="1:3" x14ac:dyDescent="0.3">
      <c r="A140" s="1" t="s">
        <v>139</v>
      </c>
      <c r="B140">
        <v>501.06</v>
      </c>
      <c r="C140">
        <v>-0.71</v>
      </c>
    </row>
    <row r="141" spans="1:3" x14ac:dyDescent="0.3">
      <c r="A141" s="1" t="s">
        <v>140</v>
      </c>
      <c r="B141" t="s">
        <v>212</v>
      </c>
    </row>
    <row r="142" spans="1:3" x14ac:dyDescent="0.3">
      <c r="A142" s="1" t="s">
        <v>141</v>
      </c>
      <c r="B142">
        <v>500.58</v>
      </c>
      <c r="C142">
        <v>8.8800000000000008</v>
      </c>
    </row>
    <row r="143" spans="1:3" x14ac:dyDescent="0.3">
      <c r="A143" s="1" t="s">
        <v>142</v>
      </c>
      <c r="B143">
        <v>503.91</v>
      </c>
      <c r="C143">
        <v>3.61</v>
      </c>
    </row>
    <row r="144" spans="1:3" x14ac:dyDescent="0.3">
      <c r="A144" s="1" t="s">
        <v>143</v>
      </c>
      <c r="B144">
        <v>498.06</v>
      </c>
      <c r="C144">
        <v>1.24</v>
      </c>
    </row>
    <row r="145" spans="1:3" x14ac:dyDescent="0.3">
      <c r="A145" s="1" t="s">
        <v>144</v>
      </c>
      <c r="B145">
        <v>496.8</v>
      </c>
      <c r="C145">
        <v>-0.09</v>
      </c>
    </row>
    <row r="146" spans="1:3" x14ac:dyDescent="0.3">
      <c r="A146" s="1" t="s">
        <v>145</v>
      </c>
      <c r="B146">
        <v>499.46</v>
      </c>
      <c r="C146">
        <v>2.94</v>
      </c>
    </row>
    <row r="147" spans="1:3" x14ac:dyDescent="0.3">
      <c r="A147" s="1" t="s">
        <v>146</v>
      </c>
      <c r="B147">
        <v>504.95</v>
      </c>
      <c r="C147">
        <v>1.03</v>
      </c>
    </row>
    <row r="148" spans="1:3" x14ac:dyDescent="0.3">
      <c r="A148" s="1" t="s">
        <v>147</v>
      </c>
      <c r="B148">
        <v>500.22</v>
      </c>
      <c r="C148">
        <v>8.4</v>
      </c>
    </row>
    <row r="149" spans="1:3" x14ac:dyDescent="0.3">
      <c r="A149" s="1" t="s">
        <v>148</v>
      </c>
      <c r="B149">
        <v>497.58</v>
      </c>
      <c r="C149">
        <v>0.45</v>
      </c>
    </row>
    <row r="150" spans="1:3" x14ac:dyDescent="0.3">
      <c r="A150" s="1" t="s">
        <v>149</v>
      </c>
      <c r="B150">
        <v>501.59</v>
      </c>
      <c r="C150">
        <v>-0.7</v>
      </c>
    </row>
    <row r="151" spans="1:3" x14ac:dyDescent="0.3">
      <c r="A151" s="1" t="s">
        <v>150</v>
      </c>
      <c r="B151">
        <v>497.54</v>
      </c>
      <c r="C151">
        <v>42.78</v>
      </c>
    </row>
    <row r="152" spans="1:3" x14ac:dyDescent="0.3">
      <c r="A152" s="1" t="s">
        <v>151</v>
      </c>
      <c r="B152">
        <v>503.16</v>
      </c>
      <c r="C152">
        <v>0.27</v>
      </c>
    </row>
    <row r="153" spans="1:3" x14ac:dyDescent="0.3">
      <c r="A153" s="1" t="s">
        <v>152</v>
      </c>
      <c r="B153">
        <v>502.69</v>
      </c>
      <c r="C153">
        <v>2.8</v>
      </c>
    </row>
    <row r="154" spans="1:3" x14ac:dyDescent="0.3">
      <c r="A154" s="1" t="s">
        <v>153</v>
      </c>
      <c r="B154">
        <v>504.23</v>
      </c>
      <c r="C154">
        <v>3.9</v>
      </c>
    </row>
    <row r="155" spans="1:3" x14ac:dyDescent="0.3">
      <c r="A155" s="1" t="s">
        <v>154</v>
      </c>
      <c r="B155">
        <v>500.3</v>
      </c>
      <c r="C155">
        <v>-0.08</v>
      </c>
    </row>
    <row r="156" spans="1:3" x14ac:dyDescent="0.3">
      <c r="A156" s="1" t="s">
        <v>155</v>
      </c>
      <c r="B156">
        <v>502.1</v>
      </c>
      <c r="C156">
        <v>1.54</v>
      </c>
    </row>
    <row r="157" spans="1:3" x14ac:dyDescent="0.3">
      <c r="A157" s="1" t="s">
        <v>156</v>
      </c>
      <c r="B157">
        <v>501.05</v>
      </c>
      <c r="C157">
        <v>2.0299999999999998</v>
      </c>
    </row>
    <row r="158" spans="1:3" x14ac:dyDescent="0.3">
      <c r="A158" s="1" t="s">
        <v>157</v>
      </c>
      <c r="B158">
        <v>502.18</v>
      </c>
      <c r="C158">
        <v>3.05</v>
      </c>
    </row>
    <row r="159" spans="1:3" x14ac:dyDescent="0.3">
      <c r="A159" s="1" t="s">
        <v>158</v>
      </c>
      <c r="B159">
        <v>500.34</v>
      </c>
      <c r="C159">
        <v>3.15</v>
      </c>
    </row>
    <row r="160" spans="1:3" x14ac:dyDescent="0.3">
      <c r="A160" s="1" t="s">
        <v>159</v>
      </c>
      <c r="B160">
        <v>500.53</v>
      </c>
      <c r="C160">
        <v>-0.01</v>
      </c>
    </row>
    <row r="161" spans="1:3" x14ac:dyDescent="0.3">
      <c r="A161" s="1" t="s">
        <v>160</v>
      </c>
      <c r="B161">
        <v>497.1</v>
      </c>
      <c r="C161">
        <v>6.86</v>
      </c>
    </row>
    <row r="162" spans="1:3" x14ac:dyDescent="0.3">
      <c r="A162" s="1" t="s">
        <v>161</v>
      </c>
      <c r="B162">
        <v>501.37</v>
      </c>
      <c r="C162">
        <v>0.42</v>
      </c>
    </row>
    <row r="163" spans="1:3" x14ac:dyDescent="0.3">
      <c r="A163" s="1" t="s">
        <v>162</v>
      </c>
      <c r="B163">
        <v>503.6</v>
      </c>
      <c r="C163">
        <v>1.21</v>
      </c>
    </row>
    <row r="164" spans="1:3" x14ac:dyDescent="0.3">
      <c r="A164" s="1" t="s">
        <v>163</v>
      </c>
      <c r="B164">
        <v>495.32</v>
      </c>
      <c r="C164">
        <v>-0.03</v>
      </c>
    </row>
    <row r="165" spans="1:3" x14ac:dyDescent="0.3">
      <c r="A165" s="1" t="s">
        <v>164</v>
      </c>
      <c r="B165">
        <v>496.19</v>
      </c>
      <c r="C165">
        <v>0.21</v>
      </c>
    </row>
    <row r="166" spans="1:3" x14ac:dyDescent="0.3">
      <c r="A166" s="1" t="s">
        <v>165</v>
      </c>
      <c r="B166">
        <v>502.79</v>
      </c>
      <c r="C166">
        <v>-0.73</v>
      </c>
    </row>
    <row r="167" spans="1:3" x14ac:dyDescent="0.3">
      <c r="A167" s="1" t="s">
        <v>166</v>
      </c>
      <c r="B167">
        <v>497.88</v>
      </c>
      <c r="C167">
        <v>-0.18</v>
      </c>
    </row>
    <row r="168" spans="1:3" x14ac:dyDescent="0.3">
      <c r="A168" s="1" t="s">
        <v>167</v>
      </c>
      <c r="B168">
        <v>500.58</v>
      </c>
      <c r="C168">
        <v>0.18</v>
      </c>
    </row>
    <row r="169" spans="1:3" x14ac:dyDescent="0.3">
      <c r="A169" s="1" t="s">
        <v>168</v>
      </c>
      <c r="B169">
        <v>499.91</v>
      </c>
      <c r="C169">
        <v>1.48</v>
      </c>
    </row>
    <row r="170" spans="1:3" x14ac:dyDescent="0.3">
      <c r="A170" s="1" t="s">
        <v>169</v>
      </c>
      <c r="B170">
        <v>502.87</v>
      </c>
      <c r="C170">
        <v>-0.7</v>
      </c>
    </row>
    <row r="171" spans="1:3" x14ac:dyDescent="0.3">
      <c r="A171" s="1" t="s">
        <v>170</v>
      </c>
      <c r="B171">
        <v>502.63</v>
      </c>
      <c r="C171">
        <v>0.09</v>
      </c>
    </row>
    <row r="172" spans="1:3" x14ac:dyDescent="0.3">
      <c r="A172" s="1" t="s">
        <v>171</v>
      </c>
      <c r="B172">
        <v>501.27</v>
      </c>
      <c r="C172">
        <v>-1.1100000000000001</v>
      </c>
    </row>
    <row r="173" spans="1:3" x14ac:dyDescent="0.3">
      <c r="A173" s="1" t="s">
        <v>172</v>
      </c>
      <c r="B173">
        <v>499.56</v>
      </c>
      <c r="C173">
        <v>-1.1000000000000001</v>
      </c>
    </row>
    <row r="174" spans="1:3" x14ac:dyDescent="0.3">
      <c r="A174" s="1" t="s">
        <v>173</v>
      </c>
      <c r="B174">
        <v>502.65</v>
      </c>
      <c r="C174">
        <v>-1.1100000000000001</v>
      </c>
    </row>
    <row r="175" spans="1:3" x14ac:dyDescent="0.3">
      <c r="A175" s="1" t="s">
        <v>174</v>
      </c>
      <c r="B175">
        <v>496.73</v>
      </c>
      <c r="C175">
        <v>-1.1000000000000001</v>
      </c>
    </row>
    <row r="176" spans="1:3" x14ac:dyDescent="0.3">
      <c r="A176" s="1" t="s">
        <v>175</v>
      </c>
      <c r="B176" t="s">
        <v>212</v>
      </c>
    </row>
    <row r="177" spans="1:3" x14ac:dyDescent="0.3">
      <c r="A177" s="1" t="s">
        <v>176</v>
      </c>
      <c r="B177">
        <v>440.19</v>
      </c>
      <c r="C177">
        <v>-1.1000000000000001</v>
      </c>
    </row>
    <row r="178" spans="1:3" x14ac:dyDescent="0.3">
      <c r="A178" s="1" t="s">
        <v>177</v>
      </c>
      <c r="B178">
        <v>495.46</v>
      </c>
      <c r="C178">
        <v>45.99</v>
      </c>
    </row>
    <row r="179" spans="1:3" x14ac:dyDescent="0.3">
      <c r="A179" s="1" t="s">
        <v>178</v>
      </c>
      <c r="B179">
        <v>500.85</v>
      </c>
      <c r="C179">
        <v>34.49</v>
      </c>
    </row>
    <row r="180" spans="1:3" x14ac:dyDescent="0.3">
      <c r="A180" s="1" t="s">
        <v>179</v>
      </c>
      <c r="B180">
        <v>502.1</v>
      </c>
      <c r="C180">
        <v>32.78</v>
      </c>
    </row>
    <row r="181" spans="1:3" x14ac:dyDescent="0.3">
      <c r="A181" s="1" t="s">
        <v>180</v>
      </c>
      <c r="B181">
        <v>424.87</v>
      </c>
      <c r="C181">
        <v>61.67</v>
      </c>
    </row>
    <row r="182" spans="1:3" x14ac:dyDescent="0.3">
      <c r="A182" s="1" t="s">
        <v>181</v>
      </c>
      <c r="B182">
        <v>500.6</v>
      </c>
      <c r="C182">
        <v>9.15</v>
      </c>
    </row>
    <row r="183" spans="1:3" x14ac:dyDescent="0.3">
      <c r="A183" s="1" t="s">
        <v>182</v>
      </c>
      <c r="B183">
        <v>499.57</v>
      </c>
      <c r="C183">
        <v>27.68</v>
      </c>
    </row>
    <row r="184" spans="1:3" x14ac:dyDescent="0.3">
      <c r="A184" s="1" t="s">
        <v>183</v>
      </c>
      <c r="B184">
        <v>500.42</v>
      </c>
      <c r="C184">
        <v>46.43</v>
      </c>
    </row>
    <row r="185" spans="1:3" x14ac:dyDescent="0.3">
      <c r="A185" s="1" t="s">
        <v>184</v>
      </c>
      <c r="B185">
        <v>502.97</v>
      </c>
      <c r="C185">
        <v>28.67</v>
      </c>
    </row>
    <row r="186" spans="1:3" x14ac:dyDescent="0.3">
      <c r="A186" s="1" t="s">
        <v>185</v>
      </c>
      <c r="B186">
        <v>496.47</v>
      </c>
      <c r="C186">
        <v>75.87</v>
      </c>
    </row>
    <row r="187" spans="1:3" x14ac:dyDescent="0.3">
      <c r="A187" s="1" t="s">
        <v>186</v>
      </c>
      <c r="B187">
        <v>504.71</v>
      </c>
      <c r="C187">
        <v>34.799999999999997</v>
      </c>
    </row>
    <row r="188" spans="1:3" x14ac:dyDescent="0.3">
      <c r="A188" s="1" t="s">
        <v>187</v>
      </c>
      <c r="B188">
        <v>502.45</v>
      </c>
      <c r="C188">
        <v>-1.7</v>
      </c>
    </row>
    <row r="189" spans="1:3" x14ac:dyDescent="0.3">
      <c r="A189" s="1" t="s">
        <v>188</v>
      </c>
      <c r="B189">
        <v>498.49</v>
      </c>
      <c r="C189">
        <v>56.5</v>
      </c>
    </row>
    <row r="190" spans="1:3" x14ac:dyDescent="0.3">
      <c r="A190" s="1" t="s">
        <v>189</v>
      </c>
      <c r="B190">
        <v>503.47</v>
      </c>
      <c r="C190">
        <v>73.36</v>
      </c>
    </row>
    <row r="191" spans="1:3" x14ac:dyDescent="0.3">
      <c r="A191" s="1" t="s">
        <v>190</v>
      </c>
      <c r="B191">
        <v>502.17</v>
      </c>
      <c r="C191">
        <v>33</v>
      </c>
    </row>
    <row r="192" spans="1:3" x14ac:dyDescent="0.3">
      <c r="A192" s="1" t="s">
        <v>191</v>
      </c>
      <c r="B192">
        <v>504.16</v>
      </c>
      <c r="C192">
        <v>37.92</v>
      </c>
    </row>
    <row r="193" spans="1:3" x14ac:dyDescent="0.3">
      <c r="A193" s="1" t="s">
        <v>192</v>
      </c>
      <c r="B193">
        <v>503.09</v>
      </c>
      <c r="C193">
        <v>90.36</v>
      </c>
    </row>
    <row r="194" spans="1:3" x14ac:dyDescent="0.3">
      <c r="A194" s="1" t="s">
        <v>193</v>
      </c>
      <c r="B194">
        <v>501.63</v>
      </c>
      <c r="C194">
        <v>71.900000000000006</v>
      </c>
    </row>
    <row r="195" spans="1:3" x14ac:dyDescent="0.3">
      <c r="A195" s="1" t="s">
        <v>194</v>
      </c>
      <c r="B195">
        <v>499.11</v>
      </c>
      <c r="C195">
        <v>40.97</v>
      </c>
    </row>
    <row r="196" spans="1:3" x14ac:dyDescent="0.3">
      <c r="A196" s="1" t="s">
        <v>195</v>
      </c>
      <c r="B196">
        <v>496.75</v>
      </c>
      <c r="C196">
        <v>66.09</v>
      </c>
    </row>
    <row r="197" spans="1:3" x14ac:dyDescent="0.3">
      <c r="A197" s="1" t="s">
        <v>196</v>
      </c>
      <c r="B197">
        <v>497.03</v>
      </c>
      <c r="C197">
        <v>47.67</v>
      </c>
    </row>
    <row r="198" spans="1:3" x14ac:dyDescent="0.3">
      <c r="A198" s="1" t="s">
        <v>197</v>
      </c>
      <c r="B198">
        <v>504.71</v>
      </c>
      <c r="C198">
        <v>39.880000000000003</v>
      </c>
    </row>
    <row r="199" spans="1:3" x14ac:dyDescent="0.3">
      <c r="A199" s="1" t="s">
        <v>198</v>
      </c>
      <c r="B199">
        <v>501.86</v>
      </c>
      <c r="C199">
        <v>56.66</v>
      </c>
    </row>
    <row r="200" spans="1:3" x14ac:dyDescent="0.3">
      <c r="A200" s="1" t="s">
        <v>199</v>
      </c>
      <c r="B200">
        <v>501.98</v>
      </c>
      <c r="C200">
        <v>24.55</v>
      </c>
    </row>
    <row r="201" spans="1:3" x14ac:dyDescent="0.3">
      <c r="A201" s="1" t="s">
        <v>200</v>
      </c>
      <c r="B201">
        <v>445.44</v>
      </c>
      <c r="C201">
        <v>-0.44</v>
      </c>
    </row>
    <row r="202" spans="1:3" x14ac:dyDescent="0.3">
      <c r="A202" s="1" t="s">
        <v>201</v>
      </c>
      <c r="B202">
        <v>478.68</v>
      </c>
      <c r="C202">
        <v>62.86</v>
      </c>
    </row>
    <row r="203" spans="1:3" x14ac:dyDescent="0.3">
      <c r="A203" s="1" t="s">
        <v>202</v>
      </c>
      <c r="B203">
        <v>500.96</v>
      </c>
      <c r="C203">
        <v>39.880000000000003</v>
      </c>
    </row>
    <row r="204" spans="1:3" x14ac:dyDescent="0.3">
      <c r="A204" s="1" t="s">
        <v>203</v>
      </c>
      <c r="B204">
        <v>499.55</v>
      </c>
      <c r="C204">
        <v>46.96</v>
      </c>
    </row>
    <row r="205" spans="1:3" x14ac:dyDescent="0.3">
      <c r="A205" s="1" t="s">
        <v>204</v>
      </c>
      <c r="B205">
        <v>443.3</v>
      </c>
      <c r="C205">
        <v>80.86</v>
      </c>
    </row>
    <row r="206" spans="1:3" x14ac:dyDescent="0.3">
      <c r="A206" s="1" t="s">
        <v>205</v>
      </c>
      <c r="B206">
        <v>504.48</v>
      </c>
      <c r="C206">
        <v>69.66</v>
      </c>
    </row>
    <row r="207" spans="1:3" x14ac:dyDescent="0.3">
      <c r="A207" s="1" t="s">
        <v>206</v>
      </c>
      <c r="B207">
        <v>370.56</v>
      </c>
      <c r="C207">
        <v>-0.7</v>
      </c>
    </row>
    <row r="208" spans="1:3" x14ac:dyDescent="0.3">
      <c r="A208" s="1" t="s">
        <v>207</v>
      </c>
      <c r="B208">
        <v>499.93</v>
      </c>
      <c r="C208">
        <v>13.69</v>
      </c>
    </row>
    <row r="209" spans="1:3" x14ac:dyDescent="0.3">
      <c r="A209" s="1" t="s">
        <v>208</v>
      </c>
      <c r="B209">
        <v>463.7</v>
      </c>
      <c r="C209">
        <v>-0.7</v>
      </c>
    </row>
    <row r="210" spans="1:3" x14ac:dyDescent="0.3">
      <c r="A210" s="1" t="s">
        <v>209</v>
      </c>
      <c r="B210">
        <v>303.07</v>
      </c>
      <c r="C210">
        <v>-0.71</v>
      </c>
    </row>
    <row r="211" spans="1:3" x14ac:dyDescent="0.3">
      <c r="A211" s="1" t="s">
        <v>210</v>
      </c>
      <c r="B211" t="s">
        <v>212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4A5AC-B8D0-104D-B476-D8798A950F68}">
  <dimension ref="A2:M44"/>
  <sheetViews>
    <sheetView topLeftCell="A9" workbookViewId="0">
      <selection activeCell="B26" sqref="B26"/>
    </sheetView>
  </sheetViews>
  <sheetFormatPr defaultColWidth="11.19921875" defaultRowHeight="15.6" x14ac:dyDescent="0.3"/>
  <sheetData>
    <row r="2" spans="1:13" x14ac:dyDescent="0.3">
      <c r="B2" s="20" t="s">
        <v>221</v>
      </c>
      <c r="C2" s="20"/>
      <c r="D2" s="20"/>
      <c r="E2" s="20"/>
    </row>
    <row r="3" spans="1:13" x14ac:dyDescent="0.3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 x14ac:dyDescent="0.3">
      <c r="A4" s="1" t="s">
        <v>213</v>
      </c>
      <c r="B4" s="1" t="s">
        <v>0</v>
      </c>
      <c r="C4" s="1">
        <v>32</v>
      </c>
      <c r="D4" s="1" t="s">
        <v>0</v>
      </c>
      <c r="E4" s="1">
        <v>32</v>
      </c>
      <c r="F4" s="1" t="s">
        <v>0</v>
      </c>
      <c r="G4" s="1">
        <v>32</v>
      </c>
      <c r="H4" s="1" t="s">
        <v>0</v>
      </c>
      <c r="I4" s="1">
        <v>32</v>
      </c>
      <c r="J4" s="1" t="s">
        <v>0</v>
      </c>
      <c r="K4" s="1">
        <v>32</v>
      </c>
      <c r="L4" s="1" t="s">
        <v>0</v>
      </c>
      <c r="M4" s="1">
        <v>32</v>
      </c>
    </row>
    <row r="5" spans="1:13" x14ac:dyDescent="0.3">
      <c r="A5" s="1" t="s">
        <v>214</v>
      </c>
      <c r="B5" s="1" t="s">
        <v>0</v>
      </c>
      <c r="C5" s="1">
        <v>16</v>
      </c>
      <c r="D5" s="1" t="s">
        <v>0</v>
      </c>
      <c r="E5" s="1">
        <v>16</v>
      </c>
      <c r="F5" s="1" t="s">
        <v>0</v>
      </c>
      <c r="G5" s="1">
        <v>16</v>
      </c>
      <c r="H5" s="1" t="s">
        <v>0</v>
      </c>
      <c r="I5" s="1">
        <v>16</v>
      </c>
      <c r="J5" s="1" t="s">
        <v>0</v>
      </c>
      <c r="K5" s="1">
        <v>16</v>
      </c>
      <c r="L5" s="1" t="s">
        <v>0</v>
      </c>
      <c r="M5" s="1">
        <v>16</v>
      </c>
    </row>
    <row r="6" spans="1:13" x14ac:dyDescent="0.3">
      <c r="A6" s="1" t="s">
        <v>215</v>
      </c>
      <c r="B6" s="1" t="s">
        <v>0</v>
      </c>
      <c r="C6" s="1">
        <v>8</v>
      </c>
      <c r="D6" s="1" t="s">
        <v>0</v>
      </c>
      <c r="E6" s="1">
        <v>8</v>
      </c>
      <c r="F6" s="1" t="s">
        <v>0</v>
      </c>
      <c r="G6" s="1">
        <v>8</v>
      </c>
      <c r="H6" s="1" t="s">
        <v>0</v>
      </c>
      <c r="I6" s="1">
        <v>8</v>
      </c>
      <c r="J6" s="1" t="s">
        <v>0</v>
      </c>
      <c r="K6" s="1">
        <v>8</v>
      </c>
      <c r="L6" s="1" t="s">
        <v>0</v>
      </c>
      <c r="M6" s="1">
        <v>8</v>
      </c>
    </row>
    <row r="7" spans="1:13" x14ac:dyDescent="0.3">
      <c r="A7" s="1" t="s">
        <v>216</v>
      </c>
      <c r="B7" s="1" t="s">
        <v>0</v>
      </c>
      <c r="C7" s="1">
        <v>4</v>
      </c>
      <c r="D7" s="1" t="s">
        <v>0</v>
      </c>
      <c r="E7" s="1">
        <v>4</v>
      </c>
      <c r="F7" s="1" t="s">
        <v>0</v>
      </c>
      <c r="G7" s="1">
        <v>4</v>
      </c>
      <c r="H7" s="1" t="s">
        <v>0</v>
      </c>
      <c r="I7" s="1">
        <v>4</v>
      </c>
      <c r="J7" s="1" t="s">
        <v>0</v>
      </c>
      <c r="K7" s="1">
        <v>4</v>
      </c>
      <c r="L7" s="1" t="s">
        <v>0</v>
      </c>
      <c r="M7" s="1">
        <v>4</v>
      </c>
    </row>
    <row r="8" spans="1:13" x14ac:dyDescent="0.3">
      <c r="A8" s="1" t="s">
        <v>217</v>
      </c>
      <c r="B8" s="1" t="s">
        <v>0</v>
      </c>
      <c r="C8" s="1">
        <v>2</v>
      </c>
      <c r="D8" s="1" t="s">
        <v>0</v>
      </c>
      <c r="E8" s="1">
        <v>2</v>
      </c>
      <c r="F8" s="1" t="s">
        <v>0</v>
      </c>
      <c r="G8" s="1">
        <v>2</v>
      </c>
      <c r="H8" s="1" t="s">
        <v>0</v>
      </c>
      <c r="I8" s="1">
        <v>2</v>
      </c>
      <c r="J8" s="1" t="s">
        <v>0</v>
      </c>
      <c r="K8" s="1">
        <v>2</v>
      </c>
      <c r="L8" s="1" t="s">
        <v>0</v>
      </c>
      <c r="M8" s="1">
        <v>2</v>
      </c>
    </row>
    <row r="9" spans="1:13" x14ac:dyDescent="0.3">
      <c r="A9" s="1" t="s">
        <v>218</v>
      </c>
      <c r="B9" s="1" t="s">
        <v>230</v>
      </c>
      <c r="C9" s="1">
        <v>1</v>
      </c>
      <c r="D9" s="1" t="s">
        <v>230</v>
      </c>
      <c r="E9" s="1">
        <v>1</v>
      </c>
      <c r="F9" s="1" t="s">
        <v>230</v>
      </c>
      <c r="G9" s="1">
        <v>1</v>
      </c>
      <c r="H9" s="1" t="s">
        <v>230</v>
      </c>
      <c r="I9" s="1">
        <v>1</v>
      </c>
      <c r="J9" s="1" t="s">
        <v>230</v>
      </c>
      <c r="K9" s="1">
        <v>1</v>
      </c>
      <c r="L9" s="1" t="s">
        <v>230</v>
      </c>
      <c r="M9" s="1">
        <v>1</v>
      </c>
    </row>
    <row r="10" spans="1:13" x14ac:dyDescent="0.3">
      <c r="A10" s="1" t="s">
        <v>219</v>
      </c>
      <c r="B10" s="1" t="s">
        <v>230</v>
      </c>
      <c r="C10" s="1">
        <v>0.5</v>
      </c>
      <c r="D10" s="1" t="s">
        <v>230</v>
      </c>
      <c r="E10" s="1">
        <v>0.5</v>
      </c>
      <c r="F10" s="1" t="s">
        <v>230</v>
      </c>
      <c r="G10" s="1">
        <v>0.5</v>
      </c>
      <c r="H10" s="1" t="s">
        <v>230</v>
      </c>
      <c r="I10" s="1">
        <v>0.5</v>
      </c>
      <c r="J10" s="1" t="s">
        <v>230</v>
      </c>
      <c r="K10" s="1">
        <v>0.5</v>
      </c>
      <c r="L10" s="1" t="s">
        <v>230</v>
      </c>
      <c r="M10" s="1">
        <v>0.5</v>
      </c>
    </row>
    <row r="11" spans="1:13" x14ac:dyDescent="0.3">
      <c r="A11" s="1" t="s">
        <v>220</v>
      </c>
      <c r="B11" s="1" t="s">
        <v>230</v>
      </c>
      <c r="C11" s="1">
        <v>0.25</v>
      </c>
      <c r="D11" s="1" t="s">
        <v>230</v>
      </c>
      <c r="E11" s="1">
        <v>0.25</v>
      </c>
      <c r="F11" s="1" t="s">
        <v>230</v>
      </c>
      <c r="G11" s="1">
        <v>0.25</v>
      </c>
      <c r="H11" s="1" t="s">
        <v>230</v>
      </c>
      <c r="I11" s="1">
        <v>0.25</v>
      </c>
      <c r="J11" s="1" t="s">
        <v>230</v>
      </c>
      <c r="K11" s="1">
        <v>0.25</v>
      </c>
      <c r="L11" s="1" t="s">
        <v>230</v>
      </c>
      <c r="M11" s="1">
        <v>0.25</v>
      </c>
    </row>
    <row r="13" spans="1:13" x14ac:dyDescent="0.3">
      <c r="B13" s="22" t="s">
        <v>231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</row>
    <row r="14" spans="1:13" x14ac:dyDescent="0.3">
      <c r="A14" t="s">
        <v>223</v>
      </c>
      <c r="B14" s="21">
        <v>94</v>
      </c>
      <c r="C14" s="21"/>
      <c r="D14" s="21">
        <v>96</v>
      </c>
      <c r="E14" s="21"/>
      <c r="F14" s="21">
        <v>104</v>
      </c>
      <c r="G14" s="21"/>
      <c r="H14" s="21">
        <v>107</v>
      </c>
      <c r="I14" s="21"/>
      <c r="J14" s="21">
        <v>114</v>
      </c>
      <c r="K14" s="21"/>
      <c r="L14" s="21">
        <v>118</v>
      </c>
      <c r="M14" s="21"/>
    </row>
    <row r="15" spans="1:13" x14ac:dyDescent="0.3">
      <c r="A15" s="1"/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">
      <c r="A16" s="1" t="s">
        <v>213</v>
      </c>
      <c r="B16" s="1">
        <v>178281</v>
      </c>
      <c r="C16" s="1">
        <v>1850888</v>
      </c>
      <c r="D16" s="1">
        <v>599202</v>
      </c>
      <c r="E16" s="1">
        <v>1556870</v>
      </c>
      <c r="F16" s="1">
        <v>270130</v>
      </c>
      <c r="G16" s="1">
        <v>1912748</v>
      </c>
      <c r="H16" s="1">
        <v>324987</v>
      </c>
      <c r="I16" s="1">
        <v>1668187</v>
      </c>
      <c r="J16" s="1">
        <v>260802</v>
      </c>
      <c r="K16" s="1">
        <v>1436230</v>
      </c>
      <c r="L16" s="1">
        <v>72392</v>
      </c>
      <c r="M16" s="1">
        <v>1865915</v>
      </c>
    </row>
    <row r="17" spans="1:13" x14ac:dyDescent="0.3">
      <c r="A17" s="1" t="s">
        <v>214</v>
      </c>
      <c r="B17" s="1">
        <v>179926</v>
      </c>
      <c r="C17" s="1">
        <v>886799</v>
      </c>
      <c r="D17" s="1">
        <v>543988</v>
      </c>
      <c r="E17" s="1">
        <v>916168</v>
      </c>
      <c r="F17" s="1">
        <v>284706</v>
      </c>
      <c r="G17" s="1">
        <v>810646</v>
      </c>
      <c r="H17" s="1">
        <v>319347</v>
      </c>
      <c r="I17" s="1">
        <v>857182</v>
      </c>
      <c r="J17" s="1">
        <v>255393</v>
      </c>
      <c r="K17" s="1">
        <v>1012611</v>
      </c>
      <c r="L17" s="1">
        <v>82930</v>
      </c>
      <c r="M17" s="1">
        <v>971137</v>
      </c>
    </row>
    <row r="18" spans="1:13" x14ac:dyDescent="0.3">
      <c r="A18" s="1" t="s">
        <v>215</v>
      </c>
      <c r="B18" s="1">
        <v>197112</v>
      </c>
      <c r="C18" s="1">
        <v>561530</v>
      </c>
      <c r="D18" s="1">
        <v>743996</v>
      </c>
      <c r="E18" s="1">
        <v>392248</v>
      </c>
      <c r="F18" s="1">
        <v>306649</v>
      </c>
      <c r="G18" s="1">
        <v>545105</v>
      </c>
      <c r="H18" s="1">
        <v>258069</v>
      </c>
      <c r="I18" s="1">
        <v>380563</v>
      </c>
      <c r="J18" s="1">
        <v>342138</v>
      </c>
      <c r="K18" s="1">
        <v>356324</v>
      </c>
      <c r="L18" s="1">
        <v>100916</v>
      </c>
      <c r="M18" s="1">
        <v>420070</v>
      </c>
    </row>
    <row r="19" spans="1:13" x14ac:dyDescent="0.3">
      <c r="A19" s="1" t="s">
        <v>216</v>
      </c>
      <c r="B19" s="1">
        <v>227828</v>
      </c>
      <c r="C19" s="1">
        <v>241062</v>
      </c>
      <c r="D19" s="1">
        <v>921461</v>
      </c>
      <c r="E19" s="1">
        <v>216700</v>
      </c>
      <c r="F19" s="1">
        <v>306282</v>
      </c>
      <c r="G19" s="1">
        <v>257753</v>
      </c>
      <c r="H19" s="1">
        <v>261799</v>
      </c>
      <c r="I19" s="1">
        <v>231041</v>
      </c>
      <c r="J19" s="1">
        <v>274838</v>
      </c>
      <c r="K19" s="1">
        <v>252126</v>
      </c>
      <c r="L19" s="1">
        <v>83620</v>
      </c>
      <c r="M19" s="1">
        <v>263249</v>
      </c>
    </row>
    <row r="20" spans="1:13" x14ac:dyDescent="0.3">
      <c r="A20" s="1" t="s">
        <v>217</v>
      </c>
      <c r="B20" s="1">
        <v>227830</v>
      </c>
      <c r="C20" s="1">
        <v>137148</v>
      </c>
      <c r="D20" s="1">
        <v>769978</v>
      </c>
      <c r="E20" s="1">
        <v>152238</v>
      </c>
      <c r="F20" s="1">
        <v>256915</v>
      </c>
      <c r="G20" s="1">
        <v>131524</v>
      </c>
      <c r="H20" s="1">
        <v>659334</v>
      </c>
      <c r="I20" s="1">
        <v>107917</v>
      </c>
      <c r="J20" s="1">
        <v>327622</v>
      </c>
      <c r="K20" s="1">
        <v>127286</v>
      </c>
      <c r="L20" s="1">
        <v>89435</v>
      </c>
      <c r="M20" s="1">
        <v>112167</v>
      </c>
    </row>
    <row r="21" spans="1:13" x14ac:dyDescent="0.3">
      <c r="A21" s="1" t="s">
        <v>218</v>
      </c>
      <c r="B21" s="1">
        <v>8094</v>
      </c>
      <c r="C21" s="1">
        <v>67222</v>
      </c>
      <c r="D21" s="1">
        <v>7916</v>
      </c>
      <c r="E21" s="1">
        <v>63728</v>
      </c>
      <c r="F21" s="1">
        <v>7936</v>
      </c>
      <c r="G21" s="1">
        <v>70118</v>
      </c>
      <c r="H21" s="1">
        <v>8025</v>
      </c>
      <c r="I21" s="1">
        <v>65520</v>
      </c>
      <c r="J21" s="1">
        <v>8227</v>
      </c>
      <c r="K21" s="1">
        <v>63401</v>
      </c>
      <c r="L21" s="1">
        <v>8078</v>
      </c>
      <c r="M21" s="1">
        <v>71839</v>
      </c>
    </row>
    <row r="22" spans="1:13" x14ac:dyDescent="0.3">
      <c r="A22" s="1" t="s">
        <v>219</v>
      </c>
      <c r="B22" s="1">
        <v>8075</v>
      </c>
      <c r="C22" s="1">
        <v>34861</v>
      </c>
      <c r="D22" s="1">
        <v>7817</v>
      </c>
      <c r="E22" s="1">
        <v>36528</v>
      </c>
      <c r="F22" s="1">
        <v>8042</v>
      </c>
      <c r="G22" s="1">
        <v>37193</v>
      </c>
      <c r="H22" s="1">
        <v>8159</v>
      </c>
      <c r="I22" s="1">
        <v>38113</v>
      </c>
      <c r="J22" s="1">
        <v>8494</v>
      </c>
      <c r="K22" s="1">
        <v>39048</v>
      </c>
      <c r="L22" s="1">
        <v>8082</v>
      </c>
      <c r="M22" s="1">
        <v>31322</v>
      </c>
    </row>
    <row r="23" spans="1:13" x14ac:dyDescent="0.3">
      <c r="A23" s="1" t="s">
        <v>220</v>
      </c>
      <c r="B23" s="1">
        <v>8153</v>
      </c>
      <c r="C23" s="1">
        <v>23637</v>
      </c>
      <c r="D23" s="1">
        <v>7835</v>
      </c>
      <c r="E23" s="1">
        <v>21555</v>
      </c>
      <c r="F23" s="1">
        <v>7969</v>
      </c>
      <c r="G23" s="1">
        <v>22265</v>
      </c>
      <c r="H23" s="1">
        <v>8101</v>
      </c>
      <c r="I23" s="1">
        <v>21851</v>
      </c>
      <c r="J23" s="1">
        <v>8420</v>
      </c>
      <c r="K23" s="1">
        <v>22016</v>
      </c>
      <c r="L23" s="1">
        <v>8133</v>
      </c>
      <c r="M23" s="1">
        <v>23001</v>
      </c>
    </row>
    <row r="24" spans="1:13" x14ac:dyDescent="0.3">
      <c r="A24" s="6" t="s">
        <v>234</v>
      </c>
      <c r="B24">
        <f>AVERAGE(B16:B20)</f>
        <v>202195.4</v>
      </c>
      <c r="D24">
        <f t="shared" ref="D24:L24" si="0">AVERAGE(D16:D20)</f>
        <v>715725</v>
      </c>
      <c r="F24">
        <f t="shared" si="0"/>
        <v>284936.40000000002</v>
      </c>
      <c r="H24">
        <f t="shared" si="0"/>
        <v>364707.2</v>
      </c>
      <c r="J24">
        <f t="shared" si="0"/>
        <v>292158.59999999998</v>
      </c>
      <c r="L24">
        <f t="shared" si="0"/>
        <v>85858.6</v>
      </c>
    </row>
    <row r="25" spans="1:13" x14ac:dyDescent="0.3">
      <c r="A25" s="6" t="s">
        <v>235</v>
      </c>
      <c r="B25">
        <f>B24-$J$42</f>
        <v>194108.95555555556</v>
      </c>
      <c r="D25">
        <f t="shared" ref="D25:L25" si="1">D24-$J$42</f>
        <v>707638.5555555555</v>
      </c>
      <c r="F25">
        <f t="shared" si="1"/>
        <v>276849.95555555559</v>
      </c>
      <c r="H25">
        <f t="shared" si="1"/>
        <v>356620.75555555557</v>
      </c>
      <c r="J25">
        <f t="shared" si="1"/>
        <v>284072.15555555554</v>
      </c>
      <c r="L25">
        <f t="shared" si="1"/>
        <v>77772.155555555568</v>
      </c>
    </row>
    <row r="26" spans="1:13" x14ac:dyDescent="0.3">
      <c r="A26" s="6" t="s">
        <v>240</v>
      </c>
      <c r="B26">
        <f>B25*0.0000186387-0.163857</f>
        <v>3.4540815899133337</v>
      </c>
      <c r="D26">
        <f t="shared" ref="D26:L26" si="2">D25*0.0000186387-0.163857</f>
        <v>13.025605745433333</v>
      </c>
      <c r="F26">
        <f t="shared" si="2"/>
        <v>4.9962662666133344</v>
      </c>
      <c r="H26">
        <f t="shared" si="2"/>
        <v>6.4830902765733338</v>
      </c>
      <c r="J26">
        <f t="shared" si="2"/>
        <v>5.1308786857533333</v>
      </c>
      <c r="L26">
        <f t="shared" si="2"/>
        <v>1.2857148757533339</v>
      </c>
    </row>
    <row r="27" spans="1:13" x14ac:dyDescent="0.3">
      <c r="A27" s="7"/>
    </row>
    <row r="28" spans="1:13" x14ac:dyDescent="0.3">
      <c r="A28" s="7"/>
    </row>
    <row r="30" spans="1:13" x14ac:dyDescent="0.3">
      <c r="J30" t="s">
        <v>239</v>
      </c>
      <c r="K30" t="s">
        <v>235</v>
      </c>
    </row>
    <row r="31" spans="1:13" x14ac:dyDescent="0.3">
      <c r="C31" s="1">
        <v>1850888</v>
      </c>
      <c r="D31" s="1">
        <v>1556870</v>
      </c>
      <c r="E31" s="1">
        <v>1912748</v>
      </c>
      <c r="F31" s="1">
        <v>1668187</v>
      </c>
      <c r="G31" s="1">
        <v>1436230</v>
      </c>
      <c r="H31" s="1">
        <v>1865915</v>
      </c>
      <c r="J31">
        <f>AVERAGE(C31:H31)</f>
        <v>1715139.6666666667</v>
      </c>
      <c r="K31">
        <f>J31-$J$42</f>
        <v>1707053.2222222222</v>
      </c>
      <c r="L31">
        <v>32</v>
      </c>
    </row>
    <row r="32" spans="1:13" x14ac:dyDescent="0.3">
      <c r="C32" s="1">
        <v>886799</v>
      </c>
      <c r="D32" s="1">
        <v>916168</v>
      </c>
      <c r="E32" s="1">
        <v>810646</v>
      </c>
      <c r="F32" s="1">
        <v>857182</v>
      </c>
      <c r="G32" s="1">
        <v>1012611</v>
      </c>
      <c r="H32" s="1">
        <v>971137</v>
      </c>
      <c r="J32">
        <f t="shared" ref="J32:J38" si="3">AVERAGE(C32:H32)</f>
        <v>909090.5</v>
      </c>
      <c r="K32">
        <f t="shared" ref="K32:K39" si="4">J32-$J$42</f>
        <v>901004.0555555555</v>
      </c>
      <c r="L32">
        <v>16</v>
      </c>
    </row>
    <row r="33" spans="3:12" x14ac:dyDescent="0.3">
      <c r="C33" s="1">
        <v>561530</v>
      </c>
      <c r="D33" s="1">
        <v>392248</v>
      </c>
      <c r="E33" s="1">
        <v>545105</v>
      </c>
      <c r="F33" s="1">
        <v>380563</v>
      </c>
      <c r="G33" s="1">
        <v>356324</v>
      </c>
      <c r="H33" s="1">
        <v>420070</v>
      </c>
      <c r="J33">
        <f t="shared" si="3"/>
        <v>442640</v>
      </c>
      <c r="K33">
        <f t="shared" si="4"/>
        <v>434553.55555555556</v>
      </c>
      <c r="L33">
        <v>8</v>
      </c>
    </row>
    <row r="34" spans="3:12" x14ac:dyDescent="0.3">
      <c r="C34" s="1">
        <v>241062</v>
      </c>
      <c r="D34" s="1">
        <v>216700</v>
      </c>
      <c r="E34" s="1">
        <v>257753</v>
      </c>
      <c r="F34" s="1">
        <v>231041</v>
      </c>
      <c r="G34" s="1">
        <v>252126</v>
      </c>
      <c r="H34" s="1">
        <v>263249</v>
      </c>
      <c r="J34">
        <f t="shared" si="3"/>
        <v>243655.16666666666</v>
      </c>
      <c r="K34">
        <f t="shared" si="4"/>
        <v>235568.72222222222</v>
      </c>
      <c r="L34">
        <v>4</v>
      </c>
    </row>
    <row r="35" spans="3:12" x14ac:dyDescent="0.3">
      <c r="C35" s="1">
        <v>137148</v>
      </c>
      <c r="D35" s="1">
        <v>152238</v>
      </c>
      <c r="E35" s="1">
        <v>131524</v>
      </c>
      <c r="F35" s="1">
        <v>107917</v>
      </c>
      <c r="G35" s="1">
        <v>127286</v>
      </c>
      <c r="H35" s="1">
        <v>112167</v>
      </c>
      <c r="J35">
        <f t="shared" si="3"/>
        <v>128046.66666666667</v>
      </c>
      <c r="K35">
        <f t="shared" si="4"/>
        <v>119960.22222222223</v>
      </c>
      <c r="L35">
        <v>2</v>
      </c>
    </row>
    <row r="36" spans="3:12" x14ac:dyDescent="0.3">
      <c r="C36" s="1">
        <v>67222</v>
      </c>
      <c r="D36" s="1">
        <v>63728</v>
      </c>
      <c r="E36" s="1">
        <v>70118</v>
      </c>
      <c r="F36" s="1">
        <v>65520</v>
      </c>
      <c r="G36" s="1">
        <v>63401</v>
      </c>
      <c r="H36" s="1">
        <v>71839</v>
      </c>
      <c r="J36">
        <f t="shared" si="3"/>
        <v>66971.333333333328</v>
      </c>
      <c r="K36">
        <f t="shared" si="4"/>
        <v>58884.888888888883</v>
      </c>
      <c r="L36">
        <v>1</v>
      </c>
    </row>
    <row r="37" spans="3:12" x14ac:dyDescent="0.3">
      <c r="C37" s="1">
        <v>34861</v>
      </c>
      <c r="D37" s="1">
        <v>36528</v>
      </c>
      <c r="E37" s="1">
        <v>37193</v>
      </c>
      <c r="F37" s="1">
        <v>38113</v>
      </c>
      <c r="G37" s="1">
        <v>39048</v>
      </c>
      <c r="H37" s="1">
        <v>31322</v>
      </c>
      <c r="J37">
        <f t="shared" si="3"/>
        <v>36177.5</v>
      </c>
      <c r="K37">
        <f t="shared" si="4"/>
        <v>28091.055555555555</v>
      </c>
      <c r="L37">
        <v>0.5</v>
      </c>
    </row>
    <row r="38" spans="3:12" x14ac:dyDescent="0.3">
      <c r="C38" s="1">
        <v>23637</v>
      </c>
      <c r="D38" s="1">
        <v>21555</v>
      </c>
      <c r="E38" s="1">
        <v>22265</v>
      </c>
      <c r="F38" s="1">
        <v>21851</v>
      </c>
      <c r="G38" s="1">
        <v>22016</v>
      </c>
      <c r="H38" s="1">
        <v>23001</v>
      </c>
      <c r="J38">
        <f t="shared" si="3"/>
        <v>22387.5</v>
      </c>
      <c r="K38">
        <f t="shared" si="4"/>
        <v>14301.055555555555</v>
      </c>
      <c r="L38">
        <v>0.25</v>
      </c>
    </row>
    <row r="39" spans="3:12" x14ac:dyDescent="0.3">
      <c r="J39">
        <v>8086.4444444444443</v>
      </c>
      <c r="K39">
        <f t="shared" si="4"/>
        <v>0</v>
      </c>
      <c r="L39">
        <v>0</v>
      </c>
    </row>
    <row r="41" spans="3:12" x14ac:dyDescent="0.3">
      <c r="J41" t="s">
        <v>234</v>
      </c>
    </row>
    <row r="42" spans="3:12" x14ac:dyDescent="0.3">
      <c r="C42" s="1">
        <v>8094</v>
      </c>
      <c r="D42" s="1">
        <v>7916</v>
      </c>
      <c r="E42" s="1">
        <v>7936</v>
      </c>
      <c r="F42" s="1">
        <v>8025</v>
      </c>
      <c r="G42" s="1">
        <v>8227</v>
      </c>
      <c r="H42" s="1">
        <v>8078</v>
      </c>
      <c r="J42">
        <f>AVERAGE(C42:H44)</f>
        <v>8086.4444444444443</v>
      </c>
    </row>
    <row r="43" spans="3:12" x14ac:dyDescent="0.3">
      <c r="C43" s="1">
        <v>8075</v>
      </c>
      <c r="D43" s="1">
        <v>7817</v>
      </c>
      <c r="E43" s="1">
        <v>8042</v>
      </c>
      <c r="F43" s="1">
        <v>8159</v>
      </c>
      <c r="G43" s="1">
        <v>8494</v>
      </c>
      <c r="H43" s="1">
        <v>8082</v>
      </c>
    </row>
    <row r="44" spans="3:12" x14ac:dyDescent="0.3">
      <c r="C44" s="1">
        <v>8153</v>
      </c>
      <c r="D44" s="1">
        <v>7835</v>
      </c>
      <c r="E44" s="1">
        <v>7969</v>
      </c>
      <c r="F44" s="1">
        <v>8101</v>
      </c>
      <c r="G44" s="1">
        <v>8420</v>
      </c>
      <c r="H44" s="1">
        <v>8133</v>
      </c>
    </row>
  </sheetData>
  <mergeCells count="8">
    <mergeCell ref="B2:E2"/>
    <mergeCell ref="B13:M13"/>
    <mergeCell ref="B14:C14"/>
    <mergeCell ref="D14:E14"/>
    <mergeCell ref="F14:G14"/>
    <mergeCell ref="H14:I14"/>
    <mergeCell ref="J14:K14"/>
    <mergeCell ref="L14:M1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9F60-D25F-C04E-AF85-FA0266F205F6}">
  <dimension ref="A2:N51"/>
  <sheetViews>
    <sheetView topLeftCell="A9" workbookViewId="0">
      <selection activeCell="E28" sqref="E28"/>
    </sheetView>
  </sheetViews>
  <sheetFormatPr defaultColWidth="11.19921875" defaultRowHeight="15.6" x14ac:dyDescent="0.3"/>
  <sheetData>
    <row r="2" spans="1:13" x14ac:dyDescent="0.3">
      <c r="B2" s="20" t="s">
        <v>221</v>
      </c>
      <c r="C2" s="20"/>
      <c r="D2" s="20"/>
      <c r="E2" s="20"/>
    </row>
    <row r="3" spans="1:13" x14ac:dyDescent="0.3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 x14ac:dyDescent="0.3">
      <c r="A4" s="1" t="s">
        <v>213</v>
      </c>
      <c r="B4" s="1" t="s">
        <v>0</v>
      </c>
      <c r="C4" s="1">
        <v>32</v>
      </c>
      <c r="D4" s="1" t="s">
        <v>0</v>
      </c>
      <c r="E4" s="1">
        <v>32</v>
      </c>
      <c r="F4" s="1" t="s">
        <v>0</v>
      </c>
      <c r="G4" s="1">
        <v>32</v>
      </c>
      <c r="H4" s="1" t="s">
        <v>0</v>
      </c>
      <c r="I4" s="1">
        <v>32</v>
      </c>
      <c r="J4" s="1" t="s">
        <v>0</v>
      </c>
      <c r="K4" s="1">
        <v>32</v>
      </c>
      <c r="L4" s="1" t="s">
        <v>0</v>
      </c>
      <c r="M4" s="1">
        <v>32</v>
      </c>
    </row>
    <row r="5" spans="1:13" x14ac:dyDescent="0.3">
      <c r="A5" s="1" t="s">
        <v>214</v>
      </c>
      <c r="B5" s="1" t="s">
        <v>0</v>
      </c>
      <c r="C5" s="1">
        <v>16</v>
      </c>
      <c r="D5" s="1" t="s">
        <v>0</v>
      </c>
      <c r="E5" s="1">
        <v>16</v>
      </c>
      <c r="F5" s="1" t="s">
        <v>0</v>
      </c>
      <c r="G5" s="1">
        <v>16</v>
      </c>
      <c r="H5" s="1" t="s">
        <v>0</v>
      </c>
      <c r="I5" s="1">
        <v>16</v>
      </c>
      <c r="J5" s="1" t="s">
        <v>0</v>
      </c>
      <c r="K5" s="1">
        <v>16</v>
      </c>
      <c r="L5" s="1" t="s">
        <v>0</v>
      </c>
      <c r="M5" s="1">
        <v>16</v>
      </c>
    </row>
    <row r="6" spans="1:13" x14ac:dyDescent="0.3">
      <c r="A6" s="1" t="s">
        <v>215</v>
      </c>
      <c r="B6" s="1" t="s">
        <v>0</v>
      </c>
      <c r="C6" s="1">
        <v>8</v>
      </c>
      <c r="D6" s="1" t="s">
        <v>0</v>
      </c>
      <c r="E6" s="1">
        <v>8</v>
      </c>
      <c r="F6" s="1" t="s">
        <v>0</v>
      </c>
      <c r="G6" s="1">
        <v>8</v>
      </c>
      <c r="H6" s="1" t="s">
        <v>0</v>
      </c>
      <c r="I6" s="1">
        <v>8</v>
      </c>
      <c r="J6" s="1" t="s">
        <v>0</v>
      </c>
      <c r="K6" s="1">
        <v>8</v>
      </c>
      <c r="L6" s="1" t="s">
        <v>0</v>
      </c>
      <c r="M6" s="1">
        <v>8</v>
      </c>
    </row>
    <row r="7" spans="1:13" x14ac:dyDescent="0.3">
      <c r="A7" s="1" t="s">
        <v>216</v>
      </c>
      <c r="B7" s="1" t="s">
        <v>0</v>
      </c>
      <c r="C7" s="1">
        <v>4</v>
      </c>
      <c r="D7" s="1" t="s">
        <v>0</v>
      </c>
      <c r="E7" s="1">
        <v>4</v>
      </c>
      <c r="F7" s="1" t="s">
        <v>0</v>
      </c>
      <c r="G7" s="1">
        <v>4</v>
      </c>
      <c r="H7" s="1" t="s">
        <v>0</v>
      </c>
      <c r="I7" s="1">
        <v>4</v>
      </c>
      <c r="J7" s="1" t="s">
        <v>0</v>
      </c>
      <c r="K7" s="1">
        <v>4</v>
      </c>
      <c r="L7" s="1" t="s">
        <v>0</v>
      </c>
      <c r="M7" s="1">
        <v>4</v>
      </c>
    </row>
    <row r="8" spans="1:13" x14ac:dyDescent="0.3">
      <c r="A8" s="1" t="s">
        <v>217</v>
      </c>
      <c r="B8" s="1" t="s">
        <v>0</v>
      </c>
      <c r="C8" s="1">
        <v>2</v>
      </c>
      <c r="D8" s="1" t="s">
        <v>0</v>
      </c>
      <c r="E8" s="1">
        <v>2</v>
      </c>
      <c r="F8" s="1" t="s">
        <v>0</v>
      </c>
      <c r="G8" s="1">
        <v>2</v>
      </c>
      <c r="H8" s="1" t="s">
        <v>0</v>
      </c>
      <c r="I8" s="1">
        <v>2</v>
      </c>
      <c r="J8" s="1" t="s">
        <v>0</v>
      </c>
      <c r="K8" s="1">
        <v>2</v>
      </c>
      <c r="L8" s="1" t="s">
        <v>0</v>
      </c>
      <c r="M8" s="1">
        <v>2</v>
      </c>
    </row>
    <row r="9" spans="1:13" x14ac:dyDescent="0.3">
      <c r="A9" s="1" t="s">
        <v>218</v>
      </c>
      <c r="B9" s="1" t="s">
        <v>230</v>
      </c>
      <c r="C9" s="1">
        <v>1</v>
      </c>
      <c r="D9" s="1" t="s">
        <v>230</v>
      </c>
      <c r="E9" s="1">
        <v>1</v>
      </c>
      <c r="F9" s="1" t="s">
        <v>230</v>
      </c>
      <c r="G9" s="1">
        <v>1</v>
      </c>
      <c r="H9" s="1" t="s">
        <v>230</v>
      </c>
      <c r="I9" s="1">
        <v>1</v>
      </c>
      <c r="J9" s="1" t="s">
        <v>230</v>
      </c>
      <c r="K9" s="1">
        <v>1</v>
      </c>
      <c r="L9" s="1" t="s">
        <v>230</v>
      </c>
      <c r="M9" s="1">
        <v>1</v>
      </c>
    </row>
    <row r="10" spans="1:13" x14ac:dyDescent="0.3">
      <c r="A10" s="1" t="s">
        <v>219</v>
      </c>
      <c r="B10" s="1" t="s">
        <v>230</v>
      </c>
      <c r="C10" s="1">
        <v>0.5</v>
      </c>
      <c r="D10" s="1" t="s">
        <v>230</v>
      </c>
      <c r="E10" s="1">
        <v>0.5</v>
      </c>
      <c r="F10" s="1" t="s">
        <v>230</v>
      </c>
      <c r="G10" s="1">
        <v>0.5</v>
      </c>
      <c r="H10" s="1" t="s">
        <v>230</v>
      </c>
      <c r="I10" s="1">
        <v>0.5</v>
      </c>
      <c r="J10" s="1" t="s">
        <v>230</v>
      </c>
      <c r="K10" s="1">
        <v>0.5</v>
      </c>
      <c r="L10" s="1" t="s">
        <v>230</v>
      </c>
      <c r="M10" s="1">
        <v>0.5</v>
      </c>
    </row>
    <row r="11" spans="1:13" x14ac:dyDescent="0.3">
      <c r="A11" s="1" t="s">
        <v>220</v>
      </c>
      <c r="B11" s="1" t="s">
        <v>230</v>
      </c>
      <c r="C11" s="1">
        <v>0.25</v>
      </c>
      <c r="D11" s="1" t="s">
        <v>230</v>
      </c>
      <c r="E11" s="1">
        <v>0.25</v>
      </c>
      <c r="F11" s="1" t="s">
        <v>230</v>
      </c>
      <c r="G11" s="1">
        <v>0.25</v>
      </c>
      <c r="H11" s="1" t="s">
        <v>230</v>
      </c>
      <c r="I11" s="1">
        <v>0.25</v>
      </c>
      <c r="J11" s="1" t="s">
        <v>230</v>
      </c>
      <c r="K11" s="1">
        <v>0.25</v>
      </c>
      <c r="L11" s="1" t="s">
        <v>230</v>
      </c>
      <c r="M11" s="1">
        <v>0.25</v>
      </c>
    </row>
    <row r="13" spans="1:13" x14ac:dyDescent="0.3">
      <c r="B13" s="22" t="s">
        <v>231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</row>
    <row r="14" spans="1:13" x14ac:dyDescent="0.3">
      <c r="A14" t="s">
        <v>223</v>
      </c>
      <c r="B14" s="21" t="s">
        <v>225</v>
      </c>
      <c r="C14" s="21"/>
      <c r="D14" s="21" t="s">
        <v>226</v>
      </c>
      <c r="E14" s="21"/>
      <c r="F14" s="21" t="s">
        <v>227</v>
      </c>
      <c r="G14" s="21"/>
      <c r="H14" s="21" t="s">
        <v>229</v>
      </c>
      <c r="I14" s="21"/>
      <c r="J14" s="21"/>
      <c r="K14" s="21"/>
      <c r="L14" s="21"/>
      <c r="M14" s="21"/>
    </row>
    <row r="15" spans="1:13" x14ac:dyDescent="0.3">
      <c r="A15" s="1"/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">
      <c r="A16" s="1" t="s">
        <v>213</v>
      </c>
      <c r="B16" s="1">
        <v>7993</v>
      </c>
      <c r="C16" s="1">
        <v>1711313</v>
      </c>
      <c r="D16" s="1">
        <v>8484</v>
      </c>
      <c r="E16" s="1">
        <v>1668568</v>
      </c>
      <c r="F16" s="1">
        <v>8669</v>
      </c>
      <c r="G16" s="1">
        <v>1620825</v>
      </c>
      <c r="H16" s="1">
        <v>8599</v>
      </c>
      <c r="I16" s="1">
        <v>1712006</v>
      </c>
      <c r="J16" s="1"/>
      <c r="K16" s="1"/>
      <c r="L16" s="1"/>
      <c r="M16" s="1"/>
    </row>
    <row r="17" spans="1:13" x14ac:dyDescent="0.3">
      <c r="A17" s="1" t="s">
        <v>214</v>
      </c>
      <c r="B17" s="1">
        <v>8026</v>
      </c>
      <c r="C17" s="1">
        <v>994924</v>
      </c>
      <c r="D17" s="1">
        <v>8384</v>
      </c>
      <c r="E17" s="1">
        <v>1016271</v>
      </c>
      <c r="F17" s="1">
        <v>8749</v>
      </c>
      <c r="G17" s="1">
        <v>922570</v>
      </c>
      <c r="H17" s="1">
        <v>8486</v>
      </c>
      <c r="I17" s="1">
        <v>882036</v>
      </c>
      <c r="J17" s="1"/>
      <c r="K17" s="1"/>
      <c r="L17" s="1"/>
      <c r="M17" s="1"/>
    </row>
    <row r="18" spans="1:13" x14ac:dyDescent="0.3">
      <c r="A18" s="1" t="s">
        <v>215</v>
      </c>
      <c r="B18" s="1">
        <v>8208</v>
      </c>
      <c r="C18" s="1">
        <v>532317</v>
      </c>
      <c r="D18" s="1">
        <v>8507</v>
      </c>
      <c r="E18" s="1">
        <v>567316</v>
      </c>
      <c r="F18" s="1">
        <v>8802</v>
      </c>
      <c r="G18" s="1">
        <v>548368</v>
      </c>
      <c r="H18" s="1">
        <v>8477</v>
      </c>
      <c r="I18" s="1">
        <v>507294</v>
      </c>
      <c r="J18" s="1"/>
      <c r="K18" s="1"/>
      <c r="L18" s="1"/>
      <c r="M18" s="1"/>
    </row>
    <row r="19" spans="1:13" x14ac:dyDescent="0.3">
      <c r="A19" s="1" t="s">
        <v>216</v>
      </c>
      <c r="B19" s="1">
        <v>8101</v>
      </c>
      <c r="C19" s="1">
        <v>247644</v>
      </c>
      <c r="D19" s="1">
        <v>8912</v>
      </c>
      <c r="E19" s="1">
        <v>255252</v>
      </c>
      <c r="F19" s="1">
        <v>8662</v>
      </c>
      <c r="G19" s="1">
        <v>235311</v>
      </c>
      <c r="H19" s="1">
        <v>8140</v>
      </c>
      <c r="I19" s="1">
        <v>240398</v>
      </c>
      <c r="J19" s="1"/>
      <c r="K19" s="1"/>
      <c r="L19" s="1"/>
      <c r="M19" s="1"/>
    </row>
    <row r="20" spans="1:13" x14ac:dyDescent="0.3">
      <c r="A20" s="1" t="s">
        <v>217</v>
      </c>
      <c r="B20" s="1">
        <v>8185</v>
      </c>
      <c r="C20" s="1">
        <v>128616</v>
      </c>
      <c r="D20" s="1">
        <v>8400</v>
      </c>
      <c r="E20" s="1">
        <v>113054</v>
      </c>
      <c r="F20" s="1">
        <v>8677</v>
      </c>
      <c r="G20" s="1">
        <v>136966</v>
      </c>
      <c r="H20" s="1">
        <v>8356</v>
      </c>
      <c r="I20" s="1">
        <v>113020</v>
      </c>
      <c r="J20" s="1"/>
      <c r="K20" s="1"/>
      <c r="L20" s="1"/>
      <c r="M20" s="1"/>
    </row>
    <row r="21" spans="1:13" x14ac:dyDescent="0.3">
      <c r="A21" s="1" t="s">
        <v>218</v>
      </c>
      <c r="B21" s="1">
        <v>7901</v>
      </c>
      <c r="C21" s="1">
        <v>65168</v>
      </c>
      <c r="D21" s="1">
        <v>8166</v>
      </c>
      <c r="E21" s="1">
        <v>73737</v>
      </c>
      <c r="F21" s="1">
        <v>8224</v>
      </c>
      <c r="G21" s="1">
        <v>74113</v>
      </c>
      <c r="H21" s="1">
        <v>8247</v>
      </c>
      <c r="I21" s="1">
        <v>72320</v>
      </c>
      <c r="J21" s="1"/>
      <c r="K21" s="1"/>
      <c r="L21" s="1"/>
      <c r="M21" s="1"/>
    </row>
    <row r="22" spans="1:13" x14ac:dyDescent="0.3">
      <c r="A22" s="1" t="s">
        <v>219</v>
      </c>
      <c r="B22" s="1">
        <v>7891</v>
      </c>
      <c r="C22" s="1">
        <v>39407</v>
      </c>
      <c r="D22" s="1">
        <v>8205</v>
      </c>
      <c r="E22" s="1">
        <v>33593</v>
      </c>
      <c r="F22" s="1">
        <v>8253</v>
      </c>
      <c r="G22" s="1">
        <v>39807</v>
      </c>
      <c r="H22" s="1">
        <v>8332</v>
      </c>
      <c r="I22" s="1">
        <v>41331</v>
      </c>
      <c r="J22" s="1"/>
      <c r="K22" s="1"/>
      <c r="L22" s="1"/>
      <c r="M22" s="1"/>
    </row>
    <row r="23" spans="1:13" x14ac:dyDescent="0.3">
      <c r="A23" s="1" t="s">
        <v>220</v>
      </c>
      <c r="B23" s="1">
        <v>7868</v>
      </c>
      <c r="C23" s="1">
        <v>21249</v>
      </c>
      <c r="D23" s="1">
        <v>8168</v>
      </c>
      <c r="E23" s="1">
        <v>22766</v>
      </c>
      <c r="F23" s="1">
        <v>8176</v>
      </c>
      <c r="G23" s="1">
        <v>20846</v>
      </c>
      <c r="H23" s="1">
        <v>8261</v>
      </c>
      <c r="I23" s="1">
        <v>23971</v>
      </c>
      <c r="J23" s="1"/>
      <c r="K23" s="1"/>
      <c r="L23" s="1"/>
      <c r="M23" s="1"/>
    </row>
    <row r="24" spans="1:13" x14ac:dyDescent="0.3">
      <c r="A24" s="6" t="s">
        <v>234</v>
      </c>
      <c r="B24">
        <f>AVERAGE(B16:B20)</f>
        <v>8102.6</v>
      </c>
      <c r="D24">
        <f t="shared" ref="D24:H24" si="0">AVERAGE(D16:D20)</f>
        <v>8537.4</v>
      </c>
      <c r="F24">
        <f t="shared" si="0"/>
        <v>8711.7999999999993</v>
      </c>
      <c r="H24">
        <f t="shared" si="0"/>
        <v>8411.6</v>
      </c>
    </row>
    <row r="25" spans="1:13" x14ac:dyDescent="0.3">
      <c r="A25" s="6" t="s">
        <v>235</v>
      </c>
      <c r="B25">
        <f>B24-$H$41</f>
        <v>-38.399999999999636</v>
      </c>
      <c r="D25">
        <f t="shared" ref="D25:H25" si="1">D24-$H$41</f>
        <v>396.39999999999964</v>
      </c>
      <c r="F25">
        <f t="shared" si="1"/>
        <v>570.79999999999927</v>
      </c>
      <c r="H25">
        <f t="shared" si="1"/>
        <v>270.60000000000036</v>
      </c>
    </row>
    <row r="26" spans="1:13" x14ac:dyDescent="0.3">
      <c r="B26">
        <f>B25*0.0000187042-0.4097076267</f>
        <v>-0.41042586797999997</v>
      </c>
      <c r="D26">
        <f t="shared" ref="D26:H26" si="2">D25*0.0000187042-0.4097076267</f>
        <v>-0.40229328182000001</v>
      </c>
      <c r="F26">
        <f t="shared" si="2"/>
        <v>-0.39903126933999999</v>
      </c>
      <c r="H26">
        <f t="shared" si="2"/>
        <v>-0.40464627017999999</v>
      </c>
    </row>
    <row r="30" spans="1:13" x14ac:dyDescent="0.3">
      <c r="H30" t="s">
        <v>234</v>
      </c>
    </row>
    <row r="31" spans="1:13" x14ac:dyDescent="0.3">
      <c r="C31" s="1">
        <v>1711313</v>
      </c>
      <c r="D31" s="1">
        <v>1668568</v>
      </c>
      <c r="E31" s="1">
        <v>1620825</v>
      </c>
      <c r="F31" s="1">
        <v>1712006</v>
      </c>
      <c r="H31">
        <f>AVERAGE(C31:F31)</f>
        <v>1678178</v>
      </c>
      <c r="I31">
        <f>H31-8141</f>
        <v>1670037</v>
      </c>
      <c r="J31">
        <v>32</v>
      </c>
    </row>
    <row r="32" spans="1:13" x14ac:dyDescent="0.3">
      <c r="C32" s="1">
        <v>994924</v>
      </c>
      <c r="D32" s="1">
        <v>1016271</v>
      </c>
      <c r="E32" s="1">
        <v>922570</v>
      </c>
      <c r="F32" s="1">
        <v>882036</v>
      </c>
      <c r="H32">
        <f t="shared" ref="H32:H38" si="3">AVERAGE(C32:F32)</f>
        <v>953950.25</v>
      </c>
      <c r="I32">
        <f t="shared" ref="I32:I39" si="4">H32-8141</f>
        <v>945809.25</v>
      </c>
      <c r="J32">
        <v>16</v>
      </c>
    </row>
    <row r="33" spans="3:14" x14ac:dyDescent="0.3">
      <c r="C33" s="1">
        <v>532317</v>
      </c>
      <c r="D33" s="1">
        <v>567316</v>
      </c>
      <c r="E33" s="1">
        <v>548368</v>
      </c>
      <c r="F33" s="1">
        <v>507294</v>
      </c>
      <c r="H33">
        <f t="shared" si="3"/>
        <v>538823.75</v>
      </c>
      <c r="I33">
        <f t="shared" si="4"/>
        <v>530682.75</v>
      </c>
      <c r="J33">
        <v>8</v>
      </c>
    </row>
    <row r="34" spans="3:14" x14ac:dyDescent="0.3">
      <c r="C34" s="1">
        <v>247644</v>
      </c>
      <c r="D34" s="1">
        <v>255252</v>
      </c>
      <c r="E34" s="1">
        <v>235311</v>
      </c>
      <c r="F34" s="1">
        <v>240398</v>
      </c>
      <c r="H34">
        <f t="shared" si="3"/>
        <v>244651.25</v>
      </c>
      <c r="I34">
        <f t="shared" si="4"/>
        <v>236510.25</v>
      </c>
      <c r="J34">
        <v>4</v>
      </c>
    </row>
    <row r="35" spans="3:14" x14ac:dyDescent="0.3">
      <c r="C35" s="1">
        <v>128616</v>
      </c>
      <c r="D35" s="1">
        <v>113054</v>
      </c>
      <c r="E35" s="1">
        <v>136966</v>
      </c>
      <c r="F35" s="1">
        <v>113020</v>
      </c>
      <c r="H35">
        <f t="shared" si="3"/>
        <v>122914</v>
      </c>
      <c r="I35">
        <f t="shared" si="4"/>
        <v>114773</v>
      </c>
      <c r="J35">
        <v>2</v>
      </c>
    </row>
    <row r="36" spans="3:14" x14ac:dyDescent="0.3">
      <c r="C36" s="1">
        <v>65168</v>
      </c>
      <c r="D36" s="1">
        <v>73737</v>
      </c>
      <c r="E36" s="1">
        <v>74113</v>
      </c>
      <c r="F36" s="1">
        <v>72320</v>
      </c>
      <c r="H36">
        <f t="shared" si="3"/>
        <v>71334.5</v>
      </c>
      <c r="I36">
        <f t="shared" si="4"/>
        <v>63193.5</v>
      </c>
      <c r="J36">
        <v>1</v>
      </c>
    </row>
    <row r="37" spans="3:14" x14ac:dyDescent="0.3">
      <c r="C37" s="1">
        <v>39407</v>
      </c>
      <c r="D37" s="1">
        <v>33593</v>
      </c>
      <c r="E37" s="1">
        <v>39807</v>
      </c>
      <c r="F37" s="1">
        <v>41331</v>
      </c>
      <c r="H37">
        <f t="shared" si="3"/>
        <v>38534.5</v>
      </c>
      <c r="I37">
        <f t="shared" si="4"/>
        <v>30393.5</v>
      </c>
      <c r="J37">
        <v>0.5</v>
      </c>
    </row>
    <row r="38" spans="3:14" x14ac:dyDescent="0.3">
      <c r="C38" s="1">
        <v>21249</v>
      </c>
      <c r="D38" s="1">
        <v>22766</v>
      </c>
      <c r="E38" s="1">
        <v>20846</v>
      </c>
      <c r="F38" s="1">
        <v>23971</v>
      </c>
      <c r="H38">
        <f t="shared" si="3"/>
        <v>22208</v>
      </c>
      <c r="I38">
        <f t="shared" si="4"/>
        <v>14067</v>
      </c>
      <c r="J38">
        <v>0.25</v>
      </c>
    </row>
    <row r="39" spans="3:14" x14ac:dyDescent="0.3">
      <c r="H39">
        <v>8141</v>
      </c>
      <c r="I39">
        <f t="shared" si="4"/>
        <v>0</v>
      </c>
      <c r="J39">
        <v>0</v>
      </c>
    </row>
    <row r="41" spans="3:14" x14ac:dyDescent="0.3">
      <c r="C41" s="1">
        <v>7901</v>
      </c>
      <c r="D41" s="1">
        <v>8166</v>
      </c>
      <c r="E41" s="1">
        <v>8224</v>
      </c>
      <c r="F41" s="1">
        <v>8247</v>
      </c>
      <c r="H41">
        <f>AVERAGE(C41:F43)</f>
        <v>8141</v>
      </c>
    </row>
    <row r="42" spans="3:14" x14ac:dyDescent="0.3">
      <c r="C42" s="1">
        <v>7891</v>
      </c>
      <c r="D42" s="1">
        <v>8205</v>
      </c>
      <c r="E42" s="1">
        <v>8253</v>
      </c>
      <c r="F42" s="1">
        <v>8332</v>
      </c>
    </row>
    <row r="43" spans="3:14" x14ac:dyDescent="0.3">
      <c r="C43" s="1">
        <v>7868</v>
      </c>
      <c r="D43" s="1">
        <v>8168</v>
      </c>
      <c r="E43" s="1">
        <v>8176</v>
      </c>
      <c r="F43" s="1">
        <v>8261</v>
      </c>
    </row>
    <row r="44" spans="3:14" x14ac:dyDescent="0.3">
      <c r="M44">
        <f>1670037*0.00002-0.4097</f>
        <v>32.991040000000005</v>
      </c>
      <c r="N44">
        <f>0.0000187042*I31-0.4097</f>
        <v>30.827006055399998</v>
      </c>
    </row>
    <row r="45" spans="3:14" x14ac:dyDescent="0.3">
      <c r="N45">
        <f t="shared" ref="N45:N51" si="5">0.0000187042*I32-0.4097</f>
        <v>17.28090537385</v>
      </c>
    </row>
    <row r="46" spans="3:14" x14ac:dyDescent="0.3">
      <c r="N46">
        <f t="shared" si="5"/>
        <v>9.516296292549999</v>
      </c>
    </row>
    <row r="47" spans="3:14" x14ac:dyDescent="0.3">
      <c r="N47">
        <f t="shared" si="5"/>
        <v>4.0140350180499995</v>
      </c>
    </row>
    <row r="48" spans="3:14" x14ac:dyDescent="0.3">
      <c r="N48">
        <f t="shared" si="5"/>
        <v>1.7370371466000001</v>
      </c>
    </row>
    <row r="49" spans="14:14" x14ac:dyDescent="0.3">
      <c r="N49">
        <f t="shared" si="5"/>
        <v>0.77228386269999993</v>
      </c>
    </row>
    <row r="50" spans="14:14" x14ac:dyDescent="0.3">
      <c r="N50">
        <f t="shared" si="5"/>
        <v>0.15878610269999999</v>
      </c>
    </row>
    <row r="51" spans="14:14" x14ac:dyDescent="0.3">
      <c r="N51">
        <f t="shared" si="5"/>
        <v>-0.14658801860000004</v>
      </c>
    </row>
  </sheetData>
  <mergeCells count="8">
    <mergeCell ref="B2:E2"/>
    <mergeCell ref="B13:M13"/>
    <mergeCell ref="B14:C14"/>
    <mergeCell ref="D14:E14"/>
    <mergeCell ref="F14:G14"/>
    <mergeCell ref="H14:I14"/>
    <mergeCell ref="J14:K14"/>
    <mergeCell ref="L14:M1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3065-93A8-C74A-AE54-E288396B4B37}">
  <dimension ref="A1:M47"/>
  <sheetViews>
    <sheetView topLeftCell="C4" workbookViewId="0">
      <selection activeCell="B35" sqref="B35"/>
    </sheetView>
  </sheetViews>
  <sheetFormatPr defaultColWidth="11.19921875" defaultRowHeight="15.6" x14ac:dyDescent="0.3"/>
  <sheetData>
    <row r="1" spans="1:13" x14ac:dyDescent="0.3">
      <c r="B1" s="20" t="s">
        <v>221</v>
      </c>
      <c r="C1" s="20"/>
      <c r="D1" s="20"/>
      <c r="E1" s="20"/>
    </row>
    <row r="2" spans="1:13" x14ac:dyDescent="0.3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3">
      <c r="A3" s="1" t="s">
        <v>213</v>
      </c>
      <c r="B3" s="1" t="s">
        <v>0</v>
      </c>
      <c r="C3" s="1">
        <v>100</v>
      </c>
      <c r="D3" s="1" t="s">
        <v>0</v>
      </c>
      <c r="E3" s="1">
        <v>100</v>
      </c>
      <c r="F3" s="1" t="s">
        <v>0</v>
      </c>
      <c r="G3" s="1">
        <v>100</v>
      </c>
      <c r="H3" s="1" t="s">
        <v>0</v>
      </c>
      <c r="I3" s="1">
        <v>100</v>
      </c>
      <c r="J3" s="1" t="s">
        <v>0</v>
      </c>
      <c r="K3" s="1">
        <v>100</v>
      </c>
      <c r="L3" s="1" t="s">
        <v>0</v>
      </c>
      <c r="M3" s="1">
        <v>100</v>
      </c>
    </row>
    <row r="4" spans="1:13" x14ac:dyDescent="0.3">
      <c r="A4" s="1" t="s">
        <v>214</v>
      </c>
      <c r="B4" s="1" t="s">
        <v>0</v>
      </c>
      <c r="C4" s="1">
        <v>50</v>
      </c>
      <c r="D4" s="1" t="s">
        <v>0</v>
      </c>
      <c r="E4" s="1">
        <v>50</v>
      </c>
      <c r="F4" s="1" t="s">
        <v>0</v>
      </c>
      <c r="G4" s="1">
        <v>50</v>
      </c>
      <c r="H4" s="1" t="s">
        <v>0</v>
      </c>
      <c r="I4" s="1">
        <v>50</v>
      </c>
      <c r="J4" s="1" t="s">
        <v>0</v>
      </c>
      <c r="K4" s="1">
        <v>50</v>
      </c>
      <c r="L4" s="1" t="s">
        <v>0</v>
      </c>
      <c r="M4" s="1">
        <v>50</v>
      </c>
    </row>
    <row r="5" spans="1:13" x14ac:dyDescent="0.3">
      <c r="A5" s="1" t="s">
        <v>215</v>
      </c>
      <c r="B5" s="1" t="s">
        <v>0</v>
      </c>
      <c r="C5" s="1">
        <v>25</v>
      </c>
      <c r="D5" s="1" t="s">
        <v>0</v>
      </c>
      <c r="E5" s="1">
        <v>25</v>
      </c>
      <c r="F5" s="1" t="s">
        <v>0</v>
      </c>
      <c r="G5" s="1">
        <v>25</v>
      </c>
      <c r="H5" s="1" t="s">
        <v>0</v>
      </c>
      <c r="I5" s="1">
        <v>25</v>
      </c>
      <c r="J5" s="1" t="s">
        <v>0</v>
      </c>
      <c r="K5" s="1">
        <v>25</v>
      </c>
      <c r="L5" s="1" t="s">
        <v>0</v>
      </c>
      <c r="M5" s="1">
        <v>25</v>
      </c>
    </row>
    <row r="6" spans="1:13" x14ac:dyDescent="0.3">
      <c r="A6" s="1" t="s">
        <v>216</v>
      </c>
      <c r="B6" s="1" t="s">
        <v>0</v>
      </c>
      <c r="C6" s="1">
        <f>C5/2</f>
        <v>12.5</v>
      </c>
      <c r="D6" s="1" t="s">
        <v>0</v>
      </c>
      <c r="E6" s="1">
        <f>E5/2</f>
        <v>12.5</v>
      </c>
      <c r="F6" s="1" t="s">
        <v>0</v>
      </c>
      <c r="G6" s="1">
        <f>G5/2</f>
        <v>12.5</v>
      </c>
      <c r="H6" s="1" t="s">
        <v>0</v>
      </c>
      <c r="I6" s="1">
        <f>I5/2</f>
        <v>12.5</v>
      </c>
      <c r="J6" s="1" t="s">
        <v>0</v>
      </c>
      <c r="K6" s="1">
        <f>K5/2</f>
        <v>12.5</v>
      </c>
      <c r="L6" s="1" t="s">
        <v>0</v>
      </c>
      <c r="M6" s="1">
        <f>M5/2</f>
        <v>12.5</v>
      </c>
    </row>
    <row r="7" spans="1:13" x14ac:dyDescent="0.3">
      <c r="A7" s="1" t="s">
        <v>217</v>
      </c>
      <c r="B7" s="1" t="s">
        <v>0</v>
      </c>
      <c r="C7" s="1">
        <f t="shared" ref="C7:M10" si="0">C6/2</f>
        <v>6.25</v>
      </c>
      <c r="D7" s="1" t="s">
        <v>0</v>
      </c>
      <c r="E7" s="1">
        <f t="shared" si="0"/>
        <v>6.25</v>
      </c>
      <c r="F7" s="1" t="s">
        <v>0</v>
      </c>
      <c r="G7" s="1">
        <f t="shared" si="0"/>
        <v>6.25</v>
      </c>
      <c r="H7" s="1" t="s">
        <v>0</v>
      </c>
      <c r="I7" s="1">
        <f t="shared" si="0"/>
        <v>6.25</v>
      </c>
      <c r="J7" s="1" t="s">
        <v>0</v>
      </c>
      <c r="K7" s="1">
        <f t="shared" si="0"/>
        <v>6.25</v>
      </c>
      <c r="L7" s="1" t="s">
        <v>0</v>
      </c>
      <c r="M7" s="1">
        <f t="shared" si="0"/>
        <v>6.25</v>
      </c>
    </row>
    <row r="8" spans="1:13" x14ac:dyDescent="0.3">
      <c r="A8" s="1" t="s">
        <v>218</v>
      </c>
      <c r="B8" s="1" t="s">
        <v>230</v>
      </c>
      <c r="C8" s="1">
        <f t="shared" si="0"/>
        <v>3.125</v>
      </c>
      <c r="D8" s="1" t="s">
        <v>230</v>
      </c>
      <c r="E8" s="1">
        <f t="shared" si="0"/>
        <v>3.125</v>
      </c>
      <c r="F8" s="1" t="s">
        <v>230</v>
      </c>
      <c r="G8" s="1">
        <f t="shared" si="0"/>
        <v>3.125</v>
      </c>
      <c r="H8" s="1" t="s">
        <v>230</v>
      </c>
      <c r="I8" s="1">
        <f t="shared" si="0"/>
        <v>3.125</v>
      </c>
      <c r="J8" s="1" t="s">
        <v>230</v>
      </c>
      <c r="K8" s="1">
        <f t="shared" si="0"/>
        <v>3.125</v>
      </c>
      <c r="L8" s="1" t="s">
        <v>230</v>
      </c>
      <c r="M8" s="1">
        <f t="shared" si="0"/>
        <v>3.125</v>
      </c>
    </row>
    <row r="9" spans="1:13" x14ac:dyDescent="0.3">
      <c r="A9" s="1" t="s">
        <v>219</v>
      </c>
      <c r="B9" s="1" t="s">
        <v>230</v>
      </c>
      <c r="C9" s="1">
        <f t="shared" si="0"/>
        <v>1.5625</v>
      </c>
      <c r="D9" s="1" t="s">
        <v>230</v>
      </c>
      <c r="E9" s="1">
        <f t="shared" si="0"/>
        <v>1.5625</v>
      </c>
      <c r="F9" s="1" t="s">
        <v>230</v>
      </c>
      <c r="G9" s="1">
        <f t="shared" si="0"/>
        <v>1.5625</v>
      </c>
      <c r="H9" s="1" t="s">
        <v>230</v>
      </c>
      <c r="I9" s="1">
        <f t="shared" si="0"/>
        <v>1.5625</v>
      </c>
      <c r="J9" s="1" t="s">
        <v>230</v>
      </c>
      <c r="K9" s="1">
        <f t="shared" si="0"/>
        <v>1.5625</v>
      </c>
      <c r="L9" s="1" t="s">
        <v>230</v>
      </c>
      <c r="M9" s="1">
        <f t="shared" si="0"/>
        <v>1.5625</v>
      </c>
    </row>
    <row r="10" spans="1:13" x14ac:dyDescent="0.3">
      <c r="A10" s="1" t="s">
        <v>220</v>
      </c>
      <c r="B10" s="1" t="s">
        <v>230</v>
      </c>
      <c r="C10" s="1">
        <f t="shared" si="0"/>
        <v>0.78125</v>
      </c>
      <c r="D10" s="1" t="s">
        <v>230</v>
      </c>
      <c r="E10" s="1">
        <f t="shared" si="0"/>
        <v>0.78125</v>
      </c>
      <c r="F10" s="1" t="s">
        <v>230</v>
      </c>
      <c r="G10" s="1">
        <f t="shared" si="0"/>
        <v>0.78125</v>
      </c>
      <c r="H10" s="1" t="s">
        <v>230</v>
      </c>
      <c r="I10" s="1">
        <f t="shared" si="0"/>
        <v>0.78125</v>
      </c>
      <c r="J10" s="1" t="s">
        <v>230</v>
      </c>
      <c r="K10" s="1">
        <f t="shared" si="0"/>
        <v>0.78125</v>
      </c>
      <c r="L10" s="1" t="s">
        <v>230</v>
      </c>
      <c r="M10" s="1">
        <f t="shared" si="0"/>
        <v>0.78125</v>
      </c>
    </row>
    <row r="12" spans="1:13" x14ac:dyDescent="0.3">
      <c r="B12" s="22" t="s">
        <v>224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3"/>
    </row>
    <row r="13" spans="1:13" x14ac:dyDescent="0.3">
      <c r="A13" t="s">
        <v>223</v>
      </c>
      <c r="B13" s="21">
        <v>15</v>
      </c>
      <c r="C13" s="21"/>
      <c r="D13" s="21">
        <v>19</v>
      </c>
      <c r="E13" s="21"/>
      <c r="F13" s="21">
        <v>20</v>
      </c>
      <c r="G13" s="21"/>
      <c r="H13" s="21">
        <v>23</v>
      </c>
      <c r="I13" s="21"/>
      <c r="J13" s="21">
        <v>25</v>
      </c>
      <c r="K13" s="21"/>
      <c r="L13" s="21">
        <v>26</v>
      </c>
      <c r="M13" s="21"/>
    </row>
    <row r="14" spans="1:13" x14ac:dyDescent="0.3">
      <c r="A14" s="1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</row>
    <row r="15" spans="1:13" x14ac:dyDescent="0.3">
      <c r="A15" s="1" t="s">
        <v>213</v>
      </c>
      <c r="B15" s="1">
        <v>607527</v>
      </c>
      <c r="C15" s="1">
        <v>3568541</v>
      </c>
      <c r="D15" s="1">
        <v>2801498</v>
      </c>
      <c r="E15" s="1">
        <v>4030376</v>
      </c>
      <c r="F15" s="1">
        <v>3639276</v>
      </c>
      <c r="G15" s="1">
        <v>3334138</v>
      </c>
      <c r="H15" s="1">
        <v>1847474</v>
      </c>
      <c r="I15" s="1">
        <v>3345678</v>
      </c>
      <c r="J15" s="1">
        <v>848903</v>
      </c>
      <c r="K15" s="1">
        <v>3524095</v>
      </c>
      <c r="L15" s="1">
        <v>652601</v>
      </c>
      <c r="M15" s="1">
        <v>3534604</v>
      </c>
    </row>
    <row r="16" spans="1:13" x14ac:dyDescent="0.3">
      <c r="A16" s="1" t="s">
        <v>214</v>
      </c>
      <c r="B16" s="1">
        <v>702291</v>
      </c>
      <c r="C16" s="1">
        <v>1885979</v>
      </c>
      <c r="D16" s="1">
        <v>3208569</v>
      </c>
      <c r="E16" s="1">
        <v>1900358</v>
      </c>
      <c r="F16" s="1">
        <v>3852189</v>
      </c>
      <c r="G16" s="1">
        <v>2049317</v>
      </c>
      <c r="H16" s="1">
        <v>1937395</v>
      </c>
      <c r="I16" s="1">
        <v>1751336</v>
      </c>
      <c r="J16" s="1">
        <v>632258</v>
      </c>
      <c r="K16" s="1">
        <v>1866356</v>
      </c>
      <c r="L16" s="1">
        <v>736797</v>
      </c>
      <c r="M16" s="1">
        <v>1805625</v>
      </c>
    </row>
    <row r="17" spans="1:13" x14ac:dyDescent="0.3">
      <c r="A17" s="1" t="s">
        <v>215</v>
      </c>
      <c r="B17" s="1">
        <v>844971</v>
      </c>
      <c r="C17" s="1">
        <v>1025031</v>
      </c>
      <c r="D17" s="1">
        <v>3570770</v>
      </c>
      <c r="E17" s="1">
        <v>1110245</v>
      </c>
      <c r="F17" s="1">
        <v>4093209</v>
      </c>
      <c r="G17" s="1">
        <v>925689</v>
      </c>
      <c r="H17" s="1">
        <v>2019400</v>
      </c>
      <c r="I17" s="1">
        <v>957530</v>
      </c>
      <c r="J17" s="1">
        <v>685470</v>
      </c>
      <c r="K17" s="1">
        <v>1025127</v>
      </c>
      <c r="L17" s="1">
        <v>693273</v>
      </c>
      <c r="M17" s="1">
        <v>1023102</v>
      </c>
    </row>
    <row r="18" spans="1:13" x14ac:dyDescent="0.3">
      <c r="A18" s="1" t="s">
        <v>216</v>
      </c>
      <c r="B18" s="1">
        <v>627803</v>
      </c>
      <c r="C18" s="1">
        <v>532583</v>
      </c>
      <c r="D18" s="1">
        <v>3252101</v>
      </c>
      <c r="E18" s="1">
        <v>509118</v>
      </c>
      <c r="F18" s="1">
        <v>3593058</v>
      </c>
      <c r="G18" s="1">
        <v>523121</v>
      </c>
      <c r="H18" s="1">
        <v>2305629</v>
      </c>
      <c r="I18" s="1">
        <v>511669</v>
      </c>
      <c r="J18" s="1">
        <v>788055</v>
      </c>
      <c r="K18" s="1">
        <v>514104</v>
      </c>
      <c r="L18" s="1">
        <v>840328</v>
      </c>
      <c r="M18" s="1">
        <v>506990</v>
      </c>
    </row>
    <row r="19" spans="1:13" x14ac:dyDescent="0.3">
      <c r="A19" s="1" t="s">
        <v>217</v>
      </c>
      <c r="B19" s="1">
        <v>703212</v>
      </c>
      <c r="C19" s="1">
        <v>244759</v>
      </c>
      <c r="D19" s="1">
        <v>2991716</v>
      </c>
      <c r="E19" s="1">
        <v>251228</v>
      </c>
      <c r="F19" s="1">
        <v>4014500</v>
      </c>
      <c r="G19" s="1">
        <v>242458</v>
      </c>
      <c r="H19" s="1">
        <v>2159778</v>
      </c>
      <c r="I19" s="1">
        <v>280579</v>
      </c>
      <c r="J19" s="1">
        <v>728195</v>
      </c>
      <c r="K19" s="1">
        <v>245543</v>
      </c>
      <c r="L19" s="1">
        <v>645102</v>
      </c>
      <c r="M19" s="1">
        <v>256240</v>
      </c>
    </row>
    <row r="20" spans="1:13" x14ac:dyDescent="0.3">
      <c r="A20" s="1" t="s">
        <v>218</v>
      </c>
      <c r="B20" s="1">
        <v>7214</v>
      </c>
      <c r="C20" s="1">
        <v>128299</v>
      </c>
      <c r="D20" s="1">
        <v>7860</v>
      </c>
      <c r="E20" s="1">
        <v>145689</v>
      </c>
      <c r="F20" s="1">
        <v>7857</v>
      </c>
      <c r="G20" s="1">
        <v>138390</v>
      </c>
      <c r="H20" s="1">
        <v>7648</v>
      </c>
      <c r="I20" s="1">
        <v>141753</v>
      </c>
      <c r="J20" s="1">
        <v>7521</v>
      </c>
      <c r="K20" s="1">
        <v>140701</v>
      </c>
      <c r="L20" s="1">
        <v>7578</v>
      </c>
      <c r="M20" s="1">
        <v>127537</v>
      </c>
    </row>
    <row r="21" spans="1:13" x14ac:dyDescent="0.3">
      <c r="A21" s="1" t="s">
        <v>219</v>
      </c>
      <c r="B21" s="1">
        <v>7352</v>
      </c>
      <c r="C21" s="1">
        <v>70157</v>
      </c>
      <c r="D21" s="1">
        <v>7667</v>
      </c>
      <c r="E21" s="1">
        <v>67649</v>
      </c>
      <c r="F21" s="1">
        <v>7801</v>
      </c>
      <c r="G21" s="1">
        <v>72125</v>
      </c>
      <c r="H21" s="1">
        <v>7692</v>
      </c>
      <c r="I21" s="1">
        <v>69664</v>
      </c>
      <c r="J21" s="1">
        <v>7777</v>
      </c>
      <c r="K21" s="1">
        <v>70906</v>
      </c>
      <c r="L21" s="1">
        <v>7441</v>
      </c>
      <c r="M21" s="1">
        <v>68987</v>
      </c>
    </row>
    <row r="22" spans="1:13" x14ac:dyDescent="0.3">
      <c r="A22" s="1" t="s">
        <v>220</v>
      </c>
      <c r="B22" s="1">
        <v>7367</v>
      </c>
      <c r="C22" s="1">
        <v>37780</v>
      </c>
      <c r="D22" s="1">
        <v>7627</v>
      </c>
      <c r="E22" s="1">
        <v>43984</v>
      </c>
      <c r="F22" s="1">
        <v>7837</v>
      </c>
      <c r="G22" s="1">
        <v>37548</v>
      </c>
      <c r="H22" s="1">
        <v>7536</v>
      </c>
      <c r="I22" s="1">
        <v>38095</v>
      </c>
      <c r="J22" s="1">
        <v>7377</v>
      </c>
      <c r="K22" s="1">
        <v>49058</v>
      </c>
      <c r="L22" s="1">
        <v>7445</v>
      </c>
      <c r="M22" s="1">
        <v>37892</v>
      </c>
    </row>
    <row r="23" spans="1:13" x14ac:dyDescent="0.3">
      <c r="A23" s="6" t="s">
        <v>234</v>
      </c>
      <c r="B23">
        <f>AVERAGE(B15:B19)</f>
        <v>697160.8</v>
      </c>
      <c r="D23">
        <f t="shared" ref="D23:F23" si="1">AVERAGE(D15:D19)</f>
        <v>3164930.8</v>
      </c>
      <c r="F23">
        <f t="shared" si="1"/>
        <v>3838446.4</v>
      </c>
      <c r="H23">
        <f>AVERAGE(H15:H19)</f>
        <v>2053935.2</v>
      </c>
      <c r="J23">
        <f>AVERAGE(J15:J19)</f>
        <v>736576.2</v>
      </c>
      <c r="L23">
        <f>AVERAGE(L15:L19)</f>
        <v>713620.2</v>
      </c>
    </row>
    <row r="24" spans="1:13" x14ac:dyDescent="0.3">
      <c r="A24" s="6" t="s">
        <v>235</v>
      </c>
      <c r="B24">
        <f>B23-$I$45</f>
        <v>689572.0777777778</v>
      </c>
      <c r="D24">
        <f>D23-$I$45</f>
        <v>3157342.0777777778</v>
      </c>
      <c r="F24">
        <f>F23-$I$45</f>
        <v>3830857.6777777779</v>
      </c>
      <c r="H24">
        <f>H23-$I$45</f>
        <v>2046346.4777777777</v>
      </c>
      <c r="J24">
        <f>J23-$I$45</f>
        <v>728987.47777777771</v>
      </c>
      <c r="L24">
        <f>L23-$I$45</f>
        <v>706031.47777777771</v>
      </c>
    </row>
    <row r="25" spans="1:13" x14ac:dyDescent="0.3">
      <c r="B25">
        <f>B24*0.0000281015 - 1.0935830781</f>
        <v>18.284426665572223</v>
      </c>
      <c r="D25">
        <f>D24*0.0000281015 - 1.0935830781</f>
        <v>87.632465320572223</v>
      </c>
      <c r="F25">
        <f>F24*0.0000281015 - 1.0935830781</f>
        <v>106.55926395397222</v>
      </c>
      <c r="H25">
        <f>H24*0.0000281015 - 1.0935830781</f>
        <v>56.411822467172215</v>
      </c>
      <c r="J25">
        <f>J24*0.0000281015 - 1.0935830781</f>
        <v>19.392058528672219</v>
      </c>
      <c r="L25">
        <f>L24*0.0000281015 - 1.0935830781</f>
        <v>18.746960494672219</v>
      </c>
    </row>
    <row r="29" spans="1:13" x14ac:dyDescent="0.3">
      <c r="J29" t="s">
        <v>234</v>
      </c>
    </row>
    <row r="30" spans="1:13" x14ac:dyDescent="0.3">
      <c r="C30" s="1">
        <v>3568541</v>
      </c>
      <c r="D30" s="1">
        <v>4030376</v>
      </c>
      <c r="E30" s="1">
        <v>3334138</v>
      </c>
      <c r="F30" s="1">
        <v>3345678</v>
      </c>
      <c r="G30" s="1">
        <v>3524095</v>
      </c>
      <c r="H30" s="1">
        <v>3534604</v>
      </c>
      <c r="J30">
        <f>AVERAGE(C30:H30)</f>
        <v>3556238.6666666665</v>
      </c>
      <c r="K30">
        <f>J30-$I$45</f>
        <v>3548649.9444444445</v>
      </c>
      <c r="L30" s="1">
        <v>100</v>
      </c>
    </row>
    <row r="31" spans="1:13" x14ac:dyDescent="0.3">
      <c r="C31" s="1">
        <v>1885979</v>
      </c>
      <c r="D31" s="1">
        <v>1900358</v>
      </c>
      <c r="E31" s="1">
        <v>2049317</v>
      </c>
      <c r="F31" s="1">
        <v>1751336</v>
      </c>
      <c r="G31" s="1">
        <v>1866356</v>
      </c>
      <c r="H31" s="1">
        <v>1805625</v>
      </c>
      <c r="J31">
        <f t="shared" ref="J31:J37" si="2">AVERAGE(C31:H31)</f>
        <v>1876495.1666666667</v>
      </c>
      <c r="K31">
        <f t="shared" ref="K31:K37" si="3">J31-$I$45</f>
        <v>1868906.4444444445</v>
      </c>
      <c r="L31" s="1">
        <v>50</v>
      </c>
    </row>
    <row r="32" spans="1:13" x14ac:dyDescent="0.3">
      <c r="C32" s="1">
        <v>1025031</v>
      </c>
      <c r="D32" s="1">
        <v>1110245</v>
      </c>
      <c r="E32" s="1">
        <v>925689</v>
      </c>
      <c r="F32" s="1">
        <v>957530</v>
      </c>
      <c r="G32" s="1">
        <v>1025127</v>
      </c>
      <c r="H32" s="1">
        <v>1023102</v>
      </c>
      <c r="J32">
        <f t="shared" si="2"/>
        <v>1011120.6666666666</v>
      </c>
      <c r="K32">
        <f t="shared" si="3"/>
        <v>1003531.9444444444</v>
      </c>
      <c r="L32" s="1">
        <v>25</v>
      </c>
    </row>
    <row r="33" spans="2:12" x14ac:dyDescent="0.3">
      <c r="C33" s="1">
        <v>532583</v>
      </c>
      <c r="D33" s="1">
        <v>509118</v>
      </c>
      <c r="E33" s="1">
        <v>523121</v>
      </c>
      <c r="F33" s="1">
        <v>511669</v>
      </c>
      <c r="G33" s="1">
        <v>514104</v>
      </c>
      <c r="H33" s="1">
        <v>506990</v>
      </c>
      <c r="J33">
        <f t="shared" si="2"/>
        <v>516264.16666666669</v>
      </c>
      <c r="K33">
        <f t="shared" si="3"/>
        <v>508675.44444444444</v>
      </c>
      <c r="L33" s="1">
        <f>L32/2</f>
        <v>12.5</v>
      </c>
    </row>
    <row r="34" spans="2:12" x14ac:dyDescent="0.3">
      <c r="C34" s="1">
        <v>244759</v>
      </c>
      <c r="D34" s="1">
        <v>251228</v>
      </c>
      <c r="E34" s="1">
        <v>242458</v>
      </c>
      <c r="F34" s="1">
        <v>280579</v>
      </c>
      <c r="G34" s="1">
        <v>245543</v>
      </c>
      <c r="H34" s="1">
        <v>256240</v>
      </c>
      <c r="J34">
        <f t="shared" si="2"/>
        <v>253467.83333333334</v>
      </c>
      <c r="K34">
        <f t="shared" si="3"/>
        <v>245879.11111111112</v>
      </c>
      <c r="L34" s="1">
        <f t="shared" ref="L34:L37" si="4">L33/2</f>
        <v>6.25</v>
      </c>
    </row>
    <row r="35" spans="2:12" x14ac:dyDescent="0.3">
      <c r="C35" s="1">
        <v>128299</v>
      </c>
      <c r="D35" s="1">
        <v>145689</v>
      </c>
      <c r="E35" s="1">
        <v>138390</v>
      </c>
      <c r="F35" s="1">
        <v>141753</v>
      </c>
      <c r="G35" s="1">
        <v>140701</v>
      </c>
      <c r="H35" s="1">
        <v>127537</v>
      </c>
      <c r="J35">
        <f t="shared" si="2"/>
        <v>137061.5</v>
      </c>
      <c r="K35">
        <f t="shared" si="3"/>
        <v>129472.77777777778</v>
      </c>
      <c r="L35" s="1">
        <f t="shared" si="4"/>
        <v>3.125</v>
      </c>
    </row>
    <row r="36" spans="2:12" x14ac:dyDescent="0.3">
      <c r="C36" s="1">
        <v>70157</v>
      </c>
      <c r="D36" s="1">
        <v>67649</v>
      </c>
      <c r="E36" s="1">
        <v>72125</v>
      </c>
      <c r="F36" s="1">
        <v>69664</v>
      </c>
      <c r="G36" s="1">
        <v>70906</v>
      </c>
      <c r="H36" s="1">
        <v>68987</v>
      </c>
      <c r="J36">
        <f t="shared" si="2"/>
        <v>69914.666666666672</v>
      </c>
      <c r="K36">
        <f t="shared" si="3"/>
        <v>62325.944444444453</v>
      </c>
      <c r="L36" s="1">
        <f t="shared" si="4"/>
        <v>1.5625</v>
      </c>
    </row>
    <row r="37" spans="2:12" x14ac:dyDescent="0.3">
      <c r="C37" s="1">
        <v>37780</v>
      </c>
      <c r="D37" s="1">
        <v>43984</v>
      </c>
      <c r="E37" s="1">
        <v>37548</v>
      </c>
      <c r="F37" s="1">
        <v>38095</v>
      </c>
      <c r="G37" s="1">
        <v>49058</v>
      </c>
      <c r="H37" s="1">
        <v>37892</v>
      </c>
      <c r="J37">
        <f t="shared" si="2"/>
        <v>40726.166666666664</v>
      </c>
      <c r="K37">
        <f t="shared" si="3"/>
        <v>33137.444444444438</v>
      </c>
      <c r="L37" s="1">
        <f t="shared" si="4"/>
        <v>0.78125</v>
      </c>
    </row>
    <row r="45" spans="2:12" x14ac:dyDescent="0.3">
      <c r="B45" s="1">
        <v>7214</v>
      </c>
      <c r="C45" s="1">
        <v>7860</v>
      </c>
      <c r="D45" s="1">
        <v>7857</v>
      </c>
      <c r="E45" s="1">
        <v>7648</v>
      </c>
      <c r="F45" s="1">
        <v>7521</v>
      </c>
      <c r="G45" s="1">
        <v>7578</v>
      </c>
      <c r="I45">
        <f>AVERAGE(B45:G47)</f>
        <v>7588.7222222222226</v>
      </c>
    </row>
    <row r="46" spans="2:12" x14ac:dyDescent="0.3">
      <c r="B46" s="1">
        <v>7352</v>
      </c>
      <c r="C46" s="1">
        <v>7667</v>
      </c>
      <c r="D46" s="1">
        <v>7801</v>
      </c>
      <c r="E46" s="1">
        <v>7692</v>
      </c>
      <c r="F46" s="1">
        <v>7777</v>
      </c>
      <c r="G46" s="1">
        <v>7441</v>
      </c>
    </row>
    <row r="47" spans="2:12" x14ac:dyDescent="0.3">
      <c r="B47" s="1">
        <v>7367</v>
      </c>
      <c r="C47" s="1">
        <v>7627</v>
      </c>
      <c r="D47" s="1">
        <v>7837</v>
      </c>
      <c r="E47" s="1">
        <v>7536</v>
      </c>
      <c r="F47" s="1">
        <v>7377</v>
      </c>
      <c r="G47" s="1">
        <v>7445</v>
      </c>
    </row>
  </sheetData>
  <mergeCells count="8">
    <mergeCell ref="B1:E1"/>
    <mergeCell ref="B12:M12"/>
    <mergeCell ref="B13:C13"/>
    <mergeCell ref="D13:E13"/>
    <mergeCell ref="F13:G13"/>
    <mergeCell ref="H13:I13"/>
    <mergeCell ref="J13:K13"/>
    <mergeCell ref="L13:M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F5BC7-B437-E746-80D7-8A1DE08374F8}">
  <dimension ref="A1:M43"/>
  <sheetViews>
    <sheetView topLeftCell="D2" workbookViewId="0">
      <selection activeCell="L14" sqref="L14"/>
    </sheetView>
  </sheetViews>
  <sheetFormatPr defaultColWidth="11.19921875" defaultRowHeight="15.6" x14ac:dyDescent="0.3"/>
  <sheetData>
    <row r="1" spans="1:13" x14ac:dyDescent="0.3">
      <c r="B1" s="20" t="s">
        <v>221</v>
      </c>
      <c r="C1" s="20"/>
      <c r="D1" s="20"/>
      <c r="E1" s="20"/>
    </row>
    <row r="2" spans="1:13" x14ac:dyDescent="0.3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3">
      <c r="A3" s="1" t="s">
        <v>213</v>
      </c>
      <c r="B3" s="1" t="s">
        <v>0</v>
      </c>
      <c r="C3" s="1">
        <v>100</v>
      </c>
      <c r="D3" s="1" t="s">
        <v>0</v>
      </c>
      <c r="E3" s="1">
        <v>100</v>
      </c>
      <c r="F3" s="1" t="s">
        <v>0</v>
      </c>
      <c r="G3" s="1">
        <v>100</v>
      </c>
      <c r="H3" s="1" t="s">
        <v>0</v>
      </c>
      <c r="I3" s="1">
        <v>100</v>
      </c>
      <c r="J3" s="1" t="s">
        <v>0</v>
      </c>
      <c r="K3" s="1">
        <v>100</v>
      </c>
      <c r="L3" s="1" t="s">
        <v>0</v>
      </c>
      <c r="M3" s="1">
        <v>100</v>
      </c>
    </row>
    <row r="4" spans="1:13" x14ac:dyDescent="0.3">
      <c r="A4" s="1" t="s">
        <v>214</v>
      </c>
      <c r="B4" s="1" t="s">
        <v>0</v>
      </c>
      <c r="C4" s="1">
        <v>50</v>
      </c>
      <c r="D4" s="1" t="s">
        <v>0</v>
      </c>
      <c r="E4" s="1">
        <v>50</v>
      </c>
      <c r="F4" s="1" t="s">
        <v>0</v>
      </c>
      <c r="G4" s="1">
        <v>50</v>
      </c>
      <c r="H4" s="1" t="s">
        <v>0</v>
      </c>
      <c r="I4" s="1">
        <v>50</v>
      </c>
      <c r="J4" s="1" t="s">
        <v>0</v>
      </c>
      <c r="K4" s="1">
        <v>50</v>
      </c>
      <c r="L4" s="1" t="s">
        <v>0</v>
      </c>
      <c r="M4" s="1">
        <v>50</v>
      </c>
    </row>
    <row r="5" spans="1:13" x14ac:dyDescent="0.3">
      <c r="A5" s="1" t="s">
        <v>215</v>
      </c>
      <c r="B5" s="1" t="s">
        <v>0</v>
      </c>
      <c r="C5" s="1">
        <v>25</v>
      </c>
      <c r="D5" s="1" t="s">
        <v>0</v>
      </c>
      <c r="E5" s="1">
        <v>25</v>
      </c>
      <c r="F5" s="1" t="s">
        <v>0</v>
      </c>
      <c r="G5" s="1">
        <v>25</v>
      </c>
      <c r="H5" s="1" t="s">
        <v>0</v>
      </c>
      <c r="I5" s="1">
        <v>25</v>
      </c>
      <c r="J5" s="1" t="s">
        <v>0</v>
      </c>
      <c r="K5" s="1">
        <v>25</v>
      </c>
      <c r="L5" s="1" t="s">
        <v>0</v>
      </c>
      <c r="M5" s="1">
        <v>25</v>
      </c>
    </row>
    <row r="6" spans="1:13" x14ac:dyDescent="0.3">
      <c r="A6" s="1" t="s">
        <v>216</v>
      </c>
      <c r="B6" s="1" t="s">
        <v>0</v>
      </c>
      <c r="C6" s="1">
        <f>C5/2</f>
        <v>12.5</v>
      </c>
      <c r="D6" s="1" t="s">
        <v>0</v>
      </c>
      <c r="E6" s="1">
        <f>E5/2</f>
        <v>12.5</v>
      </c>
      <c r="F6" s="1" t="s">
        <v>0</v>
      </c>
      <c r="G6" s="1">
        <f>G5/2</f>
        <v>12.5</v>
      </c>
      <c r="H6" s="1" t="s">
        <v>0</v>
      </c>
      <c r="I6" s="1">
        <f>I5/2</f>
        <v>12.5</v>
      </c>
      <c r="J6" s="1" t="s">
        <v>0</v>
      </c>
      <c r="K6" s="1">
        <f>K5/2</f>
        <v>12.5</v>
      </c>
      <c r="L6" s="1" t="s">
        <v>0</v>
      </c>
      <c r="M6" s="1">
        <f>M5/2</f>
        <v>12.5</v>
      </c>
    </row>
    <row r="7" spans="1:13" x14ac:dyDescent="0.3">
      <c r="A7" s="1" t="s">
        <v>217</v>
      </c>
      <c r="B7" s="1" t="s">
        <v>0</v>
      </c>
      <c r="C7" s="1">
        <f t="shared" ref="C7:C10" si="0">C6/2</f>
        <v>6.25</v>
      </c>
      <c r="D7" s="1" t="s">
        <v>0</v>
      </c>
      <c r="E7" s="1">
        <f t="shared" ref="E7:E10" si="1">E6/2</f>
        <v>6.25</v>
      </c>
      <c r="F7" s="1" t="s">
        <v>0</v>
      </c>
      <c r="G7" s="1">
        <f t="shared" ref="G7:G10" si="2">G6/2</f>
        <v>6.25</v>
      </c>
      <c r="H7" s="1" t="s">
        <v>0</v>
      </c>
      <c r="I7" s="1">
        <f t="shared" ref="I7:I10" si="3">I6/2</f>
        <v>6.25</v>
      </c>
      <c r="J7" s="1" t="s">
        <v>0</v>
      </c>
      <c r="K7" s="1">
        <f t="shared" ref="K7:K10" si="4">K6/2</f>
        <v>6.25</v>
      </c>
      <c r="L7" s="1" t="s">
        <v>0</v>
      </c>
      <c r="M7" s="1">
        <f t="shared" ref="M7:M10" si="5">M6/2</f>
        <v>6.25</v>
      </c>
    </row>
    <row r="8" spans="1:13" x14ac:dyDescent="0.3">
      <c r="A8" s="1" t="s">
        <v>218</v>
      </c>
      <c r="B8" s="1" t="s">
        <v>230</v>
      </c>
      <c r="C8" s="1">
        <f t="shared" si="0"/>
        <v>3.125</v>
      </c>
      <c r="D8" s="1" t="s">
        <v>230</v>
      </c>
      <c r="E8" s="1">
        <f t="shared" si="1"/>
        <v>3.125</v>
      </c>
      <c r="F8" s="1" t="s">
        <v>230</v>
      </c>
      <c r="G8" s="1">
        <f t="shared" si="2"/>
        <v>3.125</v>
      </c>
      <c r="H8" s="1" t="s">
        <v>230</v>
      </c>
      <c r="I8" s="1">
        <f t="shared" si="3"/>
        <v>3.125</v>
      </c>
      <c r="J8" s="1" t="s">
        <v>230</v>
      </c>
      <c r="K8" s="1">
        <f t="shared" si="4"/>
        <v>3.125</v>
      </c>
      <c r="L8" s="1" t="s">
        <v>230</v>
      </c>
      <c r="M8" s="1">
        <f t="shared" si="5"/>
        <v>3.125</v>
      </c>
    </row>
    <row r="9" spans="1:13" x14ac:dyDescent="0.3">
      <c r="A9" s="1" t="s">
        <v>219</v>
      </c>
      <c r="B9" s="1" t="s">
        <v>230</v>
      </c>
      <c r="C9" s="1">
        <f t="shared" si="0"/>
        <v>1.5625</v>
      </c>
      <c r="D9" s="1" t="s">
        <v>230</v>
      </c>
      <c r="E9" s="1">
        <f t="shared" si="1"/>
        <v>1.5625</v>
      </c>
      <c r="F9" s="1" t="s">
        <v>230</v>
      </c>
      <c r="G9" s="1">
        <f t="shared" si="2"/>
        <v>1.5625</v>
      </c>
      <c r="H9" s="1" t="s">
        <v>230</v>
      </c>
      <c r="I9" s="1">
        <f t="shared" si="3"/>
        <v>1.5625</v>
      </c>
      <c r="J9" s="1" t="s">
        <v>230</v>
      </c>
      <c r="K9" s="1">
        <f t="shared" si="4"/>
        <v>1.5625</v>
      </c>
      <c r="L9" s="1" t="s">
        <v>230</v>
      </c>
      <c r="M9" s="1">
        <f t="shared" si="5"/>
        <v>1.5625</v>
      </c>
    </row>
    <row r="10" spans="1:13" x14ac:dyDescent="0.3">
      <c r="A10" s="1" t="s">
        <v>220</v>
      </c>
      <c r="B10" s="1" t="s">
        <v>230</v>
      </c>
      <c r="C10" s="1">
        <f t="shared" si="0"/>
        <v>0.78125</v>
      </c>
      <c r="D10" s="1" t="s">
        <v>230</v>
      </c>
      <c r="E10" s="1">
        <f t="shared" si="1"/>
        <v>0.78125</v>
      </c>
      <c r="F10" s="1" t="s">
        <v>230</v>
      </c>
      <c r="G10" s="1">
        <f t="shared" si="2"/>
        <v>0.78125</v>
      </c>
      <c r="H10" s="1" t="s">
        <v>230</v>
      </c>
      <c r="I10" s="1">
        <f t="shared" si="3"/>
        <v>0.78125</v>
      </c>
      <c r="J10" s="1" t="s">
        <v>230</v>
      </c>
      <c r="K10" s="1">
        <f t="shared" si="4"/>
        <v>0.78125</v>
      </c>
      <c r="L10" s="1" t="s">
        <v>230</v>
      </c>
      <c r="M10" s="1">
        <f t="shared" si="5"/>
        <v>0.78125</v>
      </c>
    </row>
    <row r="12" spans="1:13" x14ac:dyDescent="0.3">
      <c r="B12" s="22" t="s">
        <v>224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3"/>
    </row>
    <row r="13" spans="1:13" x14ac:dyDescent="0.3">
      <c r="A13" t="s">
        <v>223</v>
      </c>
      <c r="B13" s="21">
        <v>27</v>
      </c>
      <c r="C13" s="21"/>
      <c r="D13" s="21">
        <v>30</v>
      </c>
      <c r="E13" s="21"/>
      <c r="F13" s="21">
        <v>31</v>
      </c>
      <c r="G13" s="21"/>
      <c r="H13" s="21">
        <v>32</v>
      </c>
      <c r="I13" s="21"/>
      <c r="J13" s="21">
        <v>37</v>
      </c>
      <c r="K13" s="21"/>
      <c r="L13" s="21">
        <v>42</v>
      </c>
      <c r="M13" s="21"/>
    </row>
    <row r="14" spans="1:13" x14ac:dyDescent="0.3">
      <c r="A14" s="1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</row>
    <row r="15" spans="1:13" x14ac:dyDescent="0.3">
      <c r="A15" s="1" t="s">
        <v>213</v>
      </c>
      <c r="B15" s="1">
        <v>874327</v>
      </c>
      <c r="C15" s="1">
        <v>3240913</v>
      </c>
      <c r="D15" s="1">
        <v>1407757</v>
      </c>
      <c r="E15" s="1">
        <v>3132104</v>
      </c>
      <c r="F15" s="1">
        <v>1354262</v>
      </c>
      <c r="G15" s="1">
        <v>3087554</v>
      </c>
      <c r="H15" s="1">
        <v>965756</v>
      </c>
      <c r="I15" s="1">
        <v>3516879</v>
      </c>
      <c r="J15" s="1">
        <v>1321732</v>
      </c>
      <c r="K15" s="1">
        <v>3598751</v>
      </c>
      <c r="L15" s="1">
        <v>620245</v>
      </c>
      <c r="M15" s="1">
        <v>3658986</v>
      </c>
    </row>
    <row r="16" spans="1:13" x14ac:dyDescent="0.3">
      <c r="A16" s="1" t="s">
        <v>214</v>
      </c>
      <c r="B16" s="1">
        <v>919976</v>
      </c>
      <c r="C16" s="1">
        <v>1939514</v>
      </c>
      <c r="D16" s="1">
        <v>1625552</v>
      </c>
      <c r="E16" s="1">
        <v>1635343</v>
      </c>
      <c r="F16" s="1">
        <v>1360070</v>
      </c>
      <c r="G16" s="1">
        <v>1704613</v>
      </c>
      <c r="H16" s="1">
        <v>759628</v>
      </c>
      <c r="I16" s="1">
        <v>1914299</v>
      </c>
      <c r="J16" s="1">
        <v>1472825</v>
      </c>
      <c r="K16" s="1">
        <v>1758400</v>
      </c>
      <c r="L16" s="1">
        <v>538207</v>
      </c>
      <c r="M16" s="1">
        <v>1788146</v>
      </c>
    </row>
    <row r="17" spans="1:13" x14ac:dyDescent="0.3">
      <c r="A17" s="1" t="s">
        <v>215</v>
      </c>
      <c r="B17" s="1">
        <v>899641</v>
      </c>
      <c r="C17" s="1">
        <v>935487</v>
      </c>
      <c r="D17" s="1">
        <v>1897853</v>
      </c>
      <c r="E17" s="1">
        <v>863010</v>
      </c>
      <c r="F17" s="1">
        <v>1051236</v>
      </c>
      <c r="G17" s="1">
        <v>764392</v>
      </c>
      <c r="H17" s="1">
        <v>845516</v>
      </c>
      <c r="I17" s="1">
        <v>993503</v>
      </c>
      <c r="J17" s="1">
        <v>1591867</v>
      </c>
      <c r="K17" s="1">
        <v>865112</v>
      </c>
      <c r="L17" s="1">
        <v>515741</v>
      </c>
      <c r="M17" s="1">
        <v>992780</v>
      </c>
    </row>
    <row r="18" spans="1:13" x14ac:dyDescent="0.3">
      <c r="A18" s="1" t="s">
        <v>216</v>
      </c>
      <c r="B18" s="1">
        <v>982904</v>
      </c>
      <c r="C18" s="1">
        <v>530710</v>
      </c>
      <c r="D18" s="1">
        <v>1648245</v>
      </c>
      <c r="E18" s="1">
        <v>479471</v>
      </c>
      <c r="F18" s="1">
        <v>1284682</v>
      </c>
      <c r="G18" s="1">
        <v>445063</v>
      </c>
      <c r="H18" s="1">
        <v>812005</v>
      </c>
      <c r="I18" s="1">
        <v>470897</v>
      </c>
      <c r="J18" s="1">
        <v>1509245</v>
      </c>
      <c r="K18" s="1">
        <v>496905</v>
      </c>
      <c r="L18" s="1">
        <v>402640</v>
      </c>
      <c r="M18" s="1">
        <v>505997</v>
      </c>
    </row>
    <row r="19" spans="1:13" x14ac:dyDescent="0.3">
      <c r="A19" s="1" t="s">
        <v>217</v>
      </c>
      <c r="B19" s="1">
        <v>786723</v>
      </c>
      <c r="C19" s="1">
        <v>262955</v>
      </c>
      <c r="D19" s="1">
        <v>2343436</v>
      </c>
      <c r="E19" s="1">
        <v>232386</v>
      </c>
      <c r="F19" s="1">
        <v>1152833</v>
      </c>
      <c r="G19" s="1">
        <v>236982</v>
      </c>
      <c r="H19" s="1">
        <v>888801</v>
      </c>
      <c r="I19" s="1">
        <v>229987</v>
      </c>
      <c r="J19" s="1">
        <v>1527692</v>
      </c>
      <c r="K19" s="1">
        <v>270952</v>
      </c>
      <c r="L19" s="1">
        <v>328583</v>
      </c>
      <c r="M19" s="1">
        <v>240894</v>
      </c>
    </row>
    <row r="20" spans="1:13" x14ac:dyDescent="0.3">
      <c r="A20" s="1" t="s">
        <v>218</v>
      </c>
      <c r="B20" s="1">
        <v>7428</v>
      </c>
      <c r="C20" s="1">
        <v>126075</v>
      </c>
      <c r="D20" s="1">
        <v>7698</v>
      </c>
      <c r="E20" s="1">
        <v>120578</v>
      </c>
      <c r="F20" s="1">
        <v>7547</v>
      </c>
      <c r="G20" s="1">
        <v>121920</v>
      </c>
      <c r="H20" s="1">
        <v>7574</v>
      </c>
      <c r="I20" s="1">
        <v>130629</v>
      </c>
      <c r="J20" s="1">
        <v>7504</v>
      </c>
      <c r="K20" s="1">
        <v>115166</v>
      </c>
      <c r="L20" s="1">
        <v>7168</v>
      </c>
      <c r="M20" s="1">
        <v>125145</v>
      </c>
    </row>
    <row r="21" spans="1:13" x14ac:dyDescent="0.3">
      <c r="A21" s="1" t="s">
        <v>219</v>
      </c>
      <c r="B21" s="1">
        <v>7335</v>
      </c>
      <c r="C21" s="1">
        <v>75631</v>
      </c>
      <c r="D21" s="1">
        <v>7608</v>
      </c>
      <c r="E21" s="1">
        <v>68518</v>
      </c>
      <c r="F21" s="1">
        <v>7606</v>
      </c>
      <c r="G21" s="1">
        <v>64817</v>
      </c>
      <c r="H21" s="1">
        <v>7631</v>
      </c>
      <c r="I21" s="1">
        <v>58859</v>
      </c>
      <c r="J21" s="1">
        <v>7461</v>
      </c>
      <c r="K21" s="1">
        <v>69195</v>
      </c>
      <c r="L21" s="1">
        <v>7218</v>
      </c>
      <c r="M21" s="1">
        <v>60517</v>
      </c>
    </row>
    <row r="22" spans="1:13" x14ac:dyDescent="0.3">
      <c r="A22" s="1" t="s">
        <v>220</v>
      </c>
      <c r="B22" s="1">
        <v>7418</v>
      </c>
      <c r="C22" s="1">
        <v>45636</v>
      </c>
      <c r="D22" s="1">
        <v>7469</v>
      </c>
      <c r="E22" s="1">
        <v>37904</v>
      </c>
      <c r="F22" s="1">
        <v>7540</v>
      </c>
      <c r="G22" s="1">
        <v>38447</v>
      </c>
      <c r="H22" s="1">
        <v>7689</v>
      </c>
      <c r="I22" s="1">
        <v>34934</v>
      </c>
      <c r="J22" s="1">
        <v>7462</v>
      </c>
      <c r="K22" s="1">
        <v>34189</v>
      </c>
      <c r="L22" s="1">
        <v>7099</v>
      </c>
      <c r="M22" s="1">
        <v>35857</v>
      </c>
    </row>
    <row r="23" spans="1:13" x14ac:dyDescent="0.3">
      <c r="A23" s="6" t="s">
        <v>234</v>
      </c>
      <c r="B23">
        <f>AVERAGE(B15:B19)</f>
        <v>892714.2</v>
      </c>
      <c r="D23">
        <f t="shared" ref="D23:L23" si="6">AVERAGE(D15:D19)</f>
        <v>1784568.6</v>
      </c>
      <c r="F23">
        <f t="shared" si="6"/>
        <v>1240616.6000000001</v>
      </c>
      <c r="H23">
        <f t="shared" si="6"/>
        <v>854341.2</v>
      </c>
      <c r="J23">
        <f t="shared" si="6"/>
        <v>1484672.2</v>
      </c>
      <c r="L23">
        <f t="shared" si="6"/>
        <v>481083.2</v>
      </c>
    </row>
    <row r="24" spans="1:13" x14ac:dyDescent="0.3">
      <c r="A24" s="6" t="s">
        <v>235</v>
      </c>
      <c r="B24">
        <f>B23-$I$41</f>
        <v>885244.47777777771</v>
      </c>
      <c r="D24">
        <f>D23-$I$41</f>
        <v>1777098.8777777778</v>
      </c>
      <c r="F24">
        <f>F23-$I$41</f>
        <v>1233146.8777777778</v>
      </c>
      <c r="H24">
        <f>H23-$I$41</f>
        <v>846871.47777777771</v>
      </c>
      <c r="J24">
        <f>J23-$I$41</f>
        <v>1477202.4777777777</v>
      </c>
      <c r="L24">
        <f>L23-$I$41</f>
        <v>473613.47777777776</v>
      </c>
    </row>
    <row r="25" spans="1:13" x14ac:dyDescent="0.3">
      <c r="B25">
        <f>B24*0.0000296083 - 0.880583164</f>
        <v>25.330000907387774</v>
      </c>
      <c r="D25">
        <f>D24*0.0000296083 - 0.880583164</f>
        <v>51.73629353890778</v>
      </c>
      <c r="F25">
        <f>F24*0.0000296083 - 0.880583164</f>
        <v>35.63079953730778</v>
      </c>
      <c r="H25">
        <f>H24*0.0000296083 - 0.880583164</f>
        <v>24.193841611487773</v>
      </c>
      <c r="J25">
        <f>J24*0.0000296083 - 0.880583164</f>
        <v>42.856870958787773</v>
      </c>
      <c r="L25">
        <f>L24*0.0000296083 - 0.880583164</f>
        <v>13.142306770087776</v>
      </c>
    </row>
    <row r="29" spans="1:13" x14ac:dyDescent="0.3">
      <c r="I29" t="s">
        <v>234</v>
      </c>
    </row>
    <row r="30" spans="1:13" x14ac:dyDescent="0.3">
      <c r="B30" s="1">
        <v>3240913</v>
      </c>
      <c r="C30" s="1">
        <v>3132104</v>
      </c>
      <c r="D30" s="1">
        <v>3087554</v>
      </c>
      <c r="E30" s="1">
        <v>3516879</v>
      </c>
      <c r="F30" s="1">
        <v>3598751</v>
      </c>
      <c r="G30" s="1">
        <v>3658986</v>
      </c>
      <c r="I30">
        <f>AVERAGE(B30:G30)</f>
        <v>3372531.1666666665</v>
      </c>
      <c r="J30">
        <f>I30-$I$41</f>
        <v>3365061.4444444445</v>
      </c>
      <c r="K30" s="1">
        <v>100</v>
      </c>
    </row>
    <row r="31" spans="1:13" x14ac:dyDescent="0.3">
      <c r="B31" s="1">
        <v>1939514</v>
      </c>
      <c r="C31" s="1">
        <v>1635343</v>
      </c>
      <c r="D31" s="1">
        <v>1704613</v>
      </c>
      <c r="E31" s="1">
        <v>1914299</v>
      </c>
      <c r="F31" s="1">
        <v>1758400</v>
      </c>
      <c r="G31" s="1">
        <v>1788146</v>
      </c>
      <c r="I31">
        <f t="shared" ref="I31:I37" si="7">AVERAGE(B31:G31)</f>
        <v>1790052.5</v>
      </c>
      <c r="J31">
        <f t="shared" ref="J31:J37" si="8">I31-$I$41</f>
        <v>1782582.7777777778</v>
      </c>
      <c r="K31" s="1">
        <v>50</v>
      </c>
    </row>
    <row r="32" spans="1:13" x14ac:dyDescent="0.3">
      <c r="B32" s="1">
        <v>935487</v>
      </c>
      <c r="C32" s="1">
        <v>863010</v>
      </c>
      <c r="D32" s="1">
        <v>764392</v>
      </c>
      <c r="E32" s="1">
        <v>993503</v>
      </c>
      <c r="F32" s="1">
        <v>865112</v>
      </c>
      <c r="G32" s="1">
        <v>992780</v>
      </c>
      <c r="I32">
        <f t="shared" si="7"/>
        <v>902380.66666666663</v>
      </c>
      <c r="J32">
        <f t="shared" si="8"/>
        <v>894910.94444444438</v>
      </c>
      <c r="K32" s="1">
        <v>25</v>
      </c>
    </row>
    <row r="33" spans="2:11" x14ac:dyDescent="0.3">
      <c r="B33" s="1">
        <v>530710</v>
      </c>
      <c r="C33" s="1">
        <v>479471</v>
      </c>
      <c r="D33" s="1">
        <v>445063</v>
      </c>
      <c r="E33" s="1">
        <v>470897</v>
      </c>
      <c r="F33" s="1">
        <v>496905</v>
      </c>
      <c r="G33" s="1">
        <v>505997</v>
      </c>
      <c r="I33">
        <f t="shared" si="7"/>
        <v>488173.83333333331</v>
      </c>
      <c r="J33">
        <f t="shared" si="8"/>
        <v>480704.11111111107</v>
      </c>
      <c r="K33" s="1">
        <f>K32/2</f>
        <v>12.5</v>
      </c>
    </row>
    <row r="34" spans="2:11" x14ac:dyDescent="0.3">
      <c r="B34" s="1">
        <v>262955</v>
      </c>
      <c r="C34" s="1">
        <v>232386</v>
      </c>
      <c r="D34" s="1">
        <v>236982</v>
      </c>
      <c r="E34" s="1">
        <v>229987</v>
      </c>
      <c r="F34" s="1">
        <v>270952</v>
      </c>
      <c r="G34" s="1">
        <v>240894</v>
      </c>
      <c r="I34">
        <f t="shared" si="7"/>
        <v>245692.66666666666</v>
      </c>
      <c r="J34">
        <f t="shared" si="8"/>
        <v>238222.94444444444</v>
      </c>
      <c r="K34" s="1">
        <f t="shared" ref="K34:K37" si="9">K33/2</f>
        <v>6.25</v>
      </c>
    </row>
    <row r="35" spans="2:11" x14ac:dyDescent="0.3">
      <c r="B35" s="1">
        <v>126075</v>
      </c>
      <c r="C35" s="1">
        <v>120578</v>
      </c>
      <c r="D35" s="1">
        <v>121920</v>
      </c>
      <c r="E35" s="1">
        <v>130629</v>
      </c>
      <c r="F35" s="1">
        <v>115166</v>
      </c>
      <c r="G35" s="1">
        <v>125145</v>
      </c>
      <c r="I35">
        <f t="shared" si="7"/>
        <v>123252.16666666667</v>
      </c>
      <c r="J35">
        <f t="shared" si="8"/>
        <v>115782.44444444445</v>
      </c>
      <c r="K35" s="1">
        <f t="shared" si="9"/>
        <v>3.125</v>
      </c>
    </row>
    <row r="36" spans="2:11" x14ac:dyDescent="0.3">
      <c r="B36" s="1">
        <v>75631</v>
      </c>
      <c r="C36" s="1">
        <v>68518</v>
      </c>
      <c r="D36" s="1">
        <v>64817</v>
      </c>
      <c r="E36" s="1">
        <v>58859</v>
      </c>
      <c r="F36" s="1">
        <v>69195</v>
      </c>
      <c r="G36" s="1">
        <v>60517</v>
      </c>
      <c r="I36">
        <f t="shared" si="7"/>
        <v>66256.166666666672</v>
      </c>
      <c r="J36">
        <f t="shared" si="8"/>
        <v>58786.444444444453</v>
      </c>
      <c r="K36" s="1">
        <f t="shared" si="9"/>
        <v>1.5625</v>
      </c>
    </row>
    <row r="37" spans="2:11" x14ac:dyDescent="0.3">
      <c r="B37" s="1">
        <v>45636</v>
      </c>
      <c r="C37" s="1">
        <v>37904</v>
      </c>
      <c r="D37" s="1">
        <v>38447</v>
      </c>
      <c r="E37" s="1">
        <v>34934</v>
      </c>
      <c r="F37" s="1">
        <v>34189</v>
      </c>
      <c r="G37" s="1">
        <v>35857</v>
      </c>
      <c r="I37">
        <f t="shared" si="7"/>
        <v>37827.833333333336</v>
      </c>
      <c r="J37">
        <f t="shared" si="8"/>
        <v>30358.111111111113</v>
      </c>
      <c r="K37" s="1">
        <f t="shared" si="9"/>
        <v>0.78125</v>
      </c>
    </row>
    <row r="41" spans="2:11" x14ac:dyDescent="0.3">
      <c r="B41" s="1">
        <v>7428</v>
      </c>
      <c r="C41" s="1">
        <v>7698</v>
      </c>
      <c r="D41" s="1">
        <v>7547</v>
      </c>
      <c r="E41" s="1">
        <v>7574</v>
      </c>
      <c r="F41" s="1">
        <v>7504</v>
      </c>
      <c r="G41" s="1">
        <v>7168</v>
      </c>
      <c r="I41">
        <f>AVERAGE(B41:G43)</f>
        <v>7469.7222222222226</v>
      </c>
    </row>
    <row r="42" spans="2:11" x14ac:dyDescent="0.3">
      <c r="B42" s="1">
        <v>7335</v>
      </c>
      <c r="C42" s="1">
        <v>7608</v>
      </c>
      <c r="D42" s="1">
        <v>7606</v>
      </c>
      <c r="E42" s="1">
        <v>7631</v>
      </c>
      <c r="F42" s="1">
        <v>7461</v>
      </c>
      <c r="G42" s="1">
        <v>7218</v>
      </c>
    </row>
    <row r="43" spans="2:11" x14ac:dyDescent="0.3">
      <c r="B43" s="1">
        <v>7418</v>
      </c>
      <c r="C43" s="1">
        <v>7469</v>
      </c>
      <c r="D43" s="1">
        <v>7540</v>
      </c>
      <c r="E43" s="1">
        <v>7689</v>
      </c>
      <c r="F43" s="1">
        <v>7462</v>
      </c>
      <c r="G43" s="1">
        <v>7099</v>
      </c>
    </row>
  </sheetData>
  <mergeCells count="8">
    <mergeCell ref="B1:E1"/>
    <mergeCell ref="B12:M12"/>
    <mergeCell ref="B13:C13"/>
    <mergeCell ref="D13:E13"/>
    <mergeCell ref="F13:G13"/>
    <mergeCell ref="H13:I13"/>
    <mergeCell ref="J13:K13"/>
    <mergeCell ref="L13:M1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1A338-1CC3-C740-B9FF-D447CF61B8F0}">
  <dimension ref="A1:M43"/>
  <sheetViews>
    <sheetView topLeftCell="A6" workbookViewId="0">
      <selection activeCell="L25" sqref="L25"/>
    </sheetView>
  </sheetViews>
  <sheetFormatPr defaultColWidth="11.19921875" defaultRowHeight="15.6" x14ac:dyDescent="0.3"/>
  <sheetData>
    <row r="1" spans="1:13" x14ac:dyDescent="0.3">
      <c r="B1" s="20" t="s">
        <v>221</v>
      </c>
      <c r="C1" s="20"/>
      <c r="D1" s="20"/>
      <c r="E1" s="20"/>
    </row>
    <row r="2" spans="1:13" x14ac:dyDescent="0.3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3">
      <c r="A3" s="1" t="s">
        <v>213</v>
      </c>
      <c r="B3" s="1" t="s">
        <v>0</v>
      </c>
      <c r="C3" s="1">
        <v>100</v>
      </c>
      <c r="D3" s="1" t="s">
        <v>0</v>
      </c>
      <c r="E3" s="1">
        <v>100</v>
      </c>
      <c r="F3" s="1" t="s">
        <v>0</v>
      </c>
      <c r="G3" s="1">
        <v>100</v>
      </c>
      <c r="H3" s="1" t="s">
        <v>0</v>
      </c>
      <c r="I3" s="1">
        <v>100</v>
      </c>
      <c r="J3" s="1" t="s">
        <v>0</v>
      </c>
      <c r="K3" s="1">
        <v>100</v>
      </c>
      <c r="L3" s="1" t="s">
        <v>0</v>
      </c>
      <c r="M3" s="1">
        <v>100</v>
      </c>
    </row>
    <row r="4" spans="1:13" x14ac:dyDescent="0.3">
      <c r="A4" s="1" t="s">
        <v>214</v>
      </c>
      <c r="B4" s="1" t="s">
        <v>0</v>
      </c>
      <c r="C4" s="1">
        <v>50</v>
      </c>
      <c r="D4" s="1" t="s">
        <v>0</v>
      </c>
      <c r="E4" s="1">
        <v>50</v>
      </c>
      <c r="F4" s="1" t="s">
        <v>0</v>
      </c>
      <c r="G4" s="1">
        <v>50</v>
      </c>
      <c r="H4" s="1" t="s">
        <v>0</v>
      </c>
      <c r="I4" s="1">
        <v>50</v>
      </c>
      <c r="J4" s="1" t="s">
        <v>0</v>
      </c>
      <c r="K4" s="1">
        <v>50</v>
      </c>
      <c r="L4" s="1" t="s">
        <v>0</v>
      </c>
      <c r="M4" s="1">
        <v>50</v>
      </c>
    </row>
    <row r="5" spans="1:13" x14ac:dyDescent="0.3">
      <c r="A5" s="1" t="s">
        <v>215</v>
      </c>
      <c r="B5" s="1" t="s">
        <v>0</v>
      </c>
      <c r="C5" s="1">
        <v>25</v>
      </c>
      <c r="D5" s="1" t="s">
        <v>0</v>
      </c>
      <c r="E5" s="1">
        <v>25</v>
      </c>
      <c r="F5" s="1" t="s">
        <v>0</v>
      </c>
      <c r="G5" s="1">
        <v>25</v>
      </c>
      <c r="H5" s="1" t="s">
        <v>0</v>
      </c>
      <c r="I5" s="1">
        <v>25</v>
      </c>
      <c r="J5" s="1" t="s">
        <v>0</v>
      </c>
      <c r="K5" s="1">
        <v>25</v>
      </c>
      <c r="L5" s="1" t="s">
        <v>0</v>
      </c>
      <c r="M5" s="1">
        <v>25</v>
      </c>
    </row>
    <row r="6" spans="1:13" x14ac:dyDescent="0.3">
      <c r="A6" s="1" t="s">
        <v>216</v>
      </c>
      <c r="B6" s="1" t="s">
        <v>0</v>
      </c>
      <c r="C6" s="1">
        <f>C5/2</f>
        <v>12.5</v>
      </c>
      <c r="D6" s="1" t="s">
        <v>0</v>
      </c>
      <c r="E6" s="1">
        <f>E5/2</f>
        <v>12.5</v>
      </c>
      <c r="F6" s="1" t="s">
        <v>0</v>
      </c>
      <c r="G6" s="1">
        <f>G5/2</f>
        <v>12.5</v>
      </c>
      <c r="H6" s="1" t="s">
        <v>0</v>
      </c>
      <c r="I6" s="1">
        <f>I5/2</f>
        <v>12.5</v>
      </c>
      <c r="J6" s="1" t="s">
        <v>0</v>
      </c>
      <c r="K6" s="1">
        <f>K5/2</f>
        <v>12.5</v>
      </c>
      <c r="L6" s="1" t="s">
        <v>0</v>
      </c>
      <c r="M6" s="1">
        <f>M5/2</f>
        <v>12.5</v>
      </c>
    </row>
    <row r="7" spans="1:13" x14ac:dyDescent="0.3">
      <c r="A7" s="1" t="s">
        <v>217</v>
      </c>
      <c r="B7" s="1" t="s">
        <v>0</v>
      </c>
      <c r="C7" s="1">
        <f t="shared" ref="C7:C10" si="0">C6/2</f>
        <v>6.25</v>
      </c>
      <c r="D7" s="1" t="s">
        <v>0</v>
      </c>
      <c r="E7" s="1">
        <f t="shared" ref="E7:E10" si="1">E6/2</f>
        <v>6.25</v>
      </c>
      <c r="F7" s="1" t="s">
        <v>0</v>
      </c>
      <c r="G7" s="1">
        <f t="shared" ref="G7:G10" si="2">G6/2</f>
        <v>6.25</v>
      </c>
      <c r="H7" s="1" t="s">
        <v>0</v>
      </c>
      <c r="I7" s="1">
        <f t="shared" ref="I7:I10" si="3">I6/2</f>
        <v>6.25</v>
      </c>
      <c r="J7" s="1" t="s">
        <v>0</v>
      </c>
      <c r="K7" s="1">
        <f t="shared" ref="K7:K10" si="4">K6/2</f>
        <v>6.25</v>
      </c>
      <c r="L7" s="1" t="s">
        <v>0</v>
      </c>
      <c r="M7" s="1">
        <f t="shared" ref="M7:M10" si="5">M6/2</f>
        <v>6.25</v>
      </c>
    </row>
    <row r="8" spans="1:13" x14ac:dyDescent="0.3">
      <c r="A8" s="1" t="s">
        <v>218</v>
      </c>
      <c r="B8" s="1" t="s">
        <v>230</v>
      </c>
      <c r="C8" s="1">
        <f t="shared" si="0"/>
        <v>3.125</v>
      </c>
      <c r="D8" s="1" t="s">
        <v>230</v>
      </c>
      <c r="E8" s="1">
        <f t="shared" si="1"/>
        <v>3.125</v>
      </c>
      <c r="F8" s="1" t="s">
        <v>230</v>
      </c>
      <c r="G8" s="1">
        <f t="shared" si="2"/>
        <v>3.125</v>
      </c>
      <c r="H8" s="1" t="s">
        <v>230</v>
      </c>
      <c r="I8" s="1">
        <f t="shared" si="3"/>
        <v>3.125</v>
      </c>
      <c r="J8" s="1" t="s">
        <v>230</v>
      </c>
      <c r="K8" s="1">
        <f t="shared" si="4"/>
        <v>3.125</v>
      </c>
      <c r="L8" s="1" t="s">
        <v>230</v>
      </c>
      <c r="M8" s="1">
        <f t="shared" si="5"/>
        <v>3.125</v>
      </c>
    </row>
    <row r="9" spans="1:13" x14ac:dyDescent="0.3">
      <c r="A9" s="1" t="s">
        <v>219</v>
      </c>
      <c r="B9" s="1" t="s">
        <v>230</v>
      </c>
      <c r="C9" s="1">
        <f t="shared" si="0"/>
        <v>1.5625</v>
      </c>
      <c r="D9" s="1" t="s">
        <v>230</v>
      </c>
      <c r="E9" s="1">
        <f t="shared" si="1"/>
        <v>1.5625</v>
      </c>
      <c r="F9" s="1" t="s">
        <v>230</v>
      </c>
      <c r="G9" s="1">
        <f t="shared" si="2"/>
        <v>1.5625</v>
      </c>
      <c r="H9" s="1" t="s">
        <v>230</v>
      </c>
      <c r="I9" s="1">
        <f t="shared" si="3"/>
        <v>1.5625</v>
      </c>
      <c r="J9" s="1" t="s">
        <v>230</v>
      </c>
      <c r="K9" s="1">
        <f t="shared" si="4"/>
        <v>1.5625</v>
      </c>
      <c r="L9" s="1" t="s">
        <v>230</v>
      </c>
      <c r="M9" s="1">
        <f t="shared" si="5"/>
        <v>1.5625</v>
      </c>
    </row>
    <row r="10" spans="1:13" x14ac:dyDescent="0.3">
      <c r="A10" s="1" t="s">
        <v>220</v>
      </c>
      <c r="B10" s="1" t="s">
        <v>230</v>
      </c>
      <c r="C10" s="1">
        <f t="shared" si="0"/>
        <v>0.78125</v>
      </c>
      <c r="D10" s="1" t="s">
        <v>230</v>
      </c>
      <c r="E10" s="1">
        <f t="shared" si="1"/>
        <v>0.78125</v>
      </c>
      <c r="F10" s="1" t="s">
        <v>230</v>
      </c>
      <c r="G10" s="1">
        <f t="shared" si="2"/>
        <v>0.78125</v>
      </c>
      <c r="H10" s="1" t="s">
        <v>230</v>
      </c>
      <c r="I10" s="1">
        <f t="shared" si="3"/>
        <v>0.78125</v>
      </c>
      <c r="J10" s="1" t="s">
        <v>230</v>
      </c>
      <c r="K10" s="1">
        <f t="shared" si="4"/>
        <v>0.78125</v>
      </c>
      <c r="L10" s="1" t="s">
        <v>230</v>
      </c>
      <c r="M10" s="1">
        <f t="shared" si="5"/>
        <v>0.78125</v>
      </c>
    </row>
    <row r="12" spans="1:13" x14ac:dyDescent="0.3">
      <c r="B12" s="22" t="s">
        <v>224</v>
      </c>
      <c r="C12" s="24"/>
      <c r="D12" s="24"/>
      <c r="E12" s="24"/>
      <c r="F12" s="24"/>
      <c r="G12" s="24"/>
      <c r="H12" s="24" t="s">
        <v>249</v>
      </c>
      <c r="I12" s="24"/>
      <c r="J12" s="24"/>
      <c r="K12" s="24"/>
      <c r="L12" s="24"/>
      <c r="M12" s="23"/>
    </row>
    <row r="13" spans="1:13" x14ac:dyDescent="0.3">
      <c r="A13" t="s">
        <v>223</v>
      </c>
      <c r="B13" s="21">
        <v>43</v>
      </c>
      <c r="C13" s="21"/>
      <c r="D13" s="21">
        <v>46</v>
      </c>
      <c r="E13" s="21"/>
      <c r="F13" s="21">
        <v>48</v>
      </c>
      <c r="G13" s="21"/>
      <c r="H13" s="21">
        <v>96</v>
      </c>
      <c r="I13" s="21"/>
      <c r="J13" s="21">
        <v>104</v>
      </c>
      <c r="K13" s="21"/>
      <c r="L13" s="21">
        <v>107</v>
      </c>
      <c r="M13" s="21"/>
    </row>
    <row r="14" spans="1:13" x14ac:dyDescent="0.3">
      <c r="A14" s="1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</row>
    <row r="15" spans="1:13" x14ac:dyDescent="0.3">
      <c r="A15" s="1" t="s">
        <v>213</v>
      </c>
      <c r="B15" s="1">
        <v>1162753</v>
      </c>
      <c r="C15" s="1">
        <v>3618864</v>
      </c>
      <c r="D15" s="1">
        <v>2109160</v>
      </c>
      <c r="E15" s="1">
        <v>3734005</v>
      </c>
      <c r="F15" s="1">
        <v>399087</v>
      </c>
      <c r="G15" s="1">
        <v>3750291</v>
      </c>
      <c r="H15" s="1">
        <v>2225950</v>
      </c>
      <c r="I15" s="1">
        <v>3242028</v>
      </c>
      <c r="J15" s="1">
        <v>1403662</v>
      </c>
      <c r="K15" s="1">
        <v>3673790</v>
      </c>
      <c r="L15" s="1">
        <v>1708986</v>
      </c>
      <c r="M15" s="1">
        <v>3579588</v>
      </c>
    </row>
    <row r="16" spans="1:13" x14ac:dyDescent="0.3">
      <c r="A16" s="1" t="s">
        <v>214</v>
      </c>
      <c r="B16" s="1">
        <v>1158355</v>
      </c>
      <c r="C16" s="1">
        <v>1604676</v>
      </c>
      <c r="D16" s="1">
        <v>1912017</v>
      </c>
      <c r="E16" s="1">
        <v>1903956</v>
      </c>
      <c r="F16" s="1">
        <v>421716</v>
      </c>
      <c r="G16" s="1">
        <v>2157274</v>
      </c>
      <c r="H16" s="1">
        <v>2190468</v>
      </c>
      <c r="I16" s="1">
        <v>1913694</v>
      </c>
      <c r="J16" s="1">
        <v>1687009</v>
      </c>
      <c r="K16" s="1">
        <v>1849103</v>
      </c>
      <c r="L16" s="1">
        <v>1779893</v>
      </c>
      <c r="M16" s="1">
        <v>1805876</v>
      </c>
    </row>
    <row r="17" spans="1:13" x14ac:dyDescent="0.3">
      <c r="A17" s="1" t="s">
        <v>215</v>
      </c>
      <c r="B17" s="1">
        <v>1360145</v>
      </c>
      <c r="C17" s="1">
        <v>1051256</v>
      </c>
      <c r="D17" s="1">
        <v>1740653</v>
      </c>
      <c r="E17" s="1">
        <v>979142</v>
      </c>
      <c r="F17" s="1">
        <v>438729</v>
      </c>
      <c r="G17" s="1">
        <v>889783</v>
      </c>
      <c r="H17" s="1">
        <v>2377844</v>
      </c>
      <c r="I17" s="1">
        <v>1020557</v>
      </c>
      <c r="J17" s="1">
        <v>1597451</v>
      </c>
      <c r="K17" s="1">
        <v>883055</v>
      </c>
      <c r="L17" s="1">
        <v>1478293</v>
      </c>
      <c r="M17" s="1">
        <v>1076471</v>
      </c>
    </row>
    <row r="18" spans="1:13" x14ac:dyDescent="0.3">
      <c r="A18" s="1" t="s">
        <v>216</v>
      </c>
      <c r="B18" s="1">
        <v>1449931</v>
      </c>
      <c r="C18" s="1">
        <v>541976</v>
      </c>
      <c r="D18" s="1">
        <v>1803921</v>
      </c>
      <c r="E18" s="1">
        <v>490281</v>
      </c>
      <c r="F18" s="1">
        <v>305200</v>
      </c>
      <c r="G18" s="1">
        <v>506045</v>
      </c>
      <c r="H18" s="1">
        <v>2113337</v>
      </c>
      <c r="I18" s="1">
        <v>553203</v>
      </c>
      <c r="J18" s="1">
        <v>1235984</v>
      </c>
      <c r="K18" s="1">
        <v>546119</v>
      </c>
      <c r="L18" s="1">
        <v>1897116</v>
      </c>
      <c r="M18" s="1">
        <v>492904</v>
      </c>
    </row>
    <row r="19" spans="1:13" x14ac:dyDescent="0.3">
      <c r="A19" s="1" t="s">
        <v>217</v>
      </c>
      <c r="B19" s="1">
        <v>1274027</v>
      </c>
      <c r="C19" s="1">
        <v>238705</v>
      </c>
      <c r="D19" s="1">
        <v>1793631</v>
      </c>
      <c r="E19" s="1">
        <v>276401</v>
      </c>
      <c r="F19" s="1">
        <v>399529</v>
      </c>
      <c r="G19" s="1">
        <v>261063</v>
      </c>
      <c r="H19" s="1">
        <v>2582849</v>
      </c>
      <c r="I19" s="1">
        <v>243118</v>
      </c>
      <c r="J19" s="1">
        <v>1427960</v>
      </c>
      <c r="K19" s="1">
        <v>209928</v>
      </c>
      <c r="L19" s="1">
        <v>1762825</v>
      </c>
      <c r="M19" s="1">
        <v>239529</v>
      </c>
    </row>
    <row r="20" spans="1:13" x14ac:dyDescent="0.3">
      <c r="A20" s="1" t="s">
        <v>218</v>
      </c>
      <c r="B20" s="1">
        <v>7447</v>
      </c>
      <c r="C20" s="1">
        <v>118517</v>
      </c>
      <c r="D20" s="1">
        <v>7877</v>
      </c>
      <c r="E20" s="1">
        <v>118674</v>
      </c>
      <c r="F20" s="1">
        <v>7864</v>
      </c>
      <c r="G20" s="1">
        <v>137666</v>
      </c>
      <c r="H20" s="1">
        <v>7812</v>
      </c>
      <c r="I20" s="1">
        <v>124323</v>
      </c>
      <c r="J20" s="1">
        <v>7850</v>
      </c>
      <c r="K20" s="1">
        <v>116352</v>
      </c>
      <c r="L20" s="1">
        <v>7401</v>
      </c>
      <c r="M20" s="1">
        <v>117407</v>
      </c>
    </row>
    <row r="21" spans="1:13" x14ac:dyDescent="0.3">
      <c r="A21" s="1" t="s">
        <v>219</v>
      </c>
      <c r="B21" s="1">
        <v>7459</v>
      </c>
      <c r="C21" s="1">
        <v>68480</v>
      </c>
      <c r="D21" s="1">
        <v>7945</v>
      </c>
      <c r="E21" s="1">
        <v>64627</v>
      </c>
      <c r="F21" s="1">
        <v>7767</v>
      </c>
      <c r="G21" s="1">
        <v>65542</v>
      </c>
      <c r="H21" s="1">
        <v>7814</v>
      </c>
      <c r="I21" s="1">
        <v>68396</v>
      </c>
      <c r="J21" s="1">
        <v>8077</v>
      </c>
      <c r="K21" s="1">
        <v>61747</v>
      </c>
      <c r="L21" s="1">
        <v>7614</v>
      </c>
      <c r="M21" s="1">
        <v>65487</v>
      </c>
    </row>
    <row r="22" spans="1:13" x14ac:dyDescent="0.3">
      <c r="A22" s="1" t="s">
        <v>220</v>
      </c>
      <c r="B22" s="1">
        <v>7599</v>
      </c>
      <c r="C22" s="1">
        <v>35752</v>
      </c>
      <c r="D22" s="1">
        <v>7897</v>
      </c>
      <c r="E22" s="1">
        <v>36608</v>
      </c>
      <c r="F22" s="1">
        <v>7853</v>
      </c>
      <c r="G22" s="1">
        <v>38697</v>
      </c>
      <c r="H22" s="1">
        <v>8088</v>
      </c>
      <c r="I22" s="1">
        <v>37759</v>
      </c>
      <c r="J22" s="1">
        <v>7974</v>
      </c>
      <c r="K22" s="1">
        <v>33734</v>
      </c>
      <c r="L22" s="1">
        <v>7705</v>
      </c>
      <c r="M22" s="1">
        <v>33605</v>
      </c>
    </row>
    <row r="23" spans="1:13" x14ac:dyDescent="0.3">
      <c r="A23" s="6" t="s">
        <v>234</v>
      </c>
      <c r="B23">
        <f>AVERAGE(B15:B19)</f>
        <v>1281042.2</v>
      </c>
      <c r="D23">
        <f t="shared" ref="D23:F23" si="6">AVERAGE(D15:D19)</f>
        <v>1871876.4</v>
      </c>
      <c r="F23">
        <f t="shared" si="6"/>
        <v>392852.2</v>
      </c>
      <c r="H23">
        <f>AVERAGE(H15:H19)</f>
        <v>2298089.6</v>
      </c>
      <c r="J23">
        <f>AVERAGE(J15:J19)</f>
        <v>1470413.2</v>
      </c>
      <c r="L23">
        <f>AVERAGE(L15:L19)</f>
        <v>1725422.6</v>
      </c>
    </row>
    <row r="24" spans="1:13" x14ac:dyDescent="0.3">
      <c r="A24" s="6" t="s">
        <v>235</v>
      </c>
      <c r="B24">
        <f>B23-$I$41</f>
        <v>1273262.0333333332</v>
      </c>
      <c r="D24">
        <f>D23-$I$41</f>
        <v>1864096.2333333332</v>
      </c>
      <c r="F24">
        <f>F23-$I$41</f>
        <v>385072.03333333333</v>
      </c>
      <c r="H24">
        <f>H23-$I$41</f>
        <v>2290309.4333333336</v>
      </c>
      <c r="J24">
        <f>J23-$I$41</f>
        <v>1462633.0333333332</v>
      </c>
      <c r="L24">
        <f>L23-$I$41</f>
        <v>1717642.4333333333</v>
      </c>
    </row>
    <row r="25" spans="1:13" x14ac:dyDescent="0.3">
      <c r="B25">
        <f xml:space="preserve"> B24*0.0000277625 - 0.7216379574</f>
        <v>34.627299243016665</v>
      </c>
      <c r="D25">
        <f xml:space="preserve"> D24*0.0000277625 - 0.7216379574</f>
        <v>51.030333720516666</v>
      </c>
      <c r="F25">
        <f xml:space="preserve"> F24*0.0000277625 - 0.7216379574</f>
        <v>9.9689243680166655</v>
      </c>
      <c r="H25">
        <f xml:space="preserve"> H24*0.0000277625 - 0.7216379574</f>
        <v>62.863077685516679</v>
      </c>
      <c r="J25">
        <f xml:space="preserve"> J24*0.0000277625 - 0.7216379574</f>
        <v>39.884711630516662</v>
      </c>
      <c r="L25">
        <f xml:space="preserve"> L24*0.0000277625 - 0.7216379574</f>
        <v>46.964410098016671</v>
      </c>
    </row>
    <row r="28" spans="1:13" x14ac:dyDescent="0.3">
      <c r="I28" t="s">
        <v>234</v>
      </c>
    </row>
    <row r="29" spans="1:13" x14ac:dyDescent="0.3">
      <c r="B29" s="1">
        <v>3618864</v>
      </c>
      <c r="C29" s="1">
        <v>3734005</v>
      </c>
      <c r="D29" s="1">
        <v>3750291</v>
      </c>
      <c r="E29" s="1">
        <v>3242028</v>
      </c>
      <c r="F29" s="1">
        <v>3673790</v>
      </c>
      <c r="G29" s="1">
        <v>3579588</v>
      </c>
      <c r="I29">
        <f>AVERAGE(B29:G29)</f>
        <v>3599761</v>
      </c>
      <c r="J29">
        <f>I29-$I$41</f>
        <v>3591980.8333333335</v>
      </c>
      <c r="K29" s="1">
        <v>100</v>
      </c>
    </row>
    <row r="30" spans="1:13" x14ac:dyDescent="0.3">
      <c r="B30" s="1">
        <v>1604676</v>
      </c>
      <c r="C30" s="1">
        <v>1903956</v>
      </c>
      <c r="D30" s="1">
        <v>2157274</v>
      </c>
      <c r="E30" s="1">
        <v>1913694</v>
      </c>
      <c r="F30" s="1">
        <v>1849103</v>
      </c>
      <c r="G30" s="1">
        <v>1805876</v>
      </c>
      <c r="I30">
        <f t="shared" ref="I30:I36" si="7">AVERAGE(B30:G30)</f>
        <v>1872429.8333333333</v>
      </c>
      <c r="J30">
        <f t="shared" ref="J30:J36" si="8">I30-$I$41</f>
        <v>1864649.6666666665</v>
      </c>
      <c r="K30" s="1">
        <v>50</v>
      </c>
    </row>
    <row r="31" spans="1:13" x14ac:dyDescent="0.3">
      <c r="B31" s="1">
        <v>1051256</v>
      </c>
      <c r="C31" s="1">
        <v>979142</v>
      </c>
      <c r="D31" s="1">
        <v>889783</v>
      </c>
      <c r="E31" s="1">
        <v>1020557</v>
      </c>
      <c r="F31" s="1">
        <v>883055</v>
      </c>
      <c r="G31" s="1">
        <v>1076471</v>
      </c>
      <c r="I31">
        <f t="shared" si="7"/>
        <v>983377.33333333337</v>
      </c>
      <c r="J31">
        <f t="shared" si="8"/>
        <v>975597.16666666674</v>
      </c>
      <c r="K31" s="1">
        <v>25</v>
      </c>
    </row>
    <row r="32" spans="1:13" x14ac:dyDescent="0.3">
      <c r="B32" s="1">
        <v>541976</v>
      </c>
      <c r="C32" s="1">
        <v>490281</v>
      </c>
      <c r="D32" s="1">
        <v>506045</v>
      </c>
      <c r="E32" s="1">
        <v>553203</v>
      </c>
      <c r="F32" s="1">
        <v>546119</v>
      </c>
      <c r="G32" s="1">
        <v>492904</v>
      </c>
      <c r="I32">
        <f t="shared" si="7"/>
        <v>521754.66666666669</v>
      </c>
      <c r="J32">
        <f t="shared" si="8"/>
        <v>513974.5</v>
      </c>
      <c r="K32" s="1">
        <f>K31/2</f>
        <v>12.5</v>
      </c>
    </row>
    <row r="33" spans="2:11" x14ac:dyDescent="0.3">
      <c r="B33" s="1">
        <v>238705</v>
      </c>
      <c r="C33" s="1">
        <v>276401</v>
      </c>
      <c r="D33" s="1">
        <v>261063</v>
      </c>
      <c r="E33" s="1">
        <v>243118</v>
      </c>
      <c r="F33" s="1">
        <v>209928</v>
      </c>
      <c r="G33" s="1">
        <v>239529</v>
      </c>
      <c r="I33">
        <f t="shared" si="7"/>
        <v>244790.66666666666</v>
      </c>
      <c r="J33">
        <f t="shared" si="8"/>
        <v>237010.5</v>
      </c>
      <c r="K33" s="1">
        <f t="shared" ref="K33:K36" si="9">K32/2</f>
        <v>6.25</v>
      </c>
    </row>
    <row r="34" spans="2:11" x14ac:dyDescent="0.3">
      <c r="B34" s="1">
        <v>118517</v>
      </c>
      <c r="C34" s="1">
        <v>118674</v>
      </c>
      <c r="D34" s="1">
        <v>137666</v>
      </c>
      <c r="E34" s="1">
        <v>124323</v>
      </c>
      <c r="F34" s="1">
        <v>116352</v>
      </c>
      <c r="G34" s="1">
        <v>117407</v>
      </c>
      <c r="I34">
        <f t="shared" si="7"/>
        <v>122156.5</v>
      </c>
      <c r="J34">
        <f t="shared" si="8"/>
        <v>114376.33333333333</v>
      </c>
      <c r="K34" s="1">
        <f t="shared" si="9"/>
        <v>3.125</v>
      </c>
    </row>
    <row r="35" spans="2:11" x14ac:dyDescent="0.3">
      <c r="B35" s="1">
        <v>68480</v>
      </c>
      <c r="C35" s="1">
        <v>64627</v>
      </c>
      <c r="D35" s="1">
        <v>65542</v>
      </c>
      <c r="E35" s="1">
        <v>68396</v>
      </c>
      <c r="F35" s="1">
        <v>61747</v>
      </c>
      <c r="G35" s="1">
        <v>65487</v>
      </c>
      <c r="I35">
        <f t="shared" si="7"/>
        <v>65713.166666666672</v>
      </c>
      <c r="J35">
        <f t="shared" si="8"/>
        <v>57933.000000000007</v>
      </c>
      <c r="K35" s="1">
        <f t="shared" si="9"/>
        <v>1.5625</v>
      </c>
    </row>
    <row r="36" spans="2:11" x14ac:dyDescent="0.3">
      <c r="B36" s="1">
        <v>35752</v>
      </c>
      <c r="C36" s="1">
        <v>36608</v>
      </c>
      <c r="D36" s="1">
        <v>38697</v>
      </c>
      <c r="E36" s="1">
        <v>37759</v>
      </c>
      <c r="F36" s="1">
        <v>33734</v>
      </c>
      <c r="G36" s="1">
        <v>33605</v>
      </c>
      <c r="I36">
        <f t="shared" si="7"/>
        <v>36025.833333333336</v>
      </c>
      <c r="J36">
        <f t="shared" si="8"/>
        <v>28245.666666666668</v>
      </c>
      <c r="K36" s="1">
        <f t="shared" si="9"/>
        <v>0.78125</v>
      </c>
    </row>
    <row r="41" spans="2:11" x14ac:dyDescent="0.3">
      <c r="B41" s="1">
        <v>7447</v>
      </c>
      <c r="C41" s="1">
        <v>7877</v>
      </c>
      <c r="D41" s="1">
        <v>7864</v>
      </c>
      <c r="E41" s="1">
        <v>7812</v>
      </c>
      <c r="F41" s="1">
        <v>7850</v>
      </c>
      <c r="G41" s="1">
        <v>7401</v>
      </c>
      <c r="I41">
        <f>AVERAGE(B41:G43)</f>
        <v>7780.166666666667</v>
      </c>
    </row>
    <row r="42" spans="2:11" x14ac:dyDescent="0.3">
      <c r="B42" s="1">
        <v>7459</v>
      </c>
      <c r="C42" s="1">
        <v>7945</v>
      </c>
      <c r="D42" s="1">
        <v>7767</v>
      </c>
      <c r="E42" s="1">
        <v>7814</v>
      </c>
      <c r="F42" s="1">
        <v>8077</v>
      </c>
      <c r="G42" s="1">
        <v>7614</v>
      </c>
    </row>
    <row r="43" spans="2:11" x14ac:dyDescent="0.3">
      <c r="B43" s="1">
        <v>7599</v>
      </c>
      <c r="C43" s="1">
        <v>7897</v>
      </c>
      <c r="D43" s="1">
        <v>7853</v>
      </c>
      <c r="E43" s="1">
        <v>8088</v>
      </c>
      <c r="F43" s="1">
        <v>7974</v>
      </c>
      <c r="G43" s="1">
        <v>7705</v>
      </c>
    </row>
  </sheetData>
  <mergeCells count="9">
    <mergeCell ref="J13:K13"/>
    <mergeCell ref="L13:M13"/>
    <mergeCell ref="B12:G12"/>
    <mergeCell ref="H12:M12"/>
    <mergeCell ref="B1:E1"/>
    <mergeCell ref="B13:C13"/>
    <mergeCell ref="D13:E13"/>
    <mergeCell ref="F13:G13"/>
    <mergeCell ref="H13:I1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5779-2E65-0D47-90A5-33F9E3C42AC3}">
  <dimension ref="A1:M43"/>
  <sheetViews>
    <sheetView topLeftCell="E1" workbookViewId="0">
      <selection activeCell="L28" sqref="L28"/>
    </sheetView>
  </sheetViews>
  <sheetFormatPr defaultColWidth="11.19921875" defaultRowHeight="15.6" x14ac:dyDescent="0.3"/>
  <sheetData>
    <row r="1" spans="1:13" x14ac:dyDescent="0.3">
      <c r="B1" s="20" t="s">
        <v>221</v>
      </c>
      <c r="C1" s="20"/>
      <c r="D1" s="20"/>
      <c r="E1" s="20"/>
    </row>
    <row r="2" spans="1:13" x14ac:dyDescent="0.3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3">
      <c r="A3" s="1" t="s">
        <v>213</v>
      </c>
      <c r="B3" s="1" t="s">
        <v>0</v>
      </c>
      <c r="C3" s="1">
        <v>100</v>
      </c>
      <c r="D3" s="1" t="s">
        <v>0</v>
      </c>
      <c r="E3" s="1">
        <v>100</v>
      </c>
      <c r="F3" s="1" t="s">
        <v>0</v>
      </c>
      <c r="G3" s="1">
        <v>100</v>
      </c>
      <c r="H3" s="1" t="s">
        <v>0</v>
      </c>
      <c r="I3" s="1">
        <v>100</v>
      </c>
      <c r="J3" s="1" t="s">
        <v>0</v>
      </c>
      <c r="K3" s="1">
        <v>100</v>
      </c>
      <c r="L3" s="1" t="s">
        <v>0</v>
      </c>
      <c r="M3" s="1">
        <v>100</v>
      </c>
    </row>
    <row r="4" spans="1:13" x14ac:dyDescent="0.3">
      <c r="A4" s="1" t="s">
        <v>214</v>
      </c>
      <c r="B4" s="1" t="s">
        <v>0</v>
      </c>
      <c r="C4" s="1">
        <v>50</v>
      </c>
      <c r="D4" s="1" t="s">
        <v>0</v>
      </c>
      <c r="E4" s="1">
        <v>50</v>
      </c>
      <c r="F4" s="1" t="s">
        <v>0</v>
      </c>
      <c r="G4" s="1">
        <v>50</v>
      </c>
      <c r="H4" s="1" t="s">
        <v>0</v>
      </c>
      <c r="I4" s="1">
        <v>50</v>
      </c>
      <c r="J4" s="1" t="s">
        <v>0</v>
      </c>
      <c r="K4" s="1">
        <v>50</v>
      </c>
      <c r="L4" s="1" t="s">
        <v>0</v>
      </c>
      <c r="M4" s="1">
        <v>50</v>
      </c>
    </row>
    <row r="5" spans="1:13" x14ac:dyDescent="0.3">
      <c r="A5" s="1" t="s">
        <v>215</v>
      </c>
      <c r="B5" s="1" t="s">
        <v>0</v>
      </c>
      <c r="C5" s="1">
        <v>25</v>
      </c>
      <c r="D5" s="1" t="s">
        <v>0</v>
      </c>
      <c r="E5" s="1">
        <v>25</v>
      </c>
      <c r="F5" s="1" t="s">
        <v>0</v>
      </c>
      <c r="G5" s="1">
        <v>25</v>
      </c>
      <c r="H5" s="1" t="s">
        <v>0</v>
      </c>
      <c r="I5" s="1">
        <v>25</v>
      </c>
      <c r="J5" s="1" t="s">
        <v>0</v>
      </c>
      <c r="K5" s="1">
        <v>25</v>
      </c>
      <c r="L5" s="1" t="s">
        <v>0</v>
      </c>
      <c r="M5" s="1">
        <v>25</v>
      </c>
    </row>
    <row r="6" spans="1:13" x14ac:dyDescent="0.3">
      <c r="A6" s="1" t="s">
        <v>216</v>
      </c>
      <c r="B6" s="1" t="s">
        <v>0</v>
      </c>
      <c r="C6" s="1">
        <f>C5/2</f>
        <v>12.5</v>
      </c>
      <c r="D6" s="1" t="s">
        <v>0</v>
      </c>
      <c r="E6" s="1">
        <f>E5/2</f>
        <v>12.5</v>
      </c>
      <c r="F6" s="1" t="s">
        <v>0</v>
      </c>
      <c r="G6" s="1">
        <f>G5/2</f>
        <v>12.5</v>
      </c>
      <c r="H6" s="1" t="s">
        <v>0</v>
      </c>
      <c r="I6" s="1">
        <f>I5/2</f>
        <v>12.5</v>
      </c>
      <c r="J6" s="1" t="s">
        <v>0</v>
      </c>
      <c r="K6" s="1">
        <f>K5/2</f>
        <v>12.5</v>
      </c>
      <c r="L6" s="1" t="s">
        <v>0</v>
      </c>
      <c r="M6" s="1">
        <f>M5/2</f>
        <v>12.5</v>
      </c>
    </row>
    <row r="7" spans="1:13" x14ac:dyDescent="0.3">
      <c r="A7" s="1" t="s">
        <v>217</v>
      </c>
      <c r="B7" s="1" t="s">
        <v>0</v>
      </c>
      <c r="C7" s="1">
        <f t="shared" ref="C7:C10" si="0">C6/2</f>
        <v>6.25</v>
      </c>
      <c r="D7" s="1" t="s">
        <v>0</v>
      </c>
      <c r="E7" s="1">
        <f t="shared" ref="E7:E10" si="1">E6/2</f>
        <v>6.25</v>
      </c>
      <c r="F7" s="1" t="s">
        <v>0</v>
      </c>
      <c r="G7" s="1">
        <f t="shared" ref="G7:G10" si="2">G6/2</f>
        <v>6.25</v>
      </c>
      <c r="H7" s="1" t="s">
        <v>0</v>
      </c>
      <c r="I7" s="1">
        <f t="shared" ref="I7:I10" si="3">I6/2</f>
        <v>6.25</v>
      </c>
      <c r="J7" s="1" t="s">
        <v>0</v>
      </c>
      <c r="K7" s="1">
        <f t="shared" ref="K7:K10" si="4">K6/2</f>
        <v>6.25</v>
      </c>
      <c r="L7" s="1" t="s">
        <v>0</v>
      </c>
      <c r="M7" s="1">
        <f t="shared" ref="M7:M10" si="5">M6/2</f>
        <v>6.25</v>
      </c>
    </row>
    <row r="8" spans="1:13" x14ac:dyDescent="0.3">
      <c r="A8" s="1" t="s">
        <v>218</v>
      </c>
      <c r="B8" s="1" t="s">
        <v>230</v>
      </c>
      <c r="C8" s="1">
        <f t="shared" si="0"/>
        <v>3.125</v>
      </c>
      <c r="D8" s="1" t="s">
        <v>230</v>
      </c>
      <c r="E8" s="1">
        <f t="shared" si="1"/>
        <v>3.125</v>
      </c>
      <c r="F8" s="1" t="s">
        <v>230</v>
      </c>
      <c r="G8" s="1">
        <f t="shared" si="2"/>
        <v>3.125</v>
      </c>
      <c r="H8" s="1" t="s">
        <v>230</v>
      </c>
      <c r="I8" s="1">
        <f t="shared" si="3"/>
        <v>3.125</v>
      </c>
      <c r="J8" s="1" t="s">
        <v>230</v>
      </c>
      <c r="K8" s="1">
        <f t="shared" si="4"/>
        <v>3.125</v>
      </c>
      <c r="L8" s="1" t="s">
        <v>230</v>
      </c>
      <c r="M8" s="1">
        <f t="shared" si="5"/>
        <v>3.125</v>
      </c>
    </row>
    <row r="9" spans="1:13" x14ac:dyDescent="0.3">
      <c r="A9" s="1" t="s">
        <v>219</v>
      </c>
      <c r="B9" s="1" t="s">
        <v>230</v>
      </c>
      <c r="C9" s="1">
        <f t="shared" si="0"/>
        <v>1.5625</v>
      </c>
      <c r="D9" s="1" t="s">
        <v>230</v>
      </c>
      <c r="E9" s="1">
        <f t="shared" si="1"/>
        <v>1.5625</v>
      </c>
      <c r="F9" s="1" t="s">
        <v>230</v>
      </c>
      <c r="G9" s="1">
        <f t="shared" si="2"/>
        <v>1.5625</v>
      </c>
      <c r="H9" s="1" t="s">
        <v>230</v>
      </c>
      <c r="I9" s="1">
        <f t="shared" si="3"/>
        <v>1.5625</v>
      </c>
      <c r="J9" s="1" t="s">
        <v>230</v>
      </c>
      <c r="K9" s="1">
        <f t="shared" si="4"/>
        <v>1.5625</v>
      </c>
      <c r="L9" s="1" t="s">
        <v>230</v>
      </c>
      <c r="M9" s="1">
        <f t="shared" si="5"/>
        <v>1.5625</v>
      </c>
    </row>
    <row r="10" spans="1:13" x14ac:dyDescent="0.3">
      <c r="A10" s="1" t="s">
        <v>220</v>
      </c>
      <c r="B10" s="1" t="s">
        <v>230</v>
      </c>
      <c r="C10" s="1">
        <f t="shared" si="0"/>
        <v>0.78125</v>
      </c>
      <c r="D10" s="1" t="s">
        <v>230</v>
      </c>
      <c r="E10" s="1">
        <f t="shared" si="1"/>
        <v>0.78125</v>
      </c>
      <c r="F10" s="1" t="s">
        <v>230</v>
      </c>
      <c r="G10" s="1">
        <f t="shared" si="2"/>
        <v>0.78125</v>
      </c>
      <c r="H10" s="1" t="s">
        <v>230</v>
      </c>
      <c r="I10" s="1">
        <f t="shared" si="3"/>
        <v>0.78125</v>
      </c>
      <c r="J10" s="1" t="s">
        <v>230</v>
      </c>
      <c r="K10" s="1">
        <f t="shared" si="4"/>
        <v>0.78125</v>
      </c>
      <c r="L10" s="1" t="s">
        <v>230</v>
      </c>
      <c r="M10" s="1">
        <f t="shared" si="5"/>
        <v>0.78125</v>
      </c>
    </row>
    <row r="12" spans="1:13" x14ac:dyDescent="0.3">
      <c r="B12" s="22" t="s">
        <v>249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3"/>
    </row>
    <row r="13" spans="1:13" x14ac:dyDescent="0.3">
      <c r="A13" t="s">
        <v>223</v>
      </c>
      <c r="B13" s="21">
        <v>114</v>
      </c>
      <c r="C13" s="21"/>
      <c r="D13" s="21">
        <v>118</v>
      </c>
      <c r="E13" s="21"/>
      <c r="F13" s="21" t="s">
        <v>225</v>
      </c>
      <c r="G13" s="21"/>
      <c r="H13" s="21" t="s">
        <v>226</v>
      </c>
      <c r="I13" s="21"/>
      <c r="J13" s="21" t="s">
        <v>227</v>
      </c>
      <c r="K13" s="21"/>
      <c r="L13" s="21" t="s">
        <v>229</v>
      </c>
      <c r="M13" s="21"/>
    </row>
    <row r="14" spans="1:13" x14ac:dyDescent="0.3">
      <c r="A14" s="1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</row>
    <row r="15" spans="1:13" x14ac:dyDescent="0.3">
      <c r="A15" s="1" t="s">
        <v>213</v>
      </c>
      <c r="B15" s="1">
        <v>3350276</v>
      </c>
      <c r="C15" s="1">
        <v>3594291</v>
      </c>
      <c r="D15" s="1">
        <v>2631395</v>
      </c>
      <c r="E15" s="1">
        <v>3530118</v>
      </c>
      <c r="F15" s="1">
        <v>8473</v>
      </c>
      <c r="G15" s="1">
        <v>4023490</v>
      </c>
      <c r="H15" s="1">
        <v>493436</v>
      </c>
      <c r="I15" s="1">
        <v>3588894</v>
      </c>
      <c r="J15" s="1">
        <v>8485</v>
      </c>
      <c r="K15" s="1">
        <v>3608205</v>
      </c>
      <c r="L15" s="1">
        <v>9325</v>
      </c>
      <c r="M15" s="1">
        <v>3426814</v>
      </c>
    </row>
    <row r="16" spans="1:13" x14ac:dyDescent="0.3">
      <c r="A16" s="1" t="s">
        <v>214</v>
      </c>
      <c r="B16" s="1">
        <v>3502741</v>
      </c>
      <c r="C16" s="1">
        <v>1974090</v>
      </c>
      <c r="D16" s="1">
        <v>2600179</v>
      </c>
      <c r="E16" s="1">
        <v>1917981</v>
      </c>
      <c r="F16" s="1">
        <v>8454</v>
      </c>
      <c r="G16" s="1">
        <v>1882102</v>
      </c>
      <c r="H16" s="1">
        <v>534478</v>
      </c>
      <c r="I16" s="1">
        <v>1844705</v>
      </c>
      <c r="J16" s="1">
        <v>8607</v>
      </c>
      <c r="K16" s="1">
        <v>1840916</v>
      </c>
      <c r="L16" s="1">
        <v>8057</v>
      </c>
      <c r="M16" s="1">
        <v>2071539</v>
      </c>
    </row>
    <row r="17" spans="1:13" x14ac:dyDescent="0.3">
      <c r="A17" s="1" t="s">
        <v>215</v>
      </c>
      <c r="B17" s="1">
        <v>2589545</v>
      </c>
      <c r="C17" s="1">
        <v>952241</v>
      </c>
      <c r="D17" s="1">
        <v>2519518</v>
      </c>
      <c r="E17" s="1">
        <v>1006637</v>
      </c>
      <c r="F17" s="1">
        <v>8395</v>
      </c>
      <c r="G17" s="1">
        <v>1012148</v>
      </c>
      <c r="H17" s="1">
        <v>541324</v>
      </c>
      <c r="I17" s="1">
        <v>1030119</v>
      </c>
      <c r="J17" s="1">
        <v>8492</v>
      </c>
      <c r="K17" s="1">
        <v>975246</v>
      </c>
      <c r="L17" s="1">
        <v>6900</v>
      </c>
      <c r="M17" s="1">
        <v>1002899</v>
      </c>
    </row>
    <row r="18" spans="1:13" x14ac:dyDescent="0.3">
      <c r="A18" s="1" t="s">
        <v>216</v>
      </c>
      <c r="B18" s="1">
        <v>2825851</v>
      </c>
      <c r="C18" s="1">
        <v>491663</v>
      </c>
      <c r="D18" s="1">
        <v>2362876</v>
      </c>
      <c r="E18" s="1">
        <v>539495</v>
      </c>
      <c r="F18" s="1">
        <v>8368</v>
      </c>
      <c r="G18" s="1">
        <v>467000</v>
      </c>
      <c r="H18" s="1">
        <v>554953</v>
      </c>
      <c r="I18" s="1">
        <v>493441</v>
      </c>
      <c r="J18" s="1">
        <v>8330</v>
      </c>
      <c r="K18" s="1">
        <v>521073</v>
      </c>
      <c r="L18" s="1">
        <v>8006</v>
      </c>
      <c r="M18" s="1">
        <v>557296</v>
      </c>
    </row>
    <row r="19" spans="1:13" x14ac:dyDescent="0.3">
      <c r="A19" s="1" t="s">
        <v>217</v>
      </c>
      <c r="B19" s="1">
        <v>2635057</v>
      </c>
      <c r="C19" s="1">
        <v>222282</v>
      </c>
      <c r="D19" s="1">
        <v>2748835</v>
      </c>
      <c r="E19" s="1">
        <v>247614</v>
      </c>
      <c r="F19" s="1">
        <v>8356</v>
      </c>
      <c r="G19" s="1">
        <v>276068</v>
      </c>
      <c r="H19" s="1">
        <v>539654</v>
      </c>
      <c r="I19" s="1">
        <v>249736</v>
      </c>
      <c r="J19" s="1">
        <v>8317</v>
      </c>
      <c r="K19" s="1">
        <v>238961</v>
      </c>
      <c r="L19" s="1">
        <v>8043</v>
      </c>
      <c r="M19" s="1">
        <v>230873</v>
      </c>
    </row>
    <row r="20" spans="1:13" x14ac:dyDescent="0.3">
      <c r="A20" s="1" t="s">
        <v>218</v>
      </c>
      <c r="B20" s="1">
        <v>7642</v>
      </c>
      <c r="C20" s="1">
        <v>128531</v>
      </c>
      <c r="D20" s="1">
        <v>7794</v>
      </c>
      <c r="E20" s="1">
        <v>138874</v>
      </c>
      <c r="F20" s="1">
        <v>7861</v>
      </c>
      <c r="G20" s="1">
        <v>128804</v>
      </c>
      <c r="H20" s="1">
        <v>8141</v>
      </c>
      <c r="I20" s="1">
        <v>118345</v>
      </c>
      <c r="J20" s="1">
        <v>8163</v>
      </c>
      <c r="K20" s="1">
        <v>132244</v>
      </c>
      <c r="L20" s="1">
        <v>7920</v>
      </c>
      <c r="M20" s="1">
        <v>116933</v>
      </c>
    </row>
    <row r="21" spans="1:13" x14ac:dyDescent="0.3">
      <c r="A21" s="1" t="s">
        <v>219</v>
      </c>
      <c r="B21" s="1">
        <v>7476</v>
      </c>
      <c r="C21" s="1">
        <v>67119</v>
      </c>
      <c r="D21" s="1">
        <v>7542</v>
      </c>
      <c r="E21" s="1">
        <v>69485</v>
      </c>
      <c r="F21" s="1">
        <v>7964</v>
      </c>
      <c r="G21" s="1">
        <v>62842</v>
      </c>
      <c r="H21" s="1">
        <v>8462</v>
      </c>
      <c r="I21" s="1">
        <v>64256</v>
      </c>
      <c r="J21" s="1">
        <v>8194</v>
      </c>
      <c r="K21" s="1">
        <v>61954</v>
      </c>
      <c r="L21" s="1">
        <v>7704</v>
      </c>
      <c r="M21" s="1">
        <v>64885</v>
      </c>
    </row>
    <row r="22" spans="1:13" x14ac:dyDescent="0.3">
      <c r="A22" s="1" t="s">
        <v>220</v>
      </c>
      <c r="B22" s="1">
        <v>7378</v>
      </c>
      <c r="C22" s="1">
        <v>36739</v>
      </c>
      <c r="D22" s="1">
        <v>7507</v>
      </c>
      <c r="E22" s="1">
        <v>37368</v>
      </c>
      <c r="F22" s="1">
        <v>7990</v>
      </c>
      <c r="G22" s="1">
        <v>37890</v>
      </c>
      <c r="H22" s="1">
        <v>8339</v>
      </c>
      <c r="I22" s="1">
        <v>40101</v>
      </c>
      <c r="J22" s="1">
        <v>8088</v>
      </c>
      <c r="K22" s="1">
        <v>31946</v>
      </c>
      <c r="L22" s="1">
        <v>7870</v>
      </c>
      <c r="M22" s="1">
        <v>36026</v>
      </c>
    </row>
    <row r="23" spans="1:13" x14ac:dyDescent="0.3">
      <c r="A23" s="6" t="s">
        <v>234</v>
      </c>
      <c r="B23">
        <f>AVERAGE(B15:B19)</f>
        <v>2980694</v>
      </c>
      <c r="D23">
        <f t="shared" ref="D23:F23" si="6">AVERAGE(D15:D19)</f>
        <v>2572560.6</v>
      </c>
      <c r="F23">
        <f t="shared" si="6"/>
        <v>8409.2000000000007</v>
      </c>
      <c r="H23">
        <f>AVERAGE(H15:H19)</f>
        <v>532769</v>
      </c>
      <c r="J23">
        <f>AVERAGE(J15:J19)</f>
        <v>8446.2000000000007</v>
      </c>
      <c r="L23">
        <f>AVERAGE(L15:L19)</f>
        <v>8066.2</v>
      </c>
    </row>
    <row r="24" spans="1:13" x14ac:dyDescent="0.3">
      <c r="A24" s="6" t="s">
        <v>235</v>
      </c>
      <c r="B24">
        <f>B23-$I$41</f>
        <v>2972803.1666666665</v>
      </c>
      <c r="D24">
        <f>D23-$I$41</f>
        <v>2564669.7666666666</v>
      </c>
      <c r="F24">
        <f>F23-$I$41</f>
        <v>518.3666666666677</v>
      </c>
      <c r="H24">
        <f>H23-$I$41</f>
        <v>524878.16666666663</v>
      </c>
      <c r="J24">
        <f>J23-$I$41</f>
        <v>555.3666666666677</v>
      </c>
      <c r="L24">
        <f>L23-$I$41</f>
        <v>175.36666666666679</v>
      </c>
    </row>
    <row r="25" spans="1:13" x14ac:dyDescent="0.3">
      <c r="B25">
        <f xml:space="preserve"> B24*0.0000274419 - 0.7177869782</f>
        <v>80.861580241149994</v>
      </c>
      <c r="D25">
        <f xml:space="preserve"> D24*0.0000274419 - 0.7177869782</f>
        <v>69.661624291690003</v>
      </c>
      <c r="F25">
        <f xml:space="preserve"> F24*0.0000274419 - 0.7177869782</f>
        <v>-0.70356201197000001</v>
      </c>
      <c r="H25">
        <f xml:space="preserve"> H24*0.0000274419 - 0.7177869782</f>
        <v>13.685867183649998</v>
      </c>
      <c r="J25">
        <f xml:space="preserve"> J24*0.0000274419 - 0.7177869782</f>
        <v>-0.70254666167000002</v>
      </c>
      <c r="L25">
        <f xml:space="preserve"> L24*0.0000274419 - 0.7177869782</f>
        <v>-0.71297458367</v>
      </c>
    </row>
    <row r="27" spans="1:13" x14ac:dyDescent="0.3">
      <c r="I27" t="s">
        <v>234</v>
      </c>
    </row>
    <row r="28" spans="1:13" x14ac:dyDescent="0.3">
      <c r="B28" s="1">
        <v>3594291</v>
      </c>
      <c r="C28" s="1">
        <v>3530118</v>
      </c>
      <c r="D28" s="1">
        <v>4023490</v>
      </c>
      <c r="E28" s="1">
        <v>3588894</v>
      </c>
      <c r="F28" s="1">
        <v>3608205</v>
      </c>
      <c r="G28" s="1">
        <v>3426814</v>
      </c>
      <c r="I28">
        <f>AVERAGE(B28:G28)</f>
        <v>3628635.3333333335</v>
      </c>
      <c r="J28">
        <f>I28-$I$41</f>
        <v>3620744.5</v>
      </c>
      <c r="K28" s="1">
        <v>100</v>
      </c>
    </row>
    <row r="29" spans="1:13" x14ac:dyDescent="0.3">
      <c r="B29" s="1">
        <v>1974090</v>
      </c>
      <c r="C29" s="1">
        <v>1917981</v>
      </c>
      <c r="D29" s="1">
        <v>1882102</v>
      </c>
      <c r="E29" s="1">
        <v>1844705</v>
      </c>
      <c r="F29" s="1">
        <v>1840916</v>
      </c>
      <c r="G29" s="1">
        <v>2071539</v>
      </c>
      <c r="I29">
        <f t="shared" ref="I29:I35" si="7">AVERAGE(B29:G29)</f>
        <v>1921888.8333333333</v>
      </c>
      <c r="J29">
        <f t="shared" ref="J29:J35" si="8">I29-$I$41</f>
        <v>1913998</v>
      </c>
      <c r="K29" s="1">
        <v>50</v>
      </c>
    </row>
    <row r="30" spans="1:13" x14ac:dyDescent="0.3">
      <c r="B30" s="1">
        <v>952241</v>
      </c>
      <c r="C30" s="1">
        <v>1006637</v>
      </c>
      <c r="D30" s="1">
        <v>1012148</v>
      </c>
      <c r="E30" s="1">
        <v>1030119</v>
      </c>
      <c r="F30" s="1">
        <v>975246</v>
      </c>
      <c r="G30" s="1">
        <v>1002899</v>
      </c>
      <c r="I30">
        <f t="shared" si="7"/>
        <v>996548.33333333337</v>
      </c>
      <c r="J30">
        <f t="shared" si="8"/>
        <v>988657.5</v>
      </c>
      <c r="K30" s="1">
        <v>25</v>
      </c>
    </row>
    <row r="31" spans="1:13" x14ac:dyDescent="0.3">
      <c r="B31" s="1">
        <v>491663</v>
      </c>
      <c r="C31" s="1">
        <v>539495</v>
      </c>
      <c r="D31" s="1">
        <v>467000</v>
      </c>
      <c r="E31" s="1">
        <v>493441</v>
      </c>
      <c r="F31" s="1">
        <v>521073</v>
      </c>
      <c r="G31" s="1">
        <v>557296</v>
      </c>
      <c r="I31">
        <f t="shared" si="7"/>
        <v>511661.33333333331</v>
      </c>
      <c r="J31">
        <f t="shared" si="8"/>
        <v>503770.5</v>
      </c>
      <c r="K31" s="1">
        <f>K30/2</f>
        <v>12.5</v>
      </c>
    </row>
    <row r="32" spans="1:13" x14ac:dyDescent="0.3">
      <c r="B32" s="1">
        <v>222282</v>
      </c>
      <c r="C32" s="1">
        <v>247614</v>
      </c>
      <c r="D32" s="1">
        <v>276068</v>
      </c>
      <c r="E32" s="1">
        <v>249736</v>
      </c>
      <c r="F32" s="1">
        <v>238961</v>
      </c>
      <c r="G32" s="1">
        <v>230873</v>
      </c>
      <c r="I32">
        <f t="shared" si="7"/>
        <v>244255.66666666666</v>
      </c>
      <c r="J32">
        <f t="shared" si="8"/>
        <v>236364.83333333331</v>
      </c>
      <c r="K32" s="1">
        <f t="shared" ref="K32:K35" si="9">K31/2</f>
        <v>6.25</v>
      </c>
    </row>
    <row r="33" spans="2:11" x14ac:dyDescent="0.3">
      <c r="B33" s="1">
        <v>128531</v>
      </c>
      <c r="C33" s="1">
        <v>138874</v>
      </c>
      <c r="D33" s="1">
        <v>128804</v>
      </c>
      <c r="E33" s="1">
        <v>118345</v>
      </c>
      <c r="F33" s="1">
        <v>132244</v>
      </c>
      <c r="G33" s="1">
        <v>116933</v>
      </c>
      <c r="I33">
        <f t="shared" si="7"/>
        <v>127288.5</v>
      </c>
      <c r="J33">
        <f t="shared" si="8"/>
        <v>119397.66666666667</v>
      </c>
      <c r="K33" s="1">
        <f t="shared" si="9"/>
        <v>3.125</v>
      </c>
    </row>
    <row r="34" spans="2:11" x14ac:dyDescent="0.3">
      <c r="B34" s="1">
        <v>67119</v>
      </c>
      <c r="C34" s="1">
        <v>69485</v>
      </c>
      <c r="D34" s="1">
        <v>62842</v>
      </c>
      <c r="E34" s="1">
        <v>64256</v>
      </c>
      <c r="F34" s="1">
        <v>61954</v>
      </c>
      <c r="G34" s="1">
        <v>64885</v>
      </c>
      <c r="I34">
        <f t="shared" si="7"/>
        <v>65090.166666666664</v>
      </c>
      <c r="J34">
        <f t="shared" si="8"/>
        <v>57199.333333333328</v>
      </c>
      <c r="K34" s="1">
        <f t="shared" si="9"/>
        <v>1.5625</v>
      </c>
    </row>
    <row r="35" spans="2:11" x14ac:dyDescent="0.3">
      <c r="B35" s="1">
        <v>36739</v>
      </c>
      <c r="C35" s="1">
        <v>37368</v>
      </c>
      <c r="D35" s="1">
        <v>37890</v>
      </c>
      <c r="E35" s="1">
        <v>40101</v>
      </c>
      <c r="F35" s="1">
        <v>31946</v>
      </c>
      <c r="G35" s="1">
        <v>36026</v>
      </c>
      <c r="I35">
        <f t="shared" si="7"/>
        <v>36678.333333333336</v>
      </c>
      <c r="J35">
        <f t="shared" si="8"/>
        <v>28787.500000000004</v>
      </c>
      <c r="K35" s="1">
        <f t="shared" si="9"/>
        <v>0.78125</v>
      </c>
    </row>
    <row r="41" spans="2:11" x14ac:dyDescent="0.3">
      <c r="B41" s="1">
        <v>7642</v>
      </c>
      <c r="C41" s="1">
        <v>7794</v>
      </c>
      <c r="D41" s="1">
        <v>7861</v>
      </c>
      <c r="E41" s="1">
        <v>8141</v>
      </c>
      <c r="F41" s="1">
        <v>8163</v>
      </c>
      <c r="G41" s="1">
        <v>7920</v>
      </c>
      <c r="I41">
        <f>AVERAGE(B41:G43)</f>
        <v>7890.833333333333</v>
      </c>
    </row>
    <row r="42" spans="2:11" x14ac:dyDescent="0.3">
      <c r="B42" s="1">
        <v>7476</v>
      </c>
      <c r="C42" s="1">
        <v>7542</v>
      </c>
      <c r="D42" s="1">
        <v>7964</v>
      </c>
      <c r="E42" s="1">
        <v>8462</v>
      </c>
      <c r="F42" s="1">
        <v>8194</v>
      </c>
      <c r="G42" s="1">
        <v>7704</v>
      </c>
    </row>
    <row r="43" spans="2:11" x14ac:dyDescent="0.3">
      <c r="B43" s="1">
        <v>7378</v>
      </c>
      <c r="C43" s="1">
        <v>7507</v>
      </c>
      <c r="D43" s="1">
        <v>7990</v>
      </c>
      <c r="E43" s="1">
        <v>8339</v>
      </c>
      <c r="F43" s="1">
        <v>8088</v>
      </c>
      <c r="G43" s="1">
        <v>7870</v>
      </c>
    </row>
  </sheetData>
  <mergeCells count="8">
    <mergeCell ref="J13:K13"/>
    <mergeCell ref="L13:M13"/>
    <mergeCell ref="B12:M12"/>
    <mergeCell ref="B1:E1"/>
    <mergeCell ref="B13:C13"/>
    <mergeCell ref="D13:E13"/>
    <mergeCell ref="F13:G13"/>
    <mergeCell ref="H13:I1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8362-D9BE-284C-86AC-83CF6F900BB0}">
  <dimension ref="A1:M43"/>
  <sheetViews>
    <sheetView topLeftCell="E1" workbookViewId="0">
      <selection activeCell="M3" sqref="M3:M10"/>
    </sheetView>
  </sheetViews>
  <sheetFormatPr defaultColWidth="11.19921875" defaultRowHeight="15.6" x14ac:dyDescent="0.3"/>
  <sheetData>
    <row r="1" spans="1:13" x14ac:dyDescent="0.3">
      <c r="B1" s="20" t="s">
        <v>221</v>
      </c>
      <c r="C1" s="20"/>
      <c r="D1" s="20"/>
      <c r="E1" s="20"/>
    </row>
    <row r="2" spans="1:13" x14ac:dyDescent="0.3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3">
      <c r="A3" s="1" t="s">
        <v>213</v>
      </c>
      <c r="B3" s="1" t="s">
        <v>0</v>
      </c>
      <c r="C3" s="1">
        <v>100</v>
      </c>
      <c r="D3" s="1" t="s">
        <v>0</v>
      </c>
      <c r="E3" s="1">
        <v>100</v>
      </c>
      <c r="F3" s="1" t="s">
        <v>0</v>
      </c>
      <c r="G3" s="1">
        <v>100</v>
      </c>
      <c r="H3" s="1" t="s">
        <v>0</v>
      </c>
      <c r="I3" s="1">
        <v>100</v>
      </c>
      <c r="J3" s="1" t="s">
        <v>0</v>
      </c>
      <c r="K3" s="1">
        <v>100</v>
      </c>
      <c r="L3" s="1" t="s">
        <v>0</v>
      </c>
      <c r="M3" s="1">
        <v>100</v>
      </c>
    </row>
    <row r="4" spans="1:13" x14ac:dyDescent="0.3">
      <c r="A4" s="1" t="s">
        <v>214</v>
      </c>
      <c r="B4" s="1" t="s">
        <v>0</v>
      </c>
      <c r="C4" s="1">
        <v>50</v>
      </c>
      <c r="D4" s="1" t="s">
        <v>0</v>
      </c>
      <c r="E4" s="1">
        <v>50</v>
      </c>
      <c r="F4" s="1" t="s">
        <v>0</v>
      </c>
      <c r="G4" s="1">
        <v>50</v>
      </c>
      <c r="H4" s="1" t="s">
        <v>0</v>
      </c>
      <c r="I4" s="1">
        <v>50</v>
      </c>
      <c r="J4" s="1" t="s">
        <v>0</v>
      </c>
      <c r="K4" s="1">
        <v>50</v>
      </c>
      <c r="L4" s="1" t="s">
        <v>0</v>
      </c>
      <c r="M4" s="1">
        <v>50</v>
      </c>
    </row>
    <row r="5" spans="1:13" x14ac:dyDescent="0.3">
      <c r="A5" s="1" t="s">
        <v>215</v>
      </c>
      <c r="B5" s="1" t="s">
        <v>0</v>
      </c>
      <c r="C5" s="1">
        <v>25</v>
      </c>
      <c r="D5" s="1" t="s">
        <v>0</v>
      </c>
      <c r="E5" s="1">
        <v>25</v>
      </c>
      <c r="F5" s="1" t="s">
        <v>0</v>
      </c>
      <c r="G5" s="1">
        <v>25</v>
      </c>
      <c r="H5" s="1" t="s">
        <v>0</v>
      </c>
      <c r="I5" s="1">
        <v>25</v>
      </c>
      <c r="J5" s="1" t="s">
        <v>0</v>
      </c>
      <c r="K5" s="1">
        <v>25</v>
      </c>
      <c r="L5" s="1" t="s">
        <v>0</v>
      </c>
      <c r="M5" s="1">
        <v>25</v>
      </c>
    </row>
    <row r="6" spans="1:13" x14ac:dyDescent="0.3">
      <c r="A6" s="1" t="s">
        <v>216</v>
      </c>
      <c r="B6" s="1" t="s">
        <v>0</v>
      </c>
      <c r="C6" s="1">
        <f>C5/2</f>
        <v>12.5</v>
      </c>
      <c r="D6" s="1" t="s">
        <v>0</v>
      </c>
      <c r="E6" s="1">
        <f>E5/2</f>
        <v>12.5</v>
      </c>
      <c r="F6" s="1" t="s">
        <v>0</v>
      </c>
      <c r="G6" s="1">
        <f>G5/2</f>
        <v>12.5</v>
      </c>
      <c r="H6" s="1" t="s">
        <v>0</v>
      </c>
      <c r="I6" s="1">
        <f>I5/2</f>
        <v>12.5</v>
      </c>
      <c r="J6" s="1" t="s">
        <v>0</v>
      </c>
      <c r="K6" s="1">
        <f>K5/2</f>
        <v>12.5</v>
      </c>
      <c r="L6" s="1" t="s">
        <v>0</v>
      </c>
      <c r="M6" s="1">
        <f>M5/2</f>
        <v>12.5</v>
      </c>
    </row>
    <row r="7" spans="1:13" x14ac:dyDescent="0.3">
      <c r="A7" s="1" t="s">
        <v>217</v>
      </c>
      <c r="B7" s="1" t="s">
        <v>0</v>
      </c>
      <c r="C7" s="1">
        <f t="shared" ref="C7:C10" si="0">C6/2</f>
        <v>6.25</v>
      </c>
      <c r="D7" s="1" t="s">
        <v>0</v>
      </c>
      <c r="E7" s="1">
        <f t="shared" ref="E7:E10" si="1">E6/2</f>
        <v>6.25</v>
      </c>
      <c r="F7" s="1" t="s">
        <v>0</v>
      </c>
      <c r="G7" s="1">
        <f t="shared" ref="G7:G10" si="2">G6/2</f>
        <v>6.25</v>
      </c>
      <c r="H7" s="1" t="s">
        <v>0</v>
      </c>
      <c r="I7" s="1">
        <f t="shared" ref="I7:I10" si="3">I6/2</f>
        <v>6.25</v>
      </c>
      <c r="J7" s="1" t="s">
        <v>0</v>
      </c>
      <c r="K7" s="1">
        <f t="shared" ref="K7:K10" si="4">K6/2</f>
        <v>6.25</v>
      </c>
      <c r="L7" s="1" t="s">
        <v>0</v>
      </c>
      <c r="M7" s="1">
        <f t="shared" ref="M7:M10" si="5">M6/2</f>
        <v>6.25</v>
      </c>
    </row>
    <row r="8" spans="1:13" x14ac:dyDescent="0.3">
      <c r="A8" s="1" t="s">
        <v>218</v>
      </c>
      <c r="B8" s="1" t="s">
        <v>230</v>
      </c>
      <c r="C8" s="1">
        <f t="shared" si="0"/>
        <v>3.125</v>
      </c>
      <c r="D8" s="1" t="s">
        <v>230</v>
      </c>
      <c r="E8" s="1">
        <f t="shared" si="1"/>
        <v>3.125</v>
      </c>
      <c r="F8" s="1" t="s">
        <v>230</v>
      </c>
      <c r="G8" s="1">
        <f t="shared" si="2"/>
        <v>3.125</v>
      </c>
      <c r="H8" s="1" t="s">
        <v>230</v>
      </c>
      <c r="I8" s="1">
        <f t="shared" si="3"/>
        <v>3.125</v>
      </c>
      <c r="J8" s="1" t="s">
        <v>230</v>
      </c>
      <c r="K8" s="1">
        <f t="shared" si="4"/>
        <v>3.125</v>
      </c>
      <c r="L8" s="1" t="s">
        <v>230</v>
      </c>
      <c r="M8" s="1">
        <f t="shared" si="5"/>
        <v>3.125</v>
      </c>
    </row>
    <row r="9" spans="1:13" x14ac:dyDescent="0.3">
      <c r="A9" s="1" t="s">
        <v>219</v>
      </c>
      <c r="B9" s="1" t="s">
        <v>230</v>
      </c>
      <c r="C9" s="1">
        <f t="shared" si="0"/>
        <v>1.5625</v>
      </c>
      <c r="D9" s="1" t="s">
        <v>230</v>
      </c>
      <c r="E9" s="1">
        <f t="shared" si="1"/>
        <v>1.5625</v>
      </c>
      <c r="F9" s="1" t="s">
        <v>230</v>
      </c>
      <c r="G9" s="1">
        <f t="shared" si="2"/>
        <v>1.5625</v>
      </c>
      <c r="H9" s="1" t="s">
        <v>230</v>
      </c>
      <c r="I9" s="1">
        <f t="shared" si="3"/>
        <v>1.5625</v>
      </c>
      <c r="J9" s="1" t="s">
        <v>230</v>
      </c>
      <c r="K9" s="1">
        <f t="shared" si="4"/>
        <v>1.5625</v>
      </c>
      <c r="L9" s="1" t="s">
        <v>230</v>
      </c>
      <c r="M9" s="1">
        <f t="shared" si="5"/>
        <v>1.5625</v>
      </c>
    </row>
    <row r="10" spans="1:13" x14ac:dyDescent="0.3">
      <c r="A10" s="1" t="s">
        <v>220</v>
      </c>
      <c r="B10" s="1" t="s">
        <v>230</v>
      </c>
      <c r="C10" s="1">
        <f t="shared" si="0"/>
        <v>0.78125</v>
      </c>
      <c r="D10" s="1" t="s">
        <v>230</v>
      </c>
      <c r="E10" s="1">
        <f t="shared" si="1"/>
        <v>0.78125</v>
      </c>
      <c r="F10" s="1" t="s">
        <v>230</v>
      </c>
      <c r="G10" s="1">
        <f t="shared" si="2"/>
        <v>0.78125</v>
      </c>
      <c r="H10" s="1" t="s">
        <v>230</v>
      </c>
      <c r="I10" s="1">
        <f t="shared" si="3"/>
        <v>0.78125</v>
      </c>
      <c r="J10" s="1" t="s">
        <v>230</v>
      </c>
      <c r="K10" s="1">
        <f t="shared" si="4"/>
        <v>0.78125</v>
      </c>
      <c r="L10" s="1" t="s">
        <v>230</v>
      </c>
      <c r="M10" s="1">
        <f t="shared" si="5"/>
        <v>0.78125</v>
      </c>
    </row>
    <row r="12" spans="1:13" x14ac:dyDescent="0.3">
      <c r="B12" s="22" t="s">
        <v>228</v>
      </c>
      <c r="C12" s="24"/>
      <c r="D12" s="24"/>
      <c r="E12" s="24"/>
      <c r="F12" s="24"/>
      <c r="G12" s="24"/>
      <c r="H12" s="24"/>
      <c r="I12" s="24"/>
      <c r="J12" s="24" t="s">
        <v>250</v>
      </c>
      <c r="K12" s="24"/>
      <c r="L12" s="24"/>
      <c r="M12" s="23"/>
    </row>
    <row r="13" spans="1:13" x14ac:dyDescent="0.3">
      <c r="A13" t="s">
        <v>223</v>
      </c>
      <c r="B13" s="21" t="s">
        <v>225</v>
      </c>
      <c r="C13" s="21"/>
      <c r="D13" s="21" t="s">
        <v>226</v>
      </c>
      <c r="E13" s="21"/>
      <c r="F13" s="21" t="s">
        <v>227</v>
      </c>
      <c r="G13" s="21"/>
      <c r="H13" s="21" t="s">
        <v>229</v>
      </c>
      <c r="I13" s="21"/>
      <c r="J13" s="21">
        <v>19</v>
      </c>
      <c r="K13" s="21"/>
      <c r="L13" s="21">
        <v>20</v>
      </c>
      <c r="M13" s="21"/>
    </row>
    <row r="14" spans="1:13" x14ac:dyDescent="0.3">
      <c r="A14" s="1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</row>
    <row r="15" spans="1:13" x14ac:dyDescent="0.3">
      <c r="A15" s="1" t="s">
        <v>213</v>
      </c>
      <c r="B15" s="1">
        <v>7763</v>
      </c>
      <c r="C15" s="1">
        <v>4164388</v>
      </c>
      <c r="D15" s="1">
        <v>8652</v>
      </c>
      <c r="E15" s="1">
        <v>4147683</v>
      </c>
      <c r="F15" s="1">
        <v>8643</v>
      </c>
      <c r="G15" s="1">
        <v>4089153</v>
      </c>
      <c r="H15" s="1">
        <v>8703</v>
      </c>
      <c r="I15" s="1">
        <v>4096520</v>
      </c>
      <c r="J15" s="1">
        <v>611753</v>
      </c>
      <c r="K15" s="1">
        <v>4287874</v>
      </c>
      <c r="L15" s="1">
        <v>2644561</v>
      </c>
      <c r="M15" s="1">
        <v>4068455</v>
      </c>
    </row>
    <row r="16" spans="1:13" x14ac:dyDescent="0.3">
      <c r="A16" s="1" t="s">
        <v>214</v>
      </c>
      <c r="B16" s="1">
        <v>8084</v>
      </c>
      <c r="C16" s="1">
        <v>2294133</v>
      </c>
      <c r="D16" s="1">
        <v>8820</v>
      </c>
      <c r="E16" s="1">
        <v>2437194</v>
      </c>
      <c r="F16" s="1">
        <v>8963</v>
      </c>
      <c r="G16" s="1">
        <v>2328940</v>
      </c>
      <c r="H16" s="1">
        <v>8971</v>
      </c>
      <c r="I16" s="1">
        <v>2320884</v>
      </c>
      <c r="J16" s="1">
        <v>659784</v>
      </c>
      <c r="K16" s="1">
        <v>2361884</v>
      </c>
      <c r="L16" s="1">
        <v>2675340</v>
      </c>
      <c r="M16" s="1">
        <v>2171731</v>
      </c>
    </row>
    <row r="17" spans="1:13" x14ac:dyDescent="0.3">
      <c r="A17" s="1" t="s">
        <v>215</v>
      </c>
      <c r="B17" s="1">
        <v>8077</v>
      </c>
      <c r="C17" s="1">
        <v>1234080</v>
      </c>
      <c r="D17" s="1">
        <v>8823</v>
      </c>
      <c r="E17" s="1">
        <v>1281386</v>
      </c>
      <c r="F17" s="1">
        <v>8619</v>
      </c>
      <c r="G17" s="1">
        <v>1209467</v>
      </c>
      <c r="H17" s="1">
        <v>8559</v>
      </c>
      <c r="I17" s="1">
        <v>1240501</v>
      </c>
      <c r="J17" s="1">
        <v>585197</v>
      </c>
      <c r="K17" s="1">
        <v>1204861</v>
      </c>
      <c r="L17" s="1">
        <v>2518726</v>
      </c>
      <c r="M17" s="1">
        <v>1145943</v>
      </c>
    </row>
    <row r="18" spans="1:13" x14ac:dyDescent="0.3">
      <c r="A18" s="1" t="s">
        <v>216</v>
      </c>
      <c r="B18" s="1">
        <v>8147</v>
      </c>
      <c r="C18" s="1">
        <v>623512</v>
      </c>
      <c r="D18" s="1">
        <v>8895</v>
      </c>
      <c r="E18" s="1">
        <v>638353</v>
      </c>
      <c r="F18" s="1">
        <v>9385</v>
      </c>
      <c r="G18" s="1">
        <v>630631</v>
      </c>
      <c r="H18" s="1">
        <v>8430</v>
      </c>
      <c r="I18" s="1">
        <v>600038</v>
      </c>
      <c r="J18" s="1">
        <v>655837</v>
      </c>
      <c r="K18" s="1">
        <v>591234</v>
      </c>
      <c r="L18" s="1">
        <v>2597343</v>
      </c>
      <c r="M18" s="1">
        <v>549341</v>
      </c>
    </row>
    <row r="19" spans="1:13" x14ac:dyDescent="0.3">
      <c r="A19" s="1" t="s">
        <v>217</v>
      </c>
      <c r="B19" s="1">
        <v>8278</v>
      </c>
      <c r="C19" s="1">
        <v>324131</v>
      </c>
      <c r="D19" s="1">
        <v>8859</v>
      </c>
      <c r="E19" s="1">
        <v>322979</v>
      </c>
      <c r="F19" s="1">
        <v>8664</v>
      </c>
      <c r="G19" s="1">
        <v>323486</v>
      </c>
      <c r="H19" s="1">
        <v>8428</v>
      </c>
      <c r="I19" s="1">
        <v>307730</v>
      </c>
      <c r="J19" s="1">
        <v>641409</v>
      </c>
      <c r="K19" s="1">
        <v>289756</v>
      </c>
      <c r="L19" s="1">
        <v>2586815</v>
      </c>
      <c r="M19" s="1">
        <v>270253</v>
      </c>
    </row>
    <row r="20" spans="1:13" x14ac:dyDescent="0.3">
      <c r="A20" s="1" t="s">
        <v>218</v>
      </c>
      <c r="B20" s="1">
        <v>7555</v>
      </c>
      <c r="C20" s="1">
        <v>153895</v>
      </c>
      <c r="D20" s="1">
        <v>7911</v>
      </c>
      <c r="E20" s="1">
        <v>156041</v>
      </c>
      <c r="F20" s="1">
        <v>7951</v>
      </c>
      <c r="G20" s="1">
        <v>156988</v>
      </c>
      <c r="H20" s="1">
        <v>7913</v>
      </c>
      <c r="I20" s="1">
        <v>153481</v>
      </c>
      <c r="J20" s="1">
        <v>7756</v>
      </c>
      <c r="K20" s="1">
        <v>149950</v>
      </c>
      <c r="L20" s="1">
        <v>7762</v>
      </c>
      <c r="M20" s="1">
        <v>140598</v>
      </c>
    </row>
    <row r="21" spans="1:13" x14ac:dyDescent="0.3">
      <c r="A21" s="1" t="s">
        <v>219</v>
      </c>
      <c r="B21" s="1">
        <v>7524</v>
      </c>
      <c r="C21" s="1">
        <v>80566</v>
      </c>
      <c r="D21" s="1">
        <v>7996</v>
      </c>
      <c r="E21" s="1">
        <v>88024</v>
      </c>
      <c r="F21" s="1">
        <v>7968</v>
      </c>
      <c r="G21" s="1">
        <v>79525</v>
      </c>
      <c r="H21" s="1">
        <v>8112</v>
      </c>
      <c r="I21" s="1">
        <v>78486</v>
      </c>
      <c r="J21" s="1">
        <v>7671</v>
      </c>
      <c r="K21" s="1">
        <v>84638</v>
      </c>
      <c r="L21" s="1">
        <v>7827</v>
      </c>
      <c r="M21" s="1">
        <v>74441</v>
      </c>
    </row>
    <row r="22" spans="1:13" x14ac:dyDescent="0.3">
      <c r="A22" s="1" t="s">
        <v>220</v>
      </c>
      <c r="B22" s="1">
        <v>7476</v>
      </c>
      <c r="C22" s="1">
        <v>42052</v>
      </c>
      <c r="D22" s="1">
        <v>8083</v>
      </c>
      <c r="E22" s="1">
        <v>44790</v>
      </c>
      <c r="F22" s="1">
        <v>8024</v>
      </c>
      <c r="G22" s="1">
        <v>44302</v>
      </c>
      <c r="H22" s="1">
        <v>8140</v>
      </c>
      <c r="I22" s="1">
        <v>43652</v>
      </c>
      <c r="J22" s="1">
        <v>7759</v>
      </c>
      <c r="K22" s="1">
        <v>41731</v>
      </c>
      <c r="L22" s="1">
        <v>7431</v>
      </c>
      <c r="M22" s="1">
        <v>41906</v>
      </c>
    </row>
    <row r="23" spans="1:13" x14ac:dyDescent="0.3">
      <c r="A23" s="6" t="s">
        <v>234</v>
      </c>
      <c r="B23">
        <f>AVERAGE(B15:B19)</f>
        <v>8069.8</v>
      </c>
      <c r="D23">
        <f t="shared" ref="D23:F23" si="6">AVERAGE(D15:D19)</f>
        <v>8809.7999999999993</v>
      </c>
      <c r="F23">
        <f t="shared" si="6"/>
        <v>8854.7999999999993</v>
      </c>
      <c r="H23">
        <f>AVERAGE(H15:H19)</f>
        <v>8618.2000000000007</v>
      </c>
      <c r="J23">
        <f>AVERAGE(J15:J19)</f>
        <v>630796</v>
      </c>
      <c r="L23">
        <f>AVERAGE(L15:L19)</f>
        <v>2604557</v>
      </c>
    </row>
    <row r="24" spans="1:13" x14ac:dyDescent="0.3">
      <c r="A24" s="6" t="s">
        <v>235</v>
      </c>
      <c r="B24">
        <f>B23-$I$41</f>
        <v>244.30000000000018</v>
      </c>
      <c r="D24">
        <f>D23-$I$41</f>
        <v>984.29999999999927</v>
      </c>
      <c r="F24">
        <f>F23-$I$41</f>
        <v>1029.2999999999993</v>
      </c>
      <c r="H24">
        <f>H23-$I$41</f>
        <v>792.70000000000073</v>
      </c>
      <c r="J24">
        <f>J23-$I$41</f>
        <v>622970.5</v>
      </c>
      <c r="L24">
        <f>L23-$I$41</f>
        <v>2596731.5</v>
      </c>
    </row>
    <row r="25" spans="1:13" x14ac:dyDescent="0.3">
      <c r="B25">
        <f>B24*0.0000238305 - 1.329089543</f>
        <v>-1.32326775185</v>
      </c>
      <c r="D25">
        <f>D24*0.0000238305 - 1.329089543</f>
        <v>-1.30563318185</v>
      </c>
      <c r="F25">
        <f>F24*0.0000238305 - 1.329089543</f>
        <v>-1.3045608093500001</v>
      </c>
      <c r="H25">
        <f>H24*0.0000238305 - 1.329089543</f>
        <v>-1.31019910565</v>
      </c>
      <c r="J25">
        <f>J24*0.0000238305 - 1.329089543</f>
        <v>13.51660895725</v>
      </c>
      <c r="L25">
        <f>L24*0.0000238305 - 1.329089543</f>
        <v>60.55232046775</v>
      </c>
    </row>
    <row r="27" spans="1:13" x14ac:dyDescent="0.3">
      <c r="I27" t="s">
        <v>234</v>
      </c>
    </row>
    <row r="28" spans="1:13" x14ac:dyDescent="0.3">
      <c r="B28" s="1">
        <v>4164388</v>
      </c>
      <c r="C28" s="1">
        <v>4147683</v>
      </c>
      <c r="D28" s="1">
        <v>4089153</v>
      </c>
      <c r="E28" s="1">
        <v>4096520</v>
      </c>
      <c r="F28" s="1">
        <v>4287874</v>
      </c>
      <c r="G28" s="1">
        <v>4068455</v>
      </c>
      <c r="I28">
        <f>AVERAGE(B28:G28)</f>
        <v>4142345.5</v>
      </c>
      <c r="J28">
        <f>I28-$I$41</f>
        <v>4134520</v>
      </c>
      <c r="K28" s="1">
        <v>100</v>
      </c>
    </row>
    <row r="29" spans="1:13" x14ac:dyDescent="0.3">
      <c r="B29" s="1">
        <v>2294133</v>
      </c>
      <c r="C29" s="1">
        <v>2437194</v>
      </c>
      <c r="D29" s="1">
        <v>2328940</v>
      </c>
      <c r="E29" s="1">
        <v>2320884</v>
      </c>
      <c r="F29" s="1">
        <v>2361884</v>
      </c>
      <c r="G29" s="1">
        <v>2171731</v>
      </c>
      <c r="I29">
        <f t="shared" ref="I29:I35" si="7">AVERAGE(B29:G29)</f>
        <v>2319127.6666666665</v>
      </c>
      <c r="J29">
        <f t="shared" ref="J29:J35" si="8">I29-$I$41</f>
        <v>2311302.1666666665</v>
      </c>
      <c r="K29" s="1">
        <v>50</v>
      </c>
    </row>
    <row r="30" spans="1:13" x14ac:dyDescent="0.3">
      <c r="B30" s="1">
        <v>1234080</v>
      </c>
      <c r="C30" s="1">
        <v>1281386</v>
      </c>
      <c r="D30" s="1">
        <v>1209467</v>
      </c>
      <c r="E30" s="1">
        <v>1240501</v>
      </c>
      <c r="F30" s="1">
        <v>1204861</v>
      </c>
      <c r="G30" s="1">
        <v>1145943</v>
      </c>
      <c r="I30">
        <f t="shared" si="7"/>
        <v>1219373</v>
      </c>
      <c r="J30">
        <f t="shared" si="8"/>
        <v>1211547.5</v>
      </c>
      <c r="K30" s="1">
        <v>25</v>
      </c>
    </row>
    <row r="31" spans="1:13" x14ac:dyDescent="0.3">
      <c r="B31" s="1">
        <v>623512</v>
      </c>
      <c r="C31" s="1">
        <v>638353</v>
      </c>
      <c r="D31" s="1">
        <v>630631</v>
      </c>
      <c r="E31" s="1">
        <v>600038</v>
      </c>
      <c r="F31" s="1">
        <v>591234</v>
      </c>
      <c r="G31" s="1">
        <v>549341</v>
      </c>
      <c r="I31">
        <f t="shared" si="7"/>
        <v>605518.16666666663</v>
      </c>
      <c r="J31">
        <f t="shared" si="8"/>
        <v>597692.66666666663</v>
      </c>
      <c r="K31" s="1">
        <f>K30/2</f>
        <v>12.5</v>
      </c>
    </row>
    <row r="32" spans="1:13" x14ac:dyDescent="0.3">
      <c r="B32" s="1">
        <v>324131</v>
      </c>
      <c r="C32" s="1">
        <v>322979</v>
      </c>
      <c r="D32" s="1">
        <v>323486</v>
      </c>
      <c r="E32" s="1">
        <v>307730</v>
      </c>
      <c r="F32" s="1">
        <v>289756</v>
      </c>
      <c r="G32" s="1">
        <v>270253</v>
      </c>
      <c r="I32">
        <f t="shared" si="7"/>
        <v>306389.16666666669</v>
      </c>
      <c r="J32">
        <f t="shared" si="8"/>
        <v>298563.66666666669</v>
      </c>
      <c r="K32" s="1">
        <f t="shared" ref="K32:K35" si="9">K31/2</f>
        <v>6.25</v>
      </c>
    </row>
    <row r="33" spans="2:11" x14ac:dyDescent="0.3">
      <c r="B33" s="1">
        <v>153895</v>
      </c>
      <c r="C33" s="1">
        <v>156041</v>
      </c>
      <c r="D33" s="1">
        <v>156988</v>
      </c>
      <c r="E33" s="1">
        <v>153481</v>
      </c>
      <c r="F33" s="1">
        <v>149950</v>
      </c>
      <c r="G33" s="1">
        <v>140598</v>
      </c>
      <c r="I33">
        <f t="shared" si="7"/>
        <v>151825.5</v>
      </c>
      <c r="J33">
        <f t="shared" si="8"/>
        <v>144000</v>
      </c>
      <c r="K33" s="1">
        <f t="shared" si="9"/>
        <v>3.125</v>
      </c>
    </row>
    <row r="34" spans="2:11" x14ac:dyDescent="0.3">
      <c r="B34" s="1">
        <v>80566</v>
      </c>
      <c r="C34" s="1">
        <v>88024</v>
      </c>
      <c r="D34" s="1">
        <v>79525</v>
      </c>
      <c r="E34" s="1">
        <v>78486</v>
      </c>
      <c r="F34" s="1">
        <v>84638</v>
      </c>
      <c r="G34" s="1">
        <v>74441</v>
      </c>
      <c r="I34">
        <f t="shared" si="7"/>
        <v>80946.666666666672</v>
      </c>
      <c r="J34">
        <f t="shared" si="8"/>
        <v>73121.166666666672</v>
      </c>
      <c r="K34" s="1">
        <f t="shared" si="9"/>
        <v>1.5625</v>
      </c>
    </row>
    <row r="35" spans="2:11" x14ac:dyDescent="0.3">
      <c r="B35" s="1">
        <v>42052</v>
      </c>
      <c r="C35" s="1">
        <v>44790</v>
      </c>
      <c r="D35" s="1">
        <v>44302</v>
      </c>
      <c r="E35" s="1">
        <v>43652</v>
      </c>
      <c r="F35" s="1">
        <v>41731</v>
      </c>
      <c r="G35" s="1">
        <v>41906</v>
      </c>
      <c r="I35">
        <f t="shared" si="7"/>
        <v>43072.166666666664</v>
      </c>
      <c r="J35">
        <f t="shared" si="8"/>
        <v>35246.666666666664</v>
      </c>
      <c r="K35" s="1">
        <f t="shared" si="9"/>
        <v>0.78125</v>
      </c>
    </row>
    <row r="41" spans="2:11" x14ac:dyDescent="0.3">
      <c r="B41" s="1">
        <v>7555</v>
      </c>
      <c r="C41" s="1">
        <v>7911</v>
      </c>
      <c r="D41" s="1">
        <v>7951</v>
      </c>
      <c r="E41" s="1">
        <v>7913</v>
      </c>
      <c r="F41" s="1">
        <v>7756</v>
      </c>
      <c r="G41" s="1">
        <v>7762</v>
      </c>
      <c r="I41">
        <f>AVERAGE(B41:G43)</f>
        <v>7825.5</v>
      </c>
    </row>
    <row r="42" spans="2:11" x14ac:dyDescent="0.3">
      <c r="B42" s="1">
        <v>7524</v>
      </c>
      <c r="C42" s="1">
        <v>7996</v>
      </c>
      <c r="D42" s="1">
        <v>7968</v>
      </c>
      <c r="E42" s="1">
        <v>8112</v>
      </c>
      <c r="F42" s="1">
        <v>7671</v>
      </c>
      <c r="G42" s="1">
        <v>7827</v>
      </c>
    </row>
    <row r="43" spans="2:11" x14ac:dyDescent="0.3">
      <c r="B43" s="1">
        <v>7476</v>
      </c>
      <c r="C43" s="1">
        <v>8083</v>
      </c>
      <c r="D43" s="1">
        <v>8024</v>
      </c>
      <c r="E43" s="1">
        <v>8140</v>
      </c>
      <c r="F43" s="1">
        <v>7759</v>
      </c>
      <c r="G43" s="1">
        <v>7431</v>
      </c>
    </row>
  </sheetData>
  <mergeCells count="9">
    <mergeCell ref="J13:K13"/>
    <mergeCell ref="L13:M13"/>
    <mergeCell ref="B12:I12"/>
    <mergeCell ref="J12:M12"/>
    <mergeCell ref="B1:E1"/>
    <mergeCell ref="B13:C13"/>
    <mergeCell ref="D13:E13"/>
    <mergeCell ref="F13:G13"/>
    <mergeCell ref="H13:I1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85957-6B81-9B49-BD2E-68DE05EE6D3C}">
  <dimension ref="A1:M43"/>
  <sheetViews>
    <sheetView topLeftCell="F2" workbookViewId="0">
      <selection activeCell="L25" sqref="L25"/>
    </sheetView>
  </sheetViews>
  <sheetFormatPr defaultColWidth="11.19921875" defaultRowHeight="15.6" x14ac:dyDescent="0.3"/>
  <sheetData>
    <row r="1" spans="1:13" x14ac:dyDescent="0.3">
      <c r="A1" s="14"/>
      <c r="B1" s="29" t="s">
        <v>221</v>
      </c>
      <c r="C1" s="29"/>
      <c r="D1" s="29"/>
      <c r="E1" s="29"/>
      <c r="F1" s="14"/>
      <c r="G1" s="14"/>
      <c r="H1" s="14"/>
      <c r="I1" s="14"/>
      <c r="J1" s="14"/>
      <c r="K1" s="14"/>
      <c r="L1" s="14"/>
      <c r="M1" s="14"/>
    </row>
    <row r="2" spans="1:13" x14ac:dyDescent="0.3">
      <c r="A2" s="15"/>
      <c r="B2" s="16">
        <v>1</v>
      </c>
      <c r="C2" s="16">
        <v>2</v>
      </c>
      <c r="D2" s="16">
        <v>3</v>
      </c>
      <c r="E2" s="16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</row>
    <row r="3" spans="1:13" x14ac:dyDescent="0.3">
      <c r="A3" s="18" t="s">
        <v>213</v>
      </c>
      <c r="B3" s="16" t="s">
        <v>0</v>
      </c>
      <c r="C3" s="1">
        <v>100</v>
      </c>
      <c r="D3" s="16" t="s">
        <v>0</v>
      </c>
      <c r="E3" s="1">
        <v>100</v>
      </c>
      <c r="F3" s="16" t="s">
        <v>0</v>
      </c>
      <c r="G3" s="1">
        <v>100</v>
      </c>
      <c r="H3" s="16" t="s">
        <v>0</v>
      </c>
      <c r="I3" s="1">
        <v>100</v>
      </c>
      <c r="J3" s="16" t="s">
        <v>0</v>
      </c>
      <c r="K3" s="1">
        <v>100</v>
      </c>
      <c r="L3" s="16" t="s">
        <v>0</v>
      </c>
      <c r="M3" s="1">
        <v>100</v>
      </c>
    </row>
    <row r="4" spans="1:13" x14ac:dyDescent="0.3">
      <c r="A4" s="18" t="s">
        <v>214</v>
      </c>
      <c r="B4" s="16" t="s">
        <v>0</v>
      </c>
      <c r="C4" s="1">
        <v>50</v>
      </c>
      <c r="D4" s="16" t="s">
        <v>0</v>
      </c>
      <c r="E4" s="1">
        <v>50</v>
      </c>
      <c r="F4" s="16" t="s">
        <v>0</v>
      </c>
      <c r="G4" s="1">
        <v>50</v>
      </c>
      <c r="H4" s="16" t="s">
        <v>0</v>
      </c>
      <c r="I4" s="1">
        <v>50</v>
      </c>
      <c r="J4" s="16" t="s">
        <v>0</v>
      </c>
      <c r="K4" s="1">
        <v>50</v>
      </c>
      <c r="L4" s="16" t="s">
        <v>0</v>
      </c>
      <c r="M4" s="1">
        <v>50</v>
      </c>
    </row>
    <row r="5" spans="1:13" x14ac:dyDescent="0.3">
      <c r="A5" s="18" t="s">
        <v>215</v>
      </c>
      <c r="B5" s="16" t="s">
        <v>0</v>
      </c>
      <c r="C5" s="1">
        <v>25</v>
      </c>
      <c r="D5" s="16" t="s">
        <v>0</v>
      </c>
      <c r="E5" s="1">
        <v>25</v>
      </c>
      <c r="F5" s="16" t="s">
        <v>0</v>
      </c>
      <c r="G5" s="1">
        <v>25</v>
      </c>
      <c r="H5" s="16" t="s">
        <v>0</v>
      </c>
      <c r="I5" s="1">
        <v>25</v>
      </c>
      <c r="J5" s="16" t="s">
        <v>0</v>
      </c>
      <c r="K5" s="1">
        <v>25</v>
      </c>
      <c r="L5" s="16" t="s">
        <v>0</v>
      </c>
      <c r="M5" s="1">
        <v>25</v>
      </c>
    </row>
    <row r="6" spans="1:13" x14ac:dyDescent="0.3">
      <c r="A6" s="18" t="s">
        <v>216</v>
      </c>
      <c r="B6" s="16" t="s">
        <v>0</v>
      </c>
      <c r="C6" s="1">
        <f>C5/2</f>
        <v>12.5</v>
      </c>
      <c r="D6" s="16" t="s">
        <v>0</v>
      </c>
      <c r="E6" s="1">
        <f>E5/2</f>
        <v>12.5</v>
      </c>
      <c r="F6" s="16" t="s">
        <v>0</v>
      </c>
      <c r="G6" s="1">
        <f>G5/2</f>
        <v>12.5</v>
      </c>
      <c r="H6" s="16" t="s">
        <v>0</v>
      </c>
      <c r="I6" s="1">
        <f>I5/2</f>
        <v>12.5</v>
      </c>
      <c r="J6" s="16" t="s">
        <v>0</v>
      </c>
      <c r="K6" s="1">
        <f>K5/2</f>
        <v>12.5</v>
      </c>
      <c r="L6" s="16" t="s">
        <v>0</v>
      </c>
      <c r="M6" s="1">
        <f>M5/2</f>
        <v>12.5</v>
      </c>
    </row>
    <row r="7" spans="1:13" x14ac:dyDescent="0.3">
      <c r="A7" s="18" t="s">
        <v>217</v>
      </c>
      <c r="B7" s="16" t="s">
        <v>0</v>
      </c>
      <c r="C7" s="1">
        <f t="shared" ref="C7:C10" si="0">C6/2</f>
        <v>6.25</v>
      </c>
      <c r="D7" s="16" t="s">
        <v>0</v>
      </c>
      <c r="E7" s="1">
        <f t="shared" ref="E7:E10" si="1">E6/2</f>
        <v>6.25</v>
      </c>
      <c r="F7" s="16" t="s">
        <v>0</v>
      </c>
      <c r="G7" s="1">
        <f t="shared" ref="G7:G10" si="2">G6/2</f>
        <v>6.25</v>
      </c>
      <c r="H7" s="16" t="s">
        <v>0</v>
      </c>
      <c r="I7" s="1">
        <f t="shared" ref="I7:I10" si="3">I6/2</f>
        <v>6.25</v>
      </c>
      <c r="J7" s="16" t="s">
        <v>0</v>
      </c>
      <c r="K7" s="1">
        <f t="shared" ref="K7:K10" si="4">K6/2</f>
        <v>6.25</v>
      </c>
      <c r="L7" s="16" t="s">
        <v>0</v>
      </c>
      <c r="M7" s="1">
        <f t="shared" ref="M7:M10" si="5">M6/2</f>
        <v>6.25</v>
      </c>
    </row>
    <row r="8" spans="1:13" x14ac:dyDescent="0.3">
      <c r="A8" s="18" t="s">
        <v>218</v>
      </c>
      <c r="B8" s="16" t="s">
        <v>230</v>
      </c>
      <c r="C8" s="1">
        <f t="shared" si="0"/>
        <v>3.125</v>
      </c>
      <c r="D8" s="16" t="s">
        <v>230</v>
      </c>
      <c r="E8" s="1">
        <f t="shared" si="1"/>
        <v>3.125</v>
      </c>
      <c r="F8" s="16" t="s">
        <v>230</v>
      </c>
      <c r="G8" s="1">
        <f t="shared" si="2"/>
        <v>3.125</v>
      </c>
      <c r="H8" s="16" t="s">
        <v>230</v>
      </c>
      <c r="I8" s="1">
        <f t="shared" si="3"/>
        <v>3.125</v>
      </c>
      <c r="J8" s="16" t="s">
        <v>230</v>
      </c>
      <c r="K8" s="1">
        <f t="shared" si="4"/>
        <v>3.125</v>
      </c>
      <c r="L8" s="16" t="s">
        <v>230</v>
      </c>
      <c r="M8" s="1">
        <f t="shared" si="5"/>
        <v>3.125</v>
      </c>
    </row>
    <row r="9" spans="1:13" x14ac:dyDescent="0.3">
      <c r="A9" s="18" t="s">
        <v>219</v>
      </c>
      <c r="B9" s="16" t="s">
        <v>230</v>
      </c>
      <c r="C9" s="1">
        <f t="shared" si="0"/>
        <v>1.5625</v>
      </c>
      <c r="D9" s="16" t="s">
        <v>230</v>
      </c>
      <c r="E9" s="1">
        <f t="shared" si="1"/>
        <v>1.5625</v>
      </c>
      <c r="F9" s="16" t="s">
        <v>230</v>
      </c>
      <c r="G9" s="1">
        <f t="shared" si="2"/>
        <v>1.5625</v>
      </c>
      <c r="H9" s="16" t="s">
        <v>230</v>
      </c>
      <c r="I9" s="1">
        <f t="shared" si="3"/>
        <v>1.5625</v>
      </c>
      <c r="J9" s="16" t="s">
        <v>230</v>
      </c>
      <c r="K9" s="1">
        <f t="shared" si="4"/>
        <v>1.5625</v>
      </c>
      <c r="L9" s="16" t="s">
        <v>230</v>
      </c>
      <c r="M9" s="1">
        <f t="shared" si="5"/>
        <v>1.5625</v>
      </c>
    </row>
    <row r="10" spans="1:13" x14ac:dyDescent="0.3">
      <c r="A10" s="18" t="s">
        <v>220</v>
      </c>
      <c r="B10" s="16" t="s">
        <v>230</v>
      </c>
      <c r="C10" s="1">
        <f t="shared" si="0"/>
        <v>0.78125</v>
      </c>
      <c r="D10" s="16" t="s">
        <v>230</v>
      </c>
      <c r="E10" s="1">
        <f t="shared" si="1"/>
        <v>0.78125</v>
      </c>
      <c r="F10" s="16" t="s">
        <v>230</v>
      </c>
      <c r="G10" s="1">
        <f t="shared" si="2"/>
        <v>0.78125</v>
      </c>
      <c r="H10" s="16" t="s">
        <v>230</v>
      </c>
      <c r="I10" s="1">
        <f t="shared" si="3"/>
        <v>0.78125</v>
      </c>
      <c r="J10" s="16" t="s">
        <v>230</v>
      </c>
      <c r="K10" s="1">
        <f t="shared" si="4"/>
        <v>0.78125</v>
      </c>
      <c r="L10" s="16" t="s">
        <v>230</v>
      </c>
      <c r="M10" s="1">
        <f t="shared" si="5"/>
        <v>0.78125</v>
      </c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3">
      <c r="A12" s="14"/>
      <c r="B12" s="25" t="s">
        <v>250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spans="1:13" x14ac:dyDescent="0.3">
      <c r="A13" s="14" t="s">
        <v>223</v>
      </c>
      <c r="B13" s="25">
        <v>25</v>
      </c>
      <c r="C13" s="26"/>
      <c r="D13" s="25">
        <v>26</v>
      </c>
      <c r="E13" s="26"/>
      <c r="F13" s="25">
        <v>27</v>
      </c>
      <c r="G13" s="26"/>
      <c r="H13" s="25">
        <v>30</v>
      </c>
      <c r="I13" s="26"/>
      <c r="J13" s="25">
        <v>31</v>
      </c>
      <c r="K13" s="26"/>
      <c r="L13" s="25">
        <v>32</v>
      </c>
      <c r="M13" s="26"/>
    </row>
    <row r="14" spans="1:13" x14ac:dyDescent="0.3">
      <c r="A14" s="15"/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>
        <v>8</v>
      </c>
      <c r="J14" s="16">
        <v>9</v>
      </c>
      <c r="K14" s="16">
        <v>10</v>
      </c>
      <c r="L14" s="16">
        <v>11</v>
      </c>
      <c r="M14" s="16">
        <v>12</v>
      </c>
    </row>
    <row r="15" spans="1:13" x14ac:dyDescent="0.3">
      <c r="A15" s="18" t="s">
        <v>213</v>
      </c>
      <c r="B15" s="16">
        <v>541089</v>
      </c>
      <c r="C15" s="16">
        <v>3621580</v>
      </c>
      <c r="D15" s="16">
        <v>884646</v>
      </c>
      <c r="E15" s="16">
        <v>3290828</v>
      </c>
      <c r="F15" s="16">
        <v>2236945</v>
      </c>
      <c r="G15" s="16">
        <v>3904071</v>
      </c>
      <c r="H15" s="16">
        <v>395523</v>
      </c>
      <c r="I15" s="16">
        <v>3073836</v>
      </c>
      <c r="J15" s="16">
        <v>982991</v>
      </c>
      <c r="K15" s="16">
        <v>3003743</v>
      </c>
      <c r="L15" s="16">
        <v>588986</v>
      </c>
      <c r="M15" s="16">
        <v>2849336</v>
      </c>
    </row>
    <row r="16" spans="1:13" x14ac:dyDescent="0.3">
      <c r="A16" s="18" t="s">
        <v>214</v>
      </c>
      <c r="B16" s="16">
        <v>432210</v>
      </c>
      <c r="C16" s="16">
        <v>1963099</v>
      </c>
      <c r="D16" s="16">
        <v>888903</v>
      </c>
      <c r="E16" s="16">
        <v>2022317</v>
      </c>
      <c r="F16" s="16">
        <v>2114902</v>
      </c>
      <c r="G16" s="16">
        <v>2096389</v>
      </c>
      <c r="H16" s="16">
        <v>329058</v>
      </c>
      <c r="I16" s="16">
        <v>1931470</v>
      </c>
      <c r="J16" s="16">
        <v>1138108</v>
      </c>
      <c r="K16" s="16">
        <v>1921498</v>
      </c>
      <c r="L16" s="16">
        <v>577033</v>
      </c>
      <c r="M16" s="16">
        <v>2004426</v>
      </c>
    </row>
    <row r="17" spans="1:13" x14ac:dyDescent="0.3">
      <c r="A17" s="18" t="s">
        <v>215</v>
      </c>
      <c r="B17" s="16">
        <v>562106</v>
      </c>
      <c r="C17" s="16">
        <v>906687</v>
      </c>
      <c r="D17" s="16">
        <v>826859</v>
      </c>
      <c r="E17" s="16">
        <v>942993</v>
      </c>
      <c r="F17" s="16">
        <v>1877297</v>
      </c>
      <c r="G17" s="16">
        <v>1131251</v>
      </c>
      <c r="H17" s="16">
        <v>395239</v>
      </c>
      <c r="I17" s="16">
        <v>739890</v>
      </c>
      <c r="J17" s="16">
        <v>1189350</v>
      </c>
      <c r="K17" s="16">
        <v>1155772</v>
      </c>
      <c r="L17" s="16">
        <v>443841</v>
      </c>
      <c r="M17" s="16">
        <v>967900</v>
      </c>
    </row>
    <row r="18" spans="1:13" x14ac:dyDescent="0.3">
      <c r="A18" s="18" t="s">
        <v>216</v>
      </c>
      <c r="B18" s="16">
        <v>567728</v>
      </c>
      <c r="C18" s="16">
        <v>483512</v>
      </c>
      <c r="D18" s="16">
        <v>1317296</v>
      </c>
      <c r="E18" s="16">
        <v>517587</v>
      </c>
      <c r="F18" s="16">
        <v>2091935</v>
      </c>
      <c r="G18" s="16">
        <v>369940</v>
      </c>
      <c r="H18" s="16">
        <v>387637</v>
      </c>
      <c r="I18" s="16">
        <v>506910</v>
      </c>
      <c r="J18" s="16">
        <v>1011809</v>
      </c>
      <c r="K18" s="16">
        <v>412388</v>
      </c>
      <c r="L18" s="16">
        <v>495321</v>
      </c>
      <c r="M18" s="16">
        <v>523947</v>
      </c>
    </row>
    <row r="19" spans="1:13" x14ac:dyDescent="0.3">
      <c r="A19" s="18" t="s">
        <v>217</v>
      </c>
      <c r="B19" s="16">
        <v>457773</v>
      </c>
      <c r="C19" s="16">
        <v>240700</v>
      </c>
      <c r="D19" s="16">
        <v>1241326</v>
      </c>
      <c r="E19" s="16">
        <v>227375</v>
      </c>
      <c r="F19" s="16">
        <v>2257832</v>
      </c>
      <c r="G19" s="16">
        <v>223811</v>
      </c>
      <c r="H19" s="16">
        <v>400945</v>
      </c>
      <c r="I19" s="16">
        <v>214713</v>
      </c>
      <c r="J19" s="16">
        <v>1297000</v>
      </c>
      <c r="K19" s="16">
        <v>243585</v>
      </c>
      <c r="L19" s="16">
        <v>550600</v>
      </c>
      <c r="M19" s="16">
        <v>272331</v>
      </c>
    </row>
    <row r="20" spans="1:13" x14ac:dyDescent="0.3">
      <c r="A20" s="18" t="s">
        <v>218</v>
      </c>
      <c r="B20" s="16">
        <v>7546</v>
      </c>
      <c r="C20" s="16">
        <v>119677</v>
      </c>
      <c r="D20" s="16">
        <v>7600</v>
      </c>
      <c r="E20" s="16">
        <v>138906</v>
      </c>
      <c r="F20" s="16">
        <v>7815</v>
      </c>
      <c r="G20" s="16">
        <v>108940</v>
      </c>
      <c r="H20" s="16">
        <v>7927</v>
      </c>
      <c r="I20" s="16">
        <v>111290</v>
      </c>
      <c r="J20" s="16">
        <v>7562</v>
      </c>
      <c r="K20" s="16">
        <v>112230</v>
      </c>
      <c r="L20" s="16">
        <v>7549</v>
      </c>
      <c r="M20" s="16">
        <v>130071</v>
      </c>
    </row>
    <row r="21" spans="1:13" x14ac:dyDescent="0.3">
      <c r="A21" s="18" t="s">
        <v>219</v>
      </c>
      <c r="B21" s="16">
        <v>7716</v>
      </c>
      <c r="C21" s="16">
        <v>66892</v>
      </c>
      <c r="D21" s="16">
        <v>7536</v>
      </c>
      <c r="E21" s="16">
        <v>67623</v>
      </c>
      <c r="F21" s="16">
        <v>7805</v>
      </c>
      <c r="G21" s="16">
        <v>62367</v>
      </c>
      <c r="H21" s="16">
        <v>8059</v>
      </c>
      <c r="I21" s="16">
        <v>56719</v>
      </c>
      <c r="J21" s="16">
        <v>7597</v>
      </c>
      <c r="K21" s="16">
        <v>60722</v>
      </c>
      <c r="L21" s="16">
        <v>7461</v>
      </c>
      <c r="M21" s="16">
        <v>59311</v>
      </c>
    </row>
    <row r="22" spans="1:13" x14ac:dyDescent="0.3">
      <c r="A22" s="18" t="s">
        <v>220</v>
      </c>
      <c r="B22" s="16">
        <v>7609</v>
      </c>
      <c r="C22" s="16">
        <v>37728</v>
      </c>
      <c r="D22" s="16">
        <v>7571</v>
      </c>
      <c r="E22" s="16">
        <v>35477</v>
      </c>
      <c r="F22" s="16">
        <v>7893</v>
      </c>
      <c r="G22" s="16">
        <v>34734</v>
      </c>
      <c r="H22" s="16">
        <v>8073</v>
      </c>
      <c r="I22" s="16">
        <v>33383</v>
      </c>
      <c r="J22" s="16">
        <v>7680</v>
      </c>
      <c r="K22" s="16">
        <v>35495</v>
      </c>
      <c r="L22" s="16">
        <v>7360</v>
      </c>
      <c r="M22" s="16">
        <v>32633</v>
      </c>
    </row>
    <row r="23" spans="1:13" x14ac:dyDescent="0.3">
      <c r="A23" s="19" t="s">
        <v>234</v>
      </c>
      <c r="B23">
        <f>AVERAGE(B15:B19)</f>
        <v>512181.2</v>
      </c>
      <c r="D23">
        <f>AVERAGE(D15:D19)</f>
        <v>1031806</v>
      </c>
      <c r="F23">
        <f>AVERAGE(F15:F19)</f>
        <v>2115782.2000000002</v>
      </c>
      <c r="H23">
        <f>AVERAGE(H15:H19)</f>
        <v>381680.4</v>
      </c>
      <c r="J23">
        <f>AVERAGE(J15:J19)</f>
        <v>1123851.6000000001</v>
      </c>
      <c r="L23">
        <f>AVERAGE(L15:L19)</f>
        <v>531156.19999999995</v>
      </c>
    </row>
    <row r="24" spans="1:13" x14ac:dyDescent="0.3">
      <c r="A24" s="19" t="s">
        <v>235</v>
      </c>
      <c r="B24">
        <f>B23-$I$41</f>
        <v>504494.58888888889</v>
      </c>
      <c r="D24">
        <f>D23-$I$41</f>
        <v>1024119.3888888889</v>
      </c>
      <c r="F24">
        <f>F23-$I$41</f>
        <v>2108095.5888888892</v>
      </c>
      <c r="H24">
        <f>H23-$I$41</f>
        <v>373993.7888888889</v>
      </c>
      <c r="J24">
        <f>J23-$I$41</f>
        <v>1116164.9888888891</v>
      </c>
      <c r="L24">
        <f>L23-$I$41</f>
        <v>523469.58888888883</v>
      </c>
    </row>
    <row r="25" spans="1:13" x14ac:dyDescent="0.3">
      <c r="A25" s="19" t="s">
        <v>240</v>
      </c>
      <c r="B25">
        <f>B24* 0.0000294008 - 1.2515726953</f>
        <v>13.580971813704444</v>
      </c>
      <c r="D25">
        <f>D24* 0.0000294008 - 1.2515726953</f>
        <v>28.858356633544446</v>
      </c>
      <c r="F25">
        <f>F24* 0.0000294008 - 1.2515726953</f>
        <v>60.728124094504459</v>
      </c>
      <c r="H25">
        <f>H24* 0.0000294008 - 1.2515726953</f>
        <v>9.7441438930644448</v>
      </c>
      <c r="J25">
        <f>J24* 0.0000294008 - 1.2515726953</f>
        <v>31.56457091002445</v>
      </c>
      <c r="L25">
        <f>L24* 0.0000294008 - 1.2515726953</f>
        <v>14.138851993704444</v>
      </c>
    </row>
    <row r="27" spans="1:13" x14ac:dyDescent="0.3">
      <c r="I27" t="s">
        <v>234</v>
      </c>
    </row>
    <row r="28" spans="1:13" x14ac:dyDescent="0.3">
      <c r="B28" s="16">
        <v>3621580</v>
      </c>
      <c r="C28" s="16">
        <v>3290828</v>
      </c>
      <c r="D28" s="16">
        <v>3904071</v>
      </c>
      <c r="E28" s="16">
        <v>3073836</v>
      </c>
      <c r="F28" s="16">
        <v>3003743</v>
      </c>
      <c r="G28" s="16">
        <v>2849336</v>
      </c>
      <c r="I28">
        <f>AVERAGE(B28:G28)</f>
        <v>3290565.6666666665</v>
      </c>
      <c r="J28">
        <f>I28-$I$41</f>
        <v>3282879.0555555555</v>
      </c>
      <c r="K28" s="1">
        <v>100</v>
      </c>
    </row>
    <row r="29" spans="1:13" x14ac:dyDescent="0.3">
      <c r="B29" s="16">
        <v>1963099</v>
      </c>
      <c r="C29" s="16">
        <v>2022317</v>
      </c>
      <c r="D29" s="16">
        <v>2096389</v>
      </c>
      <c r="E29" s="16">
        <v>1931470</v>
      </c>
      <c r="F29" s="16">
        <v>1921498</v>
      </c>
      <c r="G29" s="16">
        <v>2004426</v>
      </c>
      <c r="I29">
        <f t="shared" ref="I29:I35" si="6">AVERAGE(B29:G29)</f>
        <v>1989866.5</v>
      </c>
      <c r="J29">
        <f t="shared" ref="J29:J35" si="7">I29-$I$41</f>
        <v>1982179.888888889</v>
      </c>
      <c r="K29" s="1">
        <v>50</v>
      </c>
    </row>
    <row r="30" spans="1:13" x14ac:dyDescent="0.3">
      <c r="B30" s="16">
        <v>906687</v>
      </c>
      <c r="C30" s="16">
        <v>942993</v>
      </c>
      <c r="D30" s="16">
        <v>1131251</v>
      </c>
      <c r="E30" s="16">
        <v>739890</v>
      </c>
      <c r="F30" s="16">
        <v>1155772</v>
      </c>
      <c r="G30" s="16">
        <v>967900</v>
      </c>
      <c r="I30">
        <f t="shared" si="6"/>
        <v>974082.16666666663</v>
      </c>
      <c r="J30">
        <f t="shared" si="7"/>
        <v>966395.5555555555</v>
      </c>
      <c r="K30" s="1">
        <v>25</v>
      </c>
    </row>
    <row r="31" spans="1:13" x14ac:dyDescent="0.3">
      <c r="B31" s="16">
        <v>483512</v>
      </c>
      <c r="C31" s="16">
        <v>517587</v>
      </c>
      <c r="D31" s="16">
        <v>369940</v>
      </c>
      <c r="E31" s="16">
        <v>506910</v>
      </c>
      <c r="F31" s="16">
        <v>412388</v>
      </c>
      <c r="G31" s="16">
        <v>523947</v>
      </c>
      <c r="I31">
        <f t="shared" si="6"/>
        <v>469047.33333333331</v>
      </c>
      <c r="J31">
        <f t="shared" si="7"/>
        <v>461360.72222222219</v>
      </c>
      <c r="K31" s="1">
        <f>K30/2</f>
        <v>12.5</v>
      </c>
    </row>
    <row r="32" spans="1:13" x14ac:dyDescent="0.3">
      <c r="B32" s="16">
        <v>240700</v>
      </c>
      <c r="C32" s="16">
        <v>227375</v>
      </c>
      <c r="D32" s="16">
        <v>223811</v>
      </c>
      <c r="E32" s="16">
        <v>214713</v>
      </c>
      <c r="F32" s="16">
        <v>243585</v>
      </c>
      <c r="G32" s="16">
        <v>272331</v>
      </c>
      <c r="I32">
        <f t="shared" si="6"/>
        <v>237085.83333333334</v>
      </c>
      <c r="J32">
        <f t="shared" si="7"/>
        <v>229399.22222222222</v>
      </c>
      <c r="K32" s="1">
        <f t="shared" ref="K32:K35" si="8">K31/2</f>
        <v>6.25</v>
      </c>
    </row>
    <row r="33" spans="2:11" x14ac:dyDescent="0.3">
      <c r="B33" s="16">
        <v>119677</v>
      </c>
      <c r="C33" s="16">
        <v>138906</v>
      </c>
      <c r="D33" s="16">
        <v>108940</v>
      </c>
      <c r="E33" s="16">
        <v>111290</v>
      </c>
      <c r="F33" s="16">
        <v>112230</v>
      </c>
      <c r="G33" s="16">
        <v>130071</v>
      </c>
      <c r="I33">
        <f t="shared" si="6"/>
        <v>120185.66666666667</v>
      </c>
      <c r="J33">
        <f t="shared" si="7"/>
        <v>112499.05555555556</v>
      </c>
      <c r="K33" s="1">
        <f t="shared" si="8"/>
        <v>3.125</v>
      </c>
    </row>
    <row r="34" spans="2:11" x14ac:dyDescent="0.3">
      <c r="B34" s="16">
        <v>66892</v>
      </c>
      <c r="C34" s="16">
        <v>67623</v>
      </c>
      <c r="D34" s="16">
        <v>62367</v>
      </c>
      <c r="E34" s="16">
        <v>56719</v>
      </c>
      <c r="F34" s="16">
        <v>60722</v>
      </c>
      <c r="G34" s="16">
        <v>59311</v>
      </c>
      <c r="I34">
        <f t="shared" si="6"/>
        <v>62272.333333333336</v>
      </c>
      <c r="J34">
        <f t="shared" si="7"/>
        <v>54585.722222222226</v>
      </c>
      <c r="K34" s="1">
        <f t="shared" si="8"/>
        <v>1.5625</v>
      </c>
    </row>
    <row r="35" spans="2:11" x14ac:dyDescent="0.3">
      <c r="B35" s="16">
        <v>37728</v>
      </c>
      <c r="C35" s="16">
        <v>35477</v>
      </c>
      <c r="D35" s="16">
        <v>34734</v>
      </c>
      <c r="E35" s="16">
        <v>33383</v>
      </c>
      <c r="F35" s="16">
        <v>35495</v>
      </c>
      <c r="G35" s="16">
        <v>32633</v>
      </c>
      <c r="I35">
        <f t="shared" si="6"/>
        <v>34908.333333333336</v>
      </c>
      <c r="J35">
        <f t="shared" si="7"/>
        <v>27221.722222222226</v>
      </c>
      <c r="K35" s="1">
        <f t="shared" si="8"/>
        <v>0.78125</v>
      </c>
    </row>
    <row r="41" spans="2:11" x14ac:dyDescent="0.3">
      <c r="B41" s="16">
        <v>7546</v>
      </c>
      <c r="C41" s="16">
        <v>7600</v>
      </c>
      <c r="D41" s="16">
        <v>7815</v>
      </c>
      <c r="E41" s="16">
        <v>7927</v>
      </c>
      <c r="F41" s="16">
        <v>7562</v>
      </c>
      <c r="G41" s="16">
        <v>7549</v>
      </c>
      <c r="I41">
        <f>AVERAGE(B41:G43)</f>
        <v>7686.6111111111113</v>
      </c>
    </row>
    <row r="42" spans="2:11" x14ac:dyDescent="0.3">
      <c r="B42" s="16">
        <v>7716</v>
      </c>
      <c r="C42" s="16">
        <v>7536</v>
      </c>
      <c r="D42" s="16">
        <v>7805</v>
      </c>
      <c r="E42" s="16">
        <v>8059</v>
      </c>
      <c r="F42" s="16">
        <v>7597</v>
      </c>
      <c r="G42" s="16">
        <v>7461</v>
      </c>
    </row>
    <row r="43" spans="2:11" x14ac:dyDescent="0.3">
      <c r="B43" s="16">
        <v>7609</v>
      </c>
      <c r="C43" s="16">
        <v>7571</v>
      </c>
      <c r="D43" s="16">
        <v>7893</v>
      </c>
      <c r="E43" s="16">
        <v>8073</v>
      </c>
      <c r="F43" s="16">
        <v>7680</v>
      </c>
      <c r="G43" s="16">
        <v>7360</v>
      </c>
    </row>
  </sheetData>
  <mergeCells count="8">
    <mergeCell ref="J13:K13"/>
    <mergeCell ref="L13:M13"/>
    <mergeCell ref="B12:M12"/>
    <mergeCell ref="B1:E1"/>
    <mergeCell ref="B13:C13"/>
    <mergeCell ref="D13:E13"/>
    <mergeCell ref="F13:G13"/>
    <mergeCell ref="H13:I1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472E5-9FCF-7A46-8C70-F30A0E0F0DA5}">
  <dimension ref="A1:M43"/>
  <sheetViews>
    <sheetView topLeftCell="E5" workbookViewId="0">
      <selection activeCell="L25" sqref="L25"/>
    </sheetView>
  </sheetViews>
  <sheetFormatPr defaultColWidth="11.19921875" defaultRowHeight="15.6" x14ac:dyDescent="0.3"/>
  <sheetData>
    <row r="1" spans="1:13" x14ac:dyDescent="0.3">
      <c r="A1" s="14"/>
      <c r="B1" s="29" t="s">
        <v>221</v>
      </c>
      <c r="C1" s="29"/>
      <c r="D1" s="29"/>
      <c r="E1" s="29"/>
      <c r="F1" s="14"/>
      <c r="G1" s="14"/>
      <c r="H1" s="14"/>
      <c r="I1" s="14"/>
      <c r="J1" s="14"/>
      <c r="K1" s="14"/>
      <c r="L1" s="14"/>
      <c r="M1" s="14"/>
    </row>
    <row r="2" spans="1:13" x14ac:dyDescent="0.3">
      <c r="A2" s="15"/>
      <c r="B2" s="16">
        <v>1</v>
      </c>
      <c r="C2" s="16">
        <v>2</v>
      </c>
      <c r="D2" s="16">
        <v>3</v>
      </c>
      <c r="E2" s="16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</row>
    <row r="3" spans="1:13" x14ac:dyDescent="0.3">
      <c r="A3" s="18" t="s">
        <v>213</v>
      </c>
      <c r="B3" s="16" t="s">
        <v>0</v>
      </c>
      <c r="C3" s="1">
        <v>100</v>
      </c>
      <c r="D3" s="16" t="s">
        <v>0</v>
      </c>
      <c r="E3" s="1">
        <v>100</v>
      </c>
      <c r="F3" s="16" t="s">
        <v>0</v>
      </c>
      <c r="G3" s="1">
        <v>100</v>
      </c>
      <c r="H3" s="16" t="s">
        <v>0</v>
      </c>
      <c r="I3" s="1">
        <v>100</v>
      </c>
      <c r="J3" s="16" t="s">
        <v>0</v>
      </c>
      <c r="K3" s="1">
        <v>100</v>
      </c>
      <c r="L3" s="16" t="s">
        <v>0</v>
      </c>
      <c r="M3" s="1">
        <v>100</v>
      </c>
    </row>
    <row r="4" spans="1:13" x14ac:dyDescent="0.3">
      <c r="A4" s="18" t="s">
        <v>214</v>
      </c>
      <c r="B4" s="16" t="s">
        <v>0</v>
      </c>
      <c r="C4" s="1">
        <v>50</v>
      </c>
      <c r="D4" s="16" t="s">
        <v>0</v>
      </c>
      <c r="E4" s="1">
        <v>50</v>
      </c>
      <c r="F4" s="16" t="s">
        <v>0</v>
      </c>
      <c r="G4" s="1">
        <v>50</v>
      </c>
      <c r="H4" s="16" t="s">
        <v>0</v>
      </c>
      <c r="I4" s="1">
        <v>50</v>
      </c>
      <c r="J4" s="16" t="s">
        <v>0</v>
      </c>
      <c r="K4" s="1">
        <v>50</v>
      </c>
      <c r="L4" s="16" t="s">
        <v>0</v>
      </c>
      <c r="M4" s="1">
        <v>50</v>
      </c>
    </row>
    <row r="5" spans="1:13" x14ac:dyDescent="0.3">
      <c r="A5" s="18" t="s">
        <v>215</v>
      </c>
      <c r="B5" s="16" t="s">
        <v>0</v>
      </c>
      <c r="C5" s="1">
        <v>25</v>
      </c>
      <c r="D5" s="16" t="s">
        <v>0</v>
      </c>
      <c r="E5" s="1">
        <v>25</v>
      </c>
      <c r="F5" s="16" t="s">
        <v>0</v>
      </c>
      <c r="G5" s="1">
        <v>25</v>
      </c>
      <c r="H5" s="16" t="s">
        <v>0</v>
      </c>
      <c r="I5" s="1">
        <v>25</v>
      </c>
      <c r="J5" s="16" t="s">
        <v>0</v>
      </c>
      <c r="K5" s="1">
        <v>25</v>
      </c>
      <c r="L5" s="16" t="s">
        <v>0</v>
      </c>
      <c r="M5" s="1">
        <v>25</v>
      </c>
    </row>
    <row r="6" spans="1:13" x14ac:dyDescent="0.3">
      <c r="A6" s="18" t="s">
        <v>216</v>
      </c>
      <c r="B6" s="16" t="s">
        <v>0</v>
      </c>
      <c r="C6" s="1">
        <f>C5/2</f>
        <v>12.5</v>
      </c>
      <c r="D6" s="16" t="s">
        <v>0</v>
      </c>
      <c r="E6" s="1">
        <f>E5/2</f>
        <v>12.5</v>
      </c>
      <c r="F6" s="16" t="s">
        <v>0</v>
      </c>
      <c r="G6" s="1">
        <f>G5/2</f>
        <v>12.5</v>
      </c>
      <c r="H6" s="16" t="s">
        <v>0</v>
      </c>
      <c r="I6" s="1">
        <f>I5/2</f>
        <v>12.5</v>
      </c>
      <c r="J6" s="16" t="s">
        <v>0</v>
      </c>
      <c r="K6" s="1">
        <f>K5/2</f>
        <v>12.5</v>
      </c>
      <c r="L6" s="16" t="s">
        <v>0</v>
      </c>
      <c r="M6" s="1">
        <f>M5/2</f>
        <v>12.5</v>
      </c>
    </row>
    <row r="7" spans="1:13" x14ac:dyDescent="0.3">
      <c r="A7" s="18" t="s">
        <v>217</v>
      </c>
      <c r="B7" s="16" t="s">
        <v>0</v>
      </c>
      <c r="C7" s="1">
        <f t="shared" ref="C7:C10" si="0">C6/2</f>
        <v>6.25</v>
      </c>
      <c r="D7" s="16" t="s">
        <v>0</v>
      </c>
      <c r="E7" s="1">
        <f t="shared" ref="E7:E10" si="1">E6/2</f>
        <v>6.25</v>
      </c>
      <c r="F7" s="16" t="s">
        <v>0</v>
      </c>
      <c r="G7" s="1">
        <f t="shared" ref="G7:G10" si="2">G6/2</f>
        <v>6.25</v>
      </c>
      <c r="H7" s="16" t="s">
        <v>0</v>
      </c>
      <c r="I7" s="1">
        <f t="shared" ref="I7:I10" si="3">I6/2</f>
        <v>6.25</v>
      </c>
      <c r="J7" s="16" t="s">
        <v>0</v>
      </c>
      <c r="K7" s="1">
        <f t="shared" ref="K7:K10" si="4">K6/2</f>
        <v>6.25</v>
      </c>
      <c r="L7" s="16" t="s">
        <v>0</v>
      </c>
      <c r="M7" s="1">
        <f t="shared" ref="M7:M10" si="5">M6/2</f>
        <v>6.25</v>
      </c>
    </row>
    <row r="8" spans="1:13" x14ac:dyDescent="0.3">
      <c r="A8" s="18" t="s">
        <v>218</v>
      </c>
      <c r="B8" s="16" t="s">
        <v>230</v>
      </c>
      <c r="C8" s="1">
        <f t="shared" si="0"/>
        <v>3.125</v>
      </c>
      <c r="D8" s="16" t="s">
        <v>230</v>
      </c>
      <c r="E8" s="1">
        <f t="shared" si="1"/>
        <v>3.125</v>
      </c>
      <c r="F8" s="16" t="s">
        <v>230</v>
      </c>
      <c r="G8" s="1">
        <f t="shared" si="2"/>
        <v>3.125</v>
      </c>
      <c r="H8" s="16" t="s">
        <v>230</v>
      </c>
      <c r="I8" s="1">
        <f t="shared" si="3"/>
        <v>3.125</v>
      </c>
      <c r="J8" s="16" t="s">
        <v>230</v>
      </c>
      <c r="K8" s="1">
        <f t="shared" si="4"/>
        <v>3.125</v>
      </c>
      <c r="L8" s="16" t="s">
        <v>230</v>
      </c>
      <c r="M8" s="1">
        <f t="shared" si="5"/>
        <v>3.125</v>
      </c>
    </row>
    <row r="9" spans="1:13" x14ac:dyDescent="0.3">
      <c r="A9" s="18" t="s">
        <v>219</v>
      </c>
      <c r="B9" s="16" t="s">
        <v>230</v>
      </c>
      <c r="C9" s="1">
        <f t="shared" si="0"/>
        <v>1.5625</v>
      </c>
      <c r="D9" s="16" t="s">
        <v>230</v>
      </c>
      <c r="E9" s="1">
        <f t="shared" si="1"/>
        <v>1.5625</v>
      </c>
      <c r="F9" s="16" t="s">
        <v>230</v>
      </c>
      <c r="G9" s="1">
        <f t="shared" si="2"/>
        <v>1.5625</v>
      </c>
      <c r="H9" s="16" t="s">
        <v>230</v>
      </c>
      <c r="I9" s="1">
        <f t="shared" si="3"/>
        <v>1.5625</v>
      </c>
      <c r="J9" s="16" t="s">
        <v>230</v>
      </c>
      <c r="K9" s="1">
        <f t="shared" si="4"/>
        <v>1.5625</v>
      </c>
      <c r="L9" s="16" t="s">
        <v>230</v>
      </c>
      <c r="M9" s="1">
        <f t="shared" si="5"/>
        <v>1.5625</v>
      </c>
    </row>
    <row r="10" spans="1:13" x14ac:dyDescent="0.3">
      <c r="A10" s="18" t="s">
        <v>220</v>
      </c>
      <c r="B10" s="16" t="s">
        <v>230</v>
      </c>
      <c r="C10" s="1">
        <f t="shared" si="0"/>
        <v>0.78125</v>
      </c>
      <c r="D10" s="16" t="s">
        <v>230</v>
      </c>
      <c r="E10" s="1">
        <f t="shared" si="1"/>
        <v>0.78125</v>
      </c>
      <c r="F10" s="16" t="s">
        <v>230</v>
      </c>
      <c r="G10" s="1">
        <f t="shared" si="2"/>
        <v>0.78125</v>
      </c>
      <c r="H10" s="16" t="s">
        <v>230</v>
      </c>
      <c r="I10" s="1">
        <f t="shared" si="3"/>
        <v>0.78125</v>
      </c>
      <c r="J10" s="16" t="s">
        <v>230</v>
      </c>
      <c r="K10" s="1">
        <f t="shared" si="4"/>
        <v>0.78125</v>
      </c>
      <c r="L10" s="16" t="s">
        <v>230</v>
      </c>
      <c r="M10" s="1">
        <f t="shared" si="5"/>
        <v>0.78125</v>
      </c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3">
      <c r="A12" s="14"/>
      <c r="B12" s="25" t="s">
        <v>250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spans="1:13" x14ac:dyDescent="0.3">
      <c r="A13" s="14" t="s">
        <v>223</v>
      </c>
      <c r="B13" s="25">
        <v>37</v>
      </c>
      <c r="C13" s="26"/>
      <c r="D13" s="25">
        <v>42</v>
      </c>
      <c r="E13" s="26"/>
      <c r="F13" s="25">
        <v>43</v>
      </c>
      <c r="G13" s="26"/>
      <c r="H13" s="25">
        <v>46</v>
      </c>
      <c r="I13" s="26"/>
      <c r="J13" s="25">
        <v>48</v>
      </c>
      <c r="K13" s="26"/>
      <c r="L13" s="25">
        <v>52</v>
      </c>
      <c r="M13" s="26"/>
    </row>
    <row r="14" spans="1:13" x14ac:dyDescent="0.3">
      <c r="A14" s="15"/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>
        <v>8</v>
      </c>
      <c r="J14" s="16">
        <v>9</v>
      </c>
      <c r="K14" s="16">
        <v>10</v>
      </c>
      <c r="L14" s="16">
        <v>11</v>
      </c>
      <c r="M14" s="16">
        <v>12</v>
      </c>
    </row>
    <row r="15" spans="1:13" x14ac:dyDescent="0.3">
      <c r="A15" s="18" t="s">
        <v>213</v>
      </c>
      <c r="B15" s="16">
        <v>1758348</v>
      </c>
      <c r="C15" s="16">
        <v>3795500</v>
      </c>
      <c r="D15" s="16">
        <v>969339</v>
      </c>
      <c r="E15" s="16">
        <v>3949946</v>
      </c>
      <c r="F15" s="16">
        <v>1245203</v>
      </c>
      <c r="G15" s="16">
        <v>2562829</v>
      </c>
      <c r="H15" s="16">
        <v>1144064</v>
      </c>
      <c r="I15" s="16">
        <v>3423334</v>
      </c>
      <c r="J15" s="16">
        <v>691569</v>
      </c>
      <c r="K15" s="16">
        <v>3214281</v>
      </c>
      <c r="L15" s="16">
        <v>318836</v>
      </c>
      <c r="M15" s="16">
        <v>2714561</v>
      </c>
    </row>
    <row r="16" spans="1:13" x14ac:dyDescent="0.3">
      <c r="A16" s="18" t="s">
        <v>214</v>
      </c>
      <c r="B16" s="16">
        <v>2253477</v>
      </c>
      <c r="C16" s="16">
        <v>1893696</v>
      </c>
      <c r="D16" s="16">
        <v>646048</v>
      </c>
      <c r="E16" s="16">
        <v>1710368</v>
      </c>
      <c r="F16" s="16">
        <v>1454071</v>
      </c>
      <c r="G16" s="16">
        <v>1490768</v>
      </c>
      <c r="H16" s="16">
        <v>1077289</v>
      </c>
      <c r="I16" s="16">
        <v>1538286</v>
      </c>
      <c r="J16" s="16">
        <v>781566</v>
      </c>
      <c r="K16" s="16">
        <v>1496791</v>
      </c>
      <c r="L16" s="16">
        <v>482723</v>
      </c>
      <c r="M16" s="16">
        <v>2020032</v>
      </c>
    </row>
    <row r="17" spans="1:13" x14ac:dyDescent="0.3">
      <c r="A17" s="18" t="s">
        <v>215</v>
      </c>
      <c r="B17" s="16">
        <v>1583953</v>
      </c>
      <c r="C17" s="16">
        <v>855481</v>
      </c>
      <c r="D17" s="16">
        <v>1051453</v>
      </c>
      <c r="E17" s="16">
        <v>933828</v>
      </c>
      <c r="F17" s="16">
        <v>1772502</v>
      </c>
      <c r="G17" s="16">
        <v>800963</v>
      </c>
      <c r="H17" s="16">
        <v>1410629</v>
      </c>
      <c r="I17" s="16">
        <v>788214</v>
      </c>
      <c r="J17" s="16">
        <v>870687</v>
      </c>
      <c r="K17" s="16">
        <v>952120</v>
      </c>
      <c r="L17" s="16">
        <v>348128</v>
      </c>
      <c r="M17" s="16">
        <v>933903</v>
      </c>
    </row>
    <row r="18" spans="1:13" x14ac:dyDescent="0.3">
      <c r="A18" s="18" t="s">
        <v>216</v>
      </c>
      <c r="B18" s="16">
        <v>2210729</v>
      </c>
      <c r="C18" s="16">
        <v>477507</v>
      </c>
      <c r="D18" s="16">
        <v>1037874</v>
      </c>
      <c r="E18" s="16">
        <v>534622</v>
      </c>
      <c r="F18" s="16">
        <v>1750663</v>
      </c>
      <c r="G18" s="16">
        <v>428239</v>
      </c>
      <c r="H18" s="16">
        <v>1761774</v>
      </c>
      <c r="I18" s="16">
        <v>445691</v>
      </c>
      <c r="J18" s="16">
        <v>997443</v>
      </c>
      <c r="K18" s="16">
        <v>522706</v>
      </c>
      <c r="L18" s="16">
        <v>477324</v>
      </c>
      <c r="M18" s="16">
        <v>413215</v>
      </c>
    </row>
    <row r="19" spans="1:13" x14ac:dyDescent="0.3">
      <c r="A19" s="18" t="s">
        <v>217</v>
      </c>
      <c r="B19" s="16">
        <v>1664830</v>
      </c>
      <c r="C19" s="16">
        <v>223450</v>
      </c>
      <c r="D19" s="16">
        <v>941435</v>
      </c>
      <c r="E19" s="16">
        <v>220356</v>
      </c>
      <c r="F19" s="16">
        <v>1704113</v>
      </c>
      <c r="G19" s="16">
        <v>189448</v>
      </c>
      <c r="H19" s="16">
        <v>1555554</v>
      </c>
      <c r="I19" s="16">
        <v>204700</v>
      </c>
      <c r="J19" s="16">
        <v>1060314</v>
      </c>
      <c r="K19" s="16">
        <v>212360</v>
      </c>
      <c r="L19" s="16">
        <v>352166</v>
      </c>
      <c r="M19" s="16">
        <v>216763</v>
      </c>
    </row>
    <row r="20" spans="1:13" x14ac:dyDescent="0.3">
      <c r="A20" s="18" t="s">
        <v>218</v>
      </c>
      <c r="B20" s="16">
        <v>7605</v>
      </c>
      <c r="C20" s="16">
        <v>124558</v>
      </c>
      <c r="D20" s="16">
        <v>7685</v>
      </c>
      <c r="E20" s="16">
        <v>124336</v>
      </c>
      <c r="F20" s="16">
        <v>7952</v>
      </c>
      <c r="G20" s="16">
        <v>106412</v>
      </c>
      <c r="H20" s="16">
        <v>8134</v>
      </c>
      <c r="I20" s="16">
        <v>114833</v>
      </c>
      <c r="J20" s="16">
        <v>7711</v>
      </c>
      <c r="K20" s="16">
        <v>100614</v>
      </c>
      <c r="L20" s="16">
        <v>7540</v>
      </c>
      <c r="M20" s="16">
        <v>113978</v>
      </c>
    </row>
    <row r="21" spans="1:13" x14ac:dyDescent="0.3">
      <c r="A21" s="18" t="s">
        <v>219</v>
      </c>
      <c r="B21" s="16">
        <v>7682</v>
      </c>
      <c r="C21" s="16">
        <v>64476</v>
      </c>
      <c r="D21" s="16">
        <v>7588</v>
      </c>
      <c r="E21" s="16">
        <v>64314</v>
      </c>
      <c r="F21" s="16">
        <v>7671</v>
      </c>
      <c r="G21" s="16">
        <v>75132</v>
      </c>
      <c r="H21" s="16">
        <v>8308</v>
      </c>
      <c r="I21" s="16">
        <v>65789</v>
      </c>
      <c r="J21" s="16">
        <v>7972</v>
      </c>
      <c r="K21" s="16">
        <v>60084</v>
      </c>
      <c r="L21" s="16">
        <v>7417</v>
      </c>
      <c r="M21" s="16">
        <v>62894</v>
      </c>
    </row>
    <row r="22" spans="1:13" x14ac:dyDescent="0.3">
      <c r="A22" s="18" t="s">
        <v>220</v>
      </c>
      <c r="B22" s="16">
        <v>7604</v>
      </c>
      <c r="C22" s="16">
        <v>32770</v>
      </c>
      <c r="D22" s="16">
        <v>7519</v>
      </c>
      <c r="E22" s="16">
        <v>37320</v>
      </c>
      <c r="F22" s="16">
        <v>7589</v>
      </c>
      <c r="G22" s="16">
        <v>32758</v>
      </c>
      <c r="H22" s="16">
        <v>8390</v>
      </c>
      <c r="I22" s="16">
        <v>34248</v>
      </c>
      <c r="J22" s="16">
        <v>7602</v>
      </c>
      <c r="K22" s="16">
        <v>33872</v>
      </c>
      <c r="L22" s="16">
        <v>7349</v>
      </c>
      <c r="M22" s="16">
        <v>33007</v>
      </c>
    </row>
    <row r="23" spans="1:13" x14ac:dyDescent="0.3">
      <c r="A23" s="19" t="s">
        <v>234</v>
      </c>
      <c r="B23">
        <f>AVERAGE(B15:B19)</f>
        <v>1894267.4</v>
      </c>
      <c r="D23">
        <f>AVERAGE(D15:D19)</f>
        <v>929229.8</v>
      </c>
      <c r="F23">
        <f>AVERAGE(F15:F19)</f>
        <v>1585310.4</v>
      </c>
      <c r="H23">
        <f>AVERAGE(H15:H19)</f>
        <v>1389862</v>
      </c>
      <c r="J23">
        <f>AVERAGE(J15:J19)</f>
        <v>880315.8</v>
      </c>
      <c r="L23">
        <f>AVERAGE(L15:L19)</f>
        <v>395835.4</v>
      </c>
    </row>
    <row r="24" spans="1:13" x14ac:dyDescent="0.3">
      <c r="A24" s="19" t="s">
        <v>235</v>
      </c>
      <c r="B24">
        <f>B23-$I$41</f>
        <v>1886527.5111111109</v>
      </c>
      <c r="D24">
        <f>D23-$I$41</f>
        <v>921489.91111111117</v>
      </c>
      <c r="F24">
        <f>F23-$I$41</f>
        <v>1577570.5111111109</v>
      </c>
      <c r="H24">
        <f>H23-$I$41</f>
        <v>1382122.111111111</v>
      </c>
      <c r="J24">
        <f>J23-$I$41</f>
        <v>872575.91111111117</v>
      </c>
      <c r="L24">
        <f>L23-$I$41</f>
        <v>388095.51111111115</v>
      </c>
    </row>
    <row r="25" spans="1:13" x14ac:dyDescent="0.3">
      <c r="A25" s="19" t="s">
        <v>240</v>
      </c>
      <c r="B25">
        <f>B24*0.0000305378 - 0.5927715724</f>
        <v>57.017628256408884</v>
      </c>
      <c r="D25">
        <f>D24*0.0000305378 - 0.5927715724</f>
        <v>27.547503035128887</v>
      </c>
      <c r="F25">
        <f>F24*0.0000305378 - 0.5927715724</f>
        <v>47.582761181808884</v>
      </c>
      <c r="H25">
        <f>H24*0.0000305378 - 0.5927715724</f>
        <v>41.614197032288885</v>
      </c>
      <c r="J25">
        <f>J24*0.0000305378 - 0.5927715724</f>
        <v>26.053777085928889</v>
      </c>
      <c r="L25">
        <f>L24*0.0000305378 - 0.5927715724</f>
        <v>11.25881152680889</v>
      </c>
    </row>
    <row r="26" spans="1:13" x14ac:dyDescent="0.3">
      <c r="I26" t="s">
        <v>234</v>
      </c>
    </row>
    <row r="27" spans="1:13" x14ac:dyDescent="0.3">
      <c r="B27" s="16">
        <v>3795500</v>
      </c>
      <c r="C27" s="16">
        <v>3949946</v>
      </c>
      <c r="D27" s="16">
        <v>2562829</v>
      </c>
      <c r="E27" s="16">
        <v>3423334</v>
      </c>
      <c r="F27" s="16">
        <v>3214281</v>
      </c>
      <c r="G27" s="16">
        <v>2714561</v>
      </c>
      <c r="I27">
        <f>AVERAGE(B27:G27)</f>
        <v>3276741.8333333335</v>
      </c>
      <c r="J27">
        <f>I27-$I$41</f>
        <v>3269001.9444444445</v>
      </c>
      <c r="K27" s="1">
        <v>100</v>
      </c>
    </row>
    <row r="28" spans="1:13" x14ac:dyDescent="0.3">
      <c r="B28" s="16">
        <v>1893696</v>
      </c>
      <c r="C28" s="16">
        <v>1710368</v>
      </c>
      <c r="D28" s="16">
        <v>1490768</v>
      </c>
      <c r="E28" s="16">
        <v>1538286</v>
      </c>
      <c r="F28" s="16">
        <v>1496791</v>
      </c>
      <c r="G28" s="16">
        <v>2020032</v>
      </c>
      <c r="I28">
        <f t="shared" ref="I28:I34" si="6">AVERAGE(B28:G28)</f>
        <v>1691656.8333333333</v>
      </c>
      <c r="J28">
        <f t="shared" ref="J28:J34" si="7">I28-$I$41</f>
        <v>1683916.9444444443</v>
      </c>
      <c r="K28" s="1">
        <v>50</v>
      </c>
    </row>
    <row r="29" spans="1:13" x14ac:dyDescent="0.3">
      <c r="B29" s="16">
        <v>855481</v>
      </c>
      <c r="C29" s="16">
        <v>933828</v>
      </c>
      <c r="D29" s="16">
        <v>800963</v>
      </c>
      <c r="E29" s="16">
        <v>788214</v>
      </c>
      <c r="F29" s="16">
        <v>952120</v>
      </c>
      <c r="G29" s="16">
        <v>933903</v>
      </c>
      <c r="I29">
        <f t="shared" si="6"/>
        <v>877418.16666666663</v>
      </c>
      <c r="J29">
        <f t="shared" si="7"/>
        <v>869678.27777777775</v>
      </c>
      <c r="K29" s="1">
        <v>25</v>
      </c>
    </row>
    <row r="30" spans="1:13" x14ac:dyDescent="0.3">
      <c r="B30" s="16">
        <v>477507</v>
      </c>
      <c r="C30" s="16">
        <v>534622</v>
      </c>
      <c r="D30" s="16">
        <v>428239</v>
      </c>
      <c r="E30" s="16">
        <v>445691</v>
      </c>
      <c r="F30" s="16">
        <v>522706</v>
      </c>
      <c r="G30" s="16">
        <v>413215</v>
      </c>
      <c r="I30">
        <f t="shared" si="6"/>
        <v>470330</v>
      </c>
      <c r="J30">
        <f t="shared" si="7"/>
        <v>462590.11111111112</v>
      </c>
      <c r="K30" s="1">
        <f>K29/2</f>
        <v>12.5</v>
      </c>
    </row>
    <row r="31" spans="1:13" x14ac:dyDescent="0.3">
      <c r="B31" s="16">
        <v>223450</v>
      </c>
      <c r="C31" s="16">
        <v>220356</v>
      </c>
      <c r="D31" s="16">
        <v>189448</v>
      </c>
      <c r="E31" s="16">
        <v>204700</v>
      </c>
      <c r="F31" s="16">
        <v>212360</v>
      </c>
      <c r="G31" s="16">
        <v>216763</v>
      </c>
      <c r="I31">
        <f t="shared" si="6"/>
        <v>211179.5</v>
      </c>
      <c r="J31">
        <f t="shared" si="7"/>
        <v>203439.61111111112</v>
      </c>
      <c r="K31" s="1">
        <f t="shared" ref="K31:K34" si="8">K30/2</f>
        <v>6.25</v>
      </c>
    </row>
    <row r="32" spans="1:13" x14ac:dyDescent="0.3">
      <c r="B32" s="16">
        <v>124558</v>
      </c>
      <c r="C32" s="16">
        <v>124336</v>
      </c>
      <c r="D32" s="16">
        <v>106412</v>
      </c>
      <c r="E32" s="16">
        <v>114833</v>
      </c>
      <c r="F32" s="16">
        <v>100614</v>
      </c>
      <c r="G32" s="16">
        <v>113978</v>
      </c>
      <c r="I32">
        <f t="shared" si="6"/>
        <v>114121.83333333333</v>
      </c>
      <c r="J32">
        <f t="shared" si="7"/>
        <v>106381.94444444444</v>
      </c>
      <c r="K32" s="1">
        <f t="shared" si="8"/>
        <v>3.125</v>
      </c>
    </row>
    <row r="33" spans="2:11" x14ac:dyDescent="0.3">
      <c r="B33" s="16">
        <v>64476</v>
      </c>
      <c r="C33" s="16">
        <v>64314</v>
      </c>
      <c r="D33" s="16">
        <v>75132</v>
      </c>
      <c r="E33" s="16">
        <v>65789</v>
      </c>
      <c r="F33" s="16">
        <v>60084</v>
      </c>
      <c r="G33" s="16">
        <v>62894</v>
      </c>
      <c r="I33">
        <f t="shared" si="6"/>
        <v>65448.166666666664</v>
      </c>
      <c r="J33">
        <f t="shared" si="7"/>
        <v>57708.277777777774</v>
      </c>
      <c r="K33" s="1">
        <f t="shared" si="8"/>
        <v>1.5625</v>
      </c>
    </row>
    <row r="34" spans="2:11" x14ac:dyDescent="0.3">
      <c r="B34" s="16">
        <v>32770</v>
      </c>
      <c r="C34" s="16">
        <v>37320</v>
      </c>
      <c r="D34" s="16">
        <v>32758</v>
      </c>
      <c r="E34" s="16">
        <v>34248</v>
      </c>
      <c r="F34" s="16">
        <v>33872</v>
      </c>
      <c r="G34" s="16">
        <v>33007</v>
      </c>
      <c r="I34">
        <f t="shared" si="6"/>
        <v>33995.833333333336</v>
      </c>
      <c r="J34">
        <f t="shared" si="7"/>
        <v>26255.944444444445</v>
      </c>
      <c r="K34" s="1">
        <f t="shared" si="8"/>
        <v>0.78125</v>
      </c>
    </row>
    <row r="41" spans="2:11" x14ac:dyDescent="0.3">
      <c r="B41" s="16">
        <v>7605</v>
      </c>
      <c r="C41" s="16">
        <v>7685</v>
      </c>
      <c r="D41" s="16">
        <v>7952</v>
      </c>
      <c r="E41" s="16">
        <v>8134</v>
      </c>
      <c r="F41" s="16">
        <v>7711</v>
      </c>
      <c r="G41" s="16">
        <v>7540</v>
      </c>
      <c r="I41">
        <f>AVERAGE(B41:G43)</f>
        <v>7739.8888888888887</v>
      </c>
    </row>
    <row r="42" spans="2:11" x14ac:dyDescent="0.3">
      <c r="B42" s="16">
        <v>7682</v>
      </c>
      <c r="C42" s="16">
        <v>7588</v>
      </c>
      <c r="D42" s="16">
        <v>7671</v>
      </c>
      <c r="E42" s="16">
        <v>8308</v>
      </c>
      <c r="F42" s="16">
        <v>7972</v>
      </c>
      <c r="G42" s="16">
        <v>7417</v>
      </c>
    </row>
    <row r="43" spans="2:11" x14ac:dyDescent="0.3">
      <c r="B43" s="16">
        <v>7604</v>
      </c>
      <c r="C43" s="16">
        <v>7519</v>
      </c>
      <c r="D43" s="16">
        <v>7589</v>
      </c>
      <c r="E43" s="16">
        <v>8390</v>
      </c>
      <c r="F43" s="16">
        <v>7602</v>
      </c>
      <c r="G43" s="16">
        <v>7349</v>
      </c>
    </row>
  </sheetData>
  <mergeCells count="8">
    <mergeCell ref="B1:E1"/>
    <mergeCell ref="B12:M12"/>
    <mergeCell ref="B13:C13"/>
    <mergeCell ref="D13:E13"/>
    <mergeCell ref="F13:G13"/>
    <mergeCell ref="H13:I13"/>
    <mergeCell ref="J13:K13"/>
    <mergeCell ref="L13:M1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EE34-3BD8-444A-B1BE-56CC6F241A79}">
  <dimension ref="A1:M43"/>
  <sheetViews>
    <sheetView topLeftCell="E9" workbookViewId="0">
      <selection activeCell="M44" sqref="M44"/>
    </sheetView>
  </sheetViews>
  <sheetFormatPr defaultColWidth="11.19921875" defaultRowHeight="15.6" x14ac:dyDescent="0.3"/>
  <sheetData>
    <row r="1" spans="1:13" x14ac:dyDescent="0.3">
      <c r="A1" s="14"/>
      <c r="B1" s="29" t="s">
        <v>221</v>
      </c>
      <c r="C1" s="29"/>
      <c r="D1" s="29"/>
      <c r="E1" s="29"/>
      <c r="F1" s="14"/>
      <c r="G1" s="14"/>
      <c r="H1" s="14"/>
      <c r="I1" s="14"/>
      <c r="J1" s="14"/>
      <c r="K1" s="14"/>
      <c r="L1" s="14"/>
      <c r="M1" s="14"/>
    </row>
    <row r="2" spans="1:13" x14ac:dyDescent="0.3">
      <c r="A2" s="15"/>
      <c r="B2" s="16">
        <v>1</v>
      </c>
      <c r="C2" s="16">
        <v>2</v>
      </c>
      <c r="D2" s="16">
        <v>3</v>
      </c>
      <c r="E2" s="16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</row>
    <row r="3" spans="1:13" x14ac:dyDescent="0.3">
      <c r="A3" s="18" t="s">
        <v>213</v>
      </c>
      <c r="B3" s="16" t="s">
        <v>0</v>
      </c>
      <c r="C3" s="1">
        <v>100</v>
      </c>
      <c r="D3" s="16" t="s">
        <v>0</v>
      </c>
      <c r="E3" s="1">
        <v>100</v>
      </c>
      <c r="F3" s="16" t="s">
        <v>0</v>
      </c>
      <c r="G3" s="1">
        <v>100</v>
      </c>
      <c r="H3" s="16" t="s">
        <v>0</v>
      </c>
      <c r="I3" s="1">
        <v>100</v>
      </c>
      <c r="J3" s="16" t="s">
        <v>0</v>
      </c>
      <c r="K3" s="1">
        <v>100</v>
      </c>
      <c r="L3" s="16" t="s">
        <v>0</v>
      </c>
      <c r="M3" s="1">
        <v>100</v>
      </c>
    </row>
    <row r="4" spans="1:13" x14ac:dyDescent="0.3">
      <c r="A4" s="18" t="s">
        <v>214</v>
      </c>
      <c r="B4" s="16" t="s">
        <v>0</v>
      </c>
      <c r="C4" s="1">
        <v>50</v>
      </c>
      <c r="D4" s="16" t="s">
        <v>0</v>
      </c>
      <c r="E4" s="1">
        <v>50</v>
      </c>
      <c r="F4" s="16" t="s">
        <v>0</v>
      </c>
      <c r="G4" s="1">
        <v>50</v>
      </c>
      <c r="H4" s="16" t="s">
        <v>0</v>
      </c>
      <c r="I4" s="1">
        <v>50</v>
      </c>
      <c r="J4" s="16" t="s">
        <v>0</v>
      </c>
      <c r="K4" s="1">
        <v>50</v>
      </c>
      <c r="L4" s="16" t="s">
        <v>0</v>
      </c>
      <c r="M4" s="1">
        <v>50</v>
      </c>
    </row>
    <row r="5" spans="1:13" x14ac:dyDescent="0.3">
      <c r="A5" s="18" t="s">
        <v>215</v>
      </c>
      <c r="B5" s="16" t="s">
        <v>0</v>
      </c>
      <c r="C5" s="1">
        <v>25</v>
      </c>
      <c r="D5" s="16" t="s">
        <v>0</v>
      </c>
      <c r="E5" s="1">
        <v>25</v>
      </c>
      <c r="F5" s="16" t="s">
        <v>0</v>
      </c>
      <c r="G5" s="1">
        <v>25</v>
      </c>
      <c r="H5" s="16" t="s">
        <v>0</v>
      </c>
      <c r="I5" s="1">
        <v>25</v>
      </c>
      <c r="J5" s="16" t="s">
        <v>0</v>
      </c>
      <c r="K5" s="1">
        <v>25</v>
      </c>
      <c r="L5" s="16" t="s">
        <v>0</v>
      </c>
      <c r="M5" s="1">
        <v>25</v>
      </c>
    </row>
    <row r="6" spans="1:13" x14ac:dyDescent="0.3">
      <c r="A6" s="18" t="s">
        <v>216</v>
      </c>
      <c r="B6" s="16" t="s">
        <v>0</v>
      </c>
      <c r="C6" s="1">
        <f>C5/2</f>
        <v>12.5</v>
      </c>
      <c r="D6" s="16" t="s">
        <v>0</v>
      </c>
      <c r="E6" s="1">
        <f>E5/2</f>
        <v>12.5</v>
      </c>
      <c r="F6" s="16" t="s">
        <v>0</v>
      </c>
      <c r="G6" s="1">
        <f>G5/2</f>
        <v>12.5</v>
      </c>
      <c r="H6" s="16" t="s">
        <v>0</v>
      </c>
      <c r="I6" s="1">
        <f>I5/2</f>
        <v>12.5</v>
      </c>
      <c r="J6" s="16" t="s">
        <v>0</v>
      </c>
      <c r="K6" s="1">
        <f>K5/2</f>
        <v>12.5</v>
      </c>
      <c r="L6" s="16" t="s">
        <v>0</v>
      </c>
      <c r="M6" s="1">
        <f>M5/2</f>
        <v>12.5</v>
      </c>
    </row>
    <row r="7" spans="1:13" x14ac:dyDescent="0.3">
      <c r="A7" s="18" t="s">
        <v>217</v>
      </c>
      <c r="B7" s="16" t="s">
        <v>0</v>
      </c>
      <c r="C7" s="1">
        <f t="shared" ref="C7:C10" si="0">C6/2</f>
        <v>6.25</v>
      </c>
      <c r="D7" s="16" t="s">
        <v>0</v>
      </c>
      <c r="E7" s="1">
        <f t="shared" ref="E7:E10" si="1">E6/2</f>
        <v>6.25</v>
      </c>
      <c r="F7" s="16" t="s">
        <v>0</v>
      </c>
      <c r="G7" s="1">
        <f t="shared" ref="G7:G10" si="2">G6/2</f>
        <v>6.25</v>
      </c>
      <c r="H7" s="16" t="s">
        <v>0</v>
      </c>
      <c r="I7" s="1">
        <f t="shared" ref="I7:I10" si="3">I6/2</f>
        <v>6.25</v>
      </c>
      <c r="J7" s="16" t="s">
        <v>0</v>
      </c>
      <c r="K7" s="1">
        <f t="shared" ref="K7:K10" si="4">K6/2</f>
        <v>6.25</v>
      </c>
      <c r="L7" s="16" t="s">
        <v>0</v>
      </c>
      <c r="M7" s="1">
        <f t="shared" ref="M7:M10" si="5">M6/2</f>
        <v>6.25</v>
      </c>
    </row>
    <row r="8" spans="1:13" x14ac:dyDescent="0.3">
      <c r="A8" s="18" t="s">
        <v>218</v>
      </c>
      <c r="B8" s="16" t="s">
        <v>230</v>
      </c>
      <c r="C8" s="1">
        <f t="shared" si="0"/>
        <v>3.125</v>
      </c>
      <c r="D8" s="16" t="s">
        <v>230</v>
      </c>
      <c r="E8" s="1">
        <f t="shared" si="1"/>
        <v>3.125</v>
      </c>
      <c r="F8" s="16" t="s">
        <v>230</v>
      </c>
      <c r="G8" s="1">
        <f t="shared" si="2"/>
        <v>3.125</v>
      </c>
      <c r="H8" s="16" t="s">
        <v>230</v>
      </c>
      <c r="I8" s="1">
        <f t="shared" si="3"/>
        <v>3.125</v>
      </c>
      <c r="J8" s="16" t="s">
        <v>230</v>
      </c>
      <c r="K8" s="1">
        <f t="shared" si="4"/>
        <v>3.125</v>
      </c>
      <c r="L8" s="16" t="s">
        <v>230</v>
      </c>
      <c r="M8" s="1">
        <f t="shared" si="5"/>
        <v>3.125</v>
      </c>
    </row>
    <row r="9" spans="1:13" x14ac:dyDescent="0.3">
      <c r="A9" s="18" t="s">
        <v>219</v>
      </c>
      <c r="B9" s="16" t="s">
        <v>230</v>
      </c>
      <c r="C9" s="1">
        <f t="shared" si="0"/>
        <v>1.5625</v>
      </c>
      <c r="D9" s="16" t="s">
        <v>230</v>
      </c>
      <c r="E9" s="1">
        <f t="shared" si="1"/>
        <v>1.5625</v>
      </c>
      <c r="F9" s="16" t="s">
        <v>230</v>
      </c>
      <c r="G9" s="1">
        <f t="shared" si="2"/>
        <v>1.5625</v>
      </c>
      <c r="H9" s="16" t="s">
        <v>230</v>
      </c>
      <c r="I9" s="1">
        <f t="shared" si="3"/>
        <v>1.5625</v>
      </c>
      <c r="J9" s="16" t="s">
        <v>230</v>
      </c>
      <c r="K9" s="1">
        <f t="shared" si="4"/>
        <v>1.5625</v>
      </c>
      <c r="L9" s="16" t="s">
        <v>230</v>
      </c>
      <c r="M9" s="1">
        <f t="shared" si="5"/>
        <v>1.5625</v>
      </c>
    </row>
    <row r="10" spans="1:13" x14ac:dyDescent="0.3">
      <c r="A10" s="18" t="s">
        <v>220</v>
      </c>
      <c r="B10" s="16" t="s">
        <v>230</v>
      </c>
      <c r="C10" s="1">
        <f t="shared" si="0"/>
        <v>0.78125</v>
      </c>
      <c r="D10" s="16" t="s">
        <v>230</v>
      </c>
      <c r="E10" s="1">
        <f t="shared" si="1"/>
        <v>0.78125</v>
      </c>
      <c r="F10" s="16" t="s">
        <v>230</v>
      </c>
      <c r="G10" s="1">
        <f t="shared" si="2"/>
        <v>0.78125</v>
      </c>
      <c r="H10" s="16" t="s">
        <v>230</v>
      </c>
      <c r="I10" s="1">
        <f t="shared" si="3"/>
        <v>0.78125</v>
      </c>
      <c r="J10" s="16" t="s">
        <v>230</v>
      </c>
      <c r="K10" s="1">
        <f t="shared" si="4"/>
        <v>0.78125</v>
      </c>
      <c r="L10" s="16" t="s">
        <v>230</v>
      </c>
      <c r="M10" s="1">
        <f t="shared" si="5"/>
        <v>0.78125</v>
      </c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3">
      <c r="A12" s="14"/>
      <c r="B12" s="25" t="s">
        <v>250</v>
      </c>
      <c r="C12" s="27"/>
      <c r="D12" s="27"/>
      <c r="E12" s="27"/>
      <c r="F12" s="27"/>
      <c r="G12" s="27"/>
      <c r="H12" s="27"/>
      <c r="I12" s="27"/>
      <c r="J12" s="27" t="s">
        <v>228</v>
      </c>
      <c r="K12" s="27"/>
      <c r="L12" s="27"/>
      <c r="M12" s="28"/>
    </row>
    <row r="13" spans="1:13" x14ac:dyDescent="0.3">
      <c r="A13" s="14" t="s">
        <v>223</v>
      </c>
      <c r="B13" s="25">
        <v>54</v>
      </c>
      <c r="C13" s="26"/>
      <c r="D13" s="25">
        <v>72</v>
      </c>
      <c r="E13" s="26"/>
      <c r="F13" s="25">
        <v>74</v>
      </c>
      <c r="G13" s="26"/>
      <c r="H13" s="25">
        <v>76</v>
      </c>
      <c r="I13" s="26"/>
      <c r="J13" s="25">
        <v>26</v>
      </c>
      <c r="K13" s="26"/>
      <c r="L13" s="25">
        <v>27</v>
      </c>
      <c r="M13" s="26"/>
    </row>
    <row r="14" spans="1:13" x14ac:dyDescent="0.3">
      <c r="A14" s="15"/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>
        <v>8</v>
      </c>
      <c r="J14" s="16">
        <v>9</v>
      </c>
      <c r="K14" s="16">
        <v>10</v>
      </c>
      <c r="L14" s="16">
        <v>11</v>
      </c>
      <c r="M14" s="16">
        <v>12</v>
      </c>
    </row>
    <row r="15" spans="1:13" x14ac:dyDescent="0.3">
      <c r="A15" s="18" t="s">
        <v>213</v>
      </c>
      <c r="B15" s="16">
        <v>887252</v>
      </c>
      <c r="C15" s="16">
        <v>3839707</v>
      </c>
      <c r="D15" s="16">
        <v>920455</v>
      </c>
      <c r="E15" s="16">
        <v>3219130</v>
      </c>
      <c r="F15" s="16">
        <v>270802</v>
      </c>
      <c r="G15" s="16">
        <v>2734271</v>
      </c>
      <c r="H15" s="16">
        <v>329995</v>
      </c>
      <c r="I15" s="16">
        <v>2778415</v>
      </c>
      <c r="J15" s="16">
        <v>145116</v>
      </c>
      <c r="K15" s="16">
        <v>2871635</v>
      </c>
      <c r="L15" s="16">
        <v>120800</v>
      </c>
      <c r="M15" s="16">
        <v>3321524</v>
      </c>
    </row>
    <row r="16" spans="1:13" x14ac:dyDescent="0.3">
      <c r="A16" s="18" t="s">
        <v>214</v>
      </c>
      <c r="B16" s="16">
        <v>1299461</v>
      </c>
      <c r="C16" s="16">
        <v>1758022</v>
      </c>
      <c r="D16" s="16">
        <v>1076451</v>
      </c>
      <c r="E16" s="16">
        <v>1745254</v>
      </c>
      <c r="F16" s="16">
        <v>459620</v>
      </c>
      <c r="G16" s="16">
        <v>1668749</v>
      </c>
      <c r="H16" s="16">
        <v>343304</v>
      </c>
      <c r="I16" s="16">
        <v>1512023</v>
      </c>
      <c r="J16" s="16">
        <v>196459</v>
      </c>
      <c r="K16" s="16">
        <v>1707489</v>
      </c>
      <c r="L16" s="16">
        <v>115706</v>
      </c>
      <c r="M16" s="16">
        <v>1749746</v>
      </c>
    </row>
    <row r="17" spans="1:13" x14ac:dyDescent="0.3">
      <c r="A17" s="18" t="s">
        <v>215</v>
      </c>
      <c r="B17" s="16">
        <v>1591327</v>
      </c>
      <c r="C17" s="16">
        <v>815550</v>
      </c>
      <c r="D17" s="16">
        <v>955892</v>
      </c>
      <c r="E17" s="16">
        <v>939794</v>
      </c>
      <c r="F17" s="16">
        <v>452768</v>
      </c>
      <c r="G17" s="16">
        <v>938220</v>
      </c>
      <c r="H17" s="16">
        <v>318739</v>
      </c>
      <c r="I17" s="16">
        <v>829003</v>
      </c>
      <c r="J17" s="16">
        <v>203318</v>
      </c>
      <c r="K17" s="16">
        <v>939332</v>
      </c>
      <c r="L17" s="16">
        <v>122235</v>
      </c>
      <c r="M17" s="16">
        <v>749624</v>
      </c>
    </row>
    <row r="18" spans="1:13" x14ac:dyDescent="0.3">
      <c r="A18" s="18" t="s">
        <v>216</v>
      </c>
      <c r="B18" s="16">
        <v>933654</v>
      </c>
      <c r="C18" s="16">
        <v>432335</v>
      </c>
      <c r="D18" s="16">
        <v>1155457</v>
      </c>
      <c r="E18" s="16">
        <v>444800</v>
      </c>
      <c r="F18" s="16">
        <v>370367</v>
      </c>
      <c r="G18" s="16">
        <v>476026</v>
      </c>
      <c r="H18" s="16">
        <v>262772</v>
      </c>
      <c r="I18" s="16">
        <v>332112</v>
      </c>
      <c r="J18" s="16">
        <v>297746</v>
      </c>
      <c r="K18" s="16">
        <v>467431</v>
      </c>
      <c r="L18" s="16">
        <v>153150</v>
      </c>
      <c r="M18" s="16">
        <v>385822</v>
      </c>
    </row>
    <row r="19" spans="1:13" x14ac:dyDescent="0.3">
      <c r="A19" s="18" t="s">
        <v>217</v>
      </c>
      <c r="B19" s="16">
        <v>1016032</v>
      </c>
      <c r="C19" s="16">
        <v>209664</v>
      </c>
      <c r="D19" s="16">
        <v>859440</v>
      </c>
      <c r="E19" s="16">
        <v>204698</v>
      </c>
      <c r="F19" s="16">
        <v>425087</v>
      </c>
      <c r="G19" s="16">
        <v>224349</v>
      </c>
      <c r="H19" s="16">
        <v>328555</v>
      </c>
      <c r="I19" s="16">
        <v>212828</v>
      </c>
      <c r="J19" s="16">
        <v>222180</v>
      </c>
      <c r="K19" s="16">
        <v>210999</v>
      </c>
      <c r="L19" s="16">
        <v>89167</v>
      </c>
      <c r="M19" s="16">
        <v>226270</v>
      </c>
    </row>
    <row r="20" spans="1:13" x14ac:dyDescent="0.3">
      <c r="A20" s="18" t="s">
        <v>218</v>
      </c>
      <c r="B20" s="16">
        <v>7581</v>
      </c>
      <c r="C20" s="16">
        <v>125721</v>
      </c>
      <c r="D20" s="16">
        <v>7234</v>
      </c>
      <c r="E20" s="16">
        <v>122487</v>
      </c>
      <c r="F20" s="16">
        <v>7645</v>
      </c>
      <c r="G20" s="16">
        <v>117496</v>
      </c>
      <c r="H20" s="16">
        <v>6875</v>
      </c>
      <c r="I20" s="16">
        <v>107657</v>
      </c>
      <c r="J20" s="16">
        <v>7854</v>
      </c>
      <c r="K20" s="16">
        <v>113221</v>
      </c>
      <c r="L20" s="16">
        <v>7746</v>
      </c>
      <c r="M20" s="16">
        <v>91914</v>
      </c>
    </row>
    <row r="21" spans="1:13" x14ac:dyDescent="0.3">
      <c r="A21" s="18" t="s">
        <v>219</v>
      </c>
      <c r="B21" s="16">
        <v>7655</v>
      </c>
      <c r="C21" s="16">
        <v>52978</v>
      </c>
      <c r="D21" s="16">
        <v>9604</v>
      </c>
      <c r="E21" s="16">
        <v>60731</v>
      </c>
      <c r="F21" s="16">
        <v>7538</v>
      </c>
      <c r="G21" s="16">
        <v>54157</v>
      </c>
      <c r="H21" s="16">
        <v>6930</v>
      </c>
      <c r="I21" s="16">
        <v>56005</v>
      </c>
      <c r="J21" s="16">
        <v>7847</v>
      </c>
      <c r="K21" s="16">
        <v>65304</v>
      </c>
      <c r="L21" s="16">
        <v>7640</v>
      </c>
      <c r="M21" s="16">
        <v>49885</v>
      </c>
    </row>
    <row r="22" spans="1:13" x14ac:dyDescent="0.3">
      <c r="A22" s="18" t="s">
        <v>220</v>
      </c>
      <c r="B22" s="16">
        <v>7624</v>
      </c>
      <c r="C22" s="16">
        <v>37050</v>
      </c>
      <c r="D22" s="16">
        <v>7277</v>
      </c>
      <c r="E22" s="16">
        <v>33482</v>
      </c>
      <c r="F22" s="16">
        <v>7633</v>
      </c>
      <c r="G22" s="16">
        <v>35630</v>
      </c>
      <c r="H22" s="16">
        <v>6952</v>
      </c>
      <c r="I22" s="16">
        <v>30445</v>
      </c>
      <c r="J22" s="16">
        <v>7871</v>
      </c>
      <c r="K22" s="16">
        <v>32820</v>
      </c>
      <c r="L22" s="16">
        <v>7704</v>
      </c>
      <c r="M22" s="16">
        <v>29317</v>
      </c>
    </row>
    <row r="23" spans="1:13" x14ac:dyDescent="0.3">
      <c r="A23" s="19" t="s">
        <v>234</v>
      </c>
      <c r="B23">
        <f>AVERAGE(B15:B19)</f>
        <v>1145545.2</v>
      </c>
      <c r="D23">
        <f>AVERAGE(D15:D19)</f>
        <v>993539</v>
      </c>
      <c r="F23">
        <f>AVERAGE(F15:F19)</f>
        <v>395728.8</v>
      </c>
      <c r="H23">
        <f>AVERAGE(H15:H19)</f>
        <v>316673</v>
      </c>
      <c r="J23">
        <f>AVERAGE(J15:J19)</f>
        <v>212963.8</v>
      </c>
      <c r="L23">
        <f>AVERAGE(L15:L19)</f>
        <v>120211.6</v>
      </c>
    </row>
    <row r="24" spans="1:13" x14ac:dyDescent="0.3">
      <c r="A24" s="19" t="s">
        <v>235</v>
      </c>
      <c r="B24">
        <f>B23-$I$41</f>
        <v>1137922.4222222222</v>
      </c>
      <c r="D24">
        <f>D23-$I$41</f>
        <v>985916.22222222225</v>
      </c>
      <c r="F24">
        <f>F23-$I$41</f>
        <v>388106.02222222224</v>
      </c>
      <c r="H24">
        <f>H23-$I$41</f>
        <v>309050.22222222225</v>
      </c>
      <c r="J24">
        <f>J23-$I$41</f>
        <v>205341.02222222221</v>
      </c>
      <c r="L24">
        <f>L23-$I$41</f>
        <v>112588.82222222222</v>
      </c>
    </row>
    <row r="25" spans="1:13" x14ac:dyDescent="0.3">
      <c r="A25" s="19" t="s">
        <v>240</v>
      </c>
      <c r="B25">
        <f>B24* 0.0000317151 - 0.7308976278</f>
        <v>35.35842578522</v>
      </c>
      <c r="D25">
        <f>D24* 0.0000317151 - 0.7308976278</f>
        <v>30.537533951599997</v>
      </c>
      <c r="F25">
        <f>F24* 0.0000317151 - 0.7308976278</f>
        <v>11.577923677579999</v>
      </c>
      <c r="H25">
        <f>H24* 0.0000317151 - 0.7308976278</f>
        <v>9.0706610750000003</v>
      </c>
      <c r="J25">
        <f>J24* 0.0000317151 - 0.7308976278</f>
        <v>5.7815134260799992</v>
      </c>
      <c r="L25">
        <f>L24* 0.0000317151 - 0.7308976278</f>
        <v>2.8398681278599995</v>
      </c>
    </row>
    <row r="28" spans="1:13" x14ac:dyDescent="0.3">
      <c r="I28" t="s">
        <v>234</v>
      </c>
    </row>
    <row r="29" spans="1:13" x14ac:dyDescent="0.3">
      <c r="B29" s="16">
        <v>3839707</v>
      </c>
      <c r="C29" s="16">
        <v>3219130</v>
      </c>
      <c r="D29" s="16">
        <v>2734271</v>
      </c>
      <c r="E29" s="16">
        <v>2778415</v>
      </c>
      <c r="F29" s="16">
        <v>2871635</v>
      </c>
      <c r="G29" s="16">
        <v>3321524</v>
      </c>
      <c r="I29">
        <f>AVERAGE(B29:G29)</f>
        <v>3127447</v>
      </c>
      <c r="J29">
        <f>I29-$I$41</f>
        <v>3119824.222222222</v>
      </c>
      <c r="K29" s="1">
        <v>100</v>
      </c>
    </row>
    <row r="30" spans="1:13" x14ac:dyDescent="0.3">
      <c r="B30" s="16">
        <v>1758022</v>
      </c>
      <c r="C30" s="16">
        <v>1745254</v>
      </c>
      <c r="D30" s="16">
        <v>1668749</v>
      </c>
      <c r="E30" s="16">
        <v>1512023</v>
      </c>
      <c r="F30" s="16">
        <v>1707489</v>
      </c>
      <c r="G30" s="16">
        <v>1749746</v>
      </c>
      <c r="I30">
        <f t="shared" ref="I30:I36" si="6">AVERAGE(B30:G30)</f>
        <v>1690213.8333333333</v>
      </c>
      <c r="J30">
        <f t="shared" ref="J30:J36" si="7">I30-$I$41</f>
        <v>1682591.0555555555</v>
      </c>
      <c r="K30" s="1">
        <v>50</v>
      </c>
    </row>
    <row r="31" spans="1:13" x14ac:dyDescent="0.3">
      <c r="B31" s="16">
        <v>815550</v>
      </c>
      <c r="C31" s="16">
        <v>939794</v>
      </c>
      <c r="D31" s="16">
        <v>938220</v>
      </c>
      <c r="E31" s="16">
        <v>829003</v>
      </c>
      <c r="F31" s="16">
        <v>939332</v>
      </c>
      <c r="G31" s="16">
        <v>749624</v>
      </c>
      <c r="I31">
        <f t="shared" si="6"/>
        <v>868587.16666666663</v>
      </c>
      <c r="J31">
        <f t="shared" si="7"/>
        <v>860964.38888888888</v>
      </c>
      <c r="K31" s="1">
        <v>25</v>
      </c>
    </row>
    <row r="32" spans="1:13" x14ac:dyDescent="0.3">
      <c r="B32" s="16">
        <v>432335</v>
      </c>
      <c r="C32" s="16">
        <v>444800</v>
      </c>
      <c r="D32" s="16">
        <v>476026</v>
      </c>
      <c r="E32" s="16">
        <v>332112</v>
      </c>
      <c r="F32" s="16">
        <v>467431</v>
      </c>
      <c r="G32" s="16">
        <v>385822</v>
      </c>
      <c r="I32">
        <f t="shared" si="6"/>
        <v>423087.66666666669</v>
      </c>
      <c r="J32">
        <f t="shared" si="7"/>
        <v>415464.88888888893</v>
      </c>
      <c r="K32" s="1">
        <f>K31/2</f>
        <v>12.5</v>
      </c>
    </row>
    <row r="33" spans="2:11" x14ac:dyDescent="0.3">
      <c r="B33" s="16">
        <v>209664</v>
      </c>
      <c r="C33" s="16">
        <v>204698</v>
      </c>
      <c r="D33" s="16">
        <v>224349</v>
      </c>
      <c r="E33" s="16">
        <v>212828</v>
      </c>
      <c r="F33" s="16">
        <v>210999</v>
      </c>
      <c r="G33" s="16">
        <v>226270</v>
      </c>
      <c r="I33">
        <f t="shared" si="6"/>
        <v>214801.33333333334</v>
      </c>
      <c r="J33">
        <f t="shared" si="7"/>
        <v>207178.55555555556</v>
      </c>
      <c r="K33" s="1">
        <f t="shared" ref="K33:K36" si="8">K32/2</f>
        <v>6.25</v>
      </c>
    </row>
    <row r="34" spans="2:11" x14ac:dyDescent="0.3">
      <c r="B34" s="16">
        <v>125721</v>
      </c>
      <c r="C34" s="16">
        <v>122487</v>
      </c>
      <c r="D34" s="16">
        <v>117496</v>
      </c>
      <c r="E34" s="16">
        <v>107657</v>
      </c>
      <c r="F34" s="16">
        <v>113221</v>
      </c>
      <c r="G34" s="16">
        <v>91914</v>
      </c>
      <c r="I34">
        <f t="shared" si="6"/>
        <v>113082.66666666667</v>
      </c>
      <c r="J34">
        <f t="shared" si="7"/>
        <v>105459.88888888889</v>
      </c>
      <c r="K34" s="1">
        <f t="shared" si="8"/>
        <v>3.125</v>
      </c>
    </row>
    <row r="35" spans="2:11" x14ac:dyDescent="0.3">
      <c r="B35" s="16">
        <v>52978</v>
      </c>
      <c r="C35" s="16">
        <v>60731</v>
      </c>
      <c r="D35" s="16">
        <v>54157</v>
      </c>
      <c r="E35" s="16">
        <v>56005</v>
      </c>
      <c r="F35" s="16">
        <v>65304</v>
      </c>
      <c r="G35" s="16">
        <v>49885</v>
      </c>
      <c r="I35">
        <f t="shared" si="6"/>
        <v>56510</v>
      </c>
      <c r="J35">
        <f t="shared" si="7"/>
        <v>48887.222222222219</v>
      </c>
      <c r="K35" s="1">
        <f t="shared" si="8"/>
        <v>1.5625</v>
      </c>
    </row>
    <row r="36" spans="2:11" x14ac:dyDescent="0.3">
      <c r="B36" s="16">
        <v>37050</v>
      </c>
      <c r="C36" s="16">
        <v>33482</v>
      </c>
      <c r="D36" s="16">
        <v>35630</v>
      </c>
      <c r="E36" s="16">
        <v>30445</v>
      </c>
      <c r="F36" s="16">
        <v>32820</v>
      </c>
      <c r="G36" s="16">
        <v>29317</v>
      </c>
      <c r="I36">
        <f t="shared" si="6"/>
        <v>33124</v>
      </c>
      <c r="J36">
        <f t="shared" si="7"/>
        <v>25501.222222222223</v>
      </c>
      <c r="K36" s="1">
        <f t="shared" si="8"/>
        <v>0.78125</v>
      </c>
    </row>
    <row r="41" spans="2:11" x14ac:dyDescent="0.3">
      <c r="B41" s="16">
        <v>7581</v>
      </c>
      <c r="C41" s="16">
        <v>7234</v>
      </c>
      <c r="D41" s="16">
        <v>7645</v>
      </c>
      <c r="E41" s="16">
        <v>6875</v>
      </c>
      <c r="F41" s="16">
        <v>7854</v>
      </c>
      <c r="G41" s="16">
        <v>7746</v>
      </c>
      <c r="I41">
        <f>AVERAGE(B41:G43)</f>
        <v>7622.7777777777774</v>
      </c>
    </row>
    <row r="42" spans="2:11" x14ac:dyDescent="0.3">
      <c r="B42" s="16">
        <v>7655</v>
      </c>
      <c r="C42" s="16">
        <v>9604</v>
      </c>
      <c r="D42" s="16">
        <v>7538</v>
      </c>
      <c r="E42" s="16">
        <v>6930</v>
      </c>
      <c r="F42" s="16">
        <v>7847</v>
      </c>
      <c r="G42" s="16">
        <v>7640</v>
      </c>
    </row>
    <row r="43" spans="2:11" x14ac:dyDescent="0.3">
      <c r="B43" s="16">
        <v>7624</v>
      </c>
      <c r="C43" s="16">
        <v>7277</v>
      </c>
      <c r="D43" s="16">
        <v>7633</v>
      </c>
      <c r="E43" s="16">
        <v>6952</v>
      </c>
      <c r="F43" s="16">
        <v>7871</v>
      </c>
      <c r="G43" s="16">
        <v>7704</v>
      </c>
    </row>
  </sheetData>
  <mergeCells count="9">
    <mergeCell ref="J13:K13"/>
    <mergeCell ref="L13:M13"/>
    <mergeCell ref="B12:I12"/>
    <mergeCell ref="J12:M12"/>
    <mergeCell ref="B1:E1"/>
    <mergeCell ref="B13:C13"/>
    <mergeCell ref="D13:E13"/>
    <mergeCell ref="F13:G13"/>
    <mergeCell ref="H13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5D85-F364-1D40-8176-E080A9091424}">
  <dimension ref="A2:M44"/>
  <sheetViews>
    <sheetView topLeftCell="D7" workbookViewId="0">
      <selection activeCell="L26" sqref="L26"/>
    </sheetView>
  </sheetViews>
  <sheetFormatPr defaultColWidth="11.19921875" defaultRowHeight="15.6" x14ac:dyDescent="0.3"/>
  <sheetData>
    <row r="2" spans="1:13" x14ac:dyDescent="0.3">
      <c r="B2" s="20" t="s">
        <v>221</v>
      </c>
      <c r="C2" s="20"/>
      <c r="D2" s="20"/>
      <c r="E2" s="20"/>
    </row>
    <row r="3" spans="1:13" x14ac:dyDescent="0.3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 x14ac:dyDescent="0.3">
      <c r="A4" s="1" t="s">
        <v>213</v>
      </c>
      <c r="B4" s="1" t="s">
        <v>0</v>
      </c>
      <c r="C4" s="1">
        <v>4</v>
      </c>
      <c r="D4" s="1" t="s">
        <v>0</v>
      </c>
      <c r="E4" s="1">
        <v>4</v>
      </c>
      <c r="F4" s="1" t="s">
        <v>0</v>
      </c>
      <c r="G4" s="1">
        <v>4</v>
      </c>
      <c r="H4" s="1" t="s">
        <v>0</v>
      </c>
      <c r="I4" s="1">
        <v>4</v>
      </c>
      <c r="J4" s="1" t="s">
        <v>0</v>
      </c>
      <c r="K4" s="1">
        <v>4</v>
      </c>
      <c r="L4" s="1" t="s">
        <v>0</v>
      </c>
      <c r="M4" s="1">
        <v>4</v>
      </c>
    </row>
    <row r="5" spans="1:13" x14ac:dyDescent="0.3">
      <c r="A5" s="1" t="s">
        <v>214</v>
      </c>
      <c r="B5" s="1" t="s">
        <v>0</v>
      </c>
      <c r="C5" s="1">
        <v>2</v>
      </c>
      <c r="D5" s="1" t="s">
        <v>0</v>
      </c>
      <c r="E5" s="1">
        <v>2</v>
      </c>
      <c r="F5" s="1" t="s">
        <v>0</v>
      </c>
      <c r="G5" s="1">
        <v>2</v>
      </c>
      <c r="H5" s="1" t="s">
        <v>0</v>
      </c>
      <c r="I5" s="1">
        <v>2</v>
      </c>
      <c r="J5" s="1" t="s">
        <v>0</v>
      </c>
      <c r="K5" s="1">
        <v>2</v>
      </c>
      <c r="L5" s="1" t="s">
        <v>0</v>
      </c>
      <c r="M5" s="1">
        <v>2</v>
      </c>
    </row>
    <row r="6" spans="1:13" x14ac:dyDescent="0.3">
      <c r="A6" s="1" t="s">
        <v>215</v>
      </c>
      <c r="B6" s="1" t="s">
        <v>0</v>
      </c>
      <c r="C6" s="1">
        <v>1</v>
      </c>
      <c r="D6" s="1" t="s">
        <v>0</v>
      </c>
      <c r="E6" s="1">
        <v>1</v>
      </c>
      <c r="F6" s="1" t="s">
        <v>0</v>
      </c>
      <c r="G6" s="1">
        <v>1</v>
      </c>
      <c r="H6" s="1" t="s">
        <v>0</v>
      </c>
      <c r="I6" s="1">
        <v>1</v>
      </c>
      <c r="J6" s="1" t="s">
        <v>0</v>
      </c>
      <c r="K6" s="1">
        <v>1</v>
      </c>
      <c r="L6" s="1" t="s">
        <v>0</v>
      </c>
      <c r="M6" s="1">
        <v>1</v>
      </c>
    </row>
    <row r="7" spans="1:13" x14ac:dyDescent="0.3">
      <c r="A7" s="1" t="s">
        <v>216</v>
      </c>
      <c r="B7" s="1" t="s">
        <v>0</v>
      </c>
      <c r="C7" s="1">
        <v>0.5</v>
      </c>
      <c r="D7" s="1" t="s">
        <v>0</v>
      </c>
      <c r="E7" s="1">
        <v>0.5</v>
      </c>
      <c r="F7" s="1" t="s">
        <v>0</v>
      </c>
      <c r="G7" s="1">
        <v>0.5</v>
      </c>
      <c r="H7" s="1" t="s">
        <v>0</v>
      </c>
      <c r="I7" s="1">
        <v>0.5</v>
      </c>
      <c r="J7" s="1" t="s">
        <v>0</v>
      </c>
      <c r="K7" s="1">
        <v>0.5</v>
      </c>
      <c r="L7" s="1" t="s">
        <v>0</v>
      </c>
      <c r="M7" s="1">
        <v>0.5</v>
      </c>
    </row>
    <row r="8" spans="1:13" x14ac:dyDescent="0.3">
      <c r="A8" s="1" t="s">
        <v>217</v>
      </c>
      <c r="B8" s="1" t="s">
        <v>0</v>
      </c>
      <c r="C8" s="1" t="s">
        <v>222</v>
      </c>
      <c r="D8" s="1" t="s">
        <v>0</v>
      </c>
      <c r="E8" s="1" t="s">
        <v>222</v>
      </c>
      <c r="F8" s="1" t="s">
        <v>0</v>
      </c>
      <c r="G8" s="1" t="s">
        <v>222</v>
      </c>
      <c r="H8" s="1" t="s">
        <v>0</v>
      </c>
      <c r="I8" s="1" t="s">
        <v>222</v>
      </c>
      <c r="J8" s="1" t="s">
        <v>0</v>
      </c>
      <c r="K8" s="1" t="s">
        <v>222</v>
      </c>
      <c r="L8" s="1" t="s">
        <v>0</v>
      </c>
      <c r="M8" s="1" t="s">
        <v>222</v>
      </c>
    </row>
    <row r="9" spans="1:13" x14ac:dyDescent="0.3">
      <c r="A9" s="1" t="s">
        <v>218</v>
      </c>
      <c r="B9" s="1" t="s">
        <v>0</v>
      </c>
      <c r="C9" s="1" t="s">
        <v>222</v>
      </c>
      <c r="D9" s="1" t="s">
        <v>0</v>
      </c>
      <c r="E9" s="1" t="s">
        <v>222</v>
      </c>
      <c r="F9" s="1" t="s">
        <v>0</v>
      </c>
      <c r="G9" s="1" t="s">
        <v>222</v>
      </c>
      <c r="H9" s="1" t="s">
        <v>0</v>
      </c>
      <c r="I9" s="1" t="s">
        <v>222</v>
      </c>
      <c r="J9" s="1" t="s">
        <v>0</v>
      </c>
      <c r="K9" s="1" t="s">
        <v>222</v>
      </c>
      <c r="L9" s="1" t="s">
        <v>0</v>
      </c>
      <c r="M9" s="1" t="s">
        <v>222</v>
      </c>
    </row>
    <row r="10" spans="1:13" x14ac:dyDescent="0.3">
      <c r="A10" s="1" t="s">
        <v>219</v>
      </c>
      <c r="B10" s="1" t="s">
        <v>0</v>
      </c>
      <c r="C10" s="1" t="s">
        <v>222</v>
      </c>
      <c r="D10" s="1" t="s">
        <v>0</v>
      </c>
      <c r="E10" s="1" t="s">
        <v>222</v>
      </c>
      <c r="F10" s="1" t="s">
        <v>0</v>
      </c>
      <c r="G10" s="1" t="s">
        <v>222</v>
      </c>
      <c r="H10" s="1" t="s">
        <v>0</v>
      </c>
      <c r="I10" s="1" t="s">
        <v>222</v>
      </c>
      <c r="J10" s="1" t="s">
        <v>0</v>
      </c>
      <c r="K10" s="1" t="s">
        <v>222</v>
      </c>
      <c r="L10" s="1" t="s">
        <v>0</v>
      </c>
      <c r="M10" s="1" t="s">
        <v>222</v>
      </c>
    </row>
    <row r="11" spans="1:13" x14ac:dyDescent="0.3">
      <c r="A11" s="1" t="s">
        <v>220</v>
      </c>
      <c r="B11" s="1" t="s">
        <v>0</v>
      </c>
      <c r="C11" s="1" t="s">
        <v>222</v>
      </c>
      <c r="D11" s="1" t="s">
        <v>0</v>
      </c>
      <c r="E11" s="1" t="s">
        <v>222</v>
      </c>
      <c r="F11" s="1" t="s">
        <v>0</v>
      </c>
      <c r="G11" s="1" t="s">
        <v>222</v>
      </c>
      <c r="H11" s="1" t="s">
        <v>0</v>
      </c>
      <c r="I11" s="1" t="s">
        <v>222</v>
      </c>
      <c r="J11" s="1" t="s">
        <v>0</v>
      </c>
      <c r="K11" s="1" t="s">
        <v>222</v>
      </c>
      <c r="L11" s="1" t="s">
        <v>0</v>
      </c>
      <c r="M11" s="1" t="s">
        <v>222</v>
      </c>
    </row>
    <row r="13" spans="1:13" x14ac:dyDescent="0.3">
      <c r="B13" s="21" t="s">
        <v>224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x14ac:dyDescent="0.3">
      <c r="A14" t="s">
        <v>223</v>
      </c>
      <c r="B14" s="21">
        <v>52</v>
      </c>
      <c r="C14" s="21"/>
      <c r="D14" s="21">
        <v>54</v>
      </c>
      <c r="E14" s="21"/>
      <c r="F14" s="21">
        <v>72</v>
      </c>
      <c r="G14" s="21"/>
      <c r="H14" s="21">
        <v>74</v>
      </c>
      <c r="I14" s="21"/>
      <c r="J14" s="21">
        <v>76</v>
      </c>
      <c r="K14" s="21"/>
      <c r="L14" s="21">
        <v>79</v>
      </c>
      <c r="M14" s="21"/>
    </row>
    <row r="15" spans="1:13" x14ac:dyDescent="0.3">
      <c r="A15" s="1"/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">
      <c r="A16" s="1" t="s">
        <v>213</v>
      </c>
      <c r="B16" s="1">
        <v>1056142</v>
      </c>
      <c r="C16" s="1">
        <v>224309</v>
      </c>
      <c r="D16" s="1">
        <v>2433253</v>
      </c>
      <c r="E16" s="1">
        <v>211444</v>
      </c>
      <c r="F16" s="1">
        <v>547120</v>
      </c>
      <c r="G16" s="1">
        <v>208216</v>
      </c>
      <c r="H16" s="1">
        <v>811592</v>
      </c>
      <c r="I16" s="1">
        <v>194897</v>
      </c>
      <c r="J16" s="1">
        <v>224858</v>
      </c>
      <c r="K16" s="1">
        <v>205500</v>
      </c>
      <c r="L16" s="1">
        <v>1959649</v>
      </c>
      <c r="M16" s="1">
        <v>186525</v>
      </c>
    </row>
    <row r="17" spans="1:13" x14ac:dyDescent="0.3">
      <c r="A17" s="1" t="s">
        <v>214</v>
      </c>
      <c r="B17" s="1">
        <v>1331819</v>
      </c>
      <c r="C17" s="1">
        <v>119369</v>
      </c>
      <c r="D17" s="1">
        <v>2523369</v>
      </c>
      <c r="E17" s="1">
        <v>128548</v>
      </c>
      <c r="F17" s="1">
        <v>597507</v>
      </c>
      <c r="G17" s="1">
        <v>123382</v>
      </c>
      <c r="H17" s="1">
        <v>925324</v>
      </c>
      <c r="I17" s="1">
        <v>103070</v>
      </c>
      <c r="J17" s="1">
        <v>254381</v>
      </c>
      <c r="K17" s="1">
        <v>114604</v>
      </c>
      <c r="L17" s="1">
        <v>2130249</v>
      </c>
      <c r="M17" s="1">
        <v>93867</v>
      </c>
    </row>
    <row r="18" spans="1:13" x14ac:dyDescent="0.3">
      <c r="A18" s="1" t="s">
        <v>215</v>
      </c>
      <c r="B18" s="1">
        <v>1295650</v>
      </c>
      <c r="C18" s="1">
        <v>62667</v>
      </c>
      <c r="D18" s="1">
        <v>2689561</v>
      </c>
      <c r="E18" s="1">
        <v>63739</v>
      </c>
      <c r="F18" s="1">
        <v>621118</v>
      </c>
      <c r="G18" s="1">
        <v>61215</v>
      </c>
      <c r="H18" s="1">
        <v>711835</v>
      </c>
      <c r="I18" s="1">
        <v>60848</v>
      </c>
      <c r="J18" s="1">
        <v>329120</v>
      </c>
      <c r="K18" s="1">
        <v>65951</v>
      </c>
      <c r="L18" s="1">
        <v>1769757</v>
      </c>
      <c r="M18" s="1">
        <v>60738</v>
      </c>
    </row>
    <row r="19" spans="1:13" x14ac:dyDescent="0.3">
      <c r="A19" s="1" t="s">
        <v>216</v>
      </c>
      <c r="B19" s="1">
        <v>1392152</v>
      </c>
      <c r="C19" s="1">
        <v>37922</v>
      </c>
      <c r="D19" s="1">
        <v>2806110</v>
      </c>
      <c r="E19" s="1">
        <v>36720</v>
      </c>
      <c r="F19" s="1">
        <v>598435</v>
      </c>
      <c r="G19" s="1">
        <v>36597</v>
      </c>
      <c r="H19" s="1">
        <v>958018</v>
      </c>
      <c r="I19" s="1">
        <v>35270</v>
      </c>
      <c r="J19" s="1">
        <v>244464</v>
      </c>
      <c r="K19" s="1">
        <v>36400</v>
      </c>
      <c r="L19" s="1">
        <v>1922469</v>
      </c>
      <c r="M19" s="1">
        <v>30755</v>
      </c>
    </row>
    <row r="20" spans="1:13" x14ac:dyDescent="0.3">
      <c r="A20" s="1" t="s">
        <v>217</v>
      </c>
      <c r="B20" s="1">
        <v>1129082</v>
      </c>
      <c r="C20" s="1">
        <v>8454</v>
      </c>
      <c r="D20" s="1">
        <v>2904218</v>
      </c>
      <c r="E20" s="1">
        <v>8212</v>
      </c>
      <c r="F20" s="1">
        <v>667174</v>
      </c>
      <c r="G20" s="1">
        <v>7810</v>
      </c>
      <c r="H20" s="1">
        <v>886348</v>
      </c>
      <c r="I20" s="1">
        <v>8182</v>
      </c>
      <c r="J20" s="1">
        <v>316836</v>
      </c>
      <c r="K20" s="1">
        <v>8026</v>
      </c>
      <c r="L20" s="1">
        <v>1901233</v>
      </c>
      <c r="M20" s="1">
        <v>7404</v>
      </c>
    </row>
    <row r="21" spans="1:13" x14ac:dyDescent="0.3">
      <c r="A21" s="1" t="s">
        <v>218</v>
      </c>
      <c r="B21" s="1">
        <v>1185872</v>
      </c>
      <c r="C21" s="1">
        <v>11110</v>
      </c>
      <c r="D21" s="1">
        <v>2801080</v>
      </c>
      <c r="E21" s="1">
        <v>8380</v>
      </c>
      <c r="F21" s="1">
        <v>673682</v>
      </c>
      <c r="G21" s="1">
        <v>8051</v>
      </c>
      <c r="H21" s="1">
        <v>958759</v>
      </c>
      <c r="I21" s="1">
        <v>8182</v>
      </c>
      <c r="J21" s="1">
        <v>301560</v>
      </c>
      <c r="K21" s="1">
        <v>16534</v>
      </c>
      <c r="L21" s="1">
        <v>1904203</v>
      </c>
      <c r="M21" s="1">
        <v>14623</v>
      </c>
    </row>
    <row r="22" spans="1:13" x14ac:dyDescent="0.3">
      <c r="A22" s="1" t="s">
        <v>219</v>
      </c>
      <c r="B22" s="1">
        <v>1020197</v>
      </c>
      <c r="C22" s="1">
        <v>8036</v>
      </c>
      <c r="D22" s="1">
        <v>2726047</v>
      </c>
      <c r="E22" s="1">
        <v>8352</v>
      </c>
      <c r="F22" s="1">
        <v>624175</v>
      </c>
      <c r="G22" s="1">
        <v>8191</v>
      </c>
      <c r="H22" s="1">
        <v>758456</v>
      </c>
      <c r="I22" s="1">
        <v>8330</v>
      </c>
      <c r="J22" s="1">
        <v>304376</v>
      </c>
      <c r="K22" s="1">
        <v>8063</v>
      </c>
      <c r="L22" s="1">
        <v>1726068</v>
      </c>
      <c r="M22" s="1">
        <v>7579</v>
      </c>
    </row>
    <row r="23" spans="1:13" x14ac:dyDescent="0.3">
      <c r="A23" s="1" t="s">
        <v>220</v>
      </c>
      <c r="B23" s="1">
        <v>1041695</v>
      </c>
      <c r="C23" s="1">
        <v>8082</v>
      </c>
      <c r="D23" s="1">
        <v>2777840</v>
      </c>
      <c r="E23" s="1">
        <v>8374</v>
      </c>
      <c r="F23" s="1">
        <v>644273</v>
      </c>
      <c r="G23" s="1">
        <v>8383</v>
      </c>
      <c r="H23" s="1">
        <v>857320</v>
      </c>
      <c r="I23" s="1">
        <v>8412</v>
      </c>
      <c r="J23" s="1">
        <v>217924</v>
      </c>
      <c r="K23" s="1">
        <v>8013</v>
      </c>
      <c r="L23" s="1">
        <v>1777365</v>
      </c>
      <c r="M23" s="1">
        <v>7124</v>
      </c>
    </row>
    <row r="24" spans="1:13" x14ac:dyDescent="0.3">
      <c r="A24" s="6" t="s">
        <v>234</v>
      </c>
      <c r="B24" s="3">
        <f>AVERAGE(B16:B23)</f>
        <v>1181576.125</v>
      </c>
      <c r="C24" s="3"/>
      <c r="D24" s="3">
        <f>AVERAGE(D16:D23)</f>
        <v>2707684.75</v>
      </c>
      <c r="E24" s="3"/>
      <c r="F24" s="3">
        <f>AVERAGE(F16:F23)</f>
        <v>621685.5</v>
      </c>
      <c r="G24" s="3"/>
      <c r="H24" s="3">
        <f>AVERAGE(H16:H23)</f>
        <v>858456.5</v>
      </c>
      <c r="I24" s="3"/>
      <c r="J24" s="3">
        <f>AVERAGE(J16:J23)</f>
        <v>274189.875</v>
      </c>
      <c r="K24" s="3"/>
      <c r="L24" s="3">
        <f>AVERAGE(L16:L23)</f>
        <v>1886374.125</v>
      </c>
      <c r="M24" s="3"/>
    </row>
    <row r="25" spans="1:13" x14ac:dyDescent="0.3">
      <c r="A25" s="6" t="s">
        <v>235</v>
      </c>
      <c r="B25" s="10">
        <f>B24-$J$37</f>
        <v>1172746.6666666667</v>
      </c>
      <c r="C25" s="3"/>
      <c r="D25" s="11">
        <f t="shared" ref="D25:L25" si="0">D24-$J$37</f>
        <v>2698855.2916666665</v>
      </c>
      <c r="E25" s="3"/>
      <c r="F25" s="10">
        <f t="shared" si="0"/>
        <v>612856.04166666663</v>
      </c>
      <c r="G25" s="3"/>
      <c r="H25" s="10">
        <f t="shared" si="0"/>
        <v>849627.04166666663</v>
      </c>
      <c r="I25" s="3"/>
      <c r="J25" s="10">
        <f t="shared" si="0"/>
        <v>265360.41666666669</v>
      </c>
      <c r="K25" s="3"/>
      <c r="L25" s="11">
        <f t="shared" si="0"/>
        <v>1877544.6666666667</v>
      </c>
      <c r="M25" s="3"/>
    </row>
    <row r="26" spans="1:13" x14ac:dyDescent="0.3">
      <c r="A26" s="6" t="s">
        <v>240</v>
      </c>
      <c r="B26" s="3">
        <f>B25*0.0000172933-0.1605</f>
        <v>20.120159930666667</v>
      </c>
      <c r="C26" s="3"/>
      <c r="D26">
        <f>D25*0.0000281015 - 1.0935830781</f>
        <v>74.748298900670832</v>
      </c>
      <c r="E26" s="3"/>
      <c r="F26" s="3">
        <f t="shared" ref="F26:J26" si="1">F25*0.0000172933-0.1605</f>
        <v>10.437803385354165</v>
      </c>
      <c r="G26" s="3"/>
      <c r="H26" s="3">
        <f t="shared" si="1"/>
        <v>14.532355319654165</v>
      </c>
      <c r="I26" s="3"/>
      <c r="J26" s="3">
        <f t="shared" si="1"/>
        <v>4.4284572935416673</v>
      </c>
      <c r="K26" s="3"/>
      <c r="L26">
        <f>L25*0.0000281015 - 1.0935830781</f>
        <v>51.668238372233333</v>
      </c>
      <c r="M26" s="3"/>
    </row>
    <row r="27" spans="1:13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9" spans="1:13" x14ac:dyDescent="0.3">
      <c r="C29" s="20" t="s">
        <v>232</v>
      </c>
      <c r="D29" s="20"/>
      <c r="E29" s="20"/>
      <c r="F29" s="20"/>
      <c r="G29" s="20"/>
      <c r="H29" s="20"/>
    </row>
    <row r="30" spans="1:13" x14ac:dyDescent="0.3">
      <c r="C30" s="1">
        <v>224309</v>
      </c>
      <c r="D30" s="1">
        <v>211444</v>
      </c>
      <c r="E30" s="1">
        <v>208216</v>
      </c>
      <c r="F30" s="1">
        <v>194897</v>
      </c>
      <c r="G30" s="1">
        <v>205500</v>
      </c>
      <c r="H30" s="1">
        <v>186525</v>
      </c>
      <c r="J30">
        <f>AVERAGE(C30:H30)</f>
        <v>205148.5</v>
      </c>
      <c r="K30">
        <v>4</v>
      </c>
      <c r="L30">
        <f>J30-$J$37</f>
        <v>196319.04166666666</v>
      </c>
      <c r="M30">
        <v>4</v>
      </c>
    </row>
    <row r="31" spans="1:13" x14ac:dyDescent="0.3">
      <c r="C31" s="1">
        <v>119369</v>
      </c>
      <c r="D31" s="1">
        <v>128548</v>
      </c>
      <c r="E31" s="1">
        <v>123382</v>
      </c>
      <c r="F31" s="1">
        <v>103070</v>
      </c>
      <c r="G31" s="1">
        <v>114604</v>
      </c>
      <c r="H31" s="1">
        <v>93867</v>
      </c>
      <c r="J31">
        <f t="shared" ref="J31:J33" si="2">AVERAGE(C31:H31)</f>
        <v>113806.66666666667</v>
      </c>
      <c r="K31">
        <v>2</v>
      </c>
      <c r="L31">
        <f t="shared" ref="L31:L33" si="3">J31-$J$37</f>
        <v>104977.20833333334</v>
      </c>
      <c r="M31">
        <v>2</v>
      </c>
    </row>
    <row r="32" spans="1:13" x14ac:dyDescent="0.3">
      <c r="C32" s="1">
        <v>62667</v>
      </c>
      <c r="D32" s="1">
        <v>63739</v>
      </c>
      <c r="E32" s="1">
        <v>61215</v>
      </c>
      <c r="F32" s="1">
        <v>60848</v>
      </c>
      <c r="G32" s="1">
        <v>65951</v>
      </c>
      <c r="H32" s="1">
        <v>60738</v>
      </c>
      <c r="J32">
        <f t="shared" si="2"/>
        <v>62526.333333333336</v>
      </c>
      <c r="K32">
        <v>1</v>
      </c>
      <c r="L32">
        <f t="shared" si="3"/>
        <v>53696.875</v>
      </c>
      <c r="M32">
        <v>1</v>
      </c>
    </row>
    <row r="33" spans="1:13" x14ac:dyDescent="0.3">
      <c r="C33" s="1">
        <v>37922</v>
      </c>
      <c r="D33" s="1">
        <v>36720</v>
      </c>
      <c r="E33" s="1">
        <v>36597</v>
      </c>
      <c r="F33" s="1">
        <v>35270</v>
      </c>
      <c r="G33" s="1">
        <v>36400</v>
      </c>
      <c r="H33" s="1">
        <v>30755</v>
      </c>
      <c r="J33">
        <f t="shared" si="2"/>
        <v>35610.666666666664</v>
      </c>
      <c r="K33">
        <v>0.5</v>
      </c>
      <c r="L33">
        <f t="shared" si="3"/>
        <v>26781.208333333328</v>
      </c>
      <c r="M33">
        <v>0.5</v>
      </c>
    </row>
    <row r="34" spans="1:13" x14ac:dyDescent="0.3">
      <c r="J34">
        <v>8829.4583333333339</v>
      </c>
      <c r="K34">
        <v>0</v>
      </c>
      <c r="L34">
        <v>0</v>
      </c>
      <c r="M34">
        <v>0</v>
      </c>
    </row>
    <row r="35" spans="1:13" x14ac:dyDescent="0.3">
      <c r="A35" s="4"/>
      <c r="B35" s="4"/>
    </row>
    <row r="36" spans="1:13" x14ac:dyDescent="0.3">
      <c r="C36" s="20" t="s">
        <v>233</v>
      </c>
      <c r="D36" s="20"/>
      <c r="E36" s="20"/>
      <c r="F36" s="20"/>
      <c r="G36" s="20"/>
      <c r="H36" s="20"/>
    </row>
    <row r="37" spans="1:13" x14ac:dyDescent="0.3">
      <c r="C37" s="1">
        <v>8454</v>
      </c>
      <c r="D37" s="1">
        <v>8212</v>
      </c>
      <c r="E37" s="1">
        <v>7810</v>
      </c>
      <c r="F37" s="1">
        <v>8182</v>
      </c>
      <c r="G37" s="1">
        <v>8026</v>
      </c>
      <c r="H37" s="1">
        <v>7404</v>
      </c>
      <c r="J37">
        <f>AVERAGE(C37:H40)</f>
        <v>8829.4583333333339</v>
      </c>
    </row>
    <row r="38" spans="1:13" x14ac:dyDescent="0.3">
      <c r="C38" s="5">
        <v>11110</v>
      </c>
      <c r="D38" s="5">
        <v>8380</v>
      </c>
      <c r="E38" s="5">
        <v>8051</v>
      </c>
      <c r="F38" s="5">
        <v>8182</v>
      </c>
      <c r="G38" s="5">
        <v>16534</v>
      </c>
      <c r="H38" s="5">
        <v>14623</v>
      </c>
    </row>
    <row r="39" spans="1:13" x14ac:dyDescent="0.3">
      <c r="C39" s="1">
        <v>8036</v>
      </c>
      <c r="D39" s="1">
        <v>8352</v>
      </c>
      <c r="E39" s="1">
        <v>8191</v>
      </c>
      <c r="F39" s="1">
        <v>8330</v>
      </c>
      <c r="G39" s="1">
        <v>8063</v>
      </c>
      <c r="H39" s="1">
        <v>7579</v>
      </c>
    </row>
    <row r="40" spans="1:13" x14ac:dyDescent="0.3">
      <c r="C40" s="1">
        <v>8082</v>
      </c>
      <c r="D40" s="1">
        <v>8374</v>
      </c>
      <c r="E40" s="1">
        <v>8383</v>
      </c>
      <c r="F40" s="1">
        <v>8412</v>
      </c>
      <c r="G40" s="1">
        <v>8013</v>
      </c>
      <c r="H40" s="1">
        <v>7124</v>
      </c>
    </row>
    <row r="43" spans="1:13" x14ac:dyDescent="0.3">
      <c r="B43" s="12" t="s">
        <v>241</v>
      </c>
      <c r="C43" s="8"/>
      <c r="D43" s="8"/>
      <c r="E43" s="8"/>
      <c r="F43" s="8"/>
      <c r="G43" s="8"/>
      <c r="H43" s="8"/>
    </row>
    <row r="44" spans="1:13" x14ac:dyDescent="0.3">
      <c r="B44" s="9" t="s">
        <v>242</v>
      </c>
      <c r="C44" s="9"/>
      <c r="D44" s="9"/>
      <c r="E44" s="9"/>
    </row>
  </sheetData>
  <mergeCells count="10">
    <mergeCell ref="C29:H29"/>
    <mergeCell ref="C36:H36"/>
    <mergeCell ref="L14:M14"/>
    <mergeCell ref="B13:M13"/>
    <mergeCell ref="B2:E2"/>
    <mergeCell ref="B14:C14"/>
    <mergeCell ref="D14:E14"/>
    <mergeCell ref="F14:G14"/>
    <mergeCell ref="H14:I14"/>
    <mergeCell ref="J14:K1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7D83-D913-7E47-BF0E-1FB3C2951393}">
  <dimension ref="A1:M43"/>
  <sheetViews>
    <sheetView topLeftCell="E1" workbookViewId="0">
      <selection activeCell="L25" sqref="L25"/>
    </sheetView>
  </sheetViews>
  <sheetFormatPr defaultColWidth="11.19921875" defaultRowHeight="15.6" x14ac:dyDescent="0.3"/>
  <sheetData>
    <row r="1" spans="1:13" x14ac:dyDescent="0.3">
      <c r="A1" s="14"/>
      <c r="B1" s="29" t="s">
        <v>221</v>
      </c>
      <c r="C1" s="29"/>
      <c r="D1" s="29"/>
      <c r="E1" s="29"/>
      <c r="F1" s="14"/>
      <c r="G1" s="14"/>
      <c r="H1" s="14"/>
      <c r="I1" s="14"/>
      <c r="J1" s="14"/>
      <c r="K1" s="14"/>
      <c r="L1" s="14"/>
      <c r="M1" s="14"/>
    </row>
    <row r="2" spans="1:13" x14ac:dyDescent="0.3">
      <c r="A2" s="15"/>
      <c r="B2" s="16">
        <v>1</v>
      </c>
      <c r="C2" s="16">
        <v>2</v>
      </c>
      <c r="D2" s="16">
        <v>3</v>
      </c>
      <c r="E2" s="16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</row>
    <row r="3" spans="1:13" x14ac:dyDescent="0.3">
      <c r="A3" s="18" t="s">
        <v>213</v>
      </c>
      <c r="B3" s="16" t="s">
        <v>0</v>
      </c>
      <c r="C3" s="1">
        <v>100</v>
      </c>
      <c r="D3" s="16" t="s">
        <v>0</v>
      </c>
      <c r="E3" s="1">
        <v>100</v>
      </c>
      <c r="F3" s="16" t="s">
        <v>0</v>
      </c>
      <c r="G3" s="1">
        <v>100</v>
      </c>
      <c r="H3" s="16" t="s">
        <v>0</v>
      </c>
      <c r="I3" s="1">
        <v>100</v>
      </c>
      <c r="J3" s="16" t="s">
        <v>0</v>
      </c>
      <c r="K3" s="1">
        <v>100</v>
      </c>
      <c r="L3" s="16" t="s">
        <v>0</v>
      </c>
      <c r="M3" s="1">
        <v>100</v>
      </c>
    </row>
    <row r="4" spans="1:13" x14ac:dyDescent="0.3">
      <c r="A4" s="18" t="s">
        <v>214</v>
      </c>
      <c r="B4" s="16" t="s">
        <v>0</v>
      </c>
      <c r="C4" s="1">
        <v>50</v>
      </c>
      <c r="D4" s="16" t="s">
        <v>0</v>
      </c>
      <c r="E4" s="1">
        <v>50</v>
      </c>
      <c r="F4" s="16" t="s">
        <v>0</v>
      </c>
      <c r="G4" s="1">
        <v>50</v>
      </c>
      <c r="H4" s="16" t="s">
        <v>0</v>
      </c>
      <c r="I4" s="1">
        <v>50</v>
      </c>
      <c r="J4" s="16" t="s">
        <v>0</v>
      </c>
      <c r="K4" s="1">
        <v>50</v>
      </c>
      <c r="L4" s="16" t="s">
        <v>0</v>
      </c>
      <c r="M4" s="1">
        <v>50</v>
      </c>
    </row>
    <row r="5" spans="1:13" x14ac:dyDescent="0.3">
      <c r="A5" s="18" t="s">
        <v>215</v>
      </c>
      <c r="B5" s="16" t="s">
        <v>0</v>
      </c>
      <c r="C5" s="1">
        <v>25</v>
      </c>
      <c r="D5" s="16" t="s">
        <v>0</v>
      </c>
      <c r="E5" s="1">
        <v>25</v>
      </c>
      <c r="F5" s="16" t="s">
        <v>0</v>
      </c>
      <c r="G5" s="1">
        <v>25</v>
      </c>
      <c r="H5" s="16" t="s">
        <v>0</v>
      </c>
      <c r="I5" s="1">
        <v>25</v>
      </c>
      <c r="J5" s="16" t="s">
        <v>0</v>
      </c>
      <c r="K5" s="1">
        <v>25</v>
      </c>
      <c r="L5" s="16" t="s">
        <v>0</v>
      </c>
      <c r="M5" s="1">
        <v>25</v>
      </c>
    </row>
    <row r="6" spans="1:13" x14ac:dyDescent="0.3">
      <c r="A6" s="18" t="s">
        <v>216</v>
      </c>
      <c r="B6" s="16" t="s">
        <v>0</v>
      </c>
      <c r="C6" s="1">
        <f>C5/2</f>
        <v>12.5</v>
      </c>
      <c r="D6" s="16" t="s">
        <v>0</v>
      </c>
      <c r="E6" s="1">
        <f>E5/2</f>
        <v>12.5</v>
      </c>
      <c r="F6" s="16" t="s">
        <v>0</v>
      </c>
      <c r="G6" s="1">
        <f>G5/2</f>
        <v>12.5</v>
      </c>
      <c r="H6" s="16" t="s">
        <v>0</v>
      </c>
      <c r="I6" s="1">
        <f>I5/2</f>
        <v>12.5</v>
      </c>
      <c r="J6" s="16" t="s">
        <v>0</v>
      </c>
      <c r="K6" s="1">
        <f>K5/2</f>
        <v>12.5</v>
      </c>
      <c r="L6" s="16" t="s">
        <v>0</v>
      </c>
      <c r="M6" s="1">
        <f>M5/2</f>
        <v>12.5</v>
      </c>
    </row>
    <row r="7" spans="1:13" x14ac:dyDescent="0.3">
      <c r="A7" s="18" t="s">
        <v>217</v>
      </c>
      <c r="B7" s="16" t="s">
        <v>0</v>
      </c>
      <c r="C7" s="1">
        <f t="shared" ref="C7:C10" si="0">C6/2</f>
        <v>6.25</v>
      </c>
      <c r="D7" s="16" t="s">
        <v>0</v>
      </c>
      <c r="E7" s="1">
        <f t="shared" ref="E7:E10" si="1">E6/2</f>
        <v>6.25</v>
      </c>
      <c r="F7" s="16" t="s">
        <v>0</v>
      </c>
      <c r="G7" s="1">
        <f t="shared" ref="G7:G10" si="2">G6/2</f>
        <v>6.25</v>
      </c>
      <c r="H7" s="16" t="s">
        <v>0</v>
      </c>
      <c r="I7" s="1">
        <f t="shared" ref="I7:I10" si="3">I6/2</f>
        <v>6.25</v>
      </c>
      <c r="J7" s="16" t="s">
        <v>0</v>
      </c>
      <c r="K7" s="1">
        <f t="shared" ref="K7:K10" si="4">K6/2</f>
        <v>6.25</v>
      </c>
      <c r="L7" s="16" t="s">
        <v>0</v>
      </c>
      <c r="M7" s="1">
        <f t="shared" ref="M7:M10" si="5">M6/2</f>
        <v>6.25</v>
      </c>
    </row>
    <row r="8" spans="1:13" x14ac:dyDescent="0.3">
      <c r="A8" s="18" t="s">
        <v>218</v>
      </c>
      <c r="B8" s="16" t="s">
        <v>230</v>
      </c>
      <c r="C8" s="1">
        <f t="shared" si="0"/>
        <v>3.125</v>
      </c>
      <c r="D8" s="16" t="s">
        <v>230</v>
      </c>
      <c r="E8" s="1">
        <f t="shared" si="1"/>
        <v>3.125</v>
      </c>
      <c r="F8" s="16" t="s">
        <v>230</v>
      </c>
      <c r="G8" s="1">
        <f t="shared" si="2"/>
        <v>3.125</v>
      </c>
      <c r="H8" s="16" t="s">
        <v>230</v>
      </c>
      <c r="I8" s="1">
        <f t="shared" si="3"/>
        <v>3.125</v>
      </c>
      <c r="J8" s="16" t="s">
        <v>230</v>
      </c>
      <c r="K8" s="1">
        <f t="shared" si="4"/>
        <v>3.125</v>
      </c>
      <c r="L8" s="16" t="s">
        <v>230</v>
      </c>
      <c r="M8" s="1">
        <f t="shared" si="5"/>
        <v>3.125</v>
      </c>
    </row>
    <row r="9" spans="1:13" x14ac:dyDescent="0.3">
      <c r="A9" s="18" t="s">
        <v>219</v>
      </c>
      <c r="B9" s="16" t="s">
        <v>230</v>
      </c>
      <c r="C9" s="1">
        <f t="shared" si="0"/>
        <v>1.5625</v>
      </c>
      <c r="D9" s="16" t="s">
        <v>230</v>
      </c>
      <c r="E9" s="1">
        <f t="shared" si="1"/>
        <v>1.5625</v>
      </c>
      <c r="F9" s="16" t="s">
        <v>230</v>
      </c>
      <c r="G9" s="1">
        <f t="shared" si="2"/>
        <v>1.5625</v>
      </c>
      <c r="H9" s="16" t="s">
        <v>230</v>
      </c>
      <c r="I9" s="1">
        <f t="shared" si="3"/>
        <v>1.5625</v>
      </c>
      <c r="J9" s="16" t="s">
        <v>230</v>
      </c>
      <c r="K9" s="1">
        <f t="shared" si="4"/>
        <v>1.5625</v>
      </c>
      <c r="L9" s="16" t="s">
        <v>230</v>
      </c>
      <c r="M9" s="1">
        <f t="shared" si="5"/>
        <v>1.5625</v>
      </c>
    </row>
    <row r="10" spans="1:13" x14ac:dyDescent="0.3">
      <c r="A10" s="18" t="s">
        <v>220</v>
      </c>
      <c r="B10" s="16" t="s">
        <v>230</v>
      </c>
      <c r="C10" s="1">
        <f t="shared" si="0"/>
        <v>0.78125</v>
      </c>
      <c r="D10" s="16" t="s">
        <v>230</v>
      </c>
      <c r="E10" s="1">
        <f t="shared" si="1"/>
        <v>0.78125</v>
      </c>
      <c r="F10" s="16" t="s">
        <v>230</v>
      </c>
      <c r="G10" s="1">
        <f t="shared" si="2"/>
        <v>0.78125</v>
      </c>
      <c r="H10" s="16" t="s">
        <v>230</v>
      </c>
      <c r="I10" s="1">
        <f t="shared" si="3"/>
        <v>0.78125</v>
      </c>
      <c r="J10" s="16" t="s">
        <v>230</v>
      </c>
      <c r="K10" s="1">
        <f t="shared" si="4"/>
        <v>0.78125</v>
      </c>
      <c r="L10" s="16" t="s">
        <v>230</v>
      </c>
      <c r="M10" s="1">
        <f t="shared" si="5"/>
        <v>0.78125</v>
      </c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3">
      <c r="A12" s="14"/>
      <c r="B12" s="25" t="s">
        <v>228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spans="1:13" x14ac:dyDescent="0.3">
      <c r="A13" s="14" t="s">
        <v>223</v>
      </c>
      <c r="B13" s="25">
        <v>30</v>
      </c>
      <c r="C13" s="26"/>
      <c r="D13" s="25">
        <v>31</v>
      </c>
      <c r="E13" s="26"/>
      <c r="F13" s="25">
        <v>32</v>
      </c>
      <c r="G13" s="26"/>
      <c r="H13" s="25">
        <v>37</v>
      </c>
      <c r="I13" s="26"/>
      <c r="J13" s="25">
        <v>42</v>
      </c>
      <c r="K13" s="26"/>
      <c r="L13" s="25">
        <v>43</v>
      </c>
      <c r="M13" s="26"/>
    </row>
    <row r="14" spans="1:13" x14ac:dyDescent="0.3">
      <c r="A14" s="15"/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>
        <v>8</v>
      </c>
      <c r="J14" s="16">
        <v>9</v>
      </c>
      <c r="K14" s="16">
        <v>10</v>
      </c>
      <c r="L14" s="16">
        <v>11</v>
      </c>
      <c r="M14" s="16">
        <v>12</v>
      </c>
    </row>
    <row r="15" spans="1:13" x14ac:dyDescent="0.3">
      <c r="A15" s="18" t="s">
        <v>213</v>
      </c>
      <c r="B15" s="16">
        <v>253120</v>
      </c>
      <c r="C15" s="16">
        <v>2960145</v>
      </c>
      <c r="D15" s="16">
        <v>165392</v>
      </c>
      <c r="E15" s="16">
        <v>3903220</v>
      </c>
      <c r="F15" s="16">
        <v>88854</v>
      </c>
      <c r="G15" s="16">
        <v>3254508</v>
      </c>
      <c r="H15" s="16">
        <v>160489</v>
      </c>
      <c r="I15" s="16">
        <v>3436884</v>
      </c>
      <c r="J15" s="16">
        <v>57343</v>
      </c>
      <c r="K15" s="16">
        <v>2824587</v>
      </c>
      <c r="L15" s="16">
        <v>177824</v>
      </c>
      <c r="M15" s="16">
        <v>3304133</v>
      </c>
    </row>
    <row r="16" spans="1:13" x14ac:dyDescent="0.3">
      <c r="A16" s="18" t="s">
        <v>214</v>
      </c>
      <c r="B16" s="16">
        <v>130810</v>
      </c>
      <c r="C16" s="16">
        <v>1818158</v>
      </c>
      <c r="D16" s="16">
        <v>108123</v>
      </c>
      <c r="E16" s="16">
        <v>1980036</v>
      </c>
      <c r="F16" s="16">
        <v>68926</v>
      </c>
      <c r="G16" s="16">
        <v>1720107</v>
      </c>
      <c r="H16" s="16">
        <v>120463</v>
      </c>
      <c r="I16" s="16">
        <v>1977200</v>
      </c>
      <c r="J16" s="16">
        <v>39242</v>
      </c>
      <c r="K16" s="16">
        <v>1799914</v>
      </c>
      <c r="L16" s="16">
        <v>181539</v>
      </c>
      <c r="M16" s="16">
        <v>1347354</v>
      </c>
    </row>
    <row r="17" spans="1:13" x14ac:dyDescent="0.3">
      <c r="A17" s="18" t="s">
        <v>215</v>
      </c>
      <c r="B17" s="16">
        <v>155019</v>
      </c>
      <c r="C17" s="16">
        <v>998766</v>
      </c>
      <c r="D17" s="16">
        <v>110629</v>
      </c>
      <c r="E17" s="16">
        <v>1068863</v>
      </c>
      <c r="F17" s="16">
        <v>149082</v>
      </c>
      <c r="G17" s="16">
        <v>980224</v>
      </c>
      <c r="H17" s="16">
        <v>219254</v>
      </c>
      <c r="I17" s="16">
        <v>945347</v>
      </c>
      <c r="J17" s="16">
        <v>33110</v>
      </c>
      <c r="K17" s="16">
        <v>862396</v>
      </c>
      <c r="L17" s="16">
        <v>179831</v>
      </c>
      <c r="M17" s="16">
        <v>1003591</v>
      </c>
    </row>
    <row r="18" spans="1:13" x14ac:dyDescent="0.3">
      <c r="A18" s="18" t="s">
        <v>216</v>
      </c>
      <c r="B18" s="16">
        <v>735326</v>
      </c>
      <c r="C18" s="16">
        <v>473537</v>
      </c>
      <c r="D18" s="16">
        <v>95801</v>
      </c>
      <c r="E18" s="16">
        <v>452004</v>
      </c>
      <c r="F18" s="16">
        <v>60499</v>
      </c>
      <c r="G18" s="16">
        <v>493254</v>
      </c>
      <c r="H18" s="16">
        <v>208711</v>
      </c>
      <c r="I18" s="16">
        <v>476607</v>
      </c>
      <c r="J18" s="16">
        <v>64646</v>
      </c>
      <c r="K18" s="16">
        <v>451500</v>
      </c>
      <c r="L18" s="16">
        <v>162295</v>
      </c>
      <c r="M18" s="16">
        <v>459999</v>
      </c>
    </row>
    <row r="19" spans="1:13" x14ac:dyDescent="0.3">
      <c r="A19" s="18" t="s">
        <v>217</v>
      </c>
      <c r="B19" s="16">
        <v>138682</v>
      </c>
      <c r="C19" s="16">
        <v>232825</v>
      </c>
      <c r="D19" s="16">
        <v>108629</v>
      </c>
      <c r="E19" s="16">
        <v>249990</v>
      </c>
      <c r="F19" s="16">
        <v>92266</v>
      </c>
      <c r="G19" s="16">
        <v>234706</v>
      </c>
      <c r="H19" s="16">
        <v>158729</v>
      </c>
      <c r="I19" s="16">
        <v>230626</v>
      </c>
      <c r="J19" s="16">
        <v>44594</v>
      </c>
      <c r="K19" s="16">
        <v>233038</v>
      </c>
      <c r="L19" s="16">
        <v>165046</v>
      </c>
      <c r="M19" s="16">
        <v>228865</v>
      </c>
    </row>
    <row r="20" spans="1:13" x14ac:dyDescent="0.3">
      <c r="A20" s="18" t="s">
        <v>218</v>
      </c>
      <c r="B20" s="16">
        <v>7469</v>
      </c>
      <c r="C20" s="16">
        <v>126774</v>
      </c>
      <c r="D20" s="16">
        <v>7852</v>
      </c>
      <c r="E20" s="16">
        <v>133727</v>
      </c>
      <c r="F20" s="16">
        <v>8138</v>
      </c>
      <c r="G20" s="16">
        <v>98749</v>
      </c>
      <c r="H20" s="16">
        <v>7910</v>
      </c>
      <c r="I20" s="16">
        <v>127048</v>
      </c>
      <c r="J20" s="16">
        <v>7793</v>
      </c>
      <c r="K20" s="16">
        <v>133811</v>
      </c>
      <c r="L20" s="16">
        <v>7753</v>
      </c>
      <c r="M20" s="16">
        <v>95513</v>
      </c>
    </row>
    <row r="21" spans="1:13" x14ac:dyDescent="0.3">
      <c r="A21" s="18" t="s">
        <v>219</v>
      </c>
      <c r="B21" s="16">
        <v>7683</v>
      </c>
      <c r="C21" s="16">
        <v>57666</v>
      </c>
      <c r="D21" s="16">
        <v>7786</v>
      </c>
      <c r="E21" s="16">
        <v>63885</v>
      </c>
      <c r="F21" s="16">
        <v>7927</v>
      </c>
      <c r="G21" s="16">
        <v>60282</v>
      </c>
      <c r="H21" s="16">
        <v>7893</v>
      </c>
      <c r="I21" s="16">
        <v>64481</v>
      </c>
      <c r="J21" s="16">
        <v>7923</v>
      </c>
      <c r="K21" s="16">
        <v>63006</v>
      </c>
      <c r="L21" s="16">
        <v>7508</v>
      </c>
      <c r="M21" s="16">
        <v>53148</v>
      </c>
    </row>
    <row r="22" spans="1:13" x14ac:dyDescent="0.3">
      <c r="A22" s="18" t="s">
        <v>220</v>
      </c>
      <c r="B22" s="16">
        <v>7662</v>
      </c>
      <c r="C22" s="16">
        <v>36040</v>
      </c>
      <c r="D22" s="16">
        <v>7701</v>
      </c>
      <c r="E22" s="16">
        <v>32570</v>
      </c>
      <c r="F22" s="16">
        <v>8009</v>
      </c>
      <c r="G22" s="16">
        <v>30496</v>
      </c>
      <c r="H22" s="16">
        <v>7956</v>
      </c>
      <c r="I22" s="16">
        <v>32267</v>
      </c>
      <c r="J22" s="16">
        <v>7865</v>
      </c>
      <c r="K22" s="16">
        <v>36878</v>
      </c>
      <c r="L22" s="16">
        <v>7512</v>
      </c>
      <c r="M22" s="16">
        <v>29581</v>
      </c>
    </row>
    <row r="23" spans="1:13" x14ac:dyDescent="0.3">
      <c r="A23" s="19" t="s">
        <v>234</v>
      </c>
      <c r="B23">
        <f>AVERAGE(B15:B19)</f>
        <v>282591.40000000002</v>
      </c>
      <c r="D23">
        <f>AVERAGE(D15:D19)</f>
        <v>117714.8</v>
      </c>
      <c r="F23">
        <f>AVERAGE(F15:F19)</f>
        <v>91925.4</v>
      </c>
      <c r="H23">
        <f>AVERAGE(H15:H19)</f>
        <v>173529.2</v>
      </c>
      <c r="J23">
        <f>AVERAGE(J15:J19)</f>
        <v>47787</v>
      </c>
      <c r="L23">
        <f>AVERAGE(L15:L19)</f>
        <v>173307</v>
      </c>
    </row>
    <row r="24" spans="1:13" x14ac:dyDescent="0.3">
      <c r="A24" s="19" t="s">
        <v>235</v>
      </c>
      <c r="B24">
        <f>B23-$I$41</f>
        <v>274794.73333333334</v>
      </c>
      <c r="D24">
        <f>D23-$I$41</f>
        <v>109918.13333333333</v>
      </c>
      <c r="F24">
        <f>F23-$I$41</f>
        <v>84128.733333333323</v>
      </c>
      <c r="H24">
        <f>H23-$I$41</f>
        <v>165732.53333333335</v>
      </c>
      <c r="J24">
        <f>J23-$I$41</f>
        <v>39990.333333333336</v>
      </c>
      <c r="L24">
        <f>L23-$I$41</f>
        <v>165510.33333333334</v>
      </c>
    </row>
    <row r="25" spans="1:13" x14ac:dyDescent="0.3">
      <c r="A25" s="19" t="s">
        <v>240</v>
      </c>
      <c r="B25">
        <f xml:space="preserve"> B24*0.0000302498 - 1.1276288207</f>
        <v>7.1848569036866667</v>
      </c>
      <c r="D25">
        <f xml:space="preserve"> D24*0.0000302498 - 1.1276288207</f>
        <v>2.1973727290066667</v>
      </c>
      <c r="F25">
        <f xml:space="preserve"> F24*0.0000302498 - 1.1276288207</f>
        <v>1.4172485368866661</v>
      </c>
      <c r="H25">
        <f xml:space="preserve"> H24*0.0000302498 - 1.1276288207</f>
        <v>3.8857471661266674</v>
      </c>
      <c r="J25">
        <f xml:space="preserve"> J24*0.0000302498 - 1.1276288207</f>
        <v>8.2070764566666732E-2</v>
      </c>
      <c r="L25">
        <f xml:space="preserve"> L24*0.0000302498 - 1.1276288207</f>
        <v>3.8790256605666666</v>
      </c>
    </row>
    <row r="28" spans="1:13" x14ac:dyDescent="0.3">
      <c r="I28" t="s">
        <v>234</v>
      </c>
    </row>
    <row r="29" spans="1:13" x14ac:dyDescent="0.3">
      <c r="B29" s="16">
        <v>2960145</v>
      </c>
      <c r="C29" s="16">
        <v>3903220</v>
      </c>
      <c r="D29" s="16">
        <v>3254508</v>
      </c>
      <c r="E29" s="16">
        <v>3436884</v>
      </c>
      <c r="F29" s="16">
        <v>2824587</v>
      </c>
      <c r="G29" s="16">
        <v>3304133</v>
      </c>
      <c r="I29">
        <f>AVERAGE(B29:G29)</f>
        <v>3280579.5</v>
      </c>
      <c r="J29">
        <f>I29-$I$41</f>
        <v>3272782.8333333335</v>
      </c>
      <c r="K29" s="1">
        <v>100</v>
      </c>
    </row>
    <row r="30" spans="1:13" x14ac:dyDescent="0.3">
      <c r="B30" s="16">
        <v>1818158</v>
      </c>
      <c r="C30" s="16">
        <v>1980036</v>
      </c>
      <c r="D30" s="16">
        <v>1720107</v>
      </c>
      <c r="E30" s="16">
        <v>1977200</v>
      </c>
      <c r="F30" s="16">
        <v>1799914</v>
      </c>
      <c r="G30" s="16">
        <v>1347354</v>
      </c>
      <c r="I30">
        <f t="shared" ref="I30:I36" si="6">AVERAGE(B30:G30)</f>
        <v>1773794.8333333333</v>
      </c>
      <c r="J30">
        <f t="shared" ref="J30:J36" si="7">I30-$I$41</f>
        <v>1765998.1666666665</v>
      </c>
      <c r="K30" s="1">
        <v>50</v>
      </c>
    </row>
    <row r="31" spans="1:13" x14ac:dyDescent="0.3">
      <c r="B31" s="16">
        <v>998766</v>
      </c>
      <c r="C31" s="16">
        <v>1068863</v>
      </c>
      <c r="D31" s="16">
        <v>980224</v>
      </c>
      <c r="E31" s="16">
        <v>945347</v>
      </c>
      <c r="F31" s="16">
        <v>862396</v>
      </c>
      <c r="G31" s="16">
        <v>1003591</v>
      </c>
      <c r="I31">
        <f t="shared" si="6"/>
        <v>976531.16666666663</v>
      </c>
      <c r="J31">
        <f t="shared" si="7"/>
        <v>968734.5</v>
      </c>
      <c r="K31" s="1">
        <v>25</v>
      </c>
    </row>
    <row r="32" spans="1:13" x14ac:dyDescent="0.3">
      <c r="B32" s="16">
        <v>473537</v>
      </c>
      <c r="C32" s="16">
        <v>452004</v>
      </c>
      <c r="D32" s="16">
        <v>493254</v>
      </c>
      <c r="E32" s="16">
        <v>476607</v>
      </c>
      <c r="F32" s="16">
        <v>451500</v>
      </c>
      <c r="G32" s="16">
        <v>459999</v>
      </c>
      <c r="I32">
        <f t="shared" si="6"/>
        <v>467816.83333333331</v>
      </c>
      <c r="J32">
        <f t="shared" si="7"/>
        <v>460020.16666666663</v>
      </c>
      <c r="K32" s="1">
        <f>K31/2</f>
        <v>12.5</v>
      </c>
    </row>
    <row r="33" spans="2:11" x14ac:dyDescent="0.3">
      <c r="B33" s="16">
        <v>232825</v>
      </c>
      <c r="C33" s="16">
        <v>249990</v>
      </c>
      <c r="D33" s="16">
        <v>234706</v>
      </c>
      <c r="E33" s="16">
        <v>230626</v>
      </c>
      <c r="F33" s="16">
        <v>233038</v>
      </c>
      <c r="G33" s="16">
        <v>228865</v>
      </c>
      <c r="I33">
        <f t="shared" si="6"/>
        <v>235008.33333333334</v>
      </c>
      <c r="J33">
        <f t="shared" si="7"/>
        <v>227211.66666666669</v>
      </c>
      <c r="K33" s="1">
        <f t="shared" ref="K33:K36" si="8">K32/2</f>
        <v>6.25</v>
      </c>
    </row>
    <row r="34" spans="2:11" x14ac:dyDescent="0.3">
      <c r="B34" s="16">
        <v>126774</v>
      </c>
      <c r="C34" s="16">
        <v>133727</v>
      </c>
      <c r="D34" s="16">
        <v>98749</v>
      </c>
      <c r="E34" s="16">
        <v>127048</v>
      </c>
      <c r="F34" s="16">
        <v>133811</v>
      </c>
      <c r="G34" s="16">
        <v>95513</v>
      </c>
      <c r="I34">
        <f t="shared" si="6"/>
        <v>119270.33333333333</v>
      </c>
      <c r="J34">
        <f t="shared" si="7"/>
        <v>111473.66666666666</v>
      </c>
      <c r="K34" s="1">
        <f t="shared" si="8"/>
        <v>3.125</v>
      </c>
    </row>
    <row r="35" spans="2:11" x14ac:dyDescent="0.3">
      <c r="B35" s="16">
        <v>57666</v>
      </c>
      <c r="C35" s="16">
        <v>63885</v>
      </c>
      <c r="D35" s="16">
        <v>60282</v>
      </c>
      <c r="E35" s="16">
        <v>64481</v>
      </c>
      <c r="F35" s="16">
        <v>63006</v>
      </c>
      <c r="G35" s="16">
        <v>53148</v>
      </c>
      <c r="I35">
        <f t="shared" si="6"/>
        <v>60411.333333333336</v>
      </c>
      <c r="J35">
        <f t="shared" si="7"/>
        <v>52614.666666666672</v>
      </c>
      <c r="K35" s="1">
        <f t="shared" si="8"/>
        <v>1.5625</v>
      </c>
    </row>
    <row r="36" spans="2:11" x14ac:dyDescent="0.3">
      <c r="B36" s="16">
        <v>36040</v>
      </c>
      <c r="C36" s="16">
        <v>32570</v>
      </c>
      <c r="D36" s="16">
        <v>30496</v>
      </c>
      <c r="E36" s="16">
        <v>32267</v>
      </c>
      <c r="F36" s="16">
        <v>36878</v>
      </c>
      <c r="G36" s="16">
        <v>29581</v>
      </c>
      <c r="I36">
        <f t="shared" si="6"/>
        <v>32972</v>
      </c>
      <c r="J36">
        <f t="shared" si="7"/>
        <v>25175.333333333332</v>
      </c>
      <c r="K36" s="1">
        <f t="shared" si="8"/>
        <v>0.78125</v>
      </c>
    </row>
    <row r="41" spans="2:11" x14ac:dyDescent="0.3">
      <c r="B41" s="16">
        <v>7469</v>
      </c>
      <c r="C41" s="16">
        <v>7852</v>
      </c>
      <c r="D41" s="16">
        <v>8138</v>
      </c>
      <c r="E41" s="16">
        <v>7910</v>
      </c>
      <c r="F41" s="16">
        <v>7793</v>
      </c>
      <c r="G41" s="16">
        <v>7753</v>
      </c>
      <c r="I41">
        <f>AVERAGE(B41:G43)</f>
        <v>7796.666666666667</v>
      </c>
    </row>
    <row r="42" spans="2:11" x14ac:dyDescent="0.3">
      <c r="B42" s="16">
        <v>7683</v>
      </c>
      <c r="C42" s="16">
        <v>7786</v>
      </c>
      <c r="D42" s="16">
        <v>7927</v>
      </c>
      <c r="E42" s="16">
        <v>7893</v>
      </c>
      <c r="F42" s="16">
        <v>7923</v>
      </c>
      <c r="G42" s="16">
        <v>7508</v>
      </c>
    </row>
    <row r="43" spans="2:11" x14ac:dyDescent="0.3">
      <c r="B43" s="16">
        <v>7662</v>
      </c>
      <c r="C43" s="16">
        <v>7701</v>
      </c>
      <c r="D43" s="16">
        <v>8009</v>
      </c>
      <c r="E43" s="16">
        <v>7956</v>
      </c>
      <c r="F43" s="16">
        <v>7865</v>
      </c>
      <c r="G43" s="16">
        <v>7512</v>
      </c>
    </row>
  </sheetData>
  <mergeCells count="8">
    <mergeCell ref="J13:K13"/>
    <mergeCell ref="L13:M13"/>
    <mergeCell ref="B12:M12"/>
    <mergeCell ref="B1:E1"/>
    <mergeCell ref="B13:C13"/>
    <mergeCell ref="D13:E13"/>
    <mergeCell ref="F13:G13"/>
    <mergeCell ref="H13:I1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3060-F61C-4E4D-A55A-E40FA05505D4}">
  <dimension ref="A1:M43"/>
  <sheetViews>
    <sheetView topLeftCell="C1" workbookViewId="0">
      <selection activeCell="L25" sqref="L25"/>
    </sheetView>
  </sheetViews>
  <sheetFormatPr defaultColWidth="11.19921875" defaultRowHeight="15.6" x14ac:dyDescent="0.3"/>
  <sheetData>
    <row r="1" spans="1:13" x14ac:dyDescent="0.3">
      <c r="A1" s="14"/>
      <c r="B1" s="29" t="s">
        <v>221</v>
      </c>
      <c r="C1" s="29"/>
      <c r="D1" s="29"/>
      <c r="E1" s="29"/>
      <c r="F1" s="14"/>
      <c r="G1" s="14"/>
      <c r="H1" s="14"/>
      <c r="I1" s="14"/>
      <c r="J1" s="14"/>
      <c r="K1" s="14"/>
      <c r="L1" s="14"/>
      <c r="M1" s="14"/>
    </row>
    <row r="2" spans="1:13" x14ac:dyDescent="0.3">
      <c r="A2" s="15"/>
      <c r="B2" s="16">
        <v>1</v>
      </c>
      <c r="C2" s="16">
        <v>2</v>
      </c>
      <c r="D2" s="16">
        <v>3</v>
      </c>
      <c r="E2" s="16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</row>
    <row r="3" spans="1:13" x14ac:dyDescent="0.3">
      <c r="A3" s="18" t="s">
        <v>213</v>
      </c>
      <c r="B3" s="16" t="s">
        <v>0</v>
      </c>
      <c r="C3" s="1">
        <v>100</v>
      </c>
      <c r="D3" s="16" t="s">
        <v>0</v>
      </c>
      <c r="E3" s="1">
        <v>100</v>
      </c>
      <c r="F3" s="16" t="s">
        <v>0</v>
      </c>
      <c r="G3" s="1">
        <v>100</v>
      </c>
      <c r="H3" s="16" t="s">
        <v>0</v>
      </c>
      <c r="I3" s="1">
        <v>100</v>
      </c>
      <c r="J3" s="16" t="s">
        <v>0</v>
      </c>
      <c r="K3" s="1">
        <v>100</v>
      </c>
      <c r="L3" s="16" t="s">
        <v>0</v>
      </c>
      <c r="M3" s="1">
        <v>100</v>
      </c>
    </row>
    <row r="4" spans="1:13" x14ac:dyDescent="0.3">
      <c r="A4" s="18" t="s">
        <v>214</v>
      </c>
      <c r="B4" s="16" t="s">
        <v>0</v>
      </c>
      <c r="C4" s="1">
        <v>50</v>
      </c>
      <c r="D4" s="16" t="s">
        <v>0</v>
      </c>
      <c r="E4" s="1">
        <v>50</v>
      </c>
      <c r="F4" s="16" t="s">
        <v>0</v>
      </c>
      <c r="G4" s="1">
        <v>50</v>
      </c>
      <c r="H4" s="16" t="s">
        <v>0</v>
      </c>
      <c r="I4" s="1">
        <v>50</v>
      </c>
      <c r="J4" s="16" t="s">
        <v>0</v>
      </c>
      <c r="K4" s="1">
        <v>50</v>
      </c>
      <c r="L4" s="16" t="s">
        <v>0</v>
      </c>
      <c r="M4" s="1">
        <v>50</v>
      </c>
    </row>
    <row r="5" spans="1:13" x14ac:dyDescent="0.3">
      <c r="A5" s="18" t="s">
        <v>215</v>
      </c>
      <c r="B5" s="16" t="s">
        <v>0</v>
      </c>
      <c r="C5" s="1">
        <v>25</v>
      </c>
      <c r="D5" s="16" t="s">
        <v>0</v>
      </c>
      <c r="E5" s="1">
        <v>25</v>
      </c>
      <c r="F5" s="16" t="s">
        <v>0</v>
      </c>
      <c r="G5" s="1">
        <v>25</v>
      </c>
      <c r="H5" s="16" t="s">
        <v>0</v>
      </c>
      <c r="I5" s="1">
        <v>25</v>
      </c>
      <c r="J5" s="16" t="s">
        <v>0</v>
      </c>
      <c r="K5" s="1">
        <v>25</v>
      </c>
      <c r="L5" s="16" t="s">
        <v>0</v>
      </c>
      <c r="M5" s="1">
        <v>25</v>
      </c>
    </row>
    <row r="6" spans="1:13" x14ac:dyDescent="0.3">
      <c r="A6" s="18" t="s">
        <v>216</v>
      </c>
      <c r="B6" s="16" t="s">
        <v>0</v>
      </c>
      <c r="C6" s="1">
        <f>C5/2</f>
        <v>12.5</v>
      </c>
      <c r="D6" s="16" t="s">
        <v>0</v>
      </c>
      <c r="E6" s="1">
        <f>E5/2</f>
        <v>12.5</v>
      </c>
      <c r="F6" s="16" t="s">
        <v>0</v>
      </c>
      <c r="G6" s="1">
        <f>G5/2</f>
        <v>12.5</v>
      </c>
      <c r="H6" s="16" t="s">
        <v>0</v>
      </c>
      <c r="I6" s="1">
        <f>I5/2</f>
        <v>12.5</v>
      </c>
      <c r="J6" s="16" t="s">
        <v>0</v>
      </c>
      <c r="K6" s="1">
        <f>K5/2</f>
        <v>12.5</v>
      </c>
      <c r="L6" s="16" t="s">
        <v>0</v>
      </c>
      <c r="M6" s="1">
        <f>M5/2</f>
        <v>12.5</v>
      </c>
    </row>
    <row r="7" spans="1:13" x14ac:dyDescent="0.3">
      <c r="A7" s="18" t="s">
        <v>217</v>
      </c>
      <c r="B7" s="16" t="s">
        <v>0</v>
      </c>
      <c r="C7" s="1">
        <f t="shared" ref="C7:C10" si="0">C6/2</f>
        <v>6.25</v>
      </c>
      <c r="D7" s="16" t="s">
        <v>0</v>
      </c>
      <c r="E7" s="1">
        <f t="shared" ref="E7:E10" si="1">E6/2</f>
        <v>6.25</v>
      </c>
      <c r="F7" s="16" t="s">
        <v>0</v>
      </c>
      <c r="G7" s="1">
        <f t="shared" ref="G7:G10" si="2">G6/2</f>
        <v>6.25</v>
      </c>
      <c r="H7" s="16" t="s">
        <v>0</v>
      </c>
      <c r="I7" s="1">
        <f t="shared" ref="I7:I10" si="3">I6/2</f>
        <v>6.25</v>
      </c>
      <c r="J7" s="16" t="s">
        <v>0</v>
      </c>
      <c r="K7" s="1">
        <f t="shared" ref="K7:K10" si="4">K6/2</f>
        <v>6.25</v>
      </c>
      <c r="L7" s="16" t="s">
        <v>0</v>
      </c>
      <c r="M7" s="1">
        <f t="shared" ref="M7:M10" si="5">M6/2</f>
        <v>6.25</v>
      </c>
    </row>
    <row r="8" spans="1:13" x14ac:dyDescent="0.3">
      <c r="A8" s="18" t="s">
        <v>218</v>
      </c>
      <c r="B8" s="16" t="s">
        <v>230</v>
      </c>
      <c r="C8" s="1">
        <f t="shared" si="0"/>
        <v>3.125</v>
      </c>
      <c r="D8" s="16" t="s">
        <v>230</v>
      </c>
      <c r="E8" s="1">
        <f t="shared" si="1"/>
        <v>3.125</v>
      </c>
      <c r="F8" s="16" t="s">
        <v>230</v>
      </c>
      <c r="G8" s="1">
        <f t="shared" si="2"/>
        <v>3.125</v>
      </c>
      <c r="H8" s="16" t="s">
        <v>230</v>
      </c>
      <c r="I8" s="1">
        <f t="shared" si="3"/>
        <v>3.125</v>
      </c>
      <c r="J8" s="16" t="s">
        <v>230</v>
      </c>
      <c r="K8" s="1">
        <f t="shared" si="4"/>
        <v>3.125</v>
      </c>
      <c r="L8" s="16" t="s">
        <v>230</v>
      </c>
      <c r="M8" s="1">
        <f t="shared" si="5"/>
        <v>3.125</v>
      </c>
    </row>
    <row r="9" spans="1:13" x14ac:dyDescent="0.3">
      <c r="A9" s="18" t="s">
        <v>219</v>
      </c>
      <c r="B9" s="16" t="s">
        <v>230</v>
      </c>
      <c r="C9" s="1">
        <f t="shared" si="0"/>
        <v>1.5625</v>
      </c>
      <c r="D9" s="16" t="s">
        <v>230</v>
      </c>
      <c r="E9" s="1">
        <f t="shared" si="1"/>
        <v>1.5625</v>
      </c>
      <c r="F9" s="16" t="s">
        <v>230</v>
      </c>
      <c r="G9" s="1">
        <f t="shared" si="2"/>
        <v>1.5625</v>
      </c>
      <c r="H9" s="16" t="s">
        <v>230</v>
      </c>
      <c r="I9" s="1">
        <f t="shared" si="3"/>
        <v>1.5625</v>
      </c>
      <c r="J9" s="16" t="s">
        <v>230</v>
      </c>
      <c r="K9" s="1">
        <f t="shared" si="4"/>
        <v>1.5625</v>
      </c>
      <c r="L9" s="16" t="s">
        <v>230</v>
      </c>
      <c r="M9" s="1">
        <f t="shared" si="5"/>
        <v>1.5625</v>
      </c>
    </row>
    <row r="10" spans="1:13" x14ac:dyDescent="0.3">
      <c r="A10" s="18" t="s">
        <v>220</v>
      </c>
      <c r="B10" s="16" t="s">
        <v>230</v>
      </c>
      <c r="C10" s="1">
        <f t="shared" si="0"/>
        <v>0.78125</v>
      </c>
      <c r="D10" s="16" t="s">
        <v>230</v>
      </c>
      <c r="E10" s="1">
        <f t="shared" si="1"/>
        <v>0.78125</v>
      </c>
      <c r="F10" s="16" t="s">
        <v>230</v>
      </c>
      <c r="G10" s="1">
        <f t="shared" si="2"/>
        <v>0.78125</v>
      </c>
      <c r="H10" s="16" t="s">
        <v>230</v>
      </c>
      <c r="I10" s="1">
        <f t="shared" si="3"/>
        <v>0.78125</v>
      </c>
      <c r="J10" s="16" t="s">
        <v>230</v>
      </c>
      <c r="K10" s="1">
        <f t="shared" si="4"/>
        <v>0.78125</v>
      </c>
      <c r="L10" s="16" t="s">
        <v>230</v>
      </c>
      <c r="M10" s="1">
        <f t="shared" si="5"/>
        <v>0.78125</v>
      </c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3">
      <c r="A12" s="14"/>
      <c r="B12" s="25" t="s">
        <v>228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spans="1:13" x14ac:dyDescent="0.3">
      <c r="A13" s="14" t="s">
        <v>223</v>
      </c>
      <c r="B13" s="25">
        <v>46</v>
      </c>
      <c r="C13" s="26"/>
      <c r="D13" s="25">
        <v>48</v>
      </c>
      <c r="E13" s="26"/>
      <c r="F13" s="25">
        <v>52</v>
      </c>
      <c r="G13" s="26"/>
      <c r="H13" s="25">
        <v>54</v>
      </c>
      <c r="I13" s="26"/>
      <c r="J13" s="25">
        <v>72</v>
      </c>
      <c r="K13" s="26"/>
      <c r="L13" s="25">
        <v>74</v>
      </c>
      <c r="M13" s="26"/>
    </row>
    <row r="14" spans="1:13" x14ac:dyDescent="0.3">
      <c r="A14" s="15"/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>
        <v>8</v>
      </c>
      <c r="J14" s="16">
        <v>9</v>
      </c>
      <c r="K14" s="16">
        <v>10</v>
      </c>
      <c r="L14" s="16">
        <v>11</v>
      </c>
      <c r="M14" s="16">
        <v>12</v>
      </c>
    </row>
    <row r="15" spans="1:13" x14ac:dyDescent="0.3">
      <c r="A15" s="18" t="s">
        <v>213</v>
      </c>
      <c r="B15" s="16">
        <v>178314</v>
      </c>
      <c r="C15" s="16">
        <v>3723963</v>
      </c>
      <c r="D15" s="16">
        <v>103644</v>
      </c>
      <c r="E15" s="16">
        <v>3357164</v>
      </c>
      <c r="F15" s="16">
        <v>175653</v>
      </c>
      <c r="G15" s="16">
        <v>3929242</v>
      </c>
      <c r="H15" s="16">
        <v>144397</v>
      </c>
      <c r="I15" s="16">
        <v>3610312</v>
      </c>
      <c r="J15" s="16">
        <v>174358</v>
      </c>
      <c r="K15" s="16">
        <v>2894973</v>
      </c>
      <c r="L15" s="16">
        <v>155374</v>
      </c>
      <c r="M15" s="16">
        <v>3111792</v>
      </c>
    </row>
    <row r="16" spans="1:13" x14ac:dyDescent="0.3">
      <c r="A16" s="18" t="s">
        <v>214</v>
      </c>
      <c r="B16" s="16">
        <v>145783</v>
      </c>
      <c r="C16" s="16">
        <v>1783302</v>
      </c>
      <c r="D16" s="16">
        <v>72809</v>
      </c>
      <c r="E16" s="16">
        <v>1887278</v>
      </c>
      <c r="F16" s="16">
        <v>232778</v>
      </c>
      <c r="G16" s="16">
        <v>1950781</v>
      </c>
      <c r="H16" s="16">
        <v>224583</v>
      </c>
      <c r="I16" s="16">
        <v>1863244</v>
      </c>
      <c r="J16" s="16">
        <v>137956</v>
      </c>
      <c r="K16" s="16">
        <v>1601363</v>
      </c>
      <c r="L16" s="16">
        <v>121070</v>
      </c>
      <c r="M16" s="16">
        <v>1776099</v>
      </c>
    </row>
    <row r="17" spans="1:13" x14ac:dyDescent="0.3">
      <c r="A17" s="18" t="s">
        <v>215</v>
      </c>
      <c r="B17" s="16">
        <v>473990</v>
      </c>
      <c r="C17" s="16">
        <v>1153283</v>
      </c>
      <c r="D17" s="16">
        <v>53556</v>
      </c>
      <c r="E17" s="16">
        <v>955921</v>
      </c>
      <c r="F17" s="16">
        <v>261737</v>
      </c>
      <c r="G17" s="16">
        <v>1132782</v>
      </c>
      <c r="H17" s="16">
        <v>226422</v>
      </c>
      <c r="I17" s="16">
        <v>915668</v>
      </c>
      <c r="J17" s="16">
        <v>139339</v>
      </c>
      <c r="K17" s="16">
        <v>777657</v>
      </c>
      <c r="L17" s="16">
        <v>148169</v>
      </c>
      <c r="M17" s="16">
        <v>1021291</v>
      </c>
    </row>
    <row r="18" spans="1:13" x14ac:dyDescent="0.3">
      <c r="A18" s="18" t="s">
        <v>216</v>
      </c>
      <c r="B18" s="16">
        <v>159167</v>
      </c>
      <c r="C18" s="16">
        <v>499700</v>
      </c>
      <c r="D18" s="16">
        <v>137366</v>
      </c>
      <c r="E18" s="16">
        <v>568502</v>
      </c>
      <c r="F18" s="16">
        <v>294363</v>
      </c>
      <c r="G18" s="16">
        <v>480532</v>
      </c>
      <c r="H18" s="16">
        <v>355661</v>
      </c>
      <c r="I18" s="16">
        <v>517988</v>
      </c>
      <c r="J18" s="16">
        <v>150736</v>
      </c>
      <c r="K18" s="16">
        <v>458113</v>
      </c>
      <c r="L18" s="16">
        <v>188989</v>
      </c>
      <c r="M18" s="16">
        <v>441958</v>
      </c>
    </row>
    <row r="19" spans="1:13" x14ac:dyDescent="0.3">
      <c r="A19" s="18" t="s">
        <v>217</v>
      </c>
      <c r="B19" s="16">
        <v>286031</v>
      </c>
      <c r="C19" s="16">
        <v>213419</v>
      </c>
      <c r="D19" s="16">
        <v>59426</v>
      </c>
      <c r="E19" s="16">
        <v>257283</v>
      </c>
      <c r="F19" s="16">
        <v>226394</v>
      </c>
      <c r="G19" s="16">
        <v>210436</v>
      </c>
      <c r="H19" s="16">
        <v>152145</v>
      </c>
      <c r="I19" s="16">
        <v>227078</v>
      </c>
      <c r="J19" s="16">
        <v>136569</v>
      </c>
      <c r="K19" s="16">
        <v>224637</v>
      </c>
      <c r="L19" s="16">
        <v>132545</v>
      </c>
      <c r="M19" s="16">
        <v>235880</v>
      </c>
    </row>
    <row r="20" spans="1:13" x14ac:dyDescent="0.3">
      <c r="A20" s="18" t="s">
        <v>218</v>
      </c>
      <c r="B20" s="16">
        <v>7721</v>
      </c>
      <c r="C20" s="16">
        <v>109149</v>
      </c>
      <c r="D20" s="16">
        <v>8027</v>
      </c>
      <c r="E20" s="16">
        <v>126605</v>
      </c>
      <c r="F20" s="16">
        <v>8091</v>
      </c>
      <c r="G20" s="16">
        <v>106425</v>
      </c>
      <c r="H20" s="16">
        <v>7715</v>
      </c>
      <c r="I20" s="16">
        <v>142076</v>
      </c>
      <c r="J20" s="16">
        <v>7758</v>
      </c>
      <c r="K20" s="16">
        <v>105000</v>
      </c>
      <c r="L20" s="16">
        <v>7500</v>
      </c>
      <c r="M20" s="16">
        <v>106853</v>
      </c>
    </row>
    <row r="21" spans="1:13" x14ac:dyDescent="0.3">
      <c r="A21" s="18" t="s">
        <v>219</v>
      </c>
      <c r="B21" s="16">
        <v>7633</v>
      </c>
      <c r="C21" s="16">
        <v>59958</v>
      </c>
      <c r="D21" s="16">
        <v>7852</v>
      </c>
      <c r="E21" s="16">
        <v>60684</v>
      </c>
      <c r="F21" s="16">
        <v>8149</v>
      </c>
      <c r="G21" s="16">
        <v>55566</v>
      </c>
      <c r="H21" s="16">
        <v>8109</v>
      </c>
      <c r="I21" s="16">
        <v>72242</v>
      </c>
      <c r="J21" s="16">
        <v>7627</v>
      </c>
      <c r="K21" s="16">
        <v>56412</v>
      </c>
      <c r="L21" s="16">
        <v>7729</v>
      </c>
      <c r="M21" s="16">
        <v>50924</v>
      </c>
    </row>
    <row r="22" spans="1:13" x14ac:dyDescent="0.3">
      <c r="A22" s="18" t="s">
        <v>220</v>
      </c>
      <c r="B22" s="16">
        <v>7352</v>
      </c>
      <c r="C22" s="16">
        <v>9250</v>
      </c>
      <c r="D22" s="16">
        <v>7756</v>
      </c>
      <c r="E22" s="16">
        <v>32445</v>
      </c>
      <c r="F22" s="16">
        <v>7772</v>
      </c>
      <c r="G22" s="16">
        <v>9283</v>
      </c>
      <c r="H22" s="16">
        <v>7851</v>
      </c>
      <c r="I22" s="16">
        <v>36951</v>
      </c>
      <c r="J22" s="16">
        <v>7625</v>
      </c>
      <c r="K22" s="16">
        <v>33192</v>
      </c>
      <c r="L22" s="16">
        <v>7825</v>
      </c>
      <c r="M22" s="16">
        <v>30493</v>
      </c>
    </row>
    <row r="23" spans="1:13" x14ac:dyDescent="0.3">
      <c r="A23" s="19" t="s">
        <v>234</v>
      </c>
      <c r="B23">
        <f>AVERAGE(B15:B19)</f>
        <v>248657</v>
      </c>
      <c r="D23">
        <f>AVERAGE(D15:D19)</f>
        <v>85360.2</v>
      </c>
      <c r="F23">
        <f>AVERAGE(F15:F19)</f>
        <v>238185</v>
      </c>
      <c r="H23">
        <f>AVERAGE(H15:H19)</f>
        <v>220641.6</v>
      </c>
      <c r="J23">
        <f>AVERAGE(J15:J19)</f>
        <v>147791.6</v>
      </c>
      <c r="L23">
        <f>AVERAGE(L15:L19)</f>
        <v>149229.4</v>
      </c>
    </row>
    <row r="24" spans="1:13" x14ac:dyDescent="0.3">
      <c r="A24" s="19" t="s">
        <v>235</v>
      </c>
      <c r="B24">
        <f>B23-$I$41</f>
        <v>240874.11111111112</v>
      </c>
      <c r="D24">
        <f>D23-$I$41</f>
        <v>77577.311111111107</v>
      </c>
      <c r="F24">
        <f>F23-$I$41</f>
        <v>230402.11111111112</v>
      </c>
      <c r="H24">
        <f>H23-$I$41</f>
        <v>212858.71111111113</v>
      </c>
      <c r="J24">
        <f>J23-$I$41</f>
        <v>140008.71111111113</v>
      </c>
      <c r="L24">
        <f>L23-$I$41</f>
        <v>141446.51111111112</v>
      </c>
    </row>
    <row r="25" spans="1:13" x14ac:dyDescent="0.3">
      <c r="A25" s="19" t="s">
        <v>240</v>
      </c>
      <c r="B25">
        <f>B24* 0.0000289365 - 0.7857966794</f>
        <v>6.1842570367666676</v>
      </c>
      <c r="D25">
        <f>D24* 0.0000289365 - 0.7857966794</f>
        <v>1.4590191835666666</v>
      </c>
      <c r="F25">
        <f>F24* 0.0000289365 - 0.7857966794</f>
        <v>5.8812340087666675</v>
      </c>
      <c r="H25">
        <f>H24* 0.0000289365 - 0.7857966794</f>
        <v>5.3735894146666672</v>
      </c>
      <c r="J25">
        <f>J24* 0.0000289365 - 0.7857966794</f>
        <v>3.2655653896666674</v>
      </c>
      <c r="L25">
        <f>L24* 0.0000289365 - 0.7857966794</f>
        <v>3.3071702893666668</v>
      </c>
    </row>
    <row r="27" spans="1:13" x14ac:dyDescent="0.3">
      <c r="I27" t="s">
        <v>234</v>
      </c>
    </row>
    <row r="28" spans="1:13" x14ac:dyDescent="0.3">
      <c r="B28" s="16">
        <v>3723963</v>
      </c>
      <c r="C28" s="16">
        <v>3357164</v>
      </c>
      <c r="D28" s="16">
        <v>3929242</v>
      </c>
      <c r="E28" s="16">
        <v>3610312</v>
      </c>
      <c r="F28" s="16">
        <v>2894973</v>
      </c>
      <c r="G28" s="16">
        <v>3111792</v>
      </c>
      <c r="I28">
        <f>AVERAGE(B28:G28)</f>
        <v>3437907.6666666665</v>
      </c>
      <c r="J28">
        <f>I28-$I$41</f>
        <v>3430124.7777777775</v>
      </c>
      <c r="K28" s="1">
        <v>100</v>
      </c>
    </row>
    <row r="29" spans="1:13" x14ac:dyDescent="0.3">
      <c r="B29" s="16">
        <v>1783302</v>
      </c>
      <c r="C29" s="16">
        <v>1887278</v>
      </c>
      <c r="D29" s="16">
        <v>1950781</v>
      </c>
      <c r="E29" s="16">
        <v>1863244</v>
      </c>
      <c r="F29" s="16">
        <v>1601363</v>
      </c>
      <c r="G29" s="16">
        <v>1776099</v>
      </c>
      <c r="I29">
        <f t="shared" ref="I29:I35" si="6">AVERAGE(B29:G29)</f>
        <v>1810344.5</v>
      </c>
      <c r="J29">
        <f t="shared" ref="J29:J35" si="7">I29-$I$41</f>
        <v>1802561.611111111</v>
      </c>
      <c r="K29" s="1">
        <v>50</v>
      </c>
    </row>
    <row r="30" spans="1:13" x14ac:dyDescent="0.3">
      <c r="B30" s="16">
        <v>1153283</v>
      </c>
      <c r="C30" s="16">
        <v>955921</v>
      </c>
      <c r="D30" s="16">
        <v>1132782</v>
      </c>
      <c r="E30" s="16">
        <v>915668</v>
      </c>
      <c r="F30" s="16">
        <v>777657</v>
      </c>
      <c r="G30" s="16">
        <v>1021291</v>
      </c>
      <c r="I30">
        <f t="shared" si="6"/>
        <v>992767</v>
      </c>
      <c r="J30">
        <f t="shared" si="7"/>
        <v>984984.11111111112</v>
      </c>
      <c r="K30" s="1">
        <v>25</v>
      </c>
    </row>
    <row r="31" spans="1:13" x14ac:dyDescent="0.3">
      <c r="B31" s="16">
        <v>499700</v>
      </c>
      <c r="C31" s="16">
        <v>568502</v>
      </c>
      <c r="D31" s="16">
        <v>480532</v>
      </c>
      <c r="E31" s="16">
        <v>517988</v>
      </c>
      <c r="F31" s="16">
        <v>458113</v>
      </c>
      <c r="G31" s="16">
        <v>441958</v>
      </c>
      <c r="I31">
        <f t="shared" si="6"/>
        <v>494465.5</v>
      </c>
      <c r="J31">
        <f t="shared" si="7"/>
        <v>486682.61111111112</v>
      </c>
      <c r="K31" s="1">
        <f>K30/2</f>
        <v>12.5</v>
      </c>
    </row>
    <row r="32" spans="1:13" x14ac:dyDescent="0.3">
      <c r="B32" s="16">
        <v>213419</v>
      </c>
      <c r="C32" s="16">
        <v>257283</v>
      </c>
      <c r="D32" s="16">
        <v>210436</v>
      </c>
      <c r="E32" s="16">
        <v>227078</v>
      </c>
      <c r="F32" s="16">
        <v>224637</v>
      </c>
      <c r="G32" s="16">
        <v>235880</v>
      </c>
      <c r="I32">
        <f t="shared" si="6"/>
        <v>228122.16666666666</v>
      </c>
      <c r="J32">
        <f t="shared" si="7"/>
        <v>220339.27777777778</v>
      </c>
      <c r="K32" s="1">
        <f t="shared" ref="K32:K35" si="8">K31/2</f>
        <v>6.25</v>
      </c>
    </row>
    <row r="33" spans="2:11" x14ac:dyDescent="0.3">
      <c r="B33" s="16">
        <v>109149</v>
      </c>
      <c r="C33" s="16">
        <v>126605</v>
      </c>
      <c r="D33" s="16">
        <v>106425</v>
      </c>
      <c r="E33" s="16">
        <v>142076</v>
      </c>
      <c r="F33" s="16">
        <v>105000</v>
      </c>
      <c r="G33" s="16">
        <v>106853</v>
      </c>
      <c r="I33">
        <f t="shared" si="6"/>
        <v>116018</v>
      </c>
      <c r="J33">
        <f t="shared" si="7"/>
        <v>108235.11111111111</v>
      </c>
      <c r="K33" s="1">
        <f t="shared" si="8"/>
        <v>3.125</v>
      </c>
    </row>
    <row r="34" spans="2:11" x14ac:dyDescent="0.3">
      <c r="B34" s="16">
        <v>59958</v>
      </c>
      <c r="C34" s="16">
        <v>60684</v>
      </c>
      <c r="D34" s="16">
        <v>55566</v>
      </c>
      <c r="E34" s="16">
        <v>72242</v>
      </c>
      <c r="F34" s="16">
        <v>56412</v>
      </c>
      <c r="G34" s="16">
        <v>50924</v>
      </c>
      <c r="I34">
        <f t="shared" si="6"/>
        <v>59297.666666666664</v>
      </c>
      <c r="J34">
        <f t="shared" si="7"/>
        <v>51514.777777777774</v>
      </c>
      <c r="K34" s="1">
        <f t="shared" si="8"/>
        <v>1.5625</v>
      </c>
    </row>
    <row r="35" spans="2:11" x14ac:dyDescent="0.3">
      <c r="B35" s="16">
        <v>9250</v>
      </c>
      <c r="C35" s="16">
        <v>32445</v>
      </c>
      <c r="D35" s="16">
        <v>9283</v>
      </c>
      <c r="E35" s="16">
        <v>36951</v>
      </c>
      <c r="F35" s="16">
        <v>33192</v>
      </c>
      <c r="G35" s="16">
        <v>30493</v>
      </c>
      <c r="I35">
        <f t="shared" si="6"/>
        <v>25269</v>
      </c>
      <c r="J35">
        <f t="shared" si="7"/>
        <v>17486.111111111109</v>
      </c>
      <c r="K35" s="1">
        <f t="shared" si="8"/>
        <v>0.78125</v>
      </c>
    </row>
    <row r="41" spans="2:11" x14ac:dyDescent="0.3">
      <c r="B41" s="16">
        <v>7721</v>
      </c>
      <c r="C41" s="16">
        <v>8027</v>
      </c>
      <c r="D41" s="16">
        <v>8091</v>
      </c>
      <c r="E41" s="16">
        <v>7715</v>
      </c>
      <c r="F41" s="16">
        <v>7758</v>
      </c>
      <c r="G41" s="16">
        <v>7500</v>
      </c>
      <c r="I41">
        <f>AVERAGE(B41:G43)</f>
        <v>7782.8888888888887</v>
      </c>
    </row>
    <row r="42" spans="2:11" x14ac:dyDescent="0.3">
      <c r="B42" s="16">
        <v>7633</v>
      </c>
      <c r="C42" s="16">
        <v>7852</v>
      </c>
      <c r="D42" s="16">
        <v>8149</v>
      </c>
      <c r="E42" s="16">
        <v>8109</v>
      </c>
      <c r="F42" s="16">
        <v>7627</v>
      </c>
      <c r="G42" s="16">
        <v>7729</v>
      </c>
    </row>
    <row r="43" spans="2:11" x14ac:dyDescent="0.3">
      <c r="B43" s="16">
        <v>7352</v>
      </c>
      <c r="C43" s="16">
        <v>7756</v>
      </c>
      <c r="D43" s="16">
        <v>7772</v>
      </c>
      <c r="E43" s="16">
        <v>7851</v>
      </c>
      <c r="F43" s="16">
        <v>7625</v>
      </c>
      <c r="G43" s="16">
        <v>7825</v>
      </c>
    </row>
  </sheetData>
  <mergeCells count="8">
    <mergeCell ref="B1:E1"/>
    <mergeCell ref="B12:M12"/>
    <mergeCell ref="B13:C13"/>
    <mergeCell ref="D13:E13"/>
    <mergeCell ref="F13:G13"/>
    <mergeCell ref="H13:I13"/>
    <mergeCell ref="J13:K13"/>
    <mergeCell ref="L13:M1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2AF2-77CD-5C4D-B022-F502C0D328BE}">
  <dimension ref="A1:M43"/>
  <sheetViews>
    <sheetView topLeftCell="D3" workbookViewId="0">
      <selection activeCell="L30" sqref="L30"/>
    </sheetView>
  </sheetViews>
  <sheetFormatPr defaultColWidth="11.19921875" defaultRowHeight="15.6" x14ac:dyDescent="0.3"/>
  <sheetData>
    <row r="1" spans="1:13" x14ac:dyDescent="0.3">
      <c r="A1" s="14"/>
      <c r="B1" s="29" t="s">
        <v>221</v>
      </c>
      <c r="C1" s="29"/>
      <c r="D1" s="29"/>
      <c r="E1" s="29"/>
      <c r="F1" s="14"/>
      <c r="G1" s="14"/>
      <c r="H1" s="14"/>
      <c r="I1" s="14"/>
      <c r="J1" s="14"/>
      <c r="K1" s="14"/>
      <c r="L1" s="14"/>
      <c r="M1" s="14"/>
    </row>
    <row r="2" spans="1:13" x14ac:dyDescent="0.3">
      <c r="A2" s="15"/>
      <c r="B2" s="16">
        <v>1</v>
      </c>
      <c r="C2" s="16">
        <v>2</v>
      </c>
      <c r="D2" s="16">
        <v>3</v>
      </c>
      <c r="E2" s="16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</row>
    <row r="3" spans="1:13" x14ac:dyDescent="0.3">
      <c r="A3" s="18" t="s">
        <v>213</v>
      </c>
      <c r="B3" s="16" t="s">
        <v>0</v>
      </c>
      <c r="C3" s="1">
        <v>100</v>
      </c>
      <c r="D3" s="16" t="s">
        <v>0</v>
      </c>
      <c r="E3" s="1">
        <v>100</v>
      </c>
      <c r="F3" s="16" t="s">
        <v>0</v>
      </c>
      <c r="G3" s="1">
        <v>100</v>
      </c>
      <c r="H3" s="16" t="s">
        <v>0</v>
      </c>
      <c r="I3" s="1">
        <v>100</v>
      </c>
      <c r="J3" s="16" t="s">
        <v>0</v>
      </c>
      <c r="K3" s="1">
        <v>100</v>
      </c>
      <c r="L3" s="16" t="s">
        <v>0</v>
      </c>
      <c r="M3" s="1">
        <v>100</v>
      </c>
    </row>
    <row r="4" spans="1:13" x14ac:dyDescent="0.3">
      <c r="A4" s="18" t="s">
        <v>214</v>
      </c>
      <c r="B4" s="16" t="s">
        <v>0</v>
      </c>
      <c r="C4" s="1">
        <v>50</v>
      </c>
      <c r="D4" s="16" t="s">
        <v>0</v>
      </c>
      <c r="E4" s="1">
        <v>50</v>
      </c>
      <c r="F4" s="16" t="s">
        <v>0</v>
      </c>
      <c r="G4" s="1">
        <v>50</v>
      </c>
      <c r="H4" s="16" t="s">
        <v>0</v>
      </c>
      <c r="I4" s="1">
        <v>50</v>
      </c>
      <c r="J4" s="16" t="s">
        <v>0</v>
      </c>
      <c r="K4" s="1">
        <v>50</v>
      </c>
      <c r="L4" s="16" t="s">
        <v>0</v>
      </c>
      <c r="M4" s="1">
        <v>50</v>
      </c>
    </row>
    <row r="5" spans="1:13" x14ac:dyDescent="0.3">
      <c r="A5" s="18" t="s">
        <v>215</v>
      </c>
      <c r="B5" s="16" t="s">
        <v>0</v>
      </c>
      <c r="C5" s="1">
        <v>25</v>
      </c>
      <c r="D5" s="16" t="s">
        <v>0</v>
      </c>
      <c r="E5" s="1">
        <v>25</v>
      </c>
      <c r="F5" s="16" t="s">
        <v>0</v>
      </c>
      <c r="G5" s="1">
        <v>25</v>
      </c>
      <c r="H5" s="16" t="s">
        <v>0</v>
      </c>
      <c r="I5" s="1">
        <v>25</v>
      </c>
      <c r="J5" s="16" t="s">
        <v>0</v>
      </c>
      <c r="K5" s="1">
        <v>25</v>
      </c>
      <c r="L5" s="16" t="s">
        <v>0</v>
      </c>
      <c r="M5" s="1">
        <v>25</v>
      </c>
    </row>
    <row r="6" spans="1:13" x14ac:dyDescent="0.3">
      <c r="A6" s="18" t="s">
        <v>216</v>
      </c>
      <c r="B6" s="16" t="s">
        <v>0</v>
      </c>
      <c r="C6" s="1">
        <f>C5/2</f>
        <v>12.5</v>
      </c>
      <c r="D6" s="16" t="s">
        <v>0</v>
      </c>
      <c r="E6" s="1">
        <f>E5/2</f>
        <v>12.5</v>
      </c>
      <c r="F6" s="16" t="s">
        <v>0</v>
      </c>
      <c r="G6" s="1">
        <f>G5/2</f>
        <v>12.5</v>
      </c>
      <c r="H6" s="16" t="s">
        <v>0</v>
      </c>
      <c r="I6" s="1">
        <f>I5/2</f>
        <v>12.5</v>
      </c>
      <c r="J6" s="16" t="s">
        <v>0</v>
      </c>
      <c r="K6" s="1">
        <f>K5/2</f>
        <v>12.5</v>
      </c>
      <c r="L6" s="16" t="s">
        <v>0</v>
      </c>
      <c r="M6" s="1">
        <f>M5/2</f>
        <v>12.5</v>
      </c>
    </row>
    <row r="7" spans="1:13" x14ac:dyDescent="0.3">
      <c r="A7" s="18" t="s">
        <v>217</v>
      </c>
      <c r="B7" s="16" t="s">
        <v>0</v>
      </c>
      <c r="C7" s="1">
        <f t="shared" ref="C7:C10" si="0">C6/2</f>
        <v>6.25</v>
      </c>
      <c r="D7" s="16" t="s">
        <v>0</v>
      </c>
      <c r="E7" s="1">
        <f t="shared" ref="E7:E10" si="1">E6/2</f>
        <v>6.25</v>
      </c>
      <c r="F7" s="16" t="s">
        <v>0</v>
      </c>
      <c r="G7" s="1">
        <f t="shared" ref="G7:G10" si="2">G6/2</f>
        <v>6.25</v>
      </c>
      <c r="H7" s="16" t="s">
        <v>0</v>
      </c>
      <c r="I7" s="1">
        <f t="shared" ref="I7:I10" si="3">I6/2</f>
        <v>6.25</v>
      </c>
      <c r="J7" s="16" t="s">
        <v>0</v>
      </c>
      <c r="K7" s="1">
        <f t="shared" ref="K7:K10" si="4">K6/2</f>
        <v>6.25</v>
      </c>
      <c r="L7" s="16" t="s">
        <v>0</v>
      </c>
      <c r="M7" s="1">
        <f t="shared" ref="M7:M10" si="5">M6/2</f>
        <v>6.25</v>
      </c>
    </row>
    <row r="8" spans="1:13" x14ac:dyDescent="0.3">
      <c r="A8" s="18" t="s">
        <v>218</v>
      </c>
      <c r="B8" s="16" t="s">
        <v>230</v>
      </c>
      <c r="C8" s="1">
        <f t="shared" si="0"/>
        <v>3.125</v>
      </c>
      <c r="D8" s="16" t="s">
        <v>230</v>
      </c>
      <c r="E8" s="1">
        <f t="shared" si="1"/>
        <v>3.125</v>
      </c>
      <c r="F8" s="16" t="s">
        <v>230</v>
      </c>
      <c r="G8" s="1">
        <f t="shared" si="2"/>
        <v>3.125</v>
      </c>
      <c r="H8" s="16" t="s">
        <v>230</v>
      </c>
      <c r="I8" s="1">
        <f t="shared" si="3"/>
        <v>3.125</v>
      </c>
      <c r="J8" s="16" t="s">
        <v>230</v>
      </c>
      <c r="K8" s="1">
        <f t="shared" si="4"/>
        <v>3.125</v>
      </c>
      <c r="L8" s="16" t="s">
        <v>230</v>
      </c>
      <c r="M8" s="1">
        <f t="shared" si="5"/>
        <v>3.125</v>
      </c>
    </row>
    <row r="9" spans="1:13" x14ac:dyDescent="0.3">
      <c r="A9" s="18" t="s">
        <v>219</v>
      </c>
      <c r="B9" s="16" t="s">
        <v>230</v>
      </c>
      <c r="C9" s="1">
        <f t="shared" si="0"/>
        <v>1.5625</v>
      </c>
      <c r="D9" s="16" t="s">
        <v>230</v>
      </c>
      <c r="E9" s="1">
        <f t="shared" si="1"/>
        <v>1.5625</v>
      </c>
      <c r="F9" s="16" t="s">
        <v>230</v>
      </c>
      <c r="G9" s="1">
        <f t="shared" si="2"/>
        <v>1.5625</v>
      </c>
      <c r="H9" s="16" t="s">
        <v>230</v>
      </c>
      <c r="I9" s="1">
        <f t="shared" si="3"/>
        <v>1.5625</v>
      </c>
      <c r="J9" s="16" t="s">
        <v>230</v>
      </c>
      <c r="K9" s="1">
        <f t="shared" si="4"/>
        <v>1.5625</v>
      </c>
      <c r="L9" s="16" t="s">
        <v>230</v>
      </c>
      <c r="M9" s="1">
        <f t="shared" si="5"/>
        <v>1.5625</v>
      </c>
    </row>
    <row r="10" spans="1:13" x14ac:dyDescent="0.3">
      <c r="A10" s="18" t="s">
        <v>220</v>
      </c>
      <c r="B10" s="16" t="s">
        <v>230</v>
      </c>
      <c r="C10" s="1">
        <f t="shared" si="0"/>
        <v>0.78125</v>
      </c>
      <c r="D10" s="16" t="s">
        <v>230</v>
      </c>
      <c r="E10" s="1">
        <f t="shared" si="1"/>
        <v>0.78125</v>
      </c>
      <c r="F10" s="16" t="s">
        <v>230</v>
      </c>
      <c r="G10" s="1">
        <f t="shared" si="2"/>
        <v>0.78125</v>
      </c>
      <c r="H10" s="16" t="s">
        <v>230</v>
      </c>
      <c r="I10" s="1">
        <f t="shared" si="3"/>
        <v>0.78125</v>
      </c>
      <c r="J10" s="16" t="s">
        <v>230</v>
      </c>
      <c r="K10" s="1">
        <f t="shared" si="4"/>
        <v>0.78125</v>
      </c>
      <c r="L10" s="16" t="s">
        <v>230</v>
      </c>
      <c r="M10" s="1">
        <f t="shared" si="5"/>
        <v>0.78125</v>
      </c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3">
      <c r="A12" s="14"/>
      <c r="B12" s="25" t="s">
        <v>228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spans="1:13" x14ac:dyDescent="0.3">
      <c r="A13" s="14" t="s">
        <v>223</v>
      </c>
      <c r="B13" s="25">
        <v>76</v>
      </c>
      <c r="C13" s="26"/>
      <c r="D13" s="25">
        <v>79</v>
      </c>
      <c r="E13" s="26"/>
      <c r="F13" s="25">
        <v>17</v>
      </c>
      <c r="G13" s="26"/>
      <c r="H13" s="25">
        <v>82</v>
      </c>
      <c r="I13" s="26"/>
      <c r="J13" s="25">
        <v>92</v>
      </c>
      <c r="K13" s="26"/>
      <c r="L13" s="25">
        <v>94</v>
      </c>
      <c r="M13" s="26"/>
    </row>
    <row r="14" spans="1:13" x14ac:dyDescent="0.3">
      <c r="A14" s="15"/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>
        <v>8</v>
      </c>
      <c r="J14" s="16">
        <v>9</v>
      </c>
      <c r="K14" s="16">
        <v>10</v>
      </c>
      <c r="L14" s="16">
        <v>11</v>
      </c>
      <c r="M14" s="16">
        <v>12</v>
      </c>
    </row>
    <row r="15" spans="1:13" x14ac:dyDescent="0.3">
      <c r="A15" s="18" t="s">
        <v>213</v>
      </c>
      <c r="B15" s="16">
        <v>140197</v>
      </c>
      <c r="C15" s="16">
        <v>3074295</v>
      </c>
      <c r="D15" s="16">
        <v>96754</v>
      </c>
      <c r="E15" s="16">
        <v>4130593</v>
      </c>
      <c r="F15" s="16">
        <v>449356</v>
      </c>
      <c r="G15" s="16">
        <v>3861928</v>
      </c>
      <c r="H15" s="16">
        <v>233240</v>
      </c>
      <c r="I15" s="16">
        <v>3153977</v>
      </c>
      <c r="J15" s="16">
        <v>87592</v>
      </c>
      <c r="K15" s="16">
        <v>2934615</v>
      </c>
      <c r="L15" s="16">
        <v>412350</v>
      </c>
      <c r="M15" s="16">
        <v>2976890</v>
      </c>
    </row>
    <row r="16" spans="1:13" x14ac:dyDescent="0.3">
      <c r="A16" s="18" t="s">
        <v>214</v>
      </c>
      <c r="B16" s="16">
        <v>106278</v>
      </c>
      <c r="C16" s="16">
        <v>1622141</v>
      </c>
      <c r="D16" s="16">
        <v>134790</v>
      </c>
      <c r="E16" s="16">
        <v>1916165</v>
      </c>
      <c r="F16" s="16">
        <v>395602</v>
      </c>
      <c r="G16" s="16">
        <v>1790207</v>
      </c>
      <c r="H16" s="16">
        <v>289611</v>
      </c>
      <c r="I16" s="16">
        <v>1930781</v>
      </c>
      <c r="J16" s="16">
        <v>108443</v>
      </c>
      <c r="K16" s="16">
        <v>1749956</v>
      </c>
      <c r="L16" s="16">
        <v>378884</v>
      </c>
      <c r="M16" s="16">
        <v>1728298</v>
      </c>
    </row>
    <row r="17" spans="1:13" x14ac:dyDescent="0.3">
      <c r="A17" s="18" t="s">
        <v>215</v>
      </c>
      <c r="B17" s="16">
        <v>146246</v>
      </c>
      <c r="C17" s="16">
        <v>844414</v>
      </c>
      <c r="D17" s="16">
        <v>484552</v>
      </c>
      <c r="E17" s="16">
        <v>840837</v>
      </c>
      <c r="F17" s="16">
        <v>351845</v>
      </c>
      <c r="G17" s="16">
        <v>988214</v>
      </c>
      <c r="H17" s="16">
        <v>309662</v>
      </c>
      <c r="I17" s="16">
        <v>838629</v>
      </c>
      <c r="J17" s="16">
        <v>123015</v>
      </c>
      <c r="K17" s="16">
        <v>736510</v>
      </c>
      <c r="L17" s="16">
        <v>456409</v>
      </c>
      <c r="M17" s="16">
        <v>866133</v>
      </c>
    </row>
    <row r="18" spans="1:13" x14ac:dyDescent="0.3">
      <c r="A18" s="18" t="s">
        <v>216</v>
      </c>
      <c r="B18" s="16">
        <v>116979</v>
      </c>
      <c r="C18" s="16">
        <v>432752</v>
      </c>
      <c r="D18" s="16">
        <v>117803</v>
      </c>
      <c r="E18" s="16">
        <v>496624</v>
      </c>
      <c r="F18" s="16">
        <v>251161</v>
      </c>
      <c r="G18" s="16">
        <v>487366</v>
      </c>
      <c r="H18" s="16">
        <v>216153</v>
      </c>
      <c r="I18" s="16">
        <v>458561</v>
      </c>
      <c r="J18" s="16">
        <v>167717</v>
      </c>
      <c r="K18" s="16">
        <v>440720</v>
      </c>
      <c r="L18" s="16">
        <v>522484</v>
      </c>
      <c r="M18" s="16">
        <v>354519</v>
      </c>
    </row>
    <row r="19" spans="1:13" x14ac:dyDescent="0.3">
      <c r="A19" s="18" t="s">
        <v>217</v>
      </c>
      <c r="B19" s="16">
        <v>150447</v>
      </c>
      <c r="C19" s="16">
        <v>205941</v>
      </c>
      <c r="D19" s="16">
        <v>110121</v>
      </c>
      <c r="E19" s="16">
        <v>224717</v>
      </c>
      <c r="F19" s="16">
        <v>281194</v>
      </c>
      <c r="G19" s="16">
        <v>225035</v>
      </c>
      <c r="H19" s="16">
        <v>269784</v>
      </c>
      <c r="I19" s="16">
        <v>197091</v>
      </c>
      <c r="J19" s="16">
        <v>83441</v>
      </c>
      <c r="K19" s="16">
        <v>213607</v>
      </c>
      <c r="L19" s="16">
        <v>378514</v>
      </c>
      <c r="M19" s="16">
        <v>187742</v>
      </c>
    </row>
    <row r="20" spans="1:13" x14ac:dyDescent="0.3">
      <c r="A20" s="18" t="s">
        <v>218</v>
      </c>
      <c r="B20" s="16">
        <v>7668</v>
      </c>
      <c r="C20" s="16">
        <v>108157</v>
      </c>
      <c r="D20" s="16">
        <v>7624</v>
      </c>
      <c r="E20" s="16">
        <v>102999</v>
      </c>
      <c r="F20" s="16">
        <v>7482</v>
      </c>
      <c r="G20" s="16">
        <v>98865</v>
      </c>
      <c r="H20" s="16">
        <v>7465</v>
      </c>
      <c r="I20" s="16">
        <v>103933</v>
      </c>
      <c r="J20" s="16">
        <v>7535</v>
      </c>
      <c r="K20" s="16">
        <v>116112</v>
      </c>
      <c r="L20" s="16">
        <v>7543</v>
      </c>
      <c r="M20" s="16">
        <v>85317</v>
      </c>
    </row>
    <row r="21" spans="1:13" x14ac:dyDescent="0.3">
      <c r="A21" s="18" t="s">
        <v>219</v>
      </c>
      <c r="B21" s="16">
        <v>7813</v>
      </c>
      <c r="C21" s="16">
        <v>56603</v>
      </c>
      <c r="D21" s="16">
        <v>7615</v>
      </c>
      <c r="E21" s="16">
        <v>57282</v>
      </c>
      <c r="F21" s="16">
        <v>7533</v>
      </c>
      <c r="G21" s="16">
        <v>61634</v>
      </c>
      <c r="H21" s="16">
        <v>7268</v>
      </c>
      <c r="I21" s="16">
        <v>52448</v>
      </c>
      <c r="J21" s="16">
        <v>7665</v>
      </c>
      <c r="K21" s="16">
        <v>48927</v>
      </c>
      <c r="L21" s="16">
        <v>7824</v>
      </c>
      <c r="M21" s="16">
        <v>57647</v>
      </c>
    </row>
    <row r="22" spans="1:13" x14ac:dyDescent="0.3">
      <c r="A22" s="18" t="s">
        <v>220</v>
      </c>
      <c r="B22" s="16">
        <v>7853</v>
      </c>
      <c r="C22" s="16">
        <v>34114</v>
      </c>
      <c r="D22" s="16">
        <v>7764</v>
      </c>
      <c r="E22" s="16">
        <v>33120</v>
      </c>
      <c r="F22" s="16">
        <v>7470</v>
      </c>
      <c r="G22" s="16">
        <v>31660</v>
      </c>
      <c r="H22" s="16">
        <v>7553</v>
      </c>
      <c r="I22" s="16">
        <v>31564</v>
      </c>
      <c r="J22" s="16">
        <v>7617</v>
      </c>
      <c r="K22" s="16">
        <v>31962</v>
      </c>
      <c r="L22" s="16">
        <v>7793</v>
      </c>
      <c r="M22" s="16">
        <v>32653</v>
      </c>
    </row>
    <row r="23" spans="1:13" x14ac:dyDescent="0.3">
      <c r="A23" s="19" t="s">
        <v>234</v>
      </c>
      <c r="B23">
        <f>AVERAGE(B15:B19)</f>
        <v>132029.4</v>
      </c>
      <c r="D23">
        <f>AVERAGE(D15:D19)</f>
        <v>188804</v>
      </c>
      <c r="F23">
        <f>AVERAGE(F15:F19)</f>
        <v>345831.6</v>
      </c>
      <c r="H23">
        <f>AVERAGE(H15:H19)</f>
        <v>263690</v>
      </c>
      <c r="J23">
        <f>AVERAGE(J15:J19)</f>
        <v>114041.60000000001</v>
      </c>
      <c r="L23">
        <f>AVERAGE(L15:L19)</f>
        <v>429728.2</v>
      </c>
    </row>
    <row r="24" spans="1:13" x14ac:dyDescent="0.3">
      <c r="A24" s="19" t="s">
        <v>235</v>
      </c>
      <c r="B24">
        <f>B23-$I$41</f>
        <v>124413.56666666667</v>
      </c>
      <c r="D24">
        <f>D23-$I$41</f>
        <v>181188.16666666666</v>
      </c>
      <c r="F24">
        <f>F23-$I$41</f>
        <v>338215.76666666666</v>
      </c>
      <c r="H24">
        <f>H23-$I$41</f>
        <v>256074.16666666666</v>
      </c>
      <c r="J24">
        <f>J23-$I$41</f>
        <v>106425.76666666668</v>
      </c>
      <c r="L24">
        <f>L23-$I$41</f>
        <v>422112.3666666667</v>
      </c>
    </row>
    <row r="25" spans="1:13" x14ac:dyDescent="0.3">
      <c r="A25" s="19" t="s">
        <v>240</v>
      </c>
      <c r="B25">
        <f>B24*0.0000295285 - 0.1283982401</f>
        <v>3.5453477632166663</v>
      </c>
      <c r="D25">
        <f>D24*0.0000295285 - 0.1283982401</f>
        <v>5.2218165393166665</v>
      </c>
      <c r="F25">
        <f>F24*0.0000295285 - 0.1283982401</f>
        <v>9.8586060259166679</v>
      </c>
      <c r="H25">
        <f>H24*0.0000295285 - 0.1283982401</f>
        <v>7.4330877903166668</v>
      </c>
      <c r="J25">
        <f>J24*0.0000295285 - 0.1283982401</f>
        <v>3.0141950109166671</v>
      </c>
      <c r="L25">
        <f>L24*0.0000295285 - 0.1283982401</f>
        <v>12.335946779016668</v>
      </c>
    </row>
    <row r="29" spans="1:13" x14ac:dyDescent="0.3">
      <c r="I29" t="s">
        <v>234</v>
      </c>
    </row>
    <row r="30" spans="1:13" x14ac:dyDescent="0.3">
      <c r="B30" s="16">
        <v>3074295</v>
      </c>
      <c r="C30" s="16">
        <v>4130593</v>
      </c>
      <c r="D30" s="16">
        <v>3861928</v>
      </c>
      <c r="E30" s="16">
        <v>3153977</v>
      </c>
      <c r="F30" s="16">
        <v>2934615</v>
      </c>
      <c r="G30" s="16">
        <v>2976890</v>
      </c>
      <c r="I30">
        <f>AVERAGE(B30:G30)</f>
        <v>3355383</v>
      </c>
      <c r="J30">
        <f>I30-$I$41</f>
        <v>3347767.1666666665</v>
      </c>
      <c r="K30" s="1">
        <v>100</v>
      </c>
    </row>
    <row r="31" spans="1:13" x14ac:dyDescent="0.3">
      <c r="B31" s="16">
        <v>1622141</v>
      </c>
      <c r="C31" s="16">
        <v>1916165</v>
      </c>
      <c r="D31" s="16">
        <v>1790207</v>
      </c>
      <c r="E31" s="16">
        <v>1930781</v>
      </c>
      <c r="F31" s="16">
        <v>1749956</v>
      </c>
      <c r="G31" s="16">
        <v>1728298</v>
      </c>
      <c r="I31">
        <f t="shared" ref="I31:I37" si="6">AVERAGE(B31:G31)</f>
        <v>1789591.3333333333</v>
      </c>
      <c r="J31">
        <f t="shared" ref="J31:J37" si="7">I31-$I$41</f>
        <v>1781975.5</v>
      </c>
      <c r="K31" s="1">
        <v>50</v>
      </c>
    </row>
    <row r="32" spans="1:13" x14ac:dyDescent="0.3">
      <c r="B32" s="16">
        <v>844414</v>
      </c>
      <c r="C32" s="16">
        <v>840837</v>
      </c>
      <c r="D32" s="16">
        <v>988214</v>
      </c>
      <c r="E32" s="16">
        <v>838629</v>
      </c>
      <c r="F32" s="16">
        <v>736510</v>
      </c>
      <c r="G32" s="16">
        <v>866133</v>
      </c>
      <c r="I32">
        <f t="shared" si="6"/>
        <v>852456.16666666663</v>
      </c>
      <c r="J32">
        <f t="shared" si="7"/>
        <v>844840.33333333326</v>
      </c>
      <c r="K32" s="1">
        <v>25</v>
      </c>
    </row>
    <row r="33" spans="2:11" x14ac:dyDescent="0.3">
      <c r="B33" s="16">
        <v>432752</v>
      </c>
      <c r="C33" s="16">
        <v>496624</v>
      </c>
      <c r="D33" s="16">
        <v>487366</v>
      </c>
      <c r="E33" s="16">
        <v>458561</v>
      </c>
      <c r="F33" s="16">
        <v>440720</v>
      </c>
      <c r="G33" s="16">
        <v>354519</v>
      </c>
      <c r="I33">
        <f t="shared" si="6"/>
        <v>445090.33333333331</v>
      </c>
      <c r="J33">
        <f t="shared" si="7"/>
        <v>437474.5</v>
      </c>
      <c r="K33" s="1">
        <f>K32/2</f>
        <v>12.5</v>
      </c>
    </row>
    <row r="34" spans="2:11" x14ac:dyDescent="0.3">
      <c r="B34" s="16">
        <v>205941</v>
      </c>
      <c r="C34" s="16">
        <v>224717</v>
      </c>
      <c r="D34" s="16">
        <v>225035</v>
      </c>
      <c r="E34" s="16">
        <v>197091</v>
      </c>
      <c r="F34" s="16">
        <v>213607</v>
      </c>
      <c r="G34" s="16">
        <v>187742</v>
      </c>
      <c r="I34">
        <f t="shared" si="6"/>
        <v>209022.16666666666</v>
      </c>
      <c r="J34">
        <f t="shared" si="7"/>
        <v>201406.33333333331</v>
      </c>
      <c r="K34" s="1">
        <f t="shared" ref="K34:K37" si="8">K33/2</f>
        <v>6.25</v>
      </c>
    </row>
    <row r="35" spans="2:11" x14ac:dyDescent="0.3">
      <c r="B35" s="16">
        <v>108157</v>
      </c>
      <c r="C35" s="16">
        <v>102999</v>
      </c>
      <c r="D35" s="16">
        <v>98865</v>
      </c>
      <c r="E35" s="16">
        <v>103933</v>
      </c>
      <c r="F35" s="16">
        <v>116112</v>
      </c>
      <c r="G35" s="16">
        <v>85317</v>
      </c>
      <c r="I35">
        <f t="shared" si="6"/>
        <v>102563.83333333333</v>
      </c>
      <c r="J35">
        <f t="shared" si="7"/>
        <v>94948</v>
      </c>
      <c r="K35" s="1">
        <f t="shared" si="8"/>
        <v>3.125</v>
      </c>
    </row>
    <row r="36" spans="2:11" x14ac:dyDescent="0.3">
      <c r="B36" s="16">
        <v>56603</v>
      </c>
      <c r="C36" s="16">
        <v>57282</v>
      </c>
      <c r="D36" s="16">
        <v>61634</v>
      </c>
      <c r="E36" s="16">
        <v>52448</v>
      </c>
      <c r="F36" s="16">
        <v>48927</v>
      </c>
      <c r="G36" s="16">
        <v>57647</v>
      </c>
      <c r="I36">
        <f t="shared" si="6"/>
        <v>55756.833333333336</v>
      </c>
      <c r="J36">
        <f t="shared" si="7"/>
        <v>48141</v>
      </c>
      <c r="K36" s="1">
        <f t="shared" si="8"/>
        <v>1.5625</v>
      </c>
    </row>
    <row r="37" spans="2:11" x14ac:dyDescent="0.3">
      <c r="B37" s="16">
        <v>34114</v>
      </c>
      <c r="C37" s="16">
        <v>33120</v>
      </c>
      <c r="D37" s="16">
        <v>31660</v>
      </c>
      <c r="E37" s="16">
        <v>31564</v>
      </c>
      <c r="F37" s="16">
        <v>31962</v>
      </c>
      <c r="G37" s="16">
        <v>32653</v>
      </c>
      <c r="I37">
        <f t="shared" si="6"/>
        <v>32512.166666666668</v>
      </c>
      <c r="J37">
        <f t="shared" si="7"/>
        <v>24896.333333333336</v>
      </c>
      <c r="K37" s="1">
        <f t="shared" si="8"/>
        <v>0.78125</v>
      </c>
    </row>
    <row r="41" spans="2:11" x14ac:dyDescent="0.3">
      <c r="B41" s="16">
        <v>7668</v>
      </c>
      <c r="C41" s="16">
        <v>7624</v>
      </c>
      <c r="D41" s="16">
        <v>7482</v>
      </c>
      <c r="E41" s="16">
        <v>7465</v>
      </c>
      <c r="F41" s="16">
        <v>7535</v>
      </c>
      <c r="G41" s="16">
        <v>7543</v>
      </c>
      <c r="I41">
        <f>AVERAGE(B41:G43)</f>
        <v>7615.833333333333</v>
      </c>
    </row>
    <row r="42" spans="2:11" x14ac:dyDescent="0.3">
      <c r="B42" s="16">
        <v>7813</v>
      </c>
      <c r="C42" s="16">
        <v>7615</v>
      </c>
      <c r="D42" s="16">
        <v>7533</v>
      </c>
      <c r="E42" s="16">
        <v>7268</v>
      </c>
      <c r="F42" s="16">
        <v>7665</v>
      </c>
      <c r="G42" s="16">
        <v>7824</v>
      </c>
    </row>
    <row r="43" spans="2:11" x14ac:dyDescent="0.3">
      <c r="B43" s="16">
        <v>7853</v>
      </c>
      <c r="C43" s="16">
        <v>7764</v>
      </c>
      <c r="D43" s="16">
        <v>7470</v>
      </c>
      <c r="E43" s="16">
        <v>7553</v>
      </c>
      <c r="F43" s="16">
        <v>7617</v>
      </c>
      <c r="G43" s="16">
        <v>7793</v>
      </c>
    </row>
  </sheetData>
  <mergeCells count="8">
    <mergeCell ref="B1:E1"/>
    <mergeCell ref="B12:M12"/>
    <mergeCell ref="B13:C13"/>
    <mergeCell ref="D13:E13"/>
    <mergeCell ref="F13:G13"/>
    <mergeCell ref="H13:I13"/>
    <mergeCell ref="J13:K13"/>
    <mergeCell ref="L13:M1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A345-F953-7744-B7BD-52AB7716DE95}">
  <dimension ref="A1:M43"/>
  <sheetViews>
    <sheetView topLeftCell="E5" workbookViewId="0">
      <selection activeCell="L25" sqref="L25"/>
    </sheetView>
  </sheetViews>
  <sheetFormatPr defaultColWidth="11.19921875" defaultRowHeight="15.6" x14ac:dyDescent="0.3"/>
  <sheetData>
    <row r="1" spans="1:13" x14ac:dyDescent="0.3">
      <c r="A1" s="14"/>
      <c r="B1" s="29" t="s">
        <v>221</v>
      </c>
      <c r="C1" s="29"/>
      <c r="D1" s="29"/>
      <c r="E1" s="29"/>
      <c r="F1" s="14"/>
      <c r="G1" s="14"/>
      <c r="H1" s="14"/>
      <c r="I1" s="14"/>
      <c r="J1" s="14"/>
      <c r="K1" s="14"/>
      <c r="L1" s="14"/>
      <c r="M1" s="14"/>
    </row>
    <row r="2" spans="1:13" x14ac:dyDescent="0.3">
      <c r="A2" s="15"/>
      <c r="B2" s="16">
        <v>1</v>
      </c>
      <c r="C2" s="16">
        <v>2</v>
      </c>
      <c r="D2" s="16">
        <v>3</v>
      </c>
      <c r="E2" s="16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</row>
    <row r="3" spans="1:13" x14ac:dyDescent="0.3">
      <c r="A3" s="18" t="s">
        <v>213</v>
      </c>
      <c r="B3" s="16" t="s">
        <v>0</v>
      </c>
      <c r="C3" s="1">
        <v>100</v>
      </c>
      <c r="D3" s="16" t="s">
        <v>0</v>
      </c>
      <c r="E3" s="1">
        <v>100</v>
      </c>
      <c r="F3" s="16" t="s">
        <v>0</v>
      </c>
      <c r="G3" s="1">
        <v>100</v>
      </c>
      <c r="H3" s="16" t="s">
        <v>0</v>
      </c>
      <c r="I3" s="1">
        <v>100</v>
      </c>
      <c r="J3" s="16" t="s">
        <v>0</v>
      </c>
      <c r="K3" s="1">
        <v>100</v>
      </c>
      <c r="L3" s="16" t="s">
        <v>0</v>
      </c>
      <c r="M3" s="1">
        <v>100</v>
      </c>
    </row>
    <row r="4" spans="1:13" x14ac:dyDescent="0.3">
      <c r="A4" s="18" t="s">
        <v>214</v>
      </c>
      <c r="B4" s="16" t="s">
        <v>0</v>
      </c>
      <c r="C4" s="1">
        <v>50</v>
      </c>
      <c r="D4" s="16" t="s">
        <v>0</v>
      </c>
      <c r="E4" s="1">
        <v>50</v>
      </c>
      <c r="F4" s="16" t="s">
        <v>0</v>
      </c>
      <c r="G4" s="1">
        <v>50</v>
      </c>
      <c r="H4" s="16" t="s">
        <v>0</v>
      </c>
      <c r="I4" s="1">
        <v>50</v>
      </c>
      <c r="J4" s="16" t="s">
        <v>0</v>
      </c>
      <c r="K4" s="1">
        <v>50</v>
      </c>
      <c r="L4" s="16" t="s">
        <v>0</v>
      </c>
      <c r="M4" s="1">
        <v>50</v>
      </c>
    </row>
    <row r="5" spans="1:13" x14ac:dyDescent="0.3">
      <c r="A5" s="18" t="s">
        <v>215</v>
      </c>
      <c r="B5" s="16" t="s">
        <v>0</v>
      </c>
      <c r="C5" s="1">
        <v>25</v>
      </c>
      <c r="D5" s="16" t="s">
        <v>0</v>
      </c>
      <c r="E5" s="1">
        <v>25</v>
      </c>
      <c r="F5" s="16" t="s">
        <v>0</v>
      </c>
      <c r="G5" s="1">
        <v>25</v>
      </c>
      <c r="H5" s="16" t="s">
        <v>0</v>
      </c>
      <c r="I5" s="1">
        <v>25</v>
      </c>
      <c r="J5" s="16" t="s">
        <v>0</v>
      </c>
      <c r="K5" s="1">
        <v>25</v>
      </c>
      <c r="L5" s="16" t="s">
        <v>0</v>
      </c>
      <c r="M5" s="1">
        <v>25</v>
      </c>
    </row>
    <row r="6" spans="1:13" x14ac:dyDescent="0.3">
      <c r="A6" s="18" t="s">
        <v>216</v>
      </c>
      <c r="B6" s="16" t="s">
        <v>0</v>
      </c>
      <c r="C6" s="1">
        <f>C5/2</f>
        <v>12.5</v>
      </c>
      <c r="D6" s="16" t="s">
        <v>0</v>
      </c>
      <c r="E6" s="1">
        <f>E5/2</f>
        <v>12.5</v>
      </c>
      <c r="F6" s="16" t="s">
        <v>0</v>
      </c>
      <c r="G6" s="1">
        <f>G5/2</f>
        <v>12.5</v>
      </c>
      <c r="H6" s="16" t="s">
        <v>0</v>
      </c>
      <c r="I6" s="1">
        <f>I5/2</f>
        <v>12.5</v>
      </c>
      <c r="J6" s="16" t="s">
        <v>0</v>
      </c>
      <c r="K6" s="1">
        <f>K5/2</f>
        <v>12.5</v>
      </c>
      <c r="L6" s="16" t="s">
        <v>0</v>
      </c>
      <c r="M6" s="1">
        <f>M5/2</f>
        <v>12.5</v>
      </c>
    </row>
    <row r="7" spans="1:13" x14ac:dyDescent="0.3">
      <c r="A7" s="18" t="s">
        <v>217</v>
      </c>
      <c r="B7" s="16" t="s">
        <v>0</v>
      </c>
      <c r="C7" s="1">
        <f t="shared" ref="C7:C10" si="0">C6/2</f>
        <v>6.25</v>
      </c>
      <c r="D7" s="16" t="s">
        <v>0</v>
      </c>
      <c r="E7" s="1">
        <f t="shared" ref="E7:E10" si="1">E6/2</f>
        <v>6.25</v>
      </c>
      <c r="F7" s="16" t="s">
        <v>0</v>
      </c>
      <c r="G7" s="1">
        <f t="shared" ref="G7:G10" si="2">G6/2</f>
        <v>6.25</v>
      </c>
      <c r="H7" s="16" t="s">
        <v>0</v>
      </c>
      <c r="I7" s="1">
        <f t="shared" ref="I7:I10" si="3">I6/2</f>
        <v>6.25</v>
      </c>
      <c r="J7" s="16" t="s">
        <v>0</v>
      </c>
      <c r="K7" s="1">
        <f t="shared" ref="K7:K10" si="4">K6/2</f>
        <v>6.25</v>
      </c>
      <c r="L7" s="16" t="s">
        <v>0</v>
      </c>
      <c r="M7" s="1">
        <f t="shared" ref="M7:M10" si="5">M6/2</f>
        <v>6.25</v>
      </c>
    </row>
    <row r="8" spans="1:13" x14ac:dyDescent="0.3">
      <c r="A8" s="18" t="s">
        <v>218</v>
      </c>
      <c r="B8" s="16" t="s">
        <v>230</v>
      </c>
      <c r="C8" s="1">
        <f t="shared" si="0"/>
        <v>3.125</v>
      </c>
      <c r="D8" s="16" t="s">
        <v>230</v>
      </c>
      <c r="E8" s="1">
        <f t="shared" si="1"/>
        <v>3.125</v>
      </c>
      <c r="F8" s="16" t="s">
        <v>230</v>
      </c>
      <c r="G8" s="1">
        <f t="shared" si="2"/>
        <v>3.125</v>
      </c>
      <c r="H8" s="16" t="s">
        <v>230</v>
      </c>
      <c r="I8" s="1">
        <f t="shared" si="3"/>
        <v>3.125</v>
      </c>
      <c r="J8" s="16" t="s">
        <v>230</v>
      </c>
      <c r="K8" s="1">
        <f t="shared" si="4"/>
        <v>3.125</v>
      </c>
      <c r="L8" s="16" t="s">
        <v>230</v>
      </c>
      <c r="M8" s="1">
        <f t="shared" si="5"/>
        <v>3.125</v>
      </c>
    </row>
    <row r="9" spans="1:13" x14ac:dyDescent="0.3">
      <c r="A9" s="18" t="s">
        <v>219</v>
      </c>
      <c r="B9" s="16" t="s">
        <v>230</v>
      </c>
      <c r="C9" s="1">
        <f t="shared" si="0"/>
        <v>1.5625</v>
      </c>
      <c r="D9" s="16" t="s">
        <v>230</v>
      </c>
      <c r="E9" s="1">
        <f t="shared" si="1"/>
        <v>1.5625</v>
      </c>
      <c r="F9" s="16" t="s">
        <v>230</v>
      </c>
      <c r="G9" s="1">
        <f t="shared" si="2"/>
        <v>1.5625</v>
      </c>
      <c r="H9" s="16" t="s">
        <v>230</v>
      </c>
      <c r="I9" s="1">
        <f t="shared" si="3"/>
        <v>1.5625</v>
      </c>
      <c r="J9" s="16" t="s">
        <v>230</v>
      </c>
      <c r="K9" s="1">
        <f t="shared" si="4"/>
        <v>1.5625</v>
      </c>
      <c r="L9" s="16" t="s">
        <v>230</v>
      </c>
      <c r="M9" s="1">
        <f t="shared" si="5"/>
        <v>1.5625</v>
      </c>
    </row>
    <row r="10" spans="1:13" x14ac:dyDescent="0.3">
      <c r="A10" s="18" t="s">
        <v>220</v>
      </c>
      <c r="B10" s="16" t="s">
        <v>230</v>
      </c>
      <c r="C10" s="1">
        <f t="shared" si="0"/>
        <v>0.78125</v>
      </c>
      <c r="D10" s="16" t="s">
        <v>230</v>
      </c>
      <c r="E10" s="1">
        <f t="shared" si="1"/>
        <v>0.78125</v>
      </c>
      <c r="F10" s="16" t="s">
        <v>230</v>
      </c>
      <c r="G10" s="1">
        <f t="shared" si="2"/>
        <v>0.78125</v>
      </c>
      <c r="H10" s="16" t="s">
        <v>230</v>
      </c>
      <c r="I10" s="1">
        <f t="shared" si="3"/>
        <v>0.78125</v>
      </c>
      <c r="J10" s="16" t="s">
        <v>230</v>
      </c>
      <c r="K10" s="1">
        <f t="shared" si="4"/>
        <v>0.78125</v>
      </c>
      <c r="L10" s="16" t="s">
        <v>230</v>
      </c>
      <c r="M10" s="1">
        <f t="shared" si="5"/>
        <v>0.78125</v>
      </c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3">
      <c r="A12" s="14"/>
      <c r="B12" s="25" t="s">
        <v>228</v>
      </c>
      <c r="C12" s="27"/>
      <c r="D12" s="27"/>
      <c r="E12" s="27"/>
      <c r="F12" s="27"/>
      <c r="G12" s="27"/>
      <c r="H12" s="27"/>
      <c r="I12" s="27"/>
      <c r="J12" s="27"/>
      <c r="K12" s="27"/>
      <c r="L12" s="27" t="s">
        <v>250</v>
      </c>
      <c r="M12" s="28"/>
    </row>
    <row r="13" spans="1:13" x14ac:dyDescent="0.3">
      <c r="A13" s="14" t="s">
        <v>223</v>
      </c>
      <c r="B13" s="25">
        <v>96</v>
      </c>
      <c r="C13" s="26"/>
      <c r="D13" s="25">
        <v>104</v>
      </c>
      <c r="E13" s="26"/>
      <c r="F13" s="25">
        <v>107</v>
      </c>
      <c r="G13" s="26"/>
      <c r="H13" s="25">
        <v>114</v>
      </c>
      <c r="I13" s="26"/>
      <c r="J13" s="25">
        <v>118</v>
      </c>
      <c r="K13" s="26"/>
      <c r="L13" s="25">
        <v>79</v>
      </c>
      <c r="M13" s="26"/>
    </row>
    <row r="14" spans="1:13" x14ac:dyDescent="0.3">
      <c r="A14" s="15"/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>
        <v>8</v>
      </c>
      <c r="J14" s="16">
        <v>9</v>
      </c>
      <c r="K14" s="16">
        <v>10</v>
      </c>
      <c r="L14" s="16">
        <v>11</v>
      </c>
      <c r="M14" s="16">
        <v>12</v>
      </c>
    </row>
    <row r="15" spans="1:13" x14ac:dyDescent="0.3">
      <c r="A15" s="18" t="s">
        <v>213</v>
      </c>
      <c r="B15" s="16">
        <v>372019</v>
      </c>
      <c r="C15" s="16">
        <v>3254552</v>
      </c>
      <c r="D15" s="16">
        <v>50571</v>
      </c>
      <c r="E15" s="16">
        <v>3837226</v>
      </c>
      <c r="F15" s="16">
        <v>684650</v>
      </c>
      <c r="G15" s="16">
        <v>3263888</v>
      </c>
      <c r="H15" s="16">
        <v>119683</v>
      </c>
      <c r="I15" s="16">
        <v>3492472</v>
      </c>
      <c r="J15" s="16">
        <v>270081</v>
      </c>
      <c r="K15" s="16">
        <v>3280474</v>
      </c>
      <c r="L15" s="16">
        <v>1565236</v>
      </c>
      <c r="M15" s="16">
        <v>2667740</v>
      </c>
    </row>
    <row r="16" spans="1:13" x14ac:dyDescent="0.3">
      <c r="A16" s="18" t="s">
        <v>214</v>
      </c>
      <c r="B16" s="16">
        <v>914458</v>
      </c>
      <c r="C16" s="16">
        <v>1734286</v>
      </c>
      <c r="D16" s="16">
        <v>67325</v>
      </c>
      <c r="E16" s="16">
        <v>1767483</v>
      </c>
      <c r="F16" s="16">
        <v>161937</v>
      </c>
      <c r="G16" s="16">
        <v>1855633</v>
      </c>
      <c r="H16" s="16">
        <v>139700</v>
      </c>
      <c r="I16" s="16">
        <v>1802448</v>
      </c>
      <c r="J16" s="16">
        <v>266492</v>
      </c>
      <c r="K16" s="16">
        <v>1892270</v>
      </c>
      <c r="L16" s="16">
        <v>1308494</v>
      </c>
      <c r="M16" s="16">
        <v>1701581</v>
      </c>
    </row>
    <row r="17" spans="1:13" x14ac:dyDescent="0.3">
      <c r="A17" s="18" t="s">
        <v>215</v>
      </c>
      <c r="B17" s="16">
        <v>561901</v>
      </c>
      <c r="C17" s="16">
        <v>835426</v>
      </c>
      <c r="D17" s="16">
        <v>72012</v>
      </c>
      <c r="E17" s="16">
        <v>830786</v>
      </c>
      <c r="F17" s="16">
        <v>280517</v>
      </c>
      <c r="G17" s="16">
        <v>856579</v>
      </c>
      <c r="H17" s="16">
        <v>130063</v>
      </c>
      <c r="I17" s="16">
        <v>900608</v>
      </c>
      <c r="J17" s="16">
        <v>250462</v>
      </c>
      <c r="K17" s="16">
        <v>854589</v>
      </c>
      <c r="L17" s="16">
        <v>1434543</v>
      </c>
      <c r="M17" s="16">
        <v>905080</v>
      </c>
    </row>
    <row r="18" spans="1:13" x14ac:dyDescent="0.3">
      <c r="A18" s="18" t="s">
        <v>216</v>
      </c>
      <c r="B18" s="16">
        <v>468592</v>
      </c>
      <c r="C18" s="16">
        <v>468734</v>
      </c>
      <c r="D18" s="16">
        <v>111536</v>
      </c>
      <c r="E18" s="16">
        <v>491671</v>
      </c>
      <c r="F18" s="16">
        <v>167102</v>
      </c>
      <c r="G18" s="16">
        <v>484093</v>
      </c>
      <c r="H18" s="16">
        <v>110834</v>
      </c>
      <c r="I18" s="16">
        <v>489190</v>
      </c>
      <c r="J18" s="16">
        <v>289800</v>
      </c>
      <c r="K18" s="16">
        <v>450721</v>
      </c>
      <c r="L18" s="16">
        <v>1683446</v>
      </c>
      <c r="M18" s="16">
        <v>403269</v>
      </c>
    </row>
    <row r="19" spans="1:13" x14ac:dyDescent="0.3">
      <c r="A19" s="18" t="s">
        <v>217</v>
      </c>
      <c r="B19" s="16">
        <v>478657</v>
      </c>
      <c r="C19" s="16">
        <v>212959</v>
      </c>
      <c r="D19" s="16">
        <v>67432</v>
      </c>
      <c r="E19" s="16">
        <v>205376</v>
      </c>
      <c r="F19" s="16">
        <v>200149</v>
      </c>
      <c r="G19" s="16">
        <v>222061</v>
      </c>
      <c r="H19" s="16">
        <v>132275</v>
      </c>
      <c r="I19" s="16">
        <v>219135</v>
      </c>
      <c r="J19" s="16">
        <v>243197</v>
      </c>
      <c r="K19" s="16">
        <v>213628</v>
      </c>
      <c r="L19" s="16">
        <v>1281982</v>
      </c>
      <c r="M19" s="16">
        <v>215474</v>
      </c>
    </row>
    <row r="20" spans="1:13" x14ac:dyDescent="0.3">
      <c r="A20" s="18" t="s">
        <v>218</v>
      </c>
      <c r="B20" s="16">
        <v>7427</v>
      </c>
      <c r="C20" s="16">
        <v>126181</v>
      </c>
      <c r="D20" s="16">
        <v>8212</v>
      </c>
      <c r="E20" s="16">
        <v>112642</v>
      </c>
      <c r="F20" s="16">
        <v>7961</v>
      </c>
      <c r="G20" s="16">
        <v>120576</v>
      </c>
      <c r="H20" s="16">
        <v>7740</v>
      </c>
      <c r="I20" s="16">
        <v>95746</v>
      </c>
      <c r="J20" s="16">
        <v>7738</v>
      </c>
      <c r="K20" s="16">
        <v>88631</v>
      </c>
      <c r="L20" s="16">
        <v>7159</v>
      </c>
      <c r="M20" s="16">
        <v>94628</v>
      </c>
    </row>
    <row r="21" spans="1:13" x14ac:dyDescent="0.3">
      <c r="A21" s="18" t="s">
        <v>219</v>
      </c>
      <c r="B21" s="16">
        <v>7317</v>
      </c>
      <c r="C21" s="16">
        <v>59578</v>
      </c>
      <c r="D21" s="16">
        <v>8228</v>
      </c>
      <c r="E21" s="16">
        <v>61910</v>
      </c>
      <c r="F21" s="16">
        <v>8147</v>
      </c>
      <c r="G21" s="16">
        <v>59316</v>
      </c>
      <c r="H21" s="16">
        <v>7863</v>
      </c>
      <c r="I21" s="16">
        <v>60009</v>
      </c>
      <c r="J21" s="16">
        <v>7809</v>
      </c>
      <c r="K21" s="16">
        <v>56946</v>
      </c>
      <c r="L21" s="16">
        <v>7038</v>
      </c>
      <c r="M21" s="16">
        <v>60207</v>
      </c>
    </row>
    <row r="22" spans="1:13" x14ac:dyDescent="0.3">
      <c r="A22" s="18" t="s">
        <v>220</v>
      </c>
      <c r="B22" s="16">
        <v>7357</v>
      </c>
      <c r="C22" s="16">
        <v>32043</v>
      </c>
      <c r="D22" s="16">
        <v>8188</v>
      </c>
      <c r="E22" s="16">
        <v>41123</v>
      </c>
      <c r="F22" s="16">
        <v>8070</v>
      </c>
      <c r="G22" s="16">
        <v>34988</v>
      </c>
      <c r="H22" s="16">
        <v>7730</v>
      </c>
      <c r="I22" s="16">
        <v>32973</v>
      </c>
      <c r="J22" s="16">
        <v>7750</v>
      </c>
      <c r="K22" s="16">
        <v>33182</v>
      </c>
      <c r="L22" s="16">
        <v>6908</v>
      </c>
      <c r="M22" s="16">
        <v>33528</v>
      </c>
    </row>
    <row r="23" spans="1:13" x14ac:dyDescent="0.3">
      <c r="A23" s="19" t="s">
        <v>234</v>
      </c>
      <c r="B23">
        <f>AVERAGE(B15:B19)</f>
        <v>559125.4</v>
      </c>
      <c r="D23">
        <f>AVERAGE(D15:D19)</f>
        <v>73775.199999999997</v>
      </c>
      <c r="F23">
        <f>AVERAGE(F15:F19)</f>
        <v>298871</v>
      </c>
      <c r="H23">
        <f>AVERAGE(H15:H19)</f>
        <v>126511</v>
      </c>
      <c r="J23">
        <f>AVERAGE(J15:J19)</f>
        <v>264006.40000000002</v>
      </c>
      <c r="L23">
        <f>AVERAGE(L15:L19)</f>
        <v>1454740.2</v>
      </c>
    </row>
    <row r="24" spans="1:13" x14ac:dyDescent="0.3">
      <c r="A24" s="19" t="s">
        <v>235</v>
      </c>
      <c r="B24">
        <f>B23-$I$41</f>
        <v>551423.06666666665</v>
      </c>
      <c r="D24">
        <f>D23-$I$41</f>
        <v>66072.866666666669</v>
      </c>
      <c r="F24">
        <f>F23-$I$41</f>
        <v>291168.66666666669</v>
      </c>
      <c r="H24">
        <f>H23-$I$41</f>
        <v>118808.66666666667</v>
      </c>
      <c r="J24">
        <f>J23-$I$41</f>
        <v>256304.06666666668</v>
      </c>
      <c r="L24">
        <f>L23-$I$41</f>
        <v>1447037.8666666667</v>
      </c>
    </row>
    <row r="25" spans="1:13" x14ac:dyDescent="0.3">
      <c r="A25" s="19" t="s">
        <v>240</v>
      </c>
      <c r="B25">
        <f>B24* 0.0000300079 - 0.5067961602</f>
        <v>16.040252082026665</v>
      </c>
      <c r="D25">
        <f>D24* 0.0000300079 - 0.5067961602</f>
        <v>1.4759118154466668</v>
      </c>
      <c r="F25">
        <f>F24* 0.0000300079 - 0.5067961602</f>
        <v>8.2305640722666666</v>
      </c>
      <c r="H25">
        <f>H24* 0.0000300079 - 0.5067961602</f>
        <v>3.0584024282666671</v>
      </c>
      <c r="J25">
        <f>J24* 0.0000300079 - 0.5067961602</f>
        <v>7.1843506419266667</v>
      </c>
      <c r="L25">
        <f>L24* 0.0000300079 - 0.5067961602</f>
        <v>42.91577143894667</v>
      </c>
    </row>
    <row r="28" spans="1:13" x14ac:dyDescent="0.3">
      <c r="I28" t="s">
        <v>234</v>
      </c>
    </row>
    <row r="29" spans="1:13" x14ac:dyDescent="0.3">
      <c r="B29" s="16">
        <v>3254552</v>
      </c>
      <c r="C29" s="16">
        <v>3837226</v>
      </c>
      <c r="D29" s="16">
        <v>3263888</v>
      </c>
      <c r="E29" s="16">
        <v>3492472</v>
      </c>
      <c r="F29" s="16">
        <v>3280474</v>
      </c>
      <c r="G29" s="16">
        <v>2667740</v>
      </c>
      <c r="I29">
        <f>AVERAGE(B29:G29)</f>
        <v>3299392</v>
      </c>
      <c r="J29">
        <f>I29-$I$41</f>
        <v>3291689.6666666665</v>
      </c>
      <c r="K29" s="1">
        <v>100</v>
      </c>
    </row>
    <row r="30" spans="1:13" x14ac:dyDescent="0.3">
      <c r="B30" s="16">
        <v>1734286</v>
      </c>
      <c r="C30" s="16">
        <v>1767483</v>
      </c>
      <c r="D30" s="16">
        <v>1855633</v>
      </c>
      <c r="E30" s="16">
        <v>1802448</v>
      </c>
      <c r="F30" s="16">
        <v>1892270</v>
      </c>
      <c r="G30" s="16">
        <v>1701581</v>
      </c>
      <c r="I30">
        <f t="shared" ref="I30:I36" si="6">AVERAGE(B30:G30)</f>
        <v>1792283.5</v>
      </c>
      <c r="J30">
        <f t="shared" ref="J30:J36" si="7">I30-$I$41</f>
        <v>1784581.1666666667</v>
      </c>
      <c r="K30" s="1">
        <v>50</v>
      </c>
    </row>
    <row r="31" spans="1:13" x14ac:dyDescent="0.3">
      <c r="B31" s="16">
        <v>835426</v>
      </c>
      <c r="C31" s="16">
        <v>830786</v>
      </c>
      <c r="D31" s="16">
        <v>856579</v>
      </c>
      <c r="E31" s="16">
        <v>900608</v>
      </c>
      <c r="F31" s="16">
        <v>854589</v>
      </c>
      <c r="G31" s="16">
        <v>905080</v>
      </c>
      <c r="I31">
        <f t="shared" si="6"/>
        <v>863844.66666666663</v>
      </c>
      <c r="J31">
        <f t="shared" si="7"/>
        <v>856142.33333333326</v>
      </c>
      <c r="K31" s="1">
        <v>25</v>
      </c>
    </row>
    <row r="32" spans="1:13" x14ac:dyDescent="0.3">
      <c r="B32" s="16">
        <v>468734</v>
      </c>
      <c r="C32" s="16">
        <v>491671</v>
      </c>
      <c r="D32" s="16">
        <v>484093</v>
      </c>
      <c r="E32" s="16">
        <v>489190</v>
      </c>
      <c r="F32" s="16">
        <v>450721</v>
      </c>
      <c r="G32" s="16">
        <v>403269</v>
      </c>
      <c r="I32">
        <f t="shared" si="6"/>
        <v>464613</v>
      </c>
      <c r="J32">
        <f t="shared" si="7"/>
        <v>456910.66666666669</v>
      </c>
      <c r="K32" s="1">
        <f>K31/2</f>
        <v>12.5</v>
      </c>
    </row>
    <row r="33" spans="2:11" x14ac:dyDescent="0.3">
      <c r="B33" s="16">
        <v>212959</v>
      </c>
      <c r="C33" s="16">
        <v>205376</v>
      </c>
      <c r="D33" s="16">
        <v>222061</v>
      </c>
      <c r="E33" s="16">
        <v>219135</v>
      </c>
      <c r="F33" s="16">
        <v>213628</v>
      </c>
      <c r="G33" s="16">
        <v>215474</v>
      </c>
      <c r="I33">
        <f t="shared" si="6"/>
        <v>214772.16666666666</v>
      </c>
      <c r="J33">
        <f t="shared" si="7"/>
        <v>207069.83333333331</v>
      </c>
      <c r="K33" s="1">
        <f t="shared" ref="K33:K36" si="8">K32/2</f>
        <v>6.25</v>
      </c>
    </row>
    <row r="34" spans="2:11" x14ac:dyDescent="0.3">
      <c r="B34" s="16">
        <v>126181</v>
      </c>
      <c r="C34" s="16">
        <v>112642</v>
      </c>
      <c r="D34" s="16">
        <v>120576</v>
      </c>
      <c r="E34" s="16">
        <v>95746</v>
      </c>
      <c r="F34" s="16">
        <v>88631</v>
      </c>
      <c r="G34" s="16">
        <v>94628</v>
      </c>
      <c r="I34">
        <f t="shared" si="6"/>
        <v>106400.66666666667</v>
      </c>
      <c r="J34">
        <f t="shared" si="7"/>
        <v>98698.333333333343</v>
      </c>
      <c r="K34" s="1">
        <f t="shared" si="8"/>
        <v>3.125</v>
      </c>
    </row>
    <row r="35" spans="2:11" x14ac:dyDescent="0.3">
      <c r="B35" s="16">
        <v>59578</v>
      </c>
      <c r="C35" s="16">
        <v>61910</v>
      </c>
      <c r="D35" s="16">
        <v>59316</v>
      </c>
      <c r="E35" s="16">
        <v>60009</v>
      </c>
      <c r="F35" s="16">
        <v>56946</v>
      </c>
      <c r="G35" s="16">
        <v>60207</v>
      </c>
      <c r="I35">
        <f t="shared" si="6"/>
        <v>59661</v>
      </c>
      <c r="J35">
        <f t="shared" si="7"/>
        <v>51958.666666666664</v>
      </c>
      <c r="K35" s="1">
        <f t="shared" si="8"/>
        <v>1.5625</v>
      </c>
    </row>
    <row r="36" spans="2:11" x14ac:dyDescent="0.3">
      <c r="B36" s="16">
        <v>32043</v>
      </c>
      <c r="C36" s="16">
        <v>41123</v>
      </c>
      <c r="D36" s="16">
        <v>34988</v>
      </c>
      <c r="E36" s="16">
        <v>32973</v>
      </c>
      <c r="F36" s="16">
        <v>33182</v>
      </c>
      <c r="G36" s="16">
        <v>33528</v>
      </c>
      <c r="I36">
        <f t="shared" si="6"/>
        <v>34639.5</v>
      </c>
      <c r="J36">
        <f t="shared" si="7"/>
        <v>26937.166666666668</v>
      </c>
      <c r="K36" s="1">
        <f t="shared" si="8"/>
        <v>0.78125</v>
      </c>
    </row>
    <row r="41" spans="2:11" x14ac:dyDescent="0.3">
      <c r="B41" s="16">
        <v>7427</v>
      </c>
      <c r="C41" s="16">
        <v>8212</v>
      </c>
      <c r="D41" s="16">
        <v>7961</v>
      </c>
      <c r="E41" s="16">
        <v>7740</v>
      </c>
      <c r="F41" s="16">
        <v>7738</v>
      </c>
      <c r="G41" s="16">
        <v>7159</v>
      </c>
      <c r="I41">
        <f>AVERAGE(B41:G43)</f>
        <v>7702.333333333333</v>
      </c>
    </row>
    <row r="42" spans="2:11" x14ac:dyDescent="0.3">
      <c r="B42" s="16">
        <v>7317</v>
      </c>
      <c r="C42" s="16">
        <v>8228</v>
      </c>
      <c r="D42" s="16">
        <v>8147</v>
      </c>
      <c r="E42" s="16">
        <v>7863</v>
      </c>
      <c r="F42" s="16">
        <v>7809</v>
      </c>
      <c r="G42" s="16">
        <v>7038</v>
      </c>
    </row>
    <row r="43" spans="2:11" x14ac:dyDescent="0.3">
      <c r="B43" s="16">
        <v>7357</v>
      </c>
      <c r="C43" s="16">
        <v>8188</v>
      </c>
      <c r="D43" s="16">
        <v>8070</v>
      </c>
      <c r="E43" s="16">
        <v>7730</v>
      </c>
      <c r="F43" s="16">
        <v>7750</v>
      </c>
      <c r="G43" s="16">
        <v>6908</v>
      </c>
    </row>
  </sheetData>
  <mergeCells count="9">
    <mergeCell ref="J13:K13"/>
    <mergeCell ref="L13:M13"/>
    <mergeCell ref="B12:K12"/>
    <mergeCell ref="L12:M12"/>
    <mergeCell ref="B1:E1"/>
    <mergeCell ref="B13:C13"/>
    <mergeCell ref="D13:E13"/>
    <mergeCell ref="F13:G13"/>
    <mergeCell ref="H13:I1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57BD-C205-614A-956A-63F1C5A8A4BC}">
  <dimension ref="A1:M43"/>
  <sheetViews>
    <sheetView topLeftCell="D4" workbookViewId="0">
      <selection activeCell="M33" sqref="M33"/>
    </sheetView>
  </sheetViews>
  <sheetFormatPr defaultColWidth="11.19921875" defaultRowHeight="15.6" x14ac:dyDescent="0.3"/>
  <sheetData>
    <row r="1" spans="1:13" x14ac:dyDescent="0.3">
      <c r="A1" s="14"/>
      <c r="B1" s="29" t="s">
        <v>221</v>
      </c>
      <c r="C1" s="29"/>
      <c r="D1" s="29"/>
      <c r="E1" s="29"/>
      <c r="F1" s="14"/>
      <c r="G1" s="14"/>
      <c r="H1" s="14"/>
      <c r="I1" s="14"/>
      <c r="J1" s="14"/>
      <c r="K1" s="14"/>
      <c r="L1" s="14"/>
      <c r="M1" s="14"/>
    </row>
    <row r="2" spans="1:13" x14ac:dyDescent="0.3">
      <c r="A2" s="15"/>
      <c r="B2" s="16">
        <v>1</v>
      </c>
      <c r="C2" s="16">
        <v>2</v>
      </c>
      <c r="D2" s="16">
        <v>3</v>
      </c>
      <c r="E2" s="16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</row>
    <row r="3" spans="1:13" x14ac:dyDescent="0.3">
      <c r="A3" s="18" t="s">
        <v>213</v>
      </c>
      <c r="B3" s="16" t="s">
        <v>0</v>
      </c>
      <c r="C3" s="1">
        <v>100</v>
      </c>
      <c r="D3" s="16" t="s">
        <v>0</v>
      </c>
      <c r="E3" s="1">
        <v>100</v>
      </c>
      <c r="F3" s="16" t="s">
        <v>0</v>
      </c>
      <c r="G3" s="1">
        <v>100</v>
      </c>
      <c r="H3" s="16" t="s">
        <v>0</v>
      </c>
      <c r="I3" s="1">
        <v>100</v>
      </c>
      <c r="J3" s="16" t="s">
        <v>0</v>
      </c>
      <c r="K3" s="1">
        <v>100</v>
      </c>
      <c r="L3" s="16" t="s">
        <v>0</v>
      </c>
      <c r="M3" s="1">
        <v>100</v>
      </c>
    </row>
    <row r="4" spans="1:13" x14ac:dyDescent="0.3">
      <c r="A4" s="18" t="s">
        <v>214</v>
      </c>
      <c r="B4" s="16" t="s">
        <v>0</v>
      </c>
      <c r="C4" s="1">
        <v>50</v>
      </c>
      <c r="D4" s="16" t="s">
        <v>0</v>
      </c>
      <c r="E4" s="1">
        <v>50</v>
      </c>
      <c r="F4" s="16" t="s">
        <v>0</v>
      </c>
      <c r="G4" s="1">
        <v>50</v>
      </c>
      <c r="H4" s="16" t="s">
        <v>0</v>
      </c>
      <c r="I4" s="1">
        <v>50</v>
      </c>
      <c r="J4" s="16" t="s">
        <v>0</v>
      </c>
      <c r="K4" s="1">
        <v>50</v>
      </c>
      <c r="L4" s="16" t="s">
        <v>0</v>
      </c>
      <c r="M4" s="1">
        <v>50</v>
      </c>
    </row>
    <row r="5" spans="1:13" x14ac:dyDescent="0.3">
      <c r="A5" s="18" t="s">
        <v>215</v>
      </c>
      <c r="B5" s="16" t="s">
        <v>0</v>
      </c>
      <c r="C5" s="1">
        <v>25</v>
      </c>
      <c r="D5" s="16" t="s">
        <v>0</v>
      </c>
      <c r="E5" s="1">
        <v>25</v>
      </c>
      <c r="F5" s="16" t="s">
        <v>0</v>
      </c>
      <c r="G5" s="1">
        <v>25</v>
      </c>
      <c r="H5" s="16" t="s">
        <v>0</v>
      </c>
      <c r="I5" s="1">
        <v>25</v>
      </c>
      <c r="J5" s="16" t="s">
        <v>0</v>
      </c>
      <c r="K5" s="1">
        <v>25</v>
      </c>
      <c r="L5" s="16" t="s">
        <v>0</v>
      </c>
      <c r="M5" s="1">
        <v>25</v>
      </c>
    </row>
    <row r="6" spans="1:13" x14ac:dyDescent="0.3">
      <c r="A6" s="18" t="s">
        <v>216</v>
      </c>
      <c r="B6" s="16" t="s">
        <v>0</v>
      </c>
      <c r="C6" s="1">
        <f>C5/2</f>
        <v>12.5</v>
      </c>
      <c r="D6" s="16" t="s">
        <v>0</v>
      </c>
      <c r="E6" s="1">
        <f>E5/2</f>
        <v>12.5</v>
      </c>
      <c r="F6" s="16" t="s">
        <v>0</v>
      </c>
      <c r="G6" s="1">
        <f>G5/2</f>
        <v>12.5</v>
      </c>
      <c r="H6" s="16" t="s">
        <v>0</v>
      </c>
      <c r="I6" s="1">
        <f>I5/2</f>
        <v>12.5</v>
      </c>
      <c r="J6" s="16" t="s">
        <v>0</v>
      </c>
      <c r="K6" s="1">
        <f>K5/2</f>
        <v>12.5</v>
      </c>
      <c r="L6" s="16" t="s">
        <v>0</v>
      </c>
      <c r="M6" s="1">
        <f>M5/2</f>
        <v>12.5</v>
      </c>
    </row>
    <row r="7" spans="1:13" x14ac:dyDescent="0.3">
      <c r="A7" s="18" t="s">
        <v>217</v>
      </c>
      <c r="B7" s="16" t="s">
        <v>0</v>
      </c>
      <c r="C7" s="1">
        <f t="shared" ref="C7:C10" si="0">C6/2</f>
        <v>6.25</v>
      </c>
      <c r="D7" s="16" t="s">
        <v>0</v>
      </c>
      <c r="E7" s="1">
        <f t="shared" ref="E7:E10" si="1">E6/2</f>
        <v>6.25</v>
      </c>
      <c r="F7" s="16" t="s">
        <v>0</v>
      </c>
      <c r="G7" s="1">
        <f t="shared" ref="G7:G10" si="2">G6/2</f>
        <v>6.25</v>
      </c>
      <c r="H7" s="16" t="s">
        <v>0</v>
      </c>
      <c r="I7" s="1">
        <f t="shared" ref="I7:I10" si="3">I6/2</f>
        <v>6.25</v>
      </c>
      <c r="J7" s="16" t="s">
        <v>0</v>
      </c>
      <c r="K7" s="1">
        <f t="shared" ref="K7:K10" si="4">K6/2</f>
        <v>6.25</v>
      </c>
      <c r="L7" s="16" t="s">
        <v>0</v>
      </c>
      <c r="M7" s="1">
        <f t="shared" ref="M7:M10" si="5">M6/2</f>
        <v>6.25</v>
      </c>
    </row>
    <row r="8" spans="1:13" x14ac:dyDescent="0.3">
      <c r="A8" s="18" t="s">
        <v>218</v>
      </c>
      <c r="B8" s="16" t="s">
        <v>230</v>
      </c>
      <c r="C8" s="1">
        <f t="shared" si="0"/>
        <v>3.125</v>
      </c>
      <c r="D8" s="16" t="s">
        <v>230</v>
      </c>
      <c r="E8" s="1">
        <f t="shared" si="1"/>
        <v>3.125</v>
      </c>
      <c r="F8" s="16" t="s">
        <v>230</v>
      </c>
      <c r="G8" s="1">
        <f t="shared" si="2"/>
        <v>3.125</v>
      </c>
      <c r="H8" s="16" t="s">
        <v>230</v>
      </c>
      <c r="I8" s="1">
        <f t="shared" si="3"/>
        <v>3.125</v>
      </c>
      <c r="J8" s="16" t="s">
        <v>230</v>
      </c>
      <c r="K8" s="1">
        <f t="shared" si="4"/>
        <v>3.125</v>
      </c>
      <c r="L8" s="16" t="s">
        <v>230</v>
      </c>
      <c r="M8" s="1">
        <f t="shared" si="5"/>
        <v>3.125</v>
      </c>
    </row>
    <row r="9" spans="1:13" x14ac:dyDescent="0.3">
      <c r="A9" s="18" t="s">
        <v>219</v>
      </c>
      <c r="B9" s="16" t="s">
        <v>230</v>
      </c>
      <c r="C9" s="1">
        <f t="shared" si="0"/>
        <v>1.5625</v>
      </c>
      <c r="D9" s="16" t="s">
        <v>230</v>
      </c>
      <c r="E9" s="1">
        <f t="shared" si="1"/>
        <v>1.5625</v>
      </c>
      <c r="F9" s="16" t="s">
        <v>230</v>
      </c>
      <c r="G9" s="1">
        <f t="shared" si="2"/>
        <v>1.5625</v>
      </c>
      <c r="H9" s="16" t="s">
        <v>230</v>
      </c>
      <c r="I9" s="1">
        <f t="shared" si="3"/>
        <v>1.5625</v>
      </c>
      <c r="J9" s="16" t="s">
        <v>230</v>
      </c>
      <c r="K9" s="1">
        <f t="shared" si="4"/>
        <v>1.5625</v>
      </c>
      <c r="L9" s="16" t="s">
        <v>230</v>
      </c>
      <c r="M9" s="1">
        <f t="shared" si="5"/>
        <v>1.5625</v>
      </c>
    </row>
    <row r="10" spans="1:13" x14ac:dyDescent="0.3">
      <c r="A10" s="18" t="s">
        <v>220</v>
      </c>
      <c r="B10" s="16" t="s">
        <v>230</v>
      </c>
      <c r="C10" s="1">
        <f t="shared" si="0"/>
        <v>0.78125</v>
      </c>
      <c r="D10" s="16" t="s">
        <v>230</v>
      </c>
      <c r="E10" s="1">
        <f t="shared" si="1"/>
        <v>0.78125</v>
      </c>
      <c r="F10" s="16" t="s">
        <v>230</v>
      </c>
      <c r="G10" s="1">
        <f t="shared" si="2"/>
        <v>0.78125</v>
      </c>
      <c r="H10" s="16" t="s">
        <v>230</v>
      </c>
      <c r="I10" s="1">
        <f t="shared" si="3"/>
        <v>0.78125</v>
      </c>
      <c r="J10" s="16" t="s">
        <v>230</v>
      </c>
      <c r="K10" s="1">
        <f t="shared" si="4"/>
        <v>0.78125</v>
      </c>
      <c r="L10" s="16" t="s">
        <v>230</v>
      </c>
      <c r="M10" s="1">
        <f t="shared" si="5"/>
        <v>0.78125</v>
      </c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3">
      <c r="A12" s="14"/>
      <c r="B12" s="25" t="s">
        <v>250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spans="1:13" x14ac:dyDescent="0.3">
      <c r="A13" s="14" t="s">
        <v>223</v>
      </c>
      <c r="B13" s="25">
        <v>82</v>
      </c>
      <c r="C13" s="26"/>
      <c r="D13" s="25">
        <v>92</v>
      </c>
      <c r="E13" s="26"/>
      <c r="F13" s="25">
        <v>94</v>
      </c>
      <c r="G13" s="26"/>
      <c r="H13" s="25">
        <v>96</v>
      </c>
      <c r="I13" s="26"/>
      <c r="J13" s="25">
        <v>104</v>
      </c>
      <c r="K13" s="26"/>
      <c r="L13" s="25">
        <v>107</v>
      </c>
      <c r="M13" s="26"/>
    </row>
    <row r="14" spans="1:13" x14ac:dyDescent="0.3">
      <c r="A14" s="15"/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>
        <v>8</v>
      </c>
      <c r="J14" s="16">
        <v>9</v>
      </c>
      <c r="K14" s="16">
        <v>10</v>
      </c>
      <c r="L14" s="16">
        <v>11</v>
      </c>
      <c r="M14" s="16">
        <v>12</v>
      </c>
    </row>
    <row r="15" spans="1:13" x14ac:dyDescent="0.3">
      <c r="A15" s="18" t="s">
        <v>213</v>
      </c>
      <c r="B15" s="16">
        <v>986013</v>
      </c>
      <c r="C15" s="16">
        <v>3486380</v>
      </c>
      <c r="D15" s="16">
        <v>409769</v>
      </c>
      <c r="E15" s="16">
        <v>2774589</v>
      </c>
      <c r="F15" s="16">
        <v>880153</v>
      </c>
      <c r="G15" s="16">
        <v>3480882</v>
      </c>
      <c r="H15" s="16">
        <v>1528756</v>
      </c>
      <c r="I15" s="16">
        <v>3253635</v>
      </c>
      <c r="J15" s="16">
        <v>337222</v>
      </c>
      <c r="K15" s="16">
        <v>2827557</v>
      </c>
      <c r="L15" s="16">
        <v>739736</v>
      </c>
      <c r="M15" s="16">
        <v>2982110</v>
      </c>
    </row>
    <row r="16" spans="1:13" x14ac:dyDescent="0.3">
      <c r="A16" s="18" t="s">
        <v>214</v>
      </c>
      <c r="B16" s="16">
        <v>1079501</v>
      </c>
      <c r="C16" s="16">
        <v>2143732</v>
      </c>
      <c r="D16" s="16">
        <v>458399</v>
      </c>
      <c r="E16" s="16">
        <v>1925257</v>
      </c>
      <c r="F16" s="16">
        <v>643979</v>
      </c>
      <c r="G16" s="16">
        <v>1747175</v>
      </c>
      <c r="H16" s="16">
        <v>1392953</v>
      </c>
      <c r="I16" s="16">
        <v>1890703</v>
      </c>
      <c r="J16" s="16">
        <v>386293</v>
      </c>
      <c r="K16" s="16">
        <v>1635658</v>
      </c>
      <c r="L16" s="16">
        <v>703792</v>
      </c>
      <c r="M16" s="16">
        <v>1875014</v>
      </c>
    </row>
    <row r="17" spans="1:13" x14ac:dyDescent="0.3">
      <c r="A17" s="18" t="s">
        <v>215</v>
      </c>
      <c r="B17" s="16">
        <v>1668140</v>
      </c>
      <c r="C17" s="16">
        <v>855948</v>
      </c>
      <c r="D17" s="16">
        <v>371284</v>
      </c>
      <c r="E17" s="16">
        <v>766845</v>
      </c>
      <c r="F17" s="16">
        <v>816365</v>
      </c>
      <c r="G17" s="16">
        <v>818555</v>
      </c>
      <c r="H17" s="16">
        <v>1420564</v>
      </c>
      <c r="I17" s="16">
        <v>767532</v>
      </c>
      <c r="J17" s="16">
        <v>314407</v>
      </c>
      <c r="K17" s="16">
        <v>847275</v>
      </c>
      <c r="L17" s="16">
        <v>722593</v>
      </c>
      <c r="M17" s="16">
        <v>950525</v>
      </c>
    </row>
    <row r="18" spans="1:13" x14ac:dyDescent="0.3">
      <c r="A18" s="18" t="s">
        <v>216</v>
      </c>
      <c r="B18" s="16">
        <v>1076261</v>
      </c>
      <c r="C18" s="16">
        <v>437842</v>
      </c>
      <c r="D18" s="16">
        <v>538818</v>
      </c>
      <c r="E18" s="16">
        <v>428392</v>
      </c>
      <c r="F18" s="16">
        <v>794795</v>
      </c>
      <c r="G18" s="16">
        <v>490584</v>
      </c>
      <c r="H18" s="16">
        <v>1459405</v>
      </c>
      <c r="I18" s="16">
        <v>395116</v>
      </c>
      <c r="J18" s="16">
        <v>424807</v>
      </c>
      <c r="K18" s="16">
        <v>475636</v>
      </c>
      <c r="L18" s="16">
        <v>843404</v>
      </c>
      <c r="M18" s="16">
        <v>398422</v>
      </c>
    </row>
    <row r="19" spans="1:13" x14ac:dyDescent="0.3">
      <c r="A19" s="18" t="s">
        <v>217</v>
      </c>
      <c r="B19" s="16">
        <v>1608981</v>
      </c>
      <c r="C19" s="16">
        <v>296748</v>
      </c>
      <c r="D19" s="16">
        <v>520191</v>
      </c>
      <c r="E19" s="16">
        <v>218622</v>
      </c>
      <c r="F19" s="16">
        <v>818308</v>
      </c>
      <c r="G19" s="16">
        <v>198120</v>
      </c>
      <c r="H19" s="16">
        <v>1572280</v>
      </c>
      <c r="I19" s="16">
        <v>226496</v>
      </c>
      <c r="J19" s="16">
        <v>319661</v>
      </c>
      <c r="K19" s="16">
        <v>209034</v>
      </c>
      <c r="L19" s="16">
        <v>930774</v>
      </c>
      <c r="M19" s="16">
        <v>206277</v>
      </c>
    </row>
    <row r="20" spans="1:13" x14ac:dyDescent="0.3">
      <c r="A20" s="18" t="s">
        <v>218</v>
      </c>
      <c r="B20" s="16">
        <v>7733</v>
      </c>
      <c r="C20" s="16">
        <v>95536</v>
      </c>
      <c r="D20" s="16">
        <v>7124</v>
      </c>
      <c r="E20" s="16">
        <v>137249</v>
      </c>
      <c r="F20" s="16">
        <v>8213</v>
      </c>
      <c r="G20" s="16">
        <v>107707</v>
      </c>
      <c r="H20" s="16">
        <v>7900</v>
      </c>
      <c r="I20" s="16">
        <v>98692</v>
      </c>
      <c r="J20" s="16">
        <v>7070</v>
      </c>
      <c r="K20" s="16">
        <v>113450</v>
      </c>
      <c r="L20" s="16">
        <v>7588</v>
      </c>
      <c r="M20" s="16">
        <v>85556</v>
      </c>
    </row>
    <row r="21" spans="1:13" x14ac:dyDescent="0.3">
      <c r="A21" s="18" t="s">
        <v>219</v>
      </c>
      <c r="B21" s="16">
        <v>7800</v>
      </c>
      <c r="C21" s="16">
        <v>75263</v>
      </c>
      <c r="D21" s="16">
        <v>7220</v>
      </c>
      <c r="E21" s="16">
        <v>64266</v>
      </c>
      <c r="F21" s="16">
        <v>8154</v>
      </c>
      <c r="G21" s="16">
        <v>68088</v>
      </c>
      <c r="H21" s="16">
        <v>8065</v>
      </c>
      <c r="I21" s="16">
        <v>51152</v>
      </c>
      <c r="J21" s="16">
        <v>7236</v>
      </c>
      <c r="K21" s="16">
        <v>64049</v>
      </c>
      <c r="L21" s="16">
        <v>7329</v>
      </c>
      <c r="M21" s="16">
        <v>51459</v>
      </c>
    </row>
    <row r="22" spans="1:13" x14ac:dyDescent="0.3">
      <c r="A22" s="18" t="s">
        <v>220</v>
      </c>
      <c r="B22" s="16">
        <v>7729</v>
      </c>
      <c r="C22" s="16">
        <v>36821</v>
      </c>
      <c r="D22" s="16">
        <v>7043</v>
      </c>
      <c r="E22" s="16">
        <v>38739</v>
      </c>
      <c r="F22" s="16">
        <v>8291</v>
      </c>
      <c r="G22" s="16">
        <v>35363</v>
      </c>
      <c r="H22" s="16">
        <v>8308</v>
      </c>
      <c r="I22" s="16">
        <v>32829</v>
      </c>
      <c r="J22" s="16">
        <v>7283</v>
      </c>
      <c r="K22" s="16">
        <v>29378</v>
      </c>
      <c r="L22" s="16">
        <v>7533</v>
      </c>
      <c r="M22" s="16">
        <v>31221</v>
      </c>
    </row>
    <row r="23" spans="1:13" x14ac:dyDescent="0.3">
      <c r="A23" s="19" t="s">
        <v>234</v>
      </c>
      <c r="B23">
        <f>AVERAGE(B15:B19)</f>
        <v>1283779.2</v>
      </c>
      <c r="D23">
        <f>AVERAGE(D15:D19)</f>
        <v>459692.2</v>
      </c>
      <c r="F23">
        <f>AVERAGE(F15:F19)</f>
        <v>790720</v>
      </c>
      <c r="H23">
        <f>AVERAGE(H15:H19)</f>
        <v>1474791.6</v>
      </c>
      <c r="J23">
        <f>AVERAGE(J15:J19)</f>
        <v>356478</v>
      </c>
      <c r="L23">
        <f>AVERAGE(L15:L19)</f>
        <v>788059.8</v>
      </c>
    </row>
    <row r="24" spans="1:13" x14ac:dyDescent="0.3">
      <c r="A24" s="19" t="s">
        <v>235</v>
      </c>
      <c r="B24">
        <f>B23-$I$41</f>
        <v>1276133.7</v>
      </c>
      <c r="D24">
        <f>D23-$I$41</f>
        <v>452046.7</v>
      </c>
      <c r="F24">
        <f>F23-$I$41</f>
        <v>783074.5</v>
      </c>
      <c r="H24">
        <f>H23-$I$41</f>
        <v>1467146.1</v>
      </c>
      <c r="J24">
        <f>J23-$I$41</f>
        <v>348832.5</v>
      </c>
      <c r="L24">
        <f>L23-$I$41</f>
        <v>780414.3</v>
      </c>
    </row>
    <row r="25" spans="1:13" x14ac:dyDescent="0.3">
      <c r="A25" s="19" t="s">
        <v>240</v>
      </c>
      <c r="B25">
        <f xml:space="preserve"> B24*0.0000309814 - 0.8254494</f>
        <v>38.710959213180004</v>
      </c>
      <c r="D25">
        <f xml:space="preserve"> D24*0.0000309814 - 0.8254494</f>
        <v>13.179590231380001</v>
      </c>
      <c r="F25">
        <f xml:space="preserve"> F24*0.0000309814 - 0.8254494</f>
        <v>23.435294914300002</v>
      </c>
      <c r="H25">
        <f xml:space="preserve"> H24*0.0000309814 - 0.8254494</f>
        <v>44.628790782540008</v>
      </c>
      <c r="J25">
        <f xml:space="preserve"> J24*0.0000309814 - 0.8254494</f>
        <v>9.9818698154999996</v>
      </c>
      <c r="L25">
        <f xml:space="preserve"> L24*0.0000309814 - 0.8254494</f>
        <v>23.352878194020001</v>
      </c>
    </row>
    <row r="28" spans="1:13" x14ac:dyDescent="0.3">
      <c r="I28" t="s">
        <v>234</v>
      </c>
    </row>
    <row r="29" spans="1:13" x14ac:dyDescent="0.3">
      <c r="B29" s="16">
        <v>3486380</v>
      </c>
      <c r="C29" s="16">
        <v>2774589</v>
      </c>
      <c r="D29" s="16">
        <v>3480882</v>
      </c>
      <c r="E29" s="16">
        <v>3253635</v>
      </c>
      <c r="F29" s="16">
        <v>2827557</v>
      </c>
      <c r="G29" s="16">
        <v>2982110</v>
      </c>
      <c r="I29">
        <f>AVERAGE(B29:G29)</f>
        <v>3134192.1666666665</v>
      </c>
      <c r="J29">
        <f>I29-$I$41</f>
        <v>3126546.6666666665</v>
      </c>
      <c r="K29" s="1">
        <v>100</v>
      </c>
    </row>
    <row r="30" spans="1:13" x14ac:dyDescent="0.3">
      <c r="B30" s="16">
        <v>2143732</v>
      </c>
      <c r="C30" s="16">
        <v>1925257</v>
      </c>
      <c r="D30" s="16">
        <v>1747175</v>
      </c>
      <c r="E30" s="16">
        <v>1890703</v>
      </c>
      <c r="F30" s="16">
        <v>1635658</v>
      </c>
      <c r="G30" s="16">
        <v>1875014</v>
      </c>
      <c r="I30">
        <f t="shared" ref="I30:I36" si="6">AVERAGE(B30:G30)</f>
        <v>1869589.8333333333</v>
      </c>
      <c r="J30">
        <f t="shared" ref="J30:J36" si="7">I30-$I$41</f>
        <v>1861944.3333333333</v>
      </c>
      <c r="K30" s="1">
        <v>50</v>
      </c>
    </row>
    <row r="31" spans="1:13" x14ac:dyDescent="0.3">
      <c r="B31" s="16">
        <v>855948</v>
      </c>
      <c r="C31" s="16">
        <v>766845</v>
      </c>
      <c r="D31" s="16">
        <v>818555</v>
      </c>
      <c r="E31" s="16">
        <v>767532</v>
      </c>
      <c r="F31" s="16">
        <v>847275</v>
      </c>
      <c r="G31" s="16">
        <v>950525</v>
      </c>
      <c r="I31">
        <f t="shared" si="6"/>
        <v>834446.66666666663</v>
      </c>
      <c r="J31">
        <f t="shared" si="7"/>
        <v>826801.16666666663</v>
      </c>
      <c r="K31" s="1">
        <v>25</v>
      </c>
    </row>
    <row r="32" spans="1:13" x14ac:dyDescent="0.3">
      <c r="B32" s="16">
        <v>437842</v>
      </c>
      <c r="C32" s="16">
        <v>428392</v>
      </c>
      <c r="D32" s="16">
        <v>490584</v>
      </c>
      <c r="E32" s="16">
        <v>395116</v>
      </c>
      <c r="F32" s="16">
        <v>475636</v>
      </c>
      <c r="G32" s="16">
        <v>398422</v>
      </c>
      <c r="I32">
        <f t="shared" si="6"/>
        <v>437665.33333333331</v>
      </c>
      <c r="J32">
        <f t="shared" si="7"/>
        <v>430019.83333333331</v>
      </c>
      <c r="K32" s="1">
        <f>K31/2</f>
        <v>12.5</v>
      </c>
    </row>
    <row r="33" spans="2:11" x14ac:dyDescent="0.3">
      <c r="B33" s="16">
        <v>296748</v>
      </c>
      <c r="C33" s="16">
        <v>218622</v>
      </c>
      <c r="D33" s="16">
        <v>198120</v>
      </c>
      <c r="E33" s="16">
        <v>226496</v>
      </c>
      <c r="F33" s="16">
        <v>209034</v>
      </c>
      <c r="G33" s="16">
        <v>206277</v>
      </c>
      <c r="I33">
        <f t="shared" si="6"/>
        <v>225882.83333333334</v>
      </c>
      <c r="J33">
        <f t="shared" si="7"/>
        <v>218237.33333333334</v>
      </c>
      <c r="K33" s="1">
        <f t="shared" ref="K33:K36" si="8">K32/2</f>
        <v>6.25</v>
      </c>
    </row>
    <row r="34" spans="2:11" x14ac:dyDescent="0.3">
      <c r="B34" s="16">
        <v>95536</v>
      </c>
      <c r="C34" s="16">
        <v>137249</v>
      </c>
      <c r="D34" s="16">
        <v>107707</v>
      </c>
      <c r="E34" s="16">
        <v>98692</v>
      </c>
      <c r="F34" s="16">
        <v>113450</v>
      </c>
      <c r="G34" s="16">
        <v>85556</v>
      </c>
      <c r="I34">
        <f t="shared" si="6"/>
        <v>106365</v>
      </c>
      <c r="J34">
        <f t="shared" si="7"/>
        <v>98719.5</v>
      </c>
      <c r="K34" s="1">
        <f t="shared" si="8"/>
        <v>3.125</v>
      </c>
    </row>
    <row r="35" spans="2:11" x14ac:dyDescent="0.3">
      <c r="B35" s="16">
        <v>75263</v>
      </c>
      <c r="C35" s="16">
        <v>64266</v>
      </c>
      <c r="D35" s="16">
        <v>68088</v>
      </c>
      <c r="E35" s="16">
        <v>51152</v>
      </c>
      <c r="F35" s="16">
        <v>64049</v>
      </c>
      <c r="G35" s="16">
        <v>51459</v>
      </c>
      <c r="I35">
        <f t="shared" si="6"/>
        <v>62379.5</v>
      </c>
      <c r="J35">
        <f t="shared" si="7"/>
        <v>54734</v>
      </c>
      <c r="K35" s="1">
        <f t="shared" si="8"/>
        <v>1.5625</v>
      </c>
    </row>
    <row r="36" spans="2:11" x14ac:dyDescent="0.3">
      <c r="B36" s="16">
        <v>36821</v>
      </c>
      <c r="C36" s="16">
        <v>38739</v>
      </c>
      <c r="D36" s="16">
        <v>35363</v>
      </c>
      <c r="E36" s="16">
        <v>32829</v>
      </c>
      <c r="F36" s="16">
        <v>29378</v>
      </c>
      <c r="G36" s="16">
        <v>31221</v>
      </c>
      <c r="I36">
        <f t="shared" si="6"/>
        <v>34058.5</v>
      </c>
      <c r="J36">
        <f t="shared" si="7"/>
        <v>26413</v>
      </c>
      <c r="K36" s="1">
        <f t="shared" si="8"/>
        <v>0.78125</v>
      </c>
    </row>
    <row r="41" spans="2:11" x14ac:dyDescent="0.3">
      <c r="B41" s="16">
        <v>7733</v>
      </c>
      <c r="C41" s="16">
        <v>7124</v>
      </c>
      <c r="D41" s="16">
        <v>8213</v>
      </c>
      <c r="E41" s="16">
        <v>7900</v>
      </c>
      <c r="F41" s="16">
        <v>7070</v>
      </c>
      <c r="G41" s="16">
        <v>7588</v>
      </c>
      <c r="I41">
        <f>AVERAGE(B41:G43)</f>
        <v>7645.5</v>
      </c>
    </row>
    <row r="42" spans="2:11" x14ac:dyDescent="0.3">
      <c r="B42" s="16">
        <v>7800</v>
      </c>
      <c r="C42" s="16">
        <v>7220</v>
      </c>
      <c r="D42" s="16">
        <v>8154</v>
      </c>
      <c r="E42" s="16">
        <v>8065</v>
      </c>
      <c r="F42" s="16">
        <v>7236</v>
      </c>
      <c r="G42" s="16">
        <v>7329</v>
      </c>
    </row>
    <row r="43" spans="2:11" x14ac:dyDescent="0.3">
      <c r="B43" s="16">
        <v>7729</v>
      </c>
      <c r="C43" s="16">
        <v>7043</v>
      </c>
      <c r="D43" s="16">
        <v>8291</v>
      </c>
      <c r="E43" s="16">
        <v>8308</v>
      </c>
      <c r="F43" s="16">
        <v>7283</v>
      </c>
      <c r="G43" s="16">
        <v>7533</v>
      </c>
    </row>
  </sheetData>
  <mergeCells count="8">
    <mergeCell ref="J13:K13"/>
    <mergeCell ref="L13:M13"/>
    <mergeCell ref="B12:M12"/>
    <mergeCell ref="B1:E1"/>
    <mergeCell ref="B13:C13"/>
    <mergeCell ref="D13:E13"/>
    <mergeCell ref="F13:G13"/>
    <mergeCell ref="H13:I1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1B03-6CCF-2840-AC0A-7B4E811E952D}">
  <dimension ref="A1:M43"/>
  <sheetViews>
    <sheetView topLeftCell="E3" workbookViewId="0">
      <selection activeCell="L23" sqref="L23:L25"/>
    </sheetView>
  </sheetViews>
  <sheetFormatPr defaultColWidth="11.19921875" defaultRowHeight="15.6" x14ac:dyDescent="0.3"/>
  <sheetData>
    <row r="1" spans="1:13" x14ac:dyDescent="0.3">
      <c r="A1" s="14"/>
      <c r="B1" s="29" t="s">
        <v>221</v>
      </c>
      <c r="C1" s="29"/>
      <c r="D1" s="29"/>
      <c r="E1" s="29"/>
      <c r="F1" s="14"/>
      <c r="G1" s="14"/>
      <c r="H1" s="14"/>
      <c r="I1" s="14"/>
      <c r="J1" s="14"/>
      <c r="K1" s="14"/>
      <c r="L1" s="14"/>
      <c r="M1" s="14"/>
    </row>
    <row r="2" spans="1:13" x14ac:dyDescent="0.3">
      <c r="A2" s="15"/>
      <c r="B2" s="16">
        <v>1</v>
      </c>
      <c r="C2" s="16">
        <v>2</v>
      </c>
      <c r="D2" s="16">
        <v>3</v>
      </c>
      <c r="E2" s="16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</row>
    <row r="3" spans="1:13" x14ac:dyDescent="0.3">
      <c r="A3" s="18" t="s">
        <v>213</v>
      </c>
      <c r="B3" s="16" t="s">
        <v>0</v>
      </c>
      <c r="C3" s="1">
        <v>100</v>
      </c>
      <c r="D3" s="16" t="s">
        <v>0</v>
      </c>
      <c r="E3" s="1">
        <v>100</v>
      </c>
      <c r="F3" s="16" t="s">
        <v>0</v>
      </c>
      <c r="G3" s="1">
        <v>100</v>
      </c>
      <c r="H3" s="16" t="s">
        <v>0</v>
      </c>
      <c r="I3" s="1">
        <v>100</v>
      </c>
      <c r="J3" s="16" t="s">
        <v>0</v>
      </c>
      <c r="K3" s="1">
        <v>100</v>
      </c>
      <c r="L3" s="16" t="s">
        <v>0</v>
      </c>
      <c r="M3" s="1">
        <v>100</v>
      </c>
    </row>
    <row r="4" spans="1:13" x14ac:dyDescent="0.3">
      <c r="A4" s="18" t="s">
        <v>214</v>
      </c>
      <c r="B4" s="16" t="s">
        <v>0</v>
      </c>
      <c r="C4" s="1">
        <v>50</v>
      </c>
      <c r="D4" s="16" t="s">
        <v>0</v>
      </c>
      <c r="E4" s="1">
        <v>50</v>
      </c>
      <c r="F4" s="16" t="s">
        <v>0</v>
      </c>
      <c r="G4" s="1">
        <v>50</v>
      </c>
      <c r="H4" s="16" t="s">
        <v>0</v>
      </c>
      <c r="I4" s="1">
        <v>50</v>
      </c>
      <c r="J4" s="16" t="s">
        <v>0</v>
      </c>
      <c r="K4" s="1">
        <v>50</v>
      </c>
      <c r="L4" s="16" t="s">
        <v>0</v>
      </c>
      <c r="M4" s="1">
        <v>50</v>
      </c>
    </row>
    <row r="5" spans="1:13" x14ac:dyDescent="0.3">
      <c r="A5" s="18" t="s">
        <v>215</v>
      </c>
      <c r="B5" s="16" t="s">
        <v>0</v>
      </c>
      <c r="C5" s="1">
        <v>25</v>
      </c>
      <c r="D5" s="16" t="s">
        <v>0</v>
      </c>
      <c r="E5" s="1">
        <v>25</v>
      </c>
      <c r="F5" s="16" t="s">
        <v>0</v>
      </c>
      <c r="G5" s="1">
        <v>25</v>
      </c>
      <c r="H5" s="16" t="s">
        <v>0</v>
      </c>
      <c r="I5" s="1">
        <v>25</v>
      </c>
      <c r="J5" s="16" t="s">
        <v>0</v>
      </c>
      <c r="K5" s="1">
        <v>25</v>
      </c>
      <c r="L5" s="16" t="s">
        <v>0</v>
      </c>
      <c r="M5" s="1">
        <v>25</v>
      </c>
    </row>
    <row r="6" spans="1:13" x14ac:dyDescent="0.3">
      <c r="A6" s="18" t="s">
        <v>216</v>
      </c>
      <c r="B6" s="16" t="s">
        <v>0</v>
      </c>
      <c r="C6" s="1">
        <f>C5/2</f>
        <v>12.5</v>
      </c>
      <c r="D6" s="16" t="s">
        <v>0</v>
      </c>
      <c r="E6" s="1">
        <f>E5/2</f>
        <v>12.5</v>
      </c>
      <c r="F6" s="16" t="s">
        <v>0</v>
      </c>
      <c r="G6" s="1">
        <f>G5/2</f>
        <v>12.5</v>
      </c>
      <c r="H6" s="16" t="s">
        <v>0</v>
      </c>
      <c r="I6" s="1">
        <f>I5/2</f>
        <v>12.5</v>
      </c>
      <c r="J6" s="16" t="s">
        <v>0</v>
      </c>
      <c r="K6" s="1">
        <f>K5/2</f>
        <v>12.5</v>
      </c>
      <c r="L6" s="16" t="s">
        <v>0</v>
      </c>
      <c r="M6" s="1">
        <f>M5/2</f>
        <v>12.5</v>
      </c>
    </row>
    <row r="7" spans="1:13" x14ac:dyDescent="0.3">
      <c r="A7" s="18" t="s">
        <v>217</v>
      </c>
      <c r="B7" s="16" t="s">
        <v>0</v>
      </c>
      <c r="C7" s="1">
        <f t="shared" ref="C7:C10" si="0">C6/2</f>
        <v>6.25</v>
      </c>
      <c r="D7" s="16" t="s">
        <v>0</v>
      </c>
      <c r="E7" s="1">
        <f t="shared" ref="E7:E10" si="1">E6/2</f>
        <v>6.25</v>
      </c>
      <c r="F7" s="16" t="s">
        <v>0</v>
      </c>
      <c r="G7" s="1">
        <f t="shared" ref="G7:G10" si="2">G6/2</f>
        <v>6.25</v>
      </c>
      <c r="H7" s="16" t="s">
        <v>0</v>
      </c>
      <c r="I7" s="1">
        <f t="shared" ref="I7:I10" si="3">I6/2</f>
        <v>6.25</v>
      </c>
      <c r="J7" s="16" t="s">
        <v>0</v>
      </c>
      <c r="K7" s="1">
        <f t="shared" ref="K7:K10" si="4">K6/2</f>
        <v>6.25</v>
      </c>
      <c r="L7" s="16" t="s">
        <v>0</v>
      </c>
      <c r="M7" s="1">
        <f t="shared" ref="M7:M10" si="5">M6/2</f>
        <v>6.25</v>
      </c>
    </row>
    <row r="8" spans="1:13" x14ac:dyDescent="0.3">
      <c r="A8" s="18" t="s">
        <v>218</v>
      </c>
      <c r="B8" s="16" t="s">
        <v>230</v>
      </c>
      <c r="C8" s="1">
        <f t="shared" si="0"/>
        <v>3.125</v>
      </c>
      <c r="D8" s="16" t="s">
        <v>230</v>
      </c>
      <c r="E8" s="1">
        <f t="shared" si="1"/>
        <v>3.125</v>
      </c>
      <c r="F8" s="16" t="s">
        <v>230</v>
      </c>
      <c r="G8" s="1">
        <f t="shared" si="2"/>
        <v>3.125</v>
      </c>
      <c r="H8" s="16" t="s">
        <v>230</v>
      </c>
      <c r="I8" s="1">
        <f t="shared" si="3"/>
        <v>3.125</v>
      </c>
      <c r="J8" s="16" t="s">
        <v>230</v>
      </c>
      <c r="K8" s="1">
        <f t="shared" si="4"/>
        <v>3.125</v>
      </c>
      <c r="L8" s="16" t="s">
        <v>230</v>
      </c>
      <c r="M8" s="1">
        <f t="shared" si="5"/>
        <v>3.125</v>
      </c>
    </row>
    <row r="9" spans="1:13" x14ac:dyDescent="0.3">
      <c r="A9" s="18" t="s">
        <v>219</v>
      </c>
      <c r="B9" s="16" t="s">
        <v>230</v>
      </c>
      <c r="C9" s="1">
        <f t="shared" si="0"/>
        <v>1.5625</v>
      </c>
      <c r="D9" s="16" t="s">
        <v>230</v>
      </c>
      <c r="E9" s="1">
        <f t="shared" si="1"/>
        <v>1.5625</v>
      </c>
      <c r="F9" s="16" t="s">
        <v>230</v>
      </c>
      <c r="G9" s="1">
        <f t="shared" si="2"/>
        <v>1.5625</v>
      </c>
      <c r="H9" s="16" t="s">
        <v>230</v>
      </c>
      <c r="I9" s="1">
        <f t="shared" si="3"/>
        <v>1.5625</v>
      </c>
      <c r="J9" s="16" t="s">
        <v>230</v>
      </c>
      <c r="K9" s="1">
        <f t="shared" si="4"/>
        <v>1.5625</v>
      </c>
      <c r="L9" s="16" t="s">
        <v>230</v>
      </c>
      <c r="M9" s="1">
        <f t="shared" si="5"/>
        <v>1.5625</v>
      </c>
    </row>
    <row r="10" spans="1:13" x14ac:dyDescent="0.3">
      <c r="A10" s="18" t="s">
        <v>220</v>
      </c>
      <c r="B10" s="16" t="s">
        <v>230</v>
      </c>
      <c r="C10" s="1">
        <f t="shared" si="0"/>
        <v>0.78125</v>
      </c>
      <c r="D10" s="16" t="s">
        <v>230</v>
      </c>
      <c r="E10" s="1">
        <f t="shared" si="1"/>
        <v>0.78125</v>
      </c>
      <c r="F10" s="16" t="s">
        <v>230</v>
      </c>
      <c r="G10" s="1">
        <f t="shared" si="2"/>
        <v>0.78125</v>
      </c>
      <c r="H10" s="16" t="s">
        <v>230</v>
      </c>
      <c r="I10" s="1">
        <f t="shared" si="3"/>
        <v>0.78125</v>
      </c>
      <c r="J10" s="16" t="s">
        <v>230</v>
      </c>
      <c r="K10" s="1">
        <f t="shared" si="4"/>
        <v>0.78125</v>
      </c>
      <c r="L10" s="16" t="s">
        <v>230</v>
      </c>
      <c r="M10" s="1">
        <f t="shared" si="5"/>
        <v>0.78125</v>
      </c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3">
      <c r="A12" s="14"/>
      <c r="B12" s="25" t="s">
        <v>250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spans="1:13" x14ac:dyDescent="0.3">
      <c r="A13" s="14" t="s">
        <v>223</v>
      </c>
      <c r="B13" s="25">
        <v>114</v>
      </c>
      <c r="C13" s="26"/>
      <c r="D13" s="25">
        <v>118</v>
      </c>
      <c r="E13" s="26"/>
      <c r="F13" s="25" t="s">
        <v>225</v>
      </c>
      <c r="G13" s="26"/>
      <c r="H13" s="25" t="s">
        <v>226</v>
      </c>
      <c r="I13" s="26"/>
      <c r="J13" s="25" t="s">
        <v>227</v>
      </c>
      <c r="K13" s="26"/>
      <c r="L13" s="25" t="s">
        <v>229</v>
      </c>
      <c r="M13" s="26"/>
    </row>
    <row r="14" spans="1:13" x14ac:dyDescent="0.3">
      <c r="A14" s="15"/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>
        <v>8</v>
      </c>
      <c r="J14" s="16">
        <v>9</v>
      </c>
      <c r="K14" s="16">
        <v>10</v>
      </c>
      <c r="L14" s="16">
        <v>11</v>
      </c>
      <c r="M14" s="16">
        <v>12</v>
      </c>
    </row>
    <row r="15" spans="1:13" x14ac:dyDescent="0.3">
      <c r="A15" s="18" t="s">
        <v>213</v>
      </c>
      <c r="B15" s="16">
        <v>514130</v>
      </c>
      <c r="C15" s="16">
        <v>3782924</v>
      </c>
      <c r="D15" s="16">
        <v>1460389</v>
      </c>
      <c r="E15" s="16">
        <v>3196363</v>
      </c>
      <c r="F15" s="16">
        <v>622873</v>
      </c>
      <c r="G15" s="16">
        <v>3452032</v>
      </c>
      <c r="H15" s="16">
        <v>8726</v>
      </c>
      <c r="I15" s="16">
        <v>3190562</v>
      </c>
      <c r="J15" s="16">
        <v>8194</v>
      </c>
      <c r="K15" s="16">
        <v>2694418</v>
      </c>
      <c r="L15" s="16">
        <v>8720</v>
      </c>
      <c r="M15" s="16">
        <v>3485150</v>
      </c>
    </row>
    <row r="16" spans="1:13" x14ac:dyDescent="0.3">
      <c r="A16" s="18" t="s">
        <v>214</v>
      </c>
      <c r="B16" s="16">
        <v>473283</v>
      </c>
      <c r="C16" s="16">
        <v>2029310</v>
      </c>
      <c r="D16" s="16">
        <v>1640111</v>
      </c>
      <c r="E16" s="16">
        <v>1659966</v>
      </c>
      <c r="F16" s="16">
        <v>931051</v>
      </c>
      <c r="G16" s="16">
        <v>1897638</v>
      </c>
      <c r="H16" s="16">
        <v>8708</v>
      </c>
      <c r="I16" s="16">
        <v>1750585</v>
      </c>
      <c r="J16" s="16">
        <v>8545</v>
      </c>
      <c r="K16" s="16">
        <v>1822882</v>
      </c>
      <c r="L16" s="16">
        <v>8423</v>
      </c>
      <c r="M16" s="16">
        <v>1613562</v>
      </c>
    </row>
    <row r="17" spans="1:13" x14ac:dyDescent="0.3">
      <c r="A17" s="18" t="s">
        <v>215</v>
      </c>
      <c r="B17" s="16">
        <v>578309</v>
      </c>
      <c r="C17" s="16">
        <v>908423</v>
      </c>
      <c r="D17" s="16">
        <v>1943736</v>
      </c>
      <c r="E17" s="16">
        <v>849007</v>
      </c>
      <c r="F17" s="16">
        <v>477430</v>
      </c>
      <c r="G17" s="16">
        <v>923190</v>
      </c>
      <c r="H17" s="16">
        <v>8707</v>
      </c>
      <c r="I17" s="16">
        <v>894214</v>
      </c>
      <c r="J17" s="16">
        <v>8347</v>
      </c>
      <c r="K17" s="16">
        <v>799395</v>
      </c>
      <c r="L17" s="16">
        <v>8269</v>
      </c>
      <c r="M17" s="16">
        <v>1050823</v>
      </c>
    </row>
    <row r="18" spans="1:13" x14ac:dyDescent="0.3">
      <c r="A18" s="18" t="s">
        <v>216</v>
      </c>
      <c r="B18" s="16">
        <v>540641</v>
      </c>
      <c r="C18" s="16">
        <v>509824</v>
      </c>
      <c r="D18" s="16">
        <v>2037507</v>
      </c>
      <c r="E18" s="16">
        <v>505884</v>
      </c>
      <c r="F18" s="16">
        <v>691253</v>
      </c>
      <c r="G18" s="16">
        <v>509579</v>
      </c>
      <c r="H18" s="16">
        <v>8488</v>
      </c>
      <c r="I18" s="16">
        <v>451503</v>
      </c>
      <c r="J18" s="16">
        <v>8421</v>
      </c>
      <c r="K18" s="16">
        <v>404426</v>
      </c>
      <c r="L18" s="16">
        <v>8399</v>
      </c>
      <c r="M18" s="16">
        <v>467551</v>
      </c>
    </row>
    <row r="19" spans="1:13" x14ac:dyDescent="0.3">
      <c r="A19" s="18" t="s">
        <v>217</v>
      </c>
      <c r="B19" s="16">
        <v>614465</v>
      </c>
      <c r="C19" s="16">
        <v>225293</v>
      </c>
      <c r="D19" s="16">
        <v>1849299</v>
      </c>
      <c r="E19" s="16">
        <v>242608</v>
      </c>
      <c r="F19" s="16">
        <v>1198530</v>
      </c>
      <c r="G19" s="16">
        <v>207709</v>
      </c>
      <c r="H19" s="16">
        <v>8541</v>
      </c>
      <c r="I19" s="16">
        <v>197558</v>
      </c>
      <c r="J19" s="16">
        <v>8539</v>
      </c>
      <c r="K19" s="16">
        <v>206455</v>
      </c>
      <c r="L19" s="16">
        <v>8463</v>
      </c>
      <c r="M19" s="16">
        <v>241185</v>
      </c>
    </row>
    <row r="20" spans="1:13" x14ac:dyDescent="0.3">
      <c r="A20" s="18" t="s">
        <v>218</v>
      </c>
      <c r="B20" s="16">
        <v>7573</v>
      </c>
      <c r="C20" s="16">
        <v>117876</v>
      </c>
      <c r="D20" s="16">
        <v>7837</v>
      </c>
      <c r="E20" s="16">
        <v>119459</v>
      </c>
      <c r="F20" s="16">
        <v>7930</v>
      </c>
      <c r="G20" s="16">
        <v>98530</v>
      </c>
      <c r="H20" s="16">
        <v>8252</v>
      </c>
      <c r="I20" s="16">
        <v>104842</v>
      </c>
      <c r="J20" s="16">
        <v>8037</v>
      </c>
      <c r="K20" s="16">
        <v>116397</v>
      </c>
      <c r="L20" s="16">
        <v>7883</v>
      </c>
      <c r="M20" s="16">
        <v>105948</v>
      </c>
    </row>
    <row r="21" spans="1:13" x14ac:dyDescent="0.3">
      <c r="A21" s="18" t="s">
        <v>219</v>
      </c>
      <c r="B21" s="16">
        <v>7518</v>
      </c>
      <c r="C21" s="16">
        <v>59856</v>
      </c>
      <c r="D21" s="16">
        <v>7947</v>
      </c>
      <c r="E21" s="16">
        <v>57801</v>
      </c>
      <c r="F21" s="16">
        <v>8307</v>
      </c>
      <c r="G21" s="16">
        <v>52357</v>
      </c>
      <c r="H21" s="16">
        <v>8509</v>
      </c>
      <c r="I21" s="16">
        <v>62811</v>
      </c>
      <c r="J21" s="16">
        <v>8106</v>
      </c>
      <c r="K21" s="16">
        <v>64059</v>
      </c>
      <c r="L21" s="16">
        <v>7958</v>
      </c>
      <c r="M21" s="16">
        <v>51856</v>
      </c>
    </row>
    <row r="22" spans="1:13" x14ac:dyDescent="0.3">
      <c r="A22" s="18" t="s">
        <v>220</v>
      </c>
      <c r="B22" s="16">
        <v>7496</v>
      </c>
      <c r="C22" s="16">
        <v>35159</v>
      </c>
      <c r="D22" s="16">
        <v>8023</v>
      </c>
      <c r="E22" s="16">
        <v>36490</v>
      </c>
      <c r="F22" s="16">
        <v>8145</v>
      </c>
      <c r="G22" s="16">
        <v>31779</v>
      </c>
      <c r="H22" s="16">
        <v>8349</v>
      </c>
      <c r="I22" s="16">
        <v>34560</v>
      </c>
      <c r="J22" s="16">
        <v>8209</v>
      </c>
      <c r="K22" s="16">
        <v>32770</v>
      </c>
      <c r="L22" s="16">
        <v>7891</v>
      </c>
      <c r="M22" s="16">
        <v>31327</v>
      </c>
    </row>
    <row r="23" spans="1:13" x14ac:dyDescent="0.3">
      <c r="A23" s="19" t="s">
        <v>234</v>
      </c>
      <c r="B23">
        <f>AVERAGE(B15:B19)</f>
        <v>544165.6</v>
      </c>
      <c r="D23">
        <f>AVERAGE(D15:D19)</f>
        <v>1786208.4</v>
      </c>
      <c r="F23">
        <f>AVERAGE(F15:F19)</f>
        <v>784227.4</v>
      </c>
      <c r="H23">
        <f>AVERAGE(H15:H19)</f>
        <v>8634</v>
      </c>
      <c r="J23">
        <f>AVERAGE(J15:J19)</f>
        <v>8409.2000000000007</v>
      </c>
      <c r="L23">
        <f>AVERAGE(L15:L19)</f>
        <v>8454.7999999999993</v>
      </c>
    </row>
    <row r="24" spans="1:13" x14ac:dyDescent="0.3">
      <c r="A24" s="19" t="s">
        <v>235</v>
      </c>
      <c r="B24">
        <f>B23-$I$41</f>
        <v>536167.2666666666</v>
      </c>
      <c r="D24">
        <f>D23-$I$41</f>
        <v>1778210.0666666667</v>
      </c>
      <c r="F24">
        <f>F23-$I$41</f>
        <v>776229.06666666665</v>
      </c>
      <c r="H24">
        <f>H23-$I$41</f>
        <v>635.66666666666697</v>
      </c>
      <c r="J24">
        <f>J23-$I$41</f>
        <v>410.8666666666677</v>
      </c>
      <c r="L24">
        <f>L23-$I$41</f>
        <v>456.46666666666624</v>
      </c>
    </row>
    <row r="25" spans="1:13" x14ac:dyDescent="0.3">
      <c r="A25" s="19" t="s">
        <v>240</v>
      </c>
      <c r="B25">
        <f>B24*0.0000300108 - 0.7318630418</f>
        <v>15.358945564679999</v>
      </c>
      <c r="D25">
        <f>D24*0.0000300108 - 0.7318630418</f>
        <v>52.633643626920005</v>
      </c>
      <c r="F25">
        <f>F24*0.0000300108 - 0.7318630418</f>
        <v>22.563392232119998</v>
      </c>
      <c r="H25">
        <f>H24*0.0000300108 - 0.7318630418</f>
        <v>-0.71278617659999999</v>
      </c>
      <c r="J25">
        <f>J24*0.0000300108 - 0.7318630418</f>
        <v>-0.71953260443999989</v>
      </c>
      <c r="L25">
        <f>L24*0.0000300108 - 0.7318630418</f>
        <v>-0.71816411195999996</v>
      </c>
    </row>
    <row r="28" spans="1:13" x14ac:dyDescent="0.3">
      <c r="I28" t="s">
        <v>234</v>
      </c>
    </row>
    <row r="29" spans="1:13" x14ac:dyDescent="0.3">
      <c r="B29" s="16">
        <v>3782924</v>
      </c>
      <c r="C29" s="16">
        <v>3196363</v>
      </c>
      <c r="D29" s="16">
        <v>3452032</v>
      </c>
      <c r="E29" s="16">
        <v>3190562</v>
      </c>
      <c r="F29" s="16">
        <v>2694418</v>
      </c>
      <c r="G29" s="16">
        <v>3485150</v>
      </c>
      <c r="I29">
        <f>AVERAGE(B29:G29)</f>
        <v>3300241.5</v>
      </c>
      <c r="J29">
        <f>I29-$I$41</f>
        <v>3292243.1666666665</v>
      </c>
      <c r="K29" s="1">
        <v>100</v>
      </c>
    </row>
    <row r="30" spans="1:13" x14ac:dyDescent="0.3">
      <c r="B30" s="16">
        <v>2029310</v>
      </c>
      <c r="C30" s="16">
        <v>1659966</v>
      </c>
      <c r="D30" s="16">
        <v>1897638</v>
      </c>
      <c r="E30" s="16">
        <v>1750585</v>
      </c>
      <c r="F30" s="16">
        <v>1822882</v>
      </c>
      <c r="G30" s="16">
        <v>1613562</v>
      </c>
      <c r="I30">
        <f t="shared" ref="I30:I36" si="6">AVERAGE(B30:G30)</f>
        <v>1795657.1666666667</v>
      </c>
      <c r="J30">
        <f t="shared" ref="J30:J36" si="7">I30-$I$41</f>
        <v>1787658.8333333335</v>
      </c>
      <c r="K30" s="1">
        <v>50</v>
      </c>
    </row>
    <row r="31" spans="1:13" x14ac:dyDescent="0.3">
      <c r="B31" s="16">
        <v>908423</v>
      </c>
      <c r="C31" s="16">
        <v>849007</v>
      </c>
      <c r="D31" s="16">
        <v>923190</v>
      </c>
      <c r="E31" s="16">
        <v>894214</v>
      </c>
      <c r="F31" s="16">
        <v>799395</v>
      </c>
      <c r="G31" s="16">
        <v>1050823</v>
      </c>
      <c r="I31">
        <f t="shared" si="6"/>
        <v>904175.33333333337</v>
      </c>
      <c r="J31">
        <f t="shared" si="7"/>
        <v>896177</v>
      </c>
      <c r="K31" s="1">
        <v>25</v>
      </c>
    </row>
    <row r="32" spans="1:13" x14ac:dyDescent="0.3">
      <c r="B32" s="16">
        <v>509824</v>
      </c>
      <c r="C32" s="16">
        <v>505884</v>
      </c>
      <c r="D32" s="16">
        <v>509579</v>
      </c>
      <c r="E32" s="16">
        <v>451503</v>
      </c>
      <c r="F32" s="16">
        <v>404426</v>
      </c>
      <c r="G32" s="16">
        <v>467551</v>
      </c>
      <c r="I32">
        <f t="shared" si="6"/>
        <v>474794.5</v>
      </c>
      <c r="J32">
        <f t="shared" si="7"/>
        <v>466796.16666666669</v>
      </c>
      <c r="K32" s="1">
        <f>K31/2</f>
        <v>12.5</v>
      </c>
    </row>
    <row r="33" spans="2:11" x14ac:dyDescent="0.3">
      <c r="B33" s="16">
        <v>225293</v>
      </c>
      <c r="C33" s="16">
        <v>242608</v>
      </c>
      <c r="D33" s="16">
        <v>207709</v>
      </c>
      <c r="E33" s="16">
        <v>197558</v>
      </c>
      <c r="F33" s="16">
        <v>206455</v>
      </c>
      <c r="G33" s="16">
        <v>241185</v>
      </c>
      <c r="I33">
        <f t="shared" si="6"/>
        <v>220134.66666666666</v>
      </c>
      <c r="J33">
        <f t="shared" si="7"/>
        <v>212136.33333333331</v>
      </c>
      <c r="K33" s="1">
        <f t="shared" ref="K33:K36" si="8">K32/2</f>
        <v>6.25</v>
      </c>
    </row>
    <row r="34" spans="2:11" x14ac:dyDescent="0.3">
      <c r="B34" s="16">
        <v>117876</v>
      </c>
      <c r="C34" s="16">
        <v>119459</v>
      </c>
      <c r="D34" s="16">
        <v>98530</v>
      </c>
      <c r="E34" s="16">
        <v>104842</v>
      </c>
      <c r="F34" s="16">
        <v>116397</v>
      </c>
      <c r="G34" s="16">
        <v>105948</v>
      </c>
      <c r="I34">
        <f t="shared" si="6"/>
        <v>110508.66666666667</v>
      </c>
      <c r="J34">
        <f t="shared" si="7"/>
        <v>102510.33333333334</v>
      </c>
      <c r="K34" s="1">
        <f t="shared" si="8"/>
        <v>3.125</v>
      </c>
    </row>
    <row r="35" spans="2:11" x14ac:dyDescent="0.3">
      <c r="B35" s="16">
        <v>59856</v>
      </c>
      <c r="C35" s="16">
        <v>57801</v>
      </c>
      <c r="D35" s="16">
        <v>52357</v>
      </c>
      <c r="E35" s="16">
        <v>62811</v>
      </c>
      <c r="F35" s="16">
        <v>64059</v>
      </c>
      <c r="G35" s="16">
        <v>51856</v>
      </c>
      <c r="I35">
        <f t="shared" si="6"/>
        <v>58123.333333333336</v>
      </c>
      <c r="J35">
        <f t="shared" si="7"/>
        <v>50125</v>
      </c>
      <c r="K35" s="1">
        <f t="shared" si="8"/>
        <v>1.5625</v>
      </c>
    </row>
    <row r="36" spans="2:11" x14ac:dyDescent="0.3">
      <c r="B36" s="16">
        <v>35159</v>
      </c>
      <c r="C36" s="16">
        <v>36490</v>
      </c>
      <c r="D36" s="16">
        <v>31779</v>
      </c>
      <c r="E36" s="16">
        <v>34560</v>
      </c>
      <c r="F36" s="16">
        <v>32770</v>
      </c>
      <c r="G36" s="16">
        <v>31327</v>
      </c>
      <c r="I36">
        <f t="shared" si="6"/>
        <v>33680.833333333336</v>
      </c>
      <c r="J36">
        <f t="shared" si="7"/>
        <v>25682.500000000004</v>
      </c>
      <c r="K36" s="1">
        <f t="shared" si="8"/>
        <v>0.78125</v>
      </c>
    </row>
    <row r="41" spans="2:11" x14ac:dyDescent="0.3">
      <c r="B41" s="16">
        <v>7573</v>
      </c>
      <c r="C41" s="16">
        <v>7837</v>
      </c>
      <c r="D41" s="16">
        <v>7930</v>
      </c>
      <c r="E41" s="16">
        <v>8252</v>
      </c>
      <c r="F41" s="16">
        <v>8037</v>
      </c>
      <c r="G41" s="16">
        <v>7883</v>
      </c>
      <c r="I41">
        <f>AVERAGE(B41:G43)</f>
        <v>7998.333333333333</v>
      </c>
    </row>
    <row r="42" spans="2:11" x14ac:dyDescent="0.3">
      <c r="B42" s="16">
        <v>7518</v>
      </c>
      <c r="C42" s="16">
        <v>7947</v>
      </c>
      <c r="D42" s="16">
        <v>8307</v>
      </c>
      <c r="E42" s="16">
        <v>8509</v>
      </c>
      <c r="F42" s="16">
        <v>8106</v>
      </c>
      <c r="G42" s="16">
        <v>7958</v>
      </c>
    </row>
    <row r="43" spans="2:11" x14ac:dyDescent="0.3">
      <c r="B43" s="16">
        <v>7496</v>
      </c>
      <c r="C43" s="16">
        <v>8023</v>
      </c>
      <c r="D43" s="16">
        <v>8145</v>
      </c>
      <c r="E43" s="16">
        <v>8349</v>
      </c>
      <c r="F43" s="16">
        <v>8209</v>
      </c>
      <c r="G43" s="16">
        <v>7891</v>
      </c>
    </row>
  </sheetData>
  <mergeCells count="8">
    <mergeCell ref="B1:E1"/>
    <mergeCell ref="B12:M12"/>
    <mergeCell ref="B13:C13"/>
    <mergeCell ref="D13:E13"/>
    <mergeCell ref="F13:G13"/>
    <mergeCell ref="H13:I13"/>
    <mergeCell ref="J13:K13"/>
    <mergeCell ref="L13:M1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9564-CC5D-2B44-8757-98CBE891AAD6}">
  <dimension ref="A1:M43"/>
  <sheetViews>
    <sheetView topLeftCell="D1" workbookViewId="0">
      <selection activeCell="L23" sqref="L23:L25"/>
    </sheetView>
  </sheetViews>
  <sheetFormatPr defaultColWidth="11.19921875" defaultRowHeight="15.6" x14ac:dyDescent="0.3"/>
  <sheetData>
    <row r="1" spans="1:13" x14ac:dyDescent="0.3">
      <c r="A1" s="14"/>
      <c r="B1" s="29" t="s">
        <v>221</v>
      </c>
      <c r="C1" s="29"/>
      <c r="D1" s="29"/>
      <c r="E1" s="29"/>
      <c r="F1" s="14"/>
      <c r="G1" s="14"/>
      <c r="H1" s="14"/>
      <c r="I1" s="14"/>
      <c r="J1" s="14"/>
      <c r="K1" s="14"/>
      <c r="L1" s="14"/>
      <c r="M1" s="14"/>
    </row>
    <row r="2" spans="1:13" x14ac:dyDescent="0.3">
      <c r="A2" s="15"/>
      <c r="B2" s="16">
        <v>1</v>
      </c>
      <c r="C2" s="16">
        <v>2</v>
      </c>
      <c r="D2" s="16">
        <v>3</v>
      </c>
      <c r="E2" s="16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</row>
    <row r="3" spans="1:13" x14ac:dyDescent="0.3">
      <c r="A3" s="18" t="s">
        <v>213</v>
      </c>
      <c r="B3" s="16" t="s">
        <v>0</v>
      </c>
      <c r="C3" s="1">
        <v>100</v>
      </c>
      <c r="D3" s="16" t="s">
        <v>0</v>
      </c>
      <c r="E3" s="1">
        <v>100</v>
      </c>
      <c r="F3" s="16" t="s">
        <v>0</v>
      </c>
      <c r="G3" s="1">
        <v>100</v>
      </c>
      <c r="H3" s="16" t="s">
        <v>0</v>
      </c>
      <c r="I3" s="1">
        <v>100</v>
      </c>
      <c r="J3" s="16" t="s">
        <v>0</v>
      </c>
      <c r="K3" s="1">
        <v>100</v>
      </c>
      <c r="L3" s="16" t="s">
        <v>0</v>
      </c>
      <c r="M3" s="1">
        <v>100</v>
      </c>
    </row>
    <row r="4" spans="1:13" x14ac:dyDescent="0.3">
      <c r="A4" s="18" t="s">
        <v>214</v>
      </c>
      <c r="B4" s="16" t="s">
        <v>0</v>
      </c>
      <c r="C4" s="1">
        <v>50</v>
      </c>
      <c r="D4" s="16" t="s">
        <v>0</v>
      </c>
      <c r="E4" s="1">
        <v>50</v>
      </c>
      <c r="F4" s="16" t="s">
        <v>0</v>
      </c>
      <c r="G4" s="1">
        <v>50</v>
      </c>
      <c r="H4" s="16" t="s">
        <v>0</v>
      </c>
      <c r="I4" s="1">
        <v>50</v>
      </c>
      <c r="J4" s="16" t="s">
        <v>0</v>
      </c>
      <c r="K4" s="1">
        <v>50</v>
      </c>
      <c r="L4" s="16" t="s">
        <v>0</v>
      </c>
      <c r="M4" s="1">
        <v>50</v>
      </c>
    </row>
    <row r="5" spans="1:13" x14ac:dyDescent="0.3">
      <c r="A5" s="18" t="s">
        <v>215</v>
      </c>
      <c r="B5" s="16" t="s">
        <v>0</v>
      </c>
      <c r="C5" s="1">
        <v>25</v>
      </c>
      <c r="D5" s="16" t="s">
        <v>0</v>
      </c>
      <c r="E5" s="1">
        <v>25</v>
      </c>
      <c r="F5" s="16" t="s">
        <v>0</v>
      </c>
      <c r="G5" s="1">
        <v>25</v>
      </c>
      <c r="H5" s="16" t="s">
        <v>0</v>
      </c>
      <c r="I5" s="1">
        <v>25</v>
      </c>
      <c r="J5" s="16" t="s">
        <v>0</v>
      </c>
      <c r="K5" s="1">
        <v>25</v>
      </c>
      <c r="L5" s="16" t="s">
        <v>0</v>
      </c>
      <c r="M5" s="1">
        <v>25</v>
      </c>
    </row>
    <row r="6" spans="1:13" x14ac:dyDescent="0.3">
      <c r="A6" s="18" t="s">
        <v>216</v>
      </c>
      <c r="B6" s="16" t="s">
        <v>0</v>
      </c>
      <c r="C6" s="1">
        <f>C5/2</f>
        <v>12.5</v>
      </c>
      <c r="D6" s="16" t="s">
        <v>0</v>
      </c>
      <c r="E6" s="1">
        <f>E5/2</f>
        <v>12.5</v>
      </c>
      <c r="F6" s="16" t="s">
        <v>0</v>
      </c>
      <c r="G6" s="1">
        <f>G5/2</f>
        <v>12.5</v>
      </c>
      <c r="H6" s="16" t="s">
        <v>0</v>
      </c>
      <c r="I6" s="1">
        <f>I5/2</f>
        <v>12.5</v>
      </c>
      <c r="J6" s="16" t="s">
        <v>0</v>
      </c>
      <c r="K6" s="1">
        <f>K5/2</f>
        <v>12.5</v>
      </c>
      <c r="L6" s="16" t="s">
        <v>0</v>
      </c>
      <c r="M6" s="1">
        <f>M5/2</f>
        <v>12.5</v>
      </c>
    </row>
    <row r="7" spans="1:13" x14ac:dyDescent="0.3">
      <c r="A7" s="18" t="s">
        <v>217</v>
      </c>
      <c r="B7" s="16" t="s">
        <v>0</v>
      </c>
      <c r="C7" s="1">
        <f t="shared" ref="C7:C10" si="0">C6/2</f>
        <v>6.25</v>
      </c>
      <c r="D7" s="16" t="s">
        <v>0</v>
      </c>
      <c r="E7" s="1">
        <f t="shared" ref="E7:E10" si="1">E6/2</f>
        <v>6.25</v>
      </c>
      <c r="F7" s="16" t="s">
        <v>0</v>
      </c>
      <c r="G7" s="1">
        <f t="shared" ref="G7:G10" si="2">G6/2</f>
        <v>6.25</v>
      </c>
      <c r="H7" s="16" t="s">
        <v>0</v>
      </c>
      <c r="I7" s="1">
        <f t="shared" ref="I7:I10" si="3">I6/2</f>
        <v>6.25</v>
      </c>
      <c r="J7" s="16" t="s">
        <v>0</v>
      </c>
      <c r="K7" s="1">
        <f t="shared" ref="K7:K10" si="4">K6/2</f>
        <v>6.25</v>
      </c>
      <c r="L7" s="16" t="s">
        <v>0</v>
      </c>
      <c r="M7" s="1">
        <f t="shared" ref="M7:M10" si="5">M6/2</f>
        <v>6.25</v>
      </c>
    </row>
    <row r="8" spans="1:13" x14ac:dyDescent="0.3">
      <c r="A8" s="18" t="s">
        <v>218</v>
      </c>
      <c r="B8" s="16" t="s">
        <v>230</v>
      </c>
      <c r="C8" s="1">
        <f t="shared" si="0"/>
        <v>3.125</v>
      </c>
      <c r="D8" s="16" t="s">
        <v>230</v>
      </c>
      <c r="E8" s="1">
        <f t="shared" si="1"/>
        <v>3.125</v>
      </c>
      <c r="F8" s="16" t="s">
        <v>230</v>
      </c>
      <c r="G8" s="1">
        <f t="shared" si="2"/>
        <v>3.125</v>
      </c>
      <c r="H8" s="16" t="s">
        <v>230</v>
      </c>
      <c r="I8" s="1">
        <f t="shared" si="3"/>
        <v>3.125</v>
      </c>
      <c r="J8" s="16" t="s">
        <v>230</v>
      </c>
      <c r="K8" s="1">
        <f t="shared" si="4"/>
        <v>3.125</v>
      </c>
      <c r="L8" s="16" t="s">
        <v>230</v>
      </c>
      <c r="M8" s="1">
        <f t="shared" si="5"/>
        <v>3.125</v>
      </c>
    </row>
    <row r="9" spans="1:13" x14ac:dyDescent="0.3">
      <c r="A9" s="18" t="s">
        <v>219</v>
      </c>
      <c r="B9" s="16" t="s">
        <v>230</v>
      </c>
      <c r="C9" s="1">
        <f t="shared" si="0"/>
        <v>1.5625</v>
      </c>
      <c r="D9" s="16" t="s">
        <v>230</v>
      </c>
      <c r="E9" s="1">
        <f t="shared" si="1"/>
        <v>1.5625</v>
      </c>
      <c r="F9" s="16" t="s">
        <v>230</v>
      </c>
      <c r="G9" s="1">
        <f t="shared" si="2"/>
        <v>1.5625</v>
      </c>
      <c r="H9" s="16" t="s">
        <v>230</v>
      </c>
      <c r="I9" s="1">
        <f t="shared" si="3"/>
        <v>1.5625</v>
      </c>
      <c r="J9" s="16" t="s">
        <v>230</v>
      </c>
      <c r="K9" s="1">
        <f t="shared" si="4"/>
        <v>1.5625</v>
      </c>
      <c r="L9" s="16" t="s">
        <v>230</v>
      </c>
      <c r="M9" s="1">
        <f t="shared" si="5"/>
        <v>1.5625</v>
      </c>
    </row>
    <row r="10" spans="1:13" x14ac:dyDescent="0.3">
      <c r="A10" s="18" t="s">
        <v>220</v>
      </c>
      <c r="B10" s="16" t="s">
        <v>230</v>
      </c>
      <c r="C10" s="1">
        <f t="shared" si="0"/>
        <v>0.78125</v>
      </c>
      <c r="D10" s="16" t="s">
        <v>230</v>
      </c>
      <c r="E10" s="1">
        <f t="shared" si="1"/>
        <v>0.78125</v>
      </c>
      <c r="F10" s="16" t="s">
        <v>230</v>
      </c>
      <c r="G10" s="1">
        <f t="shared" si="2"/>
        <v>0.78125</v>
      </c>
      <c r="H10" s="16" t="s">
        <v>230</v>
      </c>
      <c r="I10" s="1">
        <f t="shared" si="3"/>
        <v>0.78125</v>
      </c>
      <c r="J10" s="16" t="s">
        <v>230</v>
      </c>
      <c r="K10" s="1">
        <f t="shared" si="4"/>
        <v>0.78125</v>
      </c>
      <c r="L10" s="16" t="s">
        <v>230</v>
      </c>
      <c r="M10" s="1">
        <f t="shared" si="5"/>
        <v>0.78125</v>
      </c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3">
      <c r="A12" s="14"/>
      <c r="B12" s="25" t="s">
        <v>251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spans="1:13" x14ac:dyDescent="0.3">
      <c r="A13" s="14" t="s">
        <v>223</v>
      </c>
      <c r="B13" s="25">
        <v>15</v>
      </c>
      <c r="C13" s="26"/>
      <c r="D13" s="25">
        <v>19</v>
      </c>
      <c r="E13" s="26"/>
      <c r="F13" s="25">
        <v>20</v>
      </c>
      <c r="G13" s="26"/>
      <c r="H13" s="25">
        <v>23</v>
      </c>
      <c r="I13" s="26"/>
      <c r="J13" s="25">
        <v>25</v>
      </c>
      <c r="K13" s="26"/>
      <c r="L13" s="25">
        <v>26</v>
      </c>
      <c r="M13" s="26"/>
    </row>
    <row r="14" spans="1:13" x14ac:dyDescent="0.3">
      <c r="A14" s="15"/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>
        <v>8</v>
      </c>
      <c r="J14" s="16">
        <v>9</v>
      </c>
      <c r="K14" s="16">
        <v>10</v>
      </c>
      <c r="L14" s="16">
        <v>11</v>
      </c>
      <c r="M14" s="16">
        <v>12</v>
      </c>
    </row>
    <row r="15" spans="1:13" x14ac:dyDescent="0.3">
      <c r="A15" s="18" t="s">
        <v>213</v>
      </c>
      <c r="B15" s="16">
        <v>952066</v>
      </c>
      <c r="C15" s="16">
        <v>3294774</v>
      </c>
      <c r="D15" s="16">
        <v>146811</v>
      </c>
      <c r="E15" s="16">
        <v>2840673</v>
      </c>
      <c r="F15" s="16">
        <v>47065</v>
      </c>
      <c r="G15" s="16">
        <v>3823434</v>
      </c>
      <c r="H15" s="16">
        <v>16392</v>
      </c>
      <c r="I15" s="16">
        <v>3729345</v>
      </c>
      <c r="J15" s="16">
        <v>135028</v>
      </c>
      <c r="K15" s="16">
        <v>3705023</v>
      </c>
      <c r="L15" s="16">
        <v>81572</v>
      </c>
      <c r="M15" s="16">
        <v>3194084</v>
      </c>
    </row>
    <row r="16" spans="1:13" x14ac:dyDescent="0.3">
      <c r="A16" s="18" t="s">
        <v>214</v>
      </c>
      <c r="B16" s="16">
        <v>159751</v>
      </c>
      <c r="C16" s="16">
        <v>2139245</v>
      </c>
      <c r="D16" s="16">
        <v>199207</v>
      </c>
      <c r="E16" s="16">
        <v>1913991</v>
      </c>
      <c r="F16" s="16">
        <v>84932</v>
      </c>
      <c r="G16" s="16">
        <v>1795233</v>
      </c>
      <c r="H16" s="16">
        <v>26720</v>
      </c>
      <c r="I16" s="16">
        <v>1500041</v>
      </c>
      <c r="J16" s="16">
        <v>115734</v>
      </c>
      <c r="K16" s="16">
        <v>2007423</v>
      </c>
      <c r="L16" s="16">
        <v>61001</v>
      </c>
      <c r="M16" s="16">
        <v>1358050</v>
      </c>
    </row>
    <row r="17" spans="1:13" x14ac:dyDescent="0.3">
      <c r="A17" s="18" t="s">
        <v>215</v>
      </c>
      <c r="B17" s="16">
        <v>159646</v>
      </c>
      <c r="C17" s="16">
        <v>910242</v>
      </c>
      <c r="D17" s="16">
        <v>156765</v>
      </c>
      <c r="E17" s="16">
        <v>851832</v>
      </c>
      <c r="F17" s="16">
        <v>52405</v>
      </c>
      <c r="G17" s="16">
        <v>931918</v>
      </c>
      <c r="H17" s="16">
        <v>14630</v>
      </c>
      <c r="I17" s="16">
        <v>991261</v>
      </c>
      <c r="J17" s="16">
        <v>111253</v>
      </c>
      <c r="K17" s="16">
        <v>936201</v>
      </c>
      <c r="L17" s="16">
        <v>70017</v>
      </c>
      <c r="M17" s="16">
        <v>1095166</v>
      </c>
    </row>
    <row r="18" spans="1:13" x14ac:dyDescent="0.3">
      <c r="A18" s="18" t="s">
        <v>216</v>
      </c>
      <c r="B18" s="16">
        <v>165034</v>
      </c>
      <c r="C18" s="16">
        <v>459519</v>
      </c>
      <c r="D18" s="16">
        <v>134879</v>
      </c>
      <c r="E18" s="16">
        <v>472047</v>
      </c>
      <c r="F18" s="16">
        <v>43494</v>
      </c>
      <c r="G18" s="16">
        <v>463615</v>
      </c>
      <c r="H18" s="16">
        <v>29523</v>
      </c>
      <c r="I18" s="16">
        <v>492479</v>
      </c>
      <c r="J18" s="16">
        <v>104192</v>
      </c>
      <c r="K18" s="16">
        <v>490427</v>
      </c>
      <c r="L18" s="16">
        <v>42284</v>
      </c>
      <c r="M18" s="16">
        <v>449539</v>
      </c>
    </row>
    <row r="19" spans="1:13" x14ac:dyDescent="0.3">
      <c r="A19" s="18" t="s">
        <v>217</v>
      </c>
      <c r="B19" s="16">
        <v>215817</v>
      </c>
      <c r="C19" s="16">
        <v>244662</v>
      </c>
      <c r="D19" s="16">
        <v>109440</v>
      </c>
      <c r="E19" s="16">
        <v>216575</v>
      </c>
      <c r="F19" s="16">
        <v>110330</v>
      </c>
      <c r="G19" s="16">
        <v>249769</v>
      </c>
      <c r="H19" s="16">
        <v>23001</v>
      </c>
      <c r="I19" s="16">
        <v>245254</v>
      </c>
      <c r="J19" s="16">
        <v>164089</v>
      </c>
      <c r="K19" s="16">
        <v>199296</v>
      </c>
      <c r="L19" s="16">
        <v>48104</v>
      </c>
      <c r="M19" s="16">
        <v>214506</v>
      </c>
    </row>
    <row r="20" spans="1:13" x14ac:dyDescent="0.3">
      <c r="A20" s="18" t="s">
        <v>218</v>
      </c>
      <c r="B20" s="16">
        <v>7647</v>
      </c>
      <c r="C20" s="16">
        <v>111215</v>
      </c>
      <c r="D20" s="16">
        <v>7952</v>
      </c>
      <c r="E20" s="16">
        <v>107460</v>
      </c>
      <c r="F20" s="16">
        <v>8030</v>
      </c>
      <c r="G20" s="16">
        <v>121131</v>
      </c>
      <c r="H20" s="16">
        <v>8081</v>
      </c>
      <c r="I20" s="16">
        <v>114481</v>
      </c>
      <c r="J20" s="16">
        <v>7718</v>
      </c>
      <c r="K20" s="16">
        <v>105452</v>
      </c>
      <c r="L20" s="16">
        <v>7841</v>
      </c>
      <c r="M20" s="16">
        <v>104756</v>
      </c>
    </row>
    <row r="21" spans="1:13" x14ac:dyDescent="0.3">
      <c r="A21" s="18" t="s">
        <v>219</v>
      </c>
      <c r="B21" s="16">
        <v>7676</v>
      </c>
      <c r="C21" s="16">
        <v>67606</v>
      </c>
      <c r="D21" s="16">
        <v>7994</v>
      </c>
      <c r="E21" s="16">
        <v>65609</v>
      </c>
      <c r="F21" s="16">
        <v>8163</v>
      </c>
      <c r="G21" s="16">
        <v>56789</v>
      </c>
      <c r="H21" s="16">
        <v>8156</v>
      </c>
      <c r="I21" s="16">
        <v>62465</v>
      </c>
      <c r="J21" s="16">
        <v>7704</v>
      </c>
      <c r="K21" s="16">
        <v>54322</v>
      </c>
      <c r="L21" s="16">
        <v>7560</v>
      </c>
      <c r="M21" s="16">
        <v>64862</v>
      </c>
    </row>
    <row r="22" spans="1:13" x14ac:dyDescent="0.3">
      <c r="A22" s="18" t="s">
        <v>220</v>
      </c>
      <c r="B22" s="16">
        <v>7664</v>
      </c>
      <c r="C22" s="16">
        <v>39400</v>
      </c>
      <c r="D22" s="16">
        <v>7935</v>
      </c>
      <c r="E22" s="16">
        <v>37096</v>
      </c>
      <c r="F22" s="16">
        <v>8158</v>
      </c>
      <c r="G22" s="16">
        <v>41158</v>
      </c>
      <c r="H22" s="16">
        <v>8157</v>
      </c>
      <c r="I22" s="16">
        <v>39841</v>
      </c>
      <c r="J22" s="16">
        <v>7700</v>
      </c>
      <c r="K22" s="16">
        <v>31588</v>
      </c>
      <c r="L22" s="16">
        <v>7705</v>
      </c>
      <c r="M22" s="16">
        <v>33042</v>
      </c>
    </row>
    <row r="23" spans="1:13" x14ac:dyDescent="0.3">
      <c r="A23" s="19" t="s">
        <v>234</v>
      </c>
      <c r="B23">
        <f>AVERAGE(B15:B19)</f>
        <v>330462.8</v>
      </c>
      <c r="D23">
        <f>AVERAGE(D15:D19)</f>
        <v>149420.4</v>
      </c>
      <c r="F23">
        <f>AVERAGE(F15:F19)</f>
        <v>67645.2</v>
      </c>
      <c r="H23">
        <f>AVERAGE(H15:H19)</f>
        <v>22053.200000000001</v>
      </c>
      <c r="J23">
        <f>AVERAGE(J15:J19)</f>
        <v>126059.2</v>
      </c>
      <c r="L23">
        <f>AVERAGE(L15:L19)</f>
        <v>60595.6</v>
      </c>
    </row>
    <row r="24" spans="1:13" x14ac:dyDescent="0.3">
      <c r="A24" s="19" t="s">
        <v>235</v>
      </c>
      <c r="B24">
        <f>B23-$I$41</f>
        <v>322582.74444444443</v>
      </c>
      <c r="D24">
        <f>D23-$I$41</f>
        <v>141540.34444444443</v>
      </c>
      <c r="F24">
        <f>F23-$I$41</f>
        <v>59765.144444444442</v>
      </c>
      <c r="H24">
        <f>H23-$I$41</f>
        <v>14173.144444444446</v>
      </c>
      <c r="J24">
        <f>J23-$I$41</f>
        <v>118179.14444444444</v>
      </c>
      <c r="L24">
        <f>L23-$I$41</f>
        <v>52715.544444444444</v>
      </c>
    </row>
    <row r="25" spans="1:13" x14ac:dyDescent="0.3">
      <c r="A25" s="19" t="s">
        <v>240</v>
      </c>
      <c r="B25">
        <f>B24* 0.0000290715 - 0.5</f>
        <v>8.877964255116666</v>
      </c>
      <c r="D25">
        <f>D24* 0.0000290715 - 0.5</f>
        <v>3.6147901235166664</v>
      </c>
      <c r="F25">
        <f>F24* 0.0000290715 - 0.5</f>
        <v>1.2374623967166667</v>
      </c>
      <c r="H25">
        <f>H24* 0.0000290715 - 0.5</f>
        <v>-8.7965431283333284E-2</v>
      </c>
      <c r="J25">
        <f>J24* 0.0000290715 - 0.5</f>
        <v>2.9356449977166665</v>
      </c>
      <c r="L25">
        <f>L24* 0.0000290715 - 0.5</f>
        <v>1.0325199503166667</v>
      </c>
    </row>
    <row r="28" spans="1:13" x14ac:dyDescent="0.3">
      <c r="I28" t="s">
        <v>234</v>
      </c>
    </row>
    <row r="29" spans="1:13" x14ac:dyDescent="0.3">
      <c r="B29" s="16">
        <v>3294774</v>
      </c>
      <c r="C29" s="16">
        <v>2840673</v>
      </c>
      <c r="D29" s="16">
        <v>3823434</v>
      </c>
      <c r="E29" s="16">
        <v>3729345</v>
      </c>
      <c r="F29" s="16">
        <v>3705023</v>
      </c>
      <c r="G29" s="16">
        <v>3194084</v>
      </c>
      <c r="I29">
        <f>AVERAGE(B29:G29)</f>
        <v>3431222.1666666665</v>
      </c>
      <c r="J29">
        <f>I29-$I$41</f>
        <v>3423342.111111111</v>
      </c>
      <c r="K29" s="1">
        <v>100</v>
      </c>
    </row>
    <row r="30" spans="1:13" x14ac:dyDescent="0.3">
      <c r="B30" s="16">
        <v>2139245</v>
      </c>
      <c r="C30" s="16">
        <v>1913991</v>
      </c>
      <c r="D30" s="16">
        <v>1795233</v>
      </c>
      <c r="E30" s="16">
        <v>1500041</v>
      </c>
      <c r="F30" s="16">
        <v>2007423</v>
      </c>
      <c r="G30" s="16">
        <v>1358050</v>
      </c>
      <c r="I30">
        <f t="shared" ref="I30:I36" si="6">AVERAGE(B30:G30)</f>
        <v>1785663.8333333333</v>
      </c>
      <c r="J30">
        <f t="shared" ref="J30:J36" si="7">I30-$I$41</f>
        <v>1777783.7777777778</v>
      </c>
      <c r="K30" s="1">
        <v>50</v>
      </c>
    </row>
    <row r="31" spans="1:13" x14ac:dyDescent="0.3">
      <c r="B31" s="16">
        <v>910242</v>
      </c>
      <c r="C31" s="16">
        <v>851832</v>
      </c>
      <c r="D31" s="16">
        <v>931918</v>
      </c>
      <c r="E31" s="16">
        <v>991261</v>
      </c>
      <c r="F31" s="16">
        <v>936201</v>
      </c>
      <c r="G31" s="16">
        <v>1095166</v>
      </c>
      <c r="I31">
        <f t="shared" si="6"/>
        <v>952770</v>
      </c>
      <c r="J31">
        <f t="shared" si="7"/>
        <v>944889.9444444445</v>
      </c>
      <c r="K31" s="1">
        <v>25</v>
      </c>
    </row>
    <row r="32" spans="1:13" x14ac:dyDescent="0.3">
      <c r="B32" s="16">
        <v>459519</v>
      </c>
      <c r="C32" s="16">
        <v>472047</v>
      </c>
      <c r="D32" s="16">
        <v>463615</v>
      </c>
      <c r="E32" s="16">
        <v>492479</v>
      </c>
      <c r="F32" s="16">
        <v>490427</v>
      </c>
      <c r="G32" s="16">
        <v>449539</v>
      </c>
      <c r="I32">
        <f t="shared" si="6"/>
        <v>471271</v>
      </c>
      <c r="J32">
        <f t="shared" si="7"/>
        <v>463390.94444444444</v>
      </c>
      <c r="K32" s="1">
        <f>K31/2</f>
        <v>12.5</v>
      </c>
    </row>
    <row r="33" spans="2:11" x14ac:dyDescent="0.3">
      <c r="B33" s="16">
        <v>244662</v>
      </c>
      <c r="C33" s="16">
        <v>216575</v>
      </c>
      <c r="D33" s="16">
        <v>249769</v>
      </c>
      <c r="E33" s="16">
        <v>245254</v>
      </c>
      <c r="F33" s="16">
        <v>199296</v>
      </c>
      <c r="G33" s="16">
        <v>214506</v>
      </c>
      <c r="I33">
        <f t="shared" si="6"/>
        <v>228343.66666666666</v>
      </c>
      <c r="J33">
        <f t="shared" si="7"/>
        <v>220463.61111111109</v>
      </c>
      <c r="K33" s="1">
        <f t="shared" ref="K33:K36" si="8">K32/2</f>
        <v>6.25</v>
      </c>
    </row>
    <row r="34" spans="2:11" x14ac:dyDescent="0.3">
      <c r="B34" s="16">
        <v>111215</v>
      </c>
      <c r="C34" s="16">
        <v>107460</v>
      </c>
      <c r="D34" s="16">
        <v>121131</v>
      </c>
      <c r="E34" s="16">
        <v>114481</v>
      </c>
      <c r="F34" s="16">
        <v>105452</v>
      </c>
      <c r="G34" s="16">
        <v>104756</v>
      </c>
      <c r="I34">
        <f t="shared" si="6"/>
        <v>110749.16666666667</v>
      </c>
      <c r="J34">
        <f t="shared" si="7"/>
        <v>102869.11111111111</v>
      </c>
      <c r="K34" s="1">
        <f t="shared" si="8"/>
        <v>3.125</v>
      </c>
    </row>
    <row r="35" spans="2:11" x14ac:dyDescent="0.3">
      <c r="B35" s="16">
        <v>67606</v>
      </c>
      <c r="C35" s="16">
        <v>65609</v>
      </c>
      <c r="D35" s="16">
        <v>56789</v>
      </c>
      <c r="E35" s="16">
        <v>62465</v>
      </c>
      <c r="F35" s="16">
        <v>54322</v>
      </c>
      <c r="G35" s="16">
        <v>64862</v>
      </c>
      <c r="I35">
        <f t="shared" si="6"/>
        <v>61942.166666666664</v>
      </c>
      <c r="J35">
        <f t="shared" si="7"/>
        <v>54062.111111111109</v>
      </c>
      <c r="K35" s="1">
        <f t="shared" si="8"/>
        <v>1.5625</v>
      </c>
    </row>
    <row r="36" spans="2:11" x14ac:dyDescent="0.3">
      <c r="B36" s="16">
        <v>39400</v>
      </c>
      <c r="C36" s="16">
        <v>37096</v>
      </c>
      <c r="D36" s="16">
        <v>41158</v>
      </c>
      <c r="E36" s="16">
        <v>39841</v>
      </c>
      <c r="F36" s="16">
        <v>31588</v>
      </c>
      <c r="G36" s="16">
        <v>33042</v>
      </c>
      <c r="I36">
        <f t="shared" si="6"/>
        <v>37020.833333333336</v>
      </c>
      <c r="J36">
        <f t="shared" si="7"/>
        <v>29140.777777777781</v>
      </c>
      <c r="K36" s="1">
        <f t="shared" si="8"/>
        <v>0.78125</v>
      </c>
    </row>
    <row r="41" spans="2:11" x14ac:dyDescent="0.3">
      <c r="B41" s="16">
        <v>7647</v>
      </c>
      <c r="C41" s="16">
        <v>7952</v>
      </c>
      <c r="D41" s="16">
        <v>8030</v>
      </c>
      <c r="E41" s="16">
        <v>8081</v>
      </c>
      <c r="F41" s="16">
        <v>7718</v>
      </c>
      <c r="G41" s="16">
        <v>7841</v>
      </c>
      <c r="I41">
        <f>AVERAGE(B41:G43)</f>
        <v>7880.0555555555557</v>
      </c>
    </row>
    <row r="42" spans="2:11" x14ac:dyDescent="0.3">
      <c r="B42" s="16">
        <v>7676</v>
      </c>
      <c r="C42" s="16">
        <v>7994</v>
      </c>
      <c r="D42" s="16">
        <v>8163</v>
      </c>
      <c r="E42" s="16">
        <v>8156</v>
      </c>
      <c r="F42" s="16">
        <v>7704</v>
      </c>
      <c r="G42" s="16">
        <v>7560</v>
      </c>
    </row>
    <row r="43" spans="2:11" x14ac:dyDescent="0.3">
      <c r="B43" s="16">
        <v>7664</v>
      </c>
      <c r="C43" s="16">
        <v>7935</v>
      </c>
      <c r="D43" s="16">
        <v>8158</v>
      </c>
      <c r="E43" s="16">
        <v>8157</v>
      </c>
      <c r="F43" s="16">
        <v>7700</v>
      </c>
      <c r="G43" s="16">
        <v>7705</v>
      </c>
    </row>
  </sheetData>
  <mergeCells count="8">
    <mergeCell ref="B1:E1"/>
    <mergeCell ref="B12:M12"/>
    <mergeCell ref="B13:C13"/>
    <mergeCell ref="D13:E13"/>
    <mergeCell ref="F13:G13"/>
    <mergeCell ref="H13:I13"/>
    <mergeCell ref="J13:K13"/>
    <mergeCell ref="L13:M1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61D4-B88A-9241-9E16-F14D364711F1}">
  <dimension ref="A1:M43"/>
  <sheetViews>
    <sheetView topLeftCell="D1" workbookViewId="0">
      <selection activeCell="L23" sqref="L23:L25"/>
    </sheetView>
  </sheetViews>
  <sheetFormatPr defaultColWidth="11.19921875" defaultRowHeight="15.6" x14ac:dyDescent="0.3"/>
  <sheetData>
    <row r="1" spans="1:13" x14ac:dyDescent="0.3">
      <c r="A1" s="14"/>
      <c r="B1" s="29" t="s">
        <v>221</v>
      </c>
      <c r="C1" s="29"/>
      <c r="D1" s="29"/>
      <c r="E1" s="29"/>
      <c r="F1" s="14"/>
      <c r="G1" s="14"/>
      <c r="H1" s="14"/>
      <c r="I1" s="14"/>
      <c r="J1" s="14"/>
      <c r="K1" s="14"/>
      <c r="L1" s="14"/>
      <c r="M1" s="14"/>
    </row>
    <row r="2" spans="1:13" x14ac:dyDescent="0.3">
      <c r="A2" s="15"/>
      <c r="B2" s="16">
        <v>1</v>
      </c>
      <c r="C2" s="16">
        <v>2</v>
      </c>
      <c r="D2" s="16">
        <v>3</v>
      </c>
      <c r="E2" s="16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</row>
    <row r="3" spans="1:13" x14ac:dyDescent="0.3">
      <c r="A3" s="18" t="s">
        <v>213</v>
      </c>
      <c r="B3" s="16" t="s">
        <v>0</v>
      </c>
      <c r="C3" s="1">
        <v>100</v>
      </c>
      <c r="D3" s="16" t="s">
        <v>0</v>
      </c>
      <c r="E3" s="1">
        <v>100</v>
      </c>
      <c r="F3" s="16" t="s">
        <v>0</v>
      </c>
      <c r="G3" s="1">
        <v>100</v>
      </c>
      <c r="H3" s="16" t="s">
        <v>0</v>
      </c>
      <c r="I3" s="1">
        <v>100</v>
      </c>
      <c r="J3" s="16" t="s">
        <v>0</v>
      </c>
      <c r="K3" s="1">
        <v>100</v>
      </c>
      <c r="L3" s="16" t="s">
        <v>0</v>
      </c>
      <c r="M3" s="1">
        <v>100</v>
      </c>
    </row>
    <row r="4" spans="1:13" x14ac:dyDescent="0.3">
      <c r="A4" s="18" t="s">
        <v>214</v>
      </c>
      <c r="B4" s="16" t="s">
        <v>0</v>
      </c>
      <c r="C4" s="1">
        <v>50</v>
      </c>
      <c r="D4" s="16" t="s">
        <v>0</v>
      </c>
      <c r="E4" s="1">
        <v>50</v>
      </c>
      <c r="F4" s="16" t="s">
        <v>0</v>
      </c>
      <c r="G4" s="1">
        <v>50</v>
      </c>
      <c r="H4" s="16" t="s">
        <v>0</v>
      </c>
      <c r="I4" s="1">
        <v>50</v>
      </c>
      <c r="J4" s="16" t="s">
        <v>0</v>
      </c>
      <c r="K4" s="1">
        <v>50</v>
      </c>
      <c r="L4" s="16" t="s">
        <v>0</v>
      </c>
      <c r="M4" s="1">
        <v>50</v>
      </c>
    </row>
    <row r="5" spans="1:13" x14ac:dyDescent="0.3">
      <c r="A5" s="18" t="s">
        <v>215</v>
      </c>
      <c r="B5" s="16" t="s">
        <v>0</v>
      </c>
      <c r="C5" s="1">
        <v>25</v>
      </c>
      <c r="D5" s="16" t="s">
        <v>0</v>
      </c>
      <c r="E5" s="1">
        <v>25</v>
      </c>
      <c r="F5" s="16" t="s">
        <v>0</v>
      </c>
      <c r="G5" s="1">
        <v>25</v>
      </c>
      <c r="H5" s="16" t="s">
        <v>0</v>
      </c>
      <c r="I5" s="1">
        <v>25</v>
      </c>
      <c r="J5" s="16" t="s">
        <v>0</v>
      </c>
      <c r="K5" s="1">
        <v>25</v>
      </c>
      <c r="L5" s="16" t="s">
        <v>0</v>
      </c>
      <c r="M5" s="1">
        <v>25</v>
      </c>
    </row>
    <row r="6" spans="1:13" x14ac:dyDescent="0.3">
      <c r="A6" s="18" t="s">
        <v>216</v>
      </c>
      <c r="B6" s="16" t="s">
        <v>0</v>
      </c>
      <c r="C6" s="1">
        <f>C5/2</f>
        <v>12.5</v>
      </c>
      <c r="D6" s="16" t="s">
        <v>0</v>
      </c>
      <c r="E6" s="1">
        <f>E5/2</f>
        <v>12.5</v>
      </c>
      <c r="F6" s="16" t="s">
        <v>0</v>
      </c>
      <c r="G6" s="1">
        <f>G5/2</f>
        <v>12.5</v>
      </c>
      <c r="H6" s="16" t="s">
        <v>0</v>
      </c>
      <c r="I6" s="1">
        <f>I5/2</f>
        <v>12.5</v>
      </c>
      <c r="J6" s="16" t="s">
        <v>0</v>
      </c>
      <c r="K6" s="1">
        <f>K5/2</f>
        <v>12.5</v>
      </c>
      <c r="L6" s="16" t="s">
        <v>0</v>
      </c>
      <c r="M6" s="1">
        <f>M5/2</f>
        <v>12.5</v>
      </c>
    </row>
    <row r="7" spans="1:13" x14ac:dyDescent="0.3">
      <c r="A7" s="18" t="s">
        <v>217</v>
      </c>
      <c r="B7" s="16" t="s">
        <v>0</v>
      </c>
      <c r="C7" s="1">
        <f t="shared" ref="C7:C10" si="0">C6/2</f>
        <v>6.25</v>
      </c>
      <c r="D7" s="16" t="s">
        <v>0</v>
      </c>
      <c r="E7" s="1">
        <f t="shared" ref="E7:E10" si="1">E6/2</f>
        <v>6.25</v>
      </c>
      <c r="F7" s="16" t="s">
        <v>0</v>
      </c>
      <c r="G7" s="1">
        <f t="shared" ref="G7:G10" si="2">G6/2</f>
        <v>6.25</v>
      </c>
      <c r="H7" s="16" t="s">
        <v>0</v>
      </c>
      <c r="I7" s="1">
        <f t="shared" ref="I7:I10" si="3">I6/2</f>
        <v>6.25</v>
      </c>
      <c r="J7" s="16" t="s">
        <v>0</v>
      </c>
      <c r="K7" s="1">
        <f t="shared" ref="K7:K10" si="4">K6/2</f>
        <v>6.25</v>
      </c>
      <c r="L7" s="16" t="s">
        <v>0</v>
      </c>
      <c r="M7" s="1">
        <f t="shared" ref="M7:M10" si="5">M6/2</f>
        <v>6.25</v>
      </c>
    </row>
    <row r="8" spans="1:13" x14ac:dyDescent="0.3">
      <c r="A8" s="18" t="s">
        <v>218</v>
      </c>
      <c r="B8" s="16" t="s">
        <v>230</v>
      </c>
      <c r="C8" s="1">
        <f t="shared" si="0"/>
        <v>3.125</v>
      </c>
      <c r="D8" s="16" t="s">
        <v>230</v>
      </c>
      <c r="E8" s="1">
        <f t="shared" si="1"/>
        <v>3.125</v>
      </c>
      <c r="F8" s="16" t="s">
        <v>230</v>
      </c>
      <c r="G8" s="1">
        <f t="shared" si="2"/>
        <v>3.125</v>
      </c>
      <c r="H8" s="16" t="s">
        <v>230</v>
      </c>
      <c r="I8" s="1">
        <f t="shared" si="3"/>
        <v>3.125</v>
      </c>
      <c r="J8" s="16" t="s">
        <v>230</v>
      </c>
      <c r="K8" s="1">
        <f t="shared" si="4"/>
        <v>3.125</v>
      </c>
      <c r="L8" s="16" t="s">
        <v>230</v>
      </c>
      <c r="M8" s="1">
        <f t="shared" si="5"/>
        <v>3.125</v>
      </c>
    </row>
    <row r="9" spans="1:13" x14ac:dyDescent="0.3">
      <c r="A9" s="18" t="s">
        <v>219</v>
      </c>
      <c r="B9" s="16" t="s">
        <v>230</v>
      </c>
      <c r="C9" s="1">
        <f t="shared" si="0"/>
        <v>1.5625</v>
      </c>
      <c r="D9" s="16" t="s">
        <v>230</v>
      </c>
      <c r="E9" s="1">
        <f t="shared" si="1"/>
        <v>1.5625</v>
      </c>
      <c r="F9" s="16" t="s">
        <v>230</v>
      </c>
      <c r="G9" s="1">
        <f t="shared" si="2"/>
        <v>1.5625</v>
      </c>
      <c r="H9" s="16" t="s">
        <v>230</v>
      </c>
      <c r="I9" s="1">
        <f t="shared" si="3"/>
        <v>1.5625</v>
      </c>
      <c r="J9" s="16" t="s">
        <v>230</v>
      </c>
      <c r="K9" s="1">
        <f t="shared" si="4"/>
        <v>1.5625</v>
      </c>
      <c r="L9" s="16" t="s">
        <v>230</v>
      </c>
      <c r="M9" s="1">
        <f t="shared" si="5"/>
        <v>1.5625</v>
      </c>
    </row>
    <row r="10" spans="1:13" x14ac:dyDescent="0.3">
      <c r="A10" s="18" t="s">
        <v>220</v>
      </c>
      <c r="B10" s="16" t="s">
        <v>230</v>
      </c>
      <c r="C10" s="1">
        <f t="shared" si="0"/>
        <v>0.78125</v>
      </c>
      <c r="D10" s="16" t="s">
        <v>230</v>
      </c>
      <c r="E10" s="1">
        <f t="shared" si="1"/>
        <v>0.78125</v>
      </c>
      <c r="F10" s="16" t="s">
        <v>230</v>
      </c>
      <c r="G10" s="1">
        <f t="shared" si="2"/>
        <v>0.78125</v>
      </c>
      <c r="H10" s="16" t="s">
        <v>230</v>
      </c>
      <c r="I10" s="1">
        <f t="shared" si="3"/>
        <v>0.78125</v>
      </c>
      <c r="J10" s="16" t="s">
        <v>230</v>
      </c>
      <c r="K10" s="1">
        <f t="shared" si="4"/>
        <v>0.78125</v>
      </c>
      <c r="L10" s="16" t="s">
        <v>230</v>
      </c>
      <c r="M10" s="1">
        <f t="shared" si="5"/>
        <v>0.78125</v>
      </c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3">
      <c r="A12" s="14"/>
      <c r="B12" s="25" t="s">
        <v>251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spans="1:13" x14ac:dyDescent="0.3">
      <c r="A13" s="14" t="s">
        <v>223</v>
      </c>
      <c r="B13" s="25">
        <v>27</v>
      </c>
      <c r="C13" s="26"/>
      <c r="D13" s="25">
        <v>30</v>
      </c>
      <c r="E13" s="26"/>
      <c r="F13" s="25">
        <v>31</v>
      </c>
      <c r="G13" s="26"/>
      <c r="H13" s="25">
        <v>32</v>
      </c>
      <c r="I13" s="26"/>
      <c r="J13" s="25">
        <v>37</v>
      </c>
      <c r="K13" s="26"/>
      <c r="L13" s="25">
        <v>42</v>
      </c>
      <c r="M13" s="26"/>
    </row>
    <row r="14" spans="1:13" x14ac:dyDescent="0.3">
      <c r="A14" s="15"/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>
        <v>8</v>
      </c>
      <c r="J14" s="16">
        <v>9</v>
      </c>
      <c r="K14" s="16">
        <v>10</v>
      </c>
      <c r="L14" s="16">
        <v>11</v>
      </c>
      <c r="M14" s="16">
        <v>12</v>
      </c>
    </row>
    <row r="15" spans="1:13" x14ac:dyDescent="0.3">
      <c r="A15" s="18" t="s">
        <v>213</v>
      </c>
      <c r="B15" s="16">
        <v>216761</v>
      </c>
      <c r="C15" s="16">
        <v>3500909</v>
      </c>
      <c r="D15" s="16">
        <v>44282</v>
      </c>
      <c r="E15" s="16">
        <v>2943344</v>
      </c>
      <c r="F15" s="16">
        <v>8497</v>
      </c>
      <c r="G15" s="16">
        <v>3317243</v>
      </c>
      <c r="H15" s="16">
        <v>1158802</v>
      </c>
      <c r="I15" s="16">
        <v>3230484</v>
      </c>
      <c r="J15" s="16">
        <v>42676</v>
      </c>
      <c r="K15" s="16">
        <v>3250516</v>
      </c>
      <c r="L15" s="16">
        <v>75918</v>
      </c>
      <c r="M15" s="16">
        <v>3591320</v>
      </c>
    </row>
    <row r="16" spans="1:13" x14ac:dyDescent="0.3">
      <c r="A16" s="18" t="s">
        <v>214</v>
      </c>
      <c r="B16" s="16">
        <v>229085</v>
      </c>
      <c r="C16" s="16">
        <v>1821763</v>
      </c>
      <c r="D16" s="16">
        <v>44005</v>
      </c>
      <c r="E16" s="16">
        <v>1727483</v>
      </c>
      <c r="F16" s="16">
        <v>8282</v>
      </c>
      <c r="G16" s="16">
        <v>2074647</v>
      </c>
      <c r="H16" s="16">
        <v>1376134</v>
      </c>
      <c r="I16" s="16">
        <v>1841365</v>
      </c>
      <c r="J16" s="16">
        <v>33479</v>
      </c>
      <c r="K16" s="16">
        <v>1793124</v>
      </c>
      <c r="L16" s="16">
        <v>72429</v>
      </c>
      <c r="M16" s="16">
        <v>1783843</v>
      </c>
    </row>
    <row r="17" spans="1:13" x14ac:dyDescent="0.3">
      <c r="A17" s="18" t="s">
        <v>215</v>
      </c>
      <c r="B17" s="16">
        <v>698577</v>
      </c>
      <c r="C17" s="16">
        <v>865468</v>
      </c>
      <c r="D17" s="16">
        <v>43340</v>
      </c>
      <c r="E17" s="16">
        <v>892493</v>
      </c>
      <c r="F17" s="16">
        <v>8515</v>
      </c>
      <c r="G17" s="16">
        <v>1086307</v>
      </c>
      <c r="H17" s="16">
        <v>1695762</v>
      </c>
      <c r="I17" s="16">
        <v>939347</v>
      </c>
      <c r="J17" s="16">
        <v>51532</v>
      </c>
      <c r="K17" s="16">
        <v>986915</v>
      </c>
      <c r="L17" s="16">
        <v>91297</v>
      </c>
      <c r="M17" s="16">
        <v>959539</v>
      </c>
    </row>
    <row r="18" spans="1:13" x14ac:dyDescent="0.3">
      <c r="A18" s="18" t="s">
        <v>216</v>
      </c>
      <c r="B18" s="16">
        <v>220303</v>
      </c>
      <c r="C18" s="16">
        <v>523332</v>
      </c>
      <c r="D18" s="16">
        <v>54503</v>
      </c>
      <c r="E18" s="16">
        <v>491645</v>
      </c>
      <c r="F18" s="16">
        <v>8518</v>
      </c>
      <c r="G18" s="16">
        <v>399085</v>
      </c>
      <c r="H18" s="16">
        <v>1576557</v>
      </c>
      <c r="I18" s="16">
        <v>493453</v>
      </c>
      <c r="J18" s="16">
        <v>44212</v>
      </c>
      <c r="K18" s="16">
        <v>412976</v>
      </c>
      <c r="L18" s="16">
        <v>324730</v>
      </c>
      <c r="M18" s="16">
        <v>482884</v>
      </c>
    </row>
    <row r="19" spans="1:13" x14ac:dyDescent="0.3">
      <c r="A19" s="18" t="s">
        <v>217</v>
      </c>
      <c r="B19" s="16">
        <v>208330</v>
      </c>
      <c r="C19" s="16">
        <v>256505</v>
      </c>
      <c r="D19" s="16">
        <v>49580</v>
      </c>
      <c r="E19" s="16">
        <v>187117</v>
      </c>
      <c r="F19" s="16">
        <v>8568</v>
      </c>
      <c r="G19" s="16">
        <v>216031</v>
      </c>
      <c r="H19" s="16">
        <v>1551093</v>
      </c>
      <c r="I19" s="16">
        <v>163455</v>
      </c>
      <c r="J19" s="16">
        <v>34189</v>
      </c>
      <c r="K19" s="16">
        <v>177087</v>
      </c>
      <c r="L19" s="16">
        <v>67145</v>
      </c>
      <c r="M19" s="16">
        <v>180957</v>
      </c>
    </row>
    <row r="20" spans="1:13" x14ac:dyDescent="0.3">
      <c r="A20" s="18" t="s">
        <v>218</v>
      </c>
      <c r="B20" s="16">
        <v>7659</v>
      </c>
      <c r="C20" s="16">
        <v>107835</v>
      </c>
      <c r="D20" s="16">
        <v>7874</v>
      </c>
      <c r="E20" s="16">
        <v>106566</v>
      </c>
      <c r="F20" s="16">
        <v>7934</v>
      </c>
      <c r="G20" s="16">
        <v>107997</v>
      </c>
      <c r="H20" s="16">
        <v>7938</v>
      </c>
      <c r="I20" s="16">
        <v>97806</v>
      </c>
      <c r="J20" s="16">
        <v>7891</v>
      </c>
      <c r="K20" s="16">
        <v>119489</v>
      </c>
      <c r="L20" s="16">
        <v>7682</v>
      </c>
      <c r="M20" s="16">
        <v>86271</v>
      </c>
    </row>
    <row r="21" spans="1:13" x14ac:dyDescent="0.3">
      <c r="A21" s="18" t="s">
        <v>219</v>
      </c>
      <c r="B21" s="16">
        <v>7442</v>
      </c>
      <c r="C21" s="16">
        <v>69160</v>
      </c>
      <c r="D21" s="16">
        <v>7817</v>
      </c>
      <c r="E21" s="16">
        <v>55922</v>
      </c>
      <c r="F21" s="16">
        <v>7919</v>
      </c>
      <c r="G21" s="16">
        <v>57877</v>
      </c>
      <c r="H21" s="16">
        <v>8183</v>
      </c>
      <c r="I21" s="16">
        <v>54175</v>
      </c>
      <c r="J21" s="16">
        <v>7808</v>
      </c>
      <c r="K21" s="16">
        <v>54664</v>
      </c>
      <c r="L21" s="16">
        <v>7792</v>
      </c>
      <c r="M21" s="16">
        <v>55239</v>
      </c>
    </row>
    <row r="22" spans="1:13" x14ac:dyDescent="0.3">
      <c r="A22" s="18" t="s">
        <v>220</v>
      </c>
      <c r="B22" s="16">
        <v>7492</v>
      </c>
      <c r="C22" s="16">
        <v>36181</v>
      </c>
      <c r="D22" s="16">
        <v>7878</v>
      </c>
      <c r="E22" s="16">
        <v>30683</v>
      </c>
      <c r="F22" s="16">
        <v>8003</v>
      </c>
      <c r="G22" s="16">
        <v>28370</v>
      </c>
      <c r="H22" s="16">
        <v>7956</v>
      </c>
      <c r="I22" s="16">
        <v>34580</v>
      </c>
      <c r="J22" s="16">
        <v>7990</v>
      </c>
      <c r="K22" s="16">
        <v>34315</v>
      </c>
      <c r="L22" s="16">
        <v>7542</v>
      </c>
      <c r="M22" s="16">
        <v>33346</v>
      </c>
    </row>
    <row r="23" spans="1:13" x14ac:dyDescent="0.3">
      <c r="A23" s="19" t="s">
        <v>234</v>
      </c>
      <c r="B23">
        <f>AVERAGE(B15:B19)</f>
        <v>314611.20000000001</v>
      </c>
      <c r="D23">
        <f>AVERAGE(D15:D19)</f>
        <v>47142</v>
      </c>
      <c r="F23">
        <f>AVERAGE(F15:F19)</f>
        <v>8476</v>
      </c>
      <c r="H23">
        <f>AVERAGE(H15:H19)</f>
        <v>1471669.6</v>
      </c>
      <c r="J23">
        <f>AVERAGE(J15:J19)</f>
        <v>41217.599999999999</v>
      </c>
      <c r="L23">
        <f>AVERAGE(L15:L19)</f>
        <v>126303.8</v>
      </c>
    </row>
    <row r="24" spans="1:13" x14ac:dyDescent="0.3">
      <c r="A24" s="19" t="s">
        <v>235</v>
      </c>
      <c r="B24">
        <f>B23-$I$41</f>
        <v>306788.97777777776</v>
      </c>
      <c r="D24">
        <f>D23-$I$41</f>
        <v>39319.777777777781</v>
      </c>
      <c r="F24">
        <f>F23-$I$41</f>
        <v>653.77777777777737</v>
      </c>
      <c r="H24">
        <f>H23-$I$41</f>
        <v>1463847.3777777778</v>
      </c>
      <c r="J24">
        <f>J23-$I$41</f>
        <v>33395.377777777772</v>
      </c>
      <c r="L24">
        <f>L23-$I$41</f>
        <v>118481.57777777778</v>
      </c>
    </row>
    <row r="25" spans="1:13" x14ac:dyDescent="0.3">
      <c r="A25" s="19" t="s">
        <v>240</v>
      </c>
      <c r="B25">
        <f>B24* 0.0000297197 - 0.7219744297</f>
        <v>8.3957019531622219</v>
      </c>
      <c r="D25">
        <f>D24* 0.0000297197 - 0.7219744297</f>
        <v>0.44659756992222233</v>
      </c>
      <c r="F25">
        <f>F24* 0.0000297197 - 0.7219744297</f>
        <v>-0.70254435027777784</v>
      </c>
      <c r="H25">
        <f>H24* 0.0000297197 - 0.7219744297</f>
        <v>42.783130483642225</v>
      </c>
      <c r="J25">
        <f>J24* 0.0000297197 - 0.7219744297</f>
        <v>0.270526179242222</v>
      </c>
      <c r="L25">
        <f>L24* 0.0000297197 - 0.7219744297</f>
        <v>2.7992625173822225</v>
      </c>
    </row>
    <row r="28" spans="1:13" x14ac:dyDescent="0.3">
      <c r="I28" t="s">
        <v>234</v>
      </c>
    </row>
    <row r="29" spans="1:13" x14ac:dyDescent="0.3">
      <c r="B29" s="16">
        <v>3500909</v>
      </c>
      <c r="C29" s="16">
        <v>2943344</v>
      </c>
      <c r="D29" s="16">
        <v>3317243</v>
      </c>
      <c r="E29" s="16">
        <v>3230484</v>
      </c>
      <c r="F29" s="16">
        <v>3250516</v>
      </c>
      <c r="G29" s="16">
        <v>3591320</v>
      </c>
      <c r="I29">
        <f>AVERAGE(B29:G29)</f>
        <v>3305636</v>
      </c>
      <c r="J29">
        <f>I29-$I$41</f>
        <v>3297813.777777778</v>
      </c>
      <c r="K29" s="1">
        <v>100</v>
      </c>
    </row>
    <row r="30" spans="1:13" x14ac:dyDescent="0.3">
      <c r="B30" s="16">
        <v>1821763</v>
      </c>
      <c r="C30" s="16">
        <v>1727483</v>
      </c>
      <c r="D30" s="16">
        <v>2074647</v>
      </c>
      <c r="E30" s="16">
        <v>1841365</v>
      </c>
      <c r="F30" s="16">
        <v>1793124</v>
      </c>
      <c r="G30" s="16">
        <v>1783843</v>
      </c>
      <c r="I30">
        <f t="shared" ref="I30:I36" si="6">AVERAGE(B30:G30)</f>
        <v>1840370.8333333333</v>
      </c>
      <c r="J30">
        <f t="shared" ref="J30:J36" si="7">I30-$I$41</f>
        <v>1832548.611111111</v>
      </c>
      <c r="K30" s="1">
        <v>50</v>
      </c>
    </row>
    <row r="31" spans="1:13" x14ac:dyDescent="0.3">
      <c r="B31" s="16">
        <v>865468</v>
      </c>
      <c r="C31" s="16">
        <v>892493</v>
      </c>
      <c r="D31" s="16">
        <v>1086307</v>
      </c>
      <c r="E31" s="16">
        <v>939347</v>
      </c>
      <c r="F31" s="16">
        <v>986915</v>
      </c>
      <c r="G31" s="16">
        <v>959539</v>
      </c>
      <c r="I31">
        <f t="shared" si="6"/>
        <v>955011.5</v>
      </c>
      <c r="J31">
        <f t="shared" si="7"/>
        <v>947189.27777777775</v>
      </c>
      <c r="K31" s="1">
        <v>25</v>
      </c>
    </row>
    <row r="32" spans="1:13" x14ac:dyDescent="0.3">
      <c r="B32" s="16">
        <v>523332</v>
      </c>
      <c r="C32" s="16">
        <v>491645</v>
      </c>
      <c r="D32" s="16">
        <v>399085</v>
      </c>
      <c r="E32" s="16">
        <v>493453</v>
      </c>
      <c r="F32" s="16">
        <v>412976</v>
      </c>
      <c r="G32" s="16">
        <v>482884</v>
      </c>
      <c r="I32">
        <f t="shared" si="6"/>
        <v>467229.16666666669</v>
      </c>
      <c r="J32">
        <f t="shared" si="7"/>
        <v>459406.94444444444</v>
      </c>
      <c r="K32" s="1">
        <f>K31/2</f>
        <v>12.5</v>
      </c>
    </row>
    <row r="33" spans="2:11" x14ac:dyDescent="0.3">
      <c r="B33" s="16">
        <v>256505</v>
      </c>
      <c r="C33" s="16">
        <v>187117</v>
      </c>
      <c r="D33" s="16">
        <v>216031</v>
      </c>
      <c r="E33" s="16">
        <v>163455</v>
      </c>
      <c r="F33" s="16">
        <v>177087</v>
      </c>
      <c r="G33" s="16">
        <v>180957</v>
      </c>
      <c r="I33">
        <f t="shared" si="6"/>
        <v>196858.66666666666</v>
      </c>
      <c r="J33">
        <f t="shared" si="7"/>
        <v>189036.44444444444</v>
      </c>
      <c r="K33" s="1">
        <f t="shared" ref="K33:K36" si="8">K32/2</f>
        <v>6.25</v>
      </c>
    </row>
    <row r="34" spans="2:11" x14ac:dyDescent="0.3">
      <c r="B34" s="16">
        <v>107835</v>
      </c>
      <c r="C34" s="16">
        <v>106566</v>
      </c>
      <c r="D34" s="16">
        <v>107997</v>
      </c>
      <c r="E34" s="16">
        <v>97806</v>
      </c>
      <c r="F34" s="16">
        <v>119489</v>
      </c>
      <c r="G34" s="16">
        <v>86271</v>
      </c>
      <c r="I34">
        <f t="shared" si="6"/>
        <v>104327.33333333333</v>
      </c>
      <c r="J34">
        <f t="shared" si="7"/>
        <v>96505.111111111109</v>
      </c>
      <c r="K34" s="1">
        <f t="shared" si="8"/>
        <v>3.125</v>
      </c>
    </row>
    <row r="35" spans="2:11" x14ac:dyDescent="0.3">
      <c r="B35" s="16">
        <v>69160</v>
      </c>
      <c r="C35" s="16">
        <v>55922</v>
      </c>
      <c r="D35" s="16">
        <v>57877</v>
      </c>
      <c r="E35" s="16">
        <v>54175</v>
      </c>
      <c r="F35" s="16">
        <v>54664</v>
      </c>
      <c r="G35" s="16">
        <v>55239</v>
      </c>
      <c r="I35">
        <f t="shared" si="6"/>
        <v>57839.5</v>
      </c>
      <c r="J35">
        <f t="shared" si="7"/>
        <v>50017.277777777781</v>
      </c>
      <c r="K35" s="1">
        <f t="shared" si="8"/>
        <v>1.5625</v>
      </c>
    </row>
    <row r="36" spans="2:11" x14ac:dyDescent="0.3">
      <c r="B36" s="16">
        <v>36181</v>
      </c>
      <c r="C36" s="16">
        <v>30683</v>
      </c>
      <c r="D36" s="16">
        <v>28370</v>
      </c>
      <c r="E36" s="16">
        <v>34580</v>
      </c>
      <c r="F36" s="16">
        <v>34315</v>
      </c>
      <c r="G36" s="16">
        <v>33346</v>
      </c>
      <c r="I36">
        <f t="shared" si="6"/>
        <v>32912.5</v>
      </c>
      <c r="J36">
        <f t="shared" si="7"/>
        <v>25090.277777777777</v>
      </c>
      <c r="K36" s="1">
        <f t="shared" si="8"/>
        <v>0.78125</v>
      </c>
    </row>
    <row r="41" spans="2:11" x14ac:dyDescent="0.3">
      <c r="B41" s="16">
        <v>7659</v>
      </c>
      <c r="C41" s="16">
        <v>7874</v>
      </c>
      <c r="D41" s="16">
        <v>7934</v>
      </c>
      <c r="E41" s="16">
        <v>7938</v>
      </c>
      <c r="F41" s="16">
        <v>7891</v>
      </c>
      <c r="G41" s="16">
        <v>7682</v>
      </c>
      <c r="I41">
        <f>AVERAGE(B41:G43)</f>
        <v>7822.2222222222226</v>
      </c>
    </row>
    <row r="42" spans="2:11" x14ac:dyDescent="0.3">
      <c r="B42" s="16">
        <v>7442</v>
      </c>
      <c r="C42" s="16">
        <v>7817</v>
      </c>
      <c r="D42" s="16">
        <v>7919</v>
      </c>
      <c r="E42" s="16">
        <v>8183</v>
      </c>
      <c r="F42" s="16">
        <v>7808</v>
      </c>
      <c r="G42" s="16">
        <v>7792</v>
      </c>
    </row>
    <row r="43" spans="2:11" x14ac:dyDescent="0.3">
      <c r="B43" s="16">
        <v>7492</v>
      </c>
      <c r="C43" s="16">
        <v>7878</v>
      </c>
      <c r="D43" s="16">
        <v>8003</v>
      </c>
      <c r="E43" s="16">
        <v>7956</v>
      </c>
      <c r="F43" s="16">
        <v>7990</v>
      </c>
      <c r="G43" s="16">
        <v>7542</v>
      </c>
    </row>
  </sheetData>
  <mergeCells count="8">
    <mergeCell ref="B1:E1"/>
    <mergeCell ref="B12:M12"/>
    <mergeCell ref="B13:C13"/>
    <mergeCell ref="D13:E13"/>
    <mergeCell ref="F13:G13"/>
    <mergeCell ref="H13:I13"/>
    <mergeCell ref="J13:K13"/>
    <mergeCell ref="L13:M1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E640D-474A-274D-A16F-54EAD7943196}">
  <dimension ref="A1:M43"/>
  <sheetViews>
    <sheetView topLeftCell="C1" workbookViewId="0">
      <selection activeCell="L23" sqref="L23:L25"/>
    </sheetView>
  </sheetViews>
  <sheetFormatPr defaultColWidth="11.19921875" defaultRowHeight="15.6" x14ac:dyDescent="0.3"/>
  <sheetData>
    <row r="1" spans="1:13" x14ac:dyDescent="0.3">
      <c r="A1" s="14"/>
      <c r="B1" s="29" t="s">
        <v>221</v>
      </c>
      <c r="C1" s="29"/>
      <c r="D1" s="29"/>
      <c r="E1" s="29"/>
      <c r="F1" s="14"/>
      <c r="G1" s="14"/>
      <c r="H1" s="14"/>
      <c r="I1" s="14"/>
      <c r="J1" s="14"/>
      <c r="K1" s="14"/>
      <c r="L1" s="14"/>
      <c r="M1" s="14"/>
    </row>
    <row r="2" spans="1:13" x14ac:dyDescent="0.3">
      <c r="A2" s="15"/>
      <c r="B2" s="16">
        <v>1</v>
      </c>
      <c r="C2" s="16">
        <v>2</v>
      </c>
      <c r="D2" s="16">
        <v>3</v>
      </c>
      <c r="E2" s="16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</row>
    <row r="3" spans="1:13" x14ac:dyDescent="0.3">
      <c r="A3" s="18" t="s">
        <v>213</v>
      </c>
      <c r="B3" s="16" t="s">
        <v>0</v>
      </c>
      <c r="C3" s="1">
        <v>100</v>
      </c>
      <c r="D3" s="16" t="s">
        <v>0</v>
      </c>
      <c r="E3" s="1">
        <v>100</v>
      </c>
      <c r="F3" s="16" t="s">
        <v>0</v>
      </c>
      <c r="G3" s="1">
        <v>100</v>
      </c>
      <c r="H3" s="16" t="s">
        <v>0</v>
      </c>
      <c r="I3" s="1">
        <v>100</v>
      </c>
      <c r="J3" s="16" t="s">
        <v>0</v>
      </c>
      <c r="K3" s="1">
        <v>100</v>
      </c>
      <c r="L3" s="16" t="s">
        <v>0</v>
      </c>
      <c r="M3" s="1">
        <v>100</v>
      </c>
    </row>
    <row r="4" spans="1:13" x14ac:dyDescent="0.3">
      <c r="A4" s="18" t="s">
        <v>214</v>
      </c>
      <c r="B4" s="16" t="s">
        <v>0</v>
      </c>
      <c r="C4" s="1">
        <v>50</v>
      </c>
      <c r="D4" s="16" t="s">
        <v>0</v>
      </c>
      <c r="E4" s="1">
        <v>50</v>
      </c>
      <c r="F4" s="16" t="s">
        <v>0</v>
      </c>
      <c r="G4" s="1">
        <v>50</v>
      </c>
      <c r="H4" s="16" t="s">
        <v>0</v>
      </c>
      <c r="I4" s="1">
        <v>50</v>
      </c>
      <c r="J4" s="16" t="s">
        <v>0</v>
      </c>
      <c r="K4" s="1">
        <v>50</v>
      </c>
      <c r="L4" s="16" t="s">
        <v>0</v>
      </c>
      <c r="M4" s="1">
        <v>50</v>
      </c>
    </row>
    <row r="5" spans="1:13" x14ac:dyDescent="0.3">
      <c r="A5" s="18" t="s">
        <v>215</v>
      </c>
      <c r="B5" s="16" t="s">
        <v>0</v>
      </c>
      <c r="C5" s="1">
        <v>25</v>
      </c>
      <c r="D5" s="16" t="s">
        <v>0</v>
      </c>
      <c r="E5" s="1">
        <v>25</v>
      </c>
      <c r="F5" s="16" t="s">
        <v>0</v>
      </c>
      <c r="G5" s="1">
        <v>25</v>
      </c>
      <c r="H5" s="16" t="s">
        <v>0</v>
      </c>
      <c r="I5" s="1">
        <v>25</v>
      </c>
      <c r="J5" s="16" t="s">
        <v>0</v>
      </c>
      <c r="K5" s="1">
        <v>25</v>
      </c>
      <c r="L5" s="16" t="s">
        <v>0</v>
      </c>
      <c r="M5" s="1">
        <v>25</v>
      </c>
    </row>
    <row r="6" spans="1:13" x14ac:dyDescent="0.3">
      <c r="A6" s="18" t="s">
        <v>216</v>
      </c>
      <c r="B6" s="16" t="s">
        <v>0</v>
      </c>
      <c r="C6" s="1">
        <f>C5/2</f>
        <v>12.5</v>
      </c>
      <c r="D6" s="16" t="s">
        <v>0</v>
      </c>
      <c r="E6" s="1">
        <f>E5/2</f>
        <v>12.5</v>
      </c>
      <c r="F6" s="16" t="s">
        <v>0</v>
      </c>
      <c r="G6" s="1">
        <f>G5/2</f>
        <v>12.5</v>
      </c>
      <c r="H6" s="16" t="s">
        <v>0</v>
      </c>
      <c r="I6" s="1">
        <f>I5/2</f>
        <v>12.5</v>
      </c>
      <c r="J6" s="16" t="s">
        <v>0</v>
      </c>
      <c r="K6" s="1">
        <f>K5/2</f>
        <v>12.5</v>
      </c>
      <c r="L6" s="16" t="s">
        <v>0</v>
      </c>
      <c r="M6" s="1">
        <f>M5/2</f>
        <v>12.5</v>
      </c>
    </row>
    <row r="7" spans="1:13" x14ac:dyDescent="0.3">
      <c r="A7" s="18" t="s">
        <v>217</v>
      </c>
      <c r="B7" s="16" t="s">
        <v>0</v>
      </c>
      <c r="C7" s="1">
        <f t="shared" ref="C7:C10" si="0">C6/2</f>
        <v>6.25</v>
      </c>
      <c r="D7" s="16" t="s">
        <v>0</v>
      </c>
      <c r="E7" s="1">
        <f t="shared" ref="E7:E10" si="1">E6/2</f>
        <v>6.25</v>
      </c>
      <c r="F7" s="16" t="s">
        <v>0</v>
      </c>
      <c r="G7" s="1">
        <f t="shared" ref="G7:G10" si="2">G6/2</f>
        <v>6.25</v>
      </c>
      <c r="H7" s="16" t="s">
        <v>0</v>
      </c>
      <c r="I7" s="1">
        <f t="shared" ref="I7:I10" si="3">I6/2</f>
        <v>6.25</v>
      </c>
      <c r="J7" s="16" t="s">
        <v>0</v>
      </c>
      <c r="K7" s="1">
        <f t="shared" ref="K7:K10" si="4">K6/2</f>
        <v>6.25</v>
      </c>
      <c r="L7" s="16" t="s">
        <v>0</v>
      </c>
      <c r="M7" s="1">
        <f t="shared" ref="M7:M10" si="5">M6/2</f>
        <v>6.25</v>
      </c>
    </row>
    <row r="8" spans="1:13" x14ac:dyDescent="0.3">
      <c r="A8" s="18" t="s">
        <v>218</v>
      </c>
      <c r="B8" s="16" t="s">
        <v>230</v>
      </c>
      <c r="C8" s="1">
        <f t="shared" si="0"/>
        <v>3.125</v>
      </c>
      <c r="D8" s="16" t="s">
        <v>230</v>
      </c>
      <c r="E8" s="1">
        <f t="shared" si="1"/>
        <v>3.125</v>
      </c>
      <c r="F8" s="16" t="s">
        <v>230</v>
      </c>
      <c r="G8" s="1">
        <f t="shared" si="2"/>
        <v>3.125</v>
      </c>
      <c r="H8" s="16" t="s">
        <v>230</v>
      </c>
      <c r="I8" s="1">
        <f t="shared" si="3"/>
        <v>3.125</v>
      </c>
      <c r="J8" s="16" t="s">
        <v>230</v>
      </c>
      <c r="K8" s="1">
        <f t="shared" si="4"/>
        <v>3.125</v>
      </c>
      <c r="L8" s="16" t="s">
        <v>230</v>
      </c>
      <c r="M8" s="1">
        <f t="shared" si="5"/>
        <v>3.125</v>
      </c>
    </row>
    <row r="9" spans="1:13" x14ac:dyDescent="0.3">
      <c r="A9" s="18" t="s">
        <v>219</v>
      </c>
      <c r="B9" s="16" t="s">
        <v>230</v>
      </c>
      <c r="C9" s="1">
        <f t="shared" si="0"/>
        <v>1.5625</v>
      </c>
      <c r="D9" s="16" t="s">
        <v>230</v>
      </c>
      <c r="E9" s="1">
        <f t="shared" si="1"/>
        <v>1.5625</v>
      </c>
      <c r="F9" s="16" t="s">
        <v>230</v>
      </c>
      <c r="G9" s="1">
        <f t="shared" si="2"/>
        <v>1.5625</v>
      </c>
      <c r="H9" s="16" t="s">
        <v>230</v>
      </c>
      <c r="I9" s="1">
        <f t="shared" si="3"/>
        <v>1.5625</v>
      </c>
      <c r="J9" s="16" t="s">
        <v>230</v>
      </c>
      <c r="K9" s="1">
        <f t="shared" si="4"/>
        <v>1.5625</v>
      </c>
      <c r="L9" s="16" t="s">
        <v>230</v>
      </c>
      <c r="M9" s="1">
        <f t="shared" si="5"/>
        <v>1.5625</v>
      </c>
    </row>
    <row r="10" spans="1:13" x14ac:dyDescent="0.3">
      <c r="A10" s="18" t="s">
        <v>220</v>
      </c>
      <c r="B10" s="16" t="s">
        <v>230</v>
      </c>
      <c r="C10" s="1">
        <f t="shared" si="0"/>
        <v>0.78125</v>
      </c>
      <c r="D10" s="16" t="s">
        <v>230</v>
      </c>
      <c r="E10" s="1">
        <f t="shared" si="1"/>
        <v>0.78125</v>
      </c>
      <c r="F10" s="16" t="s">
        <v>230</v>
      </c>
      <c r="G10" s="1">
        <f t="shared" si="2"/>
        <v>0.78125</v>
      </c>
      <c r="H10" s="16" t="s">
        <v>230</v>
      </c>
      <c r="I10" s="1">
        <f t="shared" si="3"/>
        <v>0.78125</v>
      </c>
      <c r="J10" s="16" t="s">
        <v>230</v>
      </c>
      <c r="K10" s="1">
        <f t="shared" si="4"/>
        <v>0.78125</v>
      </c>
      <c r="L10" s="16" t="s">
        <v>230</v>
      </c>
      <c r="M10" s="1">
        <f t="shared" si="5"/>
        <v>0.78125</v>
      </c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3">
      <c r="A12" s="14"/>
      <c r="B12" s="25" t="s">
        <v>251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spans="1:13" x14ac:dyDescent="0.3">
      <c r="A13" s="14" t="s">
        <v>223</v>
      </c>
      <c r="B13" s="25">
        <v>43</v>
      </c>
      <c r="C13" s="26"/>
      <c r="D13" s="25">
        <v>46</v>
      </c>
      <c r="E13" s="26"/>
      <c r="F13" s="25">
        <v>48</v>
      </c>
      <c r="G13" s="26"/>
      <c r="H13" s="25">
        <v>52</v>
      </c>
      <c r="I13" s="26"/>
      <c r="J13" s="25">
        <v>54</v>
      </c>
      <c r="K13" s="26"/>
      <c r="L13" s="25">
        <v>72</v>
      </c>
      <c r="M13" s="26"/>
    </row>
    <row r="14" spans="1:13" x14ac:dyDescent="0.3">
      <c r="A14" s="15"/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>
        <v>8</v>
      </c>
      <c r="J14" s="16">
        <v>9</v>
      </c>
      <c r="K14" s="16">
        <v>10</v>
      </c>
      <c r="L14" s="16">
        <v>11</v>
      </c>
      <c r="M14" s="16">
        <v>12</v>
      </c>
    </row>
    <row r="15" spans="1:13" x14ac:dyDescent="0.3">
      <c r="A15" s="18" t="s">
        <v>213</v>
      </c>
      <c r="B15" s="16">
        <v>269088</v>
      </c>
      <c r="C15" s="16">
        <v>3773442</v>
      </c>
      <c r="D15" s="16">
        <v>8261</v>
      </c>
      <c r="E15" s="16">
        <v>3486080</v>
      </c>
      <c r="F15" s="16">
        <v>55264</v>
      </c>
      <c r="G15" s="16">
        <v>3128415</v>
      </c>
      <c r="H15" s="16">
        <v>84044</v>
      </c>
      <c r="I15" s="16">
        <v>3422453</v>
      </c>
      <c r="J15" s="16">
        <v>61208</v>
      </c>
      <c r="K15" s="16">
        <v>3171734</v>
      </c>
      <c r="L15" s="16">
        <v>111987</v>
      </c>
      <c r="M15" s="16">
        <v>3544571</v>
      </c>
    </row>
    <row r="16" spans="1:13" x14ac:dyDescent="0.3">
      <c r="A16" s="18" t="s">
        <v>214</v>
      </c>
      <c r="B16" s="16">
        <v>93112</v>
      </c>
      <c r="C16" s="16">
        <v>1842450</v>
      </c>
      <c r="D16" s="16">
        <v>8270</v>
      </c>
      <c r="E16" s="16">
        <v>1656870</v>
      </c>
      <c r="F16" s="16">
        <v>84788</v>
      </c>
      <c r="G16" s="16">
        <v>1795641</v>
      </c>
      <c r="H16" s="16">
        <v>74733</v>
      </c>
      <c r="I16" s="16">
        <v>1836568</v>
      </c>
      <c r="J16" s="16">
        <v>79012</v>
      </c>
      <c r="K16" s="16">
        <v>1586305</v>
      </c>
      <c r="L16" s="16">
        <v>132943</v>
      </c>
      <c r="M16" s="16">
        <v>1834875</v>
      </c>
    </row>
    <row r="17" spans="1:13" x14ac:dyDescent="0.3">
      <c r="A17" s="18" t="s">
        <v>215</v>
      </c>
      <c r="B17" s="16">
        <v>115068</v>
      </c>
      <c r="C17" s="16">
        <v>901201</v>
      </c>
      <c r="D17" s="16">
        <v>8452</v>
      </c>
      <c r="E17" s="16">
        <v>851362</v>
      </c>
      <c r="F17" s="16">
        <v>60195</v>
      </c>
      <c r="G17" s="16">
        <v>1008711</v>
      </c>
      <c r="H17" s="16">
        <v>70786</v>
      </c>
      <c r="I17" s="16">
        <v>879878</v>
      </c>
      <c r="J17" s="16">
        <v>64501</v>
      </c>
      <c r="K17" s="16">
        <v>711600</v>
      </c>
      <c r="L17" s="16">
        <v>101999</v>
      </c>
      <c r="M17" s="16">
        <v>1028579</v>
      </c>
    </row>
    <row r="18" spans="1:13" x14ac:dyDescent="0.3">
      <c r="A18" s="18" t="s">
        <v>216</v>
      </c>
      <c r="B18" s="16">
        <v>106263</v>
      </c>
      <c r="C18" s="16">
        <v>459255</v>
      </c>
      <c r="D18" s="16">
        <v>8258</v>
      </c>
      <c r="E18" s="16">
        <v>402721</v>
      </c>
      <c r="F18" s="16">
        <v>61689</v>
      </c>
      <c r="G18" s="16">
        <v>424258</v>
      </c>
      <c r="H18" s="16">
        <v>76914</v>
      </c>
      <c r="I18" s="16">
        <v>456774</v>
      </c>
      <c r="J18" s="16">
        <v>286364</v>
      </c>
      <c r="K18" s="16">
        <v>375373</v>
      </c>
      <c r="L18" s="16">
        <v>131792</v>
      </c>
      <c r="M18" s="16">
        <v>403230</v>
      </c>
    </row>
    <row r="19" spans="1:13" x14ac:dyDescent="0.3">
      <c r="A19" s="18" t="s">
        <v>217</v>
      </c>
      <c r="B19" s="16">
        <v>141209</v>
      </c>
      <c r="C19" s="16">
        <v>231078</v>
      </c>
      <c r="D19" s="16">
        <v>8305</v>
      </c>
      <c r="E19" s="16">
        <v>228113</v>
      </c>
      <c r="F19" s="16">
        <v>57855</v>
      </c>
      <c r="G19" s="16">
        <v>198515</v>
      </c>
      <c r="H19" s="16">
        <v>96661</v>
      </c>
      <c r="I19" s="16">
        <v>255051</v>
      </c>
      <c r="J19" s="16">
        <v>86972</v>
      </c>
      <c r="K19" s="16">
        <v>191088</v>
      </c>
      <c r="L19" s="16">
        <v>117456</v>
      </c>
      <c r="M19" s="16">
        <v>233611</v>
      </c>
    </row>
    <row r="20" spans="1:13" x14ac:dyDescent="0.3">
      <c r="A20" s="18" t="s">
        <v>218</v>
      </c>
      <c r="B20" s="16">
        <v>7637</v>
      </c>
      <c r="C20" s="16">
        <v>113753</v>
      </c>
      <c r="D20" s="16">
        <v>7774</v>
      </c>
      <c r="E20" s="16">
        <v>112428</v>
      </c>
      <c r="F20" s="16">
        <v>7852</v>
      </c>
      <c r="G20" s="16">
        <v>106104</v>
      </c>
      <c r="H20" s="16">
        <v>8050</v>
      </c>
      <c r="I20" s="16">
        <v>108504</v>
      </c>
      <c r="J20" s="16">
        <v>7970</v>
      </c>
      <c r="K20" s="16">
        <v>120832</v>
      </c>
      <c r="L20" s="16">
        <v>7648</v>
      </c>
      <c r="M20" s="16">
        <v>110028</v>
      </c>
    </row>
    <row r="21" spans="1:13" x14ac:dyDescent="0.3">
      <c r="A21" s="18" t="s">
        <v>219</v>
      </c>
      <c r="B21" s="16">
        <v>7600</v>
      </c>
      <c r="C21" s="16">
        <v>62981</v>
      </c>
      <c r="D21" s="16">
        <v>7836</v>
      </c>
      <c r="E21" s="16">
        <v>65954</v>
      </c>
      <c r="F21" s="16">
        <v>8078</v>
      </c>
      <c r="G21" s="16">
        <v>54060</v>
      </c>
      <c r="H21" s="16">
        <v>8003</v>
      </c>
      <c r="I21" s="16">
        <v>59443</v>
      </c>
      <c r="J21" s="16">
        <v>8065</v>
      </c>
      <c r="K21" s="16">
        <v>51359</v>
      </c>
      <c r="L21" s="16">
        <v>7654</v>
      </c>
      <c r="M21" s="16">
        <v>63974</v>
      </c>
    </row>
    <row r="22" spans="1:13" x14ac:dyDescent="0.3">
      <c r="A22" s="18" t="s">
        <v>220</v>
      </c>
      <c r="B22" s="16">
        <v>7486</v>
      </c>
      <c r="C22" s="16">
        <v>35893</v>
      </c>
      <c r="D22" s="16">
        <v>7707</v>
      </c>
      <c r="E22" s="16">
        <v>32719</v>
      </c>
      <c r="F22" s="16">
        <v>7935</v>
      </c>
      <c r="G22" s="16">
        <v>31099</v>
      </c>
      <c r="H22" s="16">
        <v>7950</v>
      </c>
      <c r="I22" s="16">
        <v>33360</v>
      </c>
      <c r="J22" s="16">
        <v>7871</v>
      </c>
      <c r="K22" s="16">
        <v>30163</v>
      </c>
      <c r="L22" s="16">
        <v>7715</v>
      </c>
      <c r="M22" s="16">
        <v>29020</v>
      </c>
    </row>
    <row r="23" spans="1:13" x14ac:dyDescent="0.3">
      <c r="A23" s="19" t="s">
        <v>234</v>
      </c>
      <c r="B23">
        <f>AVERAGE(B15:B19)</f>
        <v>144948</v>
      </c>
      <c r="D23">
        <f>AVERAGE(D15:D19)</f>
        <v>8309.2000000000007</v>
      </c>
      <c r="F23">
        <f>AVERAGE(F15:F19)</f>
        <v>63958.2</v>
      </c>
      <c r="H23">
        <f>AVERAGE(H15:H19)</f>
        <v>80627.600000000006</v>
      </c>
      <c r="J23">
        <f>AVERAGE(J15:J19)</f>
        <v>115611.4</v>
      </c>
      <c r="L23">
        <f>AVERAGE(L15:L19)</f>
        <v>119235.4</v>
      </c>
    </row>
    <row r="24" spans="1:13" x14ac:dyDescent="0.3">
      <c r="A24" s="19" t="s">
        <v>235</v>
      </c>
      <c r="B24">
        <f>B23-$I$41</f>
        <v>137124.05555555556</v>
      </c>
      <c r="D24">
        <f>D23-$I$41</f>
        <v>485.25555555555638</v>
      </c>
      <c r="F24">
        <f>F23-$I$41</f>
        <v>56134.255555555552</v>
      </c>
      <c r="H24">
        <f>H23-$I$41</f>
        <v>72803.655555555568</v>
      </c>
      <c r="J24">
        <f>J23-$I$41</f>
        <v>107787.45555555556</v>
      </c>
      <c r="L24">
        <f>L23-$I$41</f>
        <v>111411.45555555556</v>
      </c>
    </row>
    <row r="25" spans="1:13" x14ac:dyDescent="0.3">
      <c r="A25" s="19" t="s">
        <v>240</v>
      </c>
      <c r="B25">
        <f xml:space="preserve"> B24*0.0000291453 - 0.0933296925</f>
        <v>3.9031920438833332</v>
      </c>
      <c r="D25">
        <f xml:space="preserve"> D24*0.0000291453 - 0.0933296925</f>
        <v>-7.9186773756666648E-2</v>
      </c>
      <c r="F25">
        <f xml:space="preserve"> F24*0.0000291453 - 0.0933296925</f>
        <v>1.5427200259433331</v>
      </c>
      <c r="H25">
        <f xml:space="preserve"> H24*0.0000291453 - 0.0933296925</f>
        <v>2.0285546897633333</v>
      </c>
      <c r="J25">
        <f xml:space="preserve"> J24*0.0000291453 - 0.0933296925</f>
        <v>3.0481680359033332</v>
      </c>
      <c r="L25">
        <f xml:space="preserve"> L24*0.0000291453 - 0.0933296925</f>
        <v>3.1537906031033334</v>
      </c>
    </row>
    <row r="28" spans="1:13" x14ac:dyDescent="0.3">
      <c r="I28" t="s">
        <v>234</v>
      </c>
    </row>
    <row r="29" spans="1:13" x14ac:dyDescent="0.3">
      <c r="B29" s="16">
        <v>3773442</v>
      </c>
      <c r="C29" s="16">
        <v>3486080</v>
      </c>
      <c r="D29" s="16">
        <v>3128415</v>
      </c>
      <c r="E29" s="16">
        <v>3422453</v>
      </c>
      <c r="F29" s="16">
        <v>3171734</v>
      </c>
      <c r="G29" s="16">
        <v>3544571</v>
      </c>
      <c r="I29">
        <f>AVERAGE(B29:G29)</f>
        <v>3421115.8333333335</v>
      </c>
      <c r="J29">
        <f>I29-$I$41</f>
        <v>3413291.888888889</v>
      </c>
      <c r="K29" s="1">
        <v>100</v>
      </c>
    </row>
    <row r="30" spans="1:13" x14ac:dyDescent="0.3">
      <c r="B30" s="16">
        <v>1842450</v>
      </c>
      <c r="C30" s="16">
        <v>1656870</v>
      </c>
      <c r="D30" s="16">
        <v>1795641</v>
      </c>
      <c r="E30" s="16">
        <v>1836568</v>
      </c>
      <c r="F30" s="16">
        <v>1586305</v>
      </c>
      <c r="G30" s="16">
        <v>1834875</v>
      </c>
      <c r="I30">
        <f t="shared" ref="I30:I36" si="6">AVERAGE(B30:G30)</f>
        <v>1758784.8333333333</v>
      </c>
      <c r="J30">
        <f t="shared" ref="J30:J36" si="7">I30-$I$41</f>
        <v>1750960.8888888888</v>
      </c>
      <c r="K30" s="1">
        <v>50</v>
      </c>
    </row>
    <row r="31" spans="1:13" x14ac:dyDescent="0.3">
      <c r="B31" s="16">
        <v>901201</v>
      </c>
      <c r="C31" s="16">
        <v>851362</v>
      </c>
      <c r="D31" s="16">
        <v>1008711</v>
      </c>
      <c r="E31" s="16">
        <v>879878</v>
      </c>
      <c r="F31" s="16">
        <v>711600</v>
      </c>
      <c r="G31" s="16">
        <v>1028579</v>
      </c>
      <c r="I31">
        <f t="shared" si="6"/>
        <v>896888.5</v>
      </c>
      <c r="J31">
        <f t="shared" si="7"/>
        <v>889064.5555555555</v>
      </c>
      <c r="K31" s="1">
        <v>25</v>
      </c>
    </row>
    <row r="32" spans="1:13" x14ac:dyDescent="0.3">
      <c r="B32" s="16">
        <v>459255</v>
      </c>
      <c r="C32" s="16">
        <v>402721</v>
      </c>
      <c r="D32" s="16">
        <v>424258</v>
      </c>
      <c r="E32" s="16">
        <v>456774</v>
      </c>
      <c r="F32" s="16">
        <v>375373</v>
      </c>
      <c r="G32" s="16">
        <v>403230</v>
      </c>
      <c r="I32">
        <f t="shared" si="6"/>
        <v>420268.5</v>
      </c>
      <c r="J32">
        <f t="shared" si="7"/>
        <v>412444.55555555556</v>
      </c>
      <c r="K32" s="1">
        <f>K31/2</f>
        <v>12.5</v>
      </c>
    </row>
    <row r="33" spans="2:11" x14ac:dyDescent="0.3">
      <c r="B33" s="16">
        <v>231078</v>
      </c>
      <c r="C33" s="16">
        <v>228113</v>
      </c>
      <c r="D33" s="16">
        <v>198515</v>
      </c>
      <c r="E33" s="16">
        <v>255051</v>
      </c>
      <c r="F33" s="16">
        <v>191088</v>
      </c>
      <c r="G33" s="16">
        <v>233611</v>
      </c>
      <c r="I33">
        <f t="shared" si="6"/>
        <v>222909.33333333334</v>
      </c>
      <c r="J33">
        <f t="shared" si="7"/>
        <v>215085.38888888891</v>
      </c>
      <c r="K33" s="1">
        <f t="shared" ref="K33:K36" si="8">K32/2</f>
        <v>6.25</v>
      </c>
    </row>
    <row r="34" spans="2:11" x14ac:dyDescent="0.3">
      <c r="B34" s="16">
        <v>113753</v>
      </c>
      <c r="C34" s="16">
        <v>112428</v>
      </c>
      <c r="D34" s="16">
        <v>106104</v>
      </c>
      <c r="E34" s="16">
        <v>108504</v>
      </c>
      <c r="F34" s="16">
        <v>120832</v>
      </c>
      <c r="G34" s="16">
        <v>110028</v>
      </c>
      <c r="I34">
        <f t="shared" si="6"/>
        <v>111941.5</v>
      </c>
      <c r="J34">
        <f t="shared" si="7"/>
        <v>104117.55555555556</v>
      </c>
      <c r="K34" s="1">
        <f t="shared" si="8"/>
        <v>3.125</v>
      </c>
    </row>
    <row r="35" spans="2:11" x14ac:dyDescent="0.3">
      <c r="B35" s="16">
        <v>62981</v>
      </c>
      <c r="C35" s="16">
        <v>65954</v>
      </c>
      <c r="D35" s="16">
        <v>54060</v>
      </c>
      <c r="E35" s="16">
        <v>59443</v>
      </c>
      <c r="F35" s="16">
        <v>51359</v>
      </c>
      <c r="G35" s="16">
        <v>63974</v>
      </c>
      <c r="I35">
        <f t="shared" si="6"/>
        <v>59628.5</v>
      </c>
      <c r="J35">
        <f t="shared" si="7"/>
        <v>51804.555555555555</v>
      </c>
      <c r="K35" s="1">
        <f t="shared" si="8"/>
        <v>1.5625</v>
      </c>
    </row>
    <row r="36" spans="2:11" x14ac:dyDescent="0.3">
      <c r="B36" s="16">
        <v>35893</v>
      </c>
      <c r="C36" s="16">
        <v>32719</v>
      </c>
      <c r="D36" s="16">
        <v>31099</v>
      </c>
      <c r="E36" s="16">
        <v>33360</v>
      </c>
      <c r="F36" s="16">
        <v>30163</v>
      </c>
      <c r="G36" s="16">
        <v>29020</v>
      </c>
      <c r="I36">
        <f t="shared" si="6"/>
        <v>32042.333333333332</v>
      </c>
      <c r="J36">
        <f t="shared" si="7"/>
        <v>24218.388888888887</v>
      </c>
      <c r="K36" s="1">
        <f t="shared" si="8"/>
        <v>0.78125</v>
      </c>
    </row>
    <row r="41" spans="2:11" x14ac:dyDescent="0.3">
      <c r="B41" s="16">
        <v>7637</v>
      </c>
      <c r="C41" s="16">
        <v>7774</v>
      </c>
      <c r="D41" s="16">
        <v>7852</v>
      </c>
      <c r="E41" s="16">
        <v>8050</v>
      </c>
      <c r="F41" s="16">
        <v>7970</v>
      </c>
      <c r="G41" s="16">
        <v>7648</v>
      </c>
      <c r="I41">
        <f>AVERAGE(B41:G43)</f>
        <v>7823.9444444444443</v>
      </c>
    </row>
    <row r="42" spans="2:11" x14ac:dyDescent="0.3">
      <c r="B42" s="16">
        <v>7600</v>
      </c>
      <c r="C42" s="16">
        <v>7836</v>
      </c>
      <c r="D42" s="16">
        <v>8078</v>
      </c>
      <c r="E42" s="16">
        <v>8003</v>
      </c>
      <c r="F42" s="16">
        <v>8065</v>
      </c>
      <c r="G42" s="16">
        <v>7654</v>
      </c>
    </row>
    <row r="43" spans="2:11" x14ac:dyDescent="0.3">
      <c r="B43" s="16">
        <v>7486</v>
      </c>
      <c r="C43" s="16">
        <v>7707</v>
      </c>
      <c r="D43" s="16">
        <v>7935</v>
      </c>
      <c r="E43" s="16">
        <v>7950</v>
      </c>
      <c r="F43" s="16">
        <v>7871</v>
      </c>
      <c r="G43" s="16">
        <v>7715</v>
      </c>
    </row>
  </sheetData>
  <mergeCells count="8">
    <mergeCell ref="B1:E1"/>
    <mergeCell ref="B12:M12"/>
    <mergeCell ref="B13:C13"/>
    <mergeCell ref="D13:E13"/>
    <mergeCell ref="F13:G13"/>
    <mergeCell ref="H13:I13"/>
    <mergeCell ref="J13:K13"/>
    <mergeCell ref="L13:M1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28260-AEAF-E04B-A5C1-CCB44D88BBFF}">
  <dimension ref="A1:M43"/>
  <sheetViews>
    <sheetView topLeftCell="E1" workbookViewId="0">
      <selection activeCell="M23" sqref="M23"/>
    </sheetView>
  </sheetViews>
  <sheetFormatPr defaultColWidth="11.19921875" defaultRowHeight="15.6" x14ac:dyDescent="0.3"/>
  <sheetData>
    <row r="1" spans="1:13" x14ac:dyDescent="0.3">
      <c r="A1" s="14"/>
      <c r="B1" s="29" t="s">
        <v>221</v>
      </c>
      <c r="C1" s="29"/>
      <c r="D1" s="29"/>
      <c r="E1" s="29"/>
      <c r="F1" s="14"/>
      <c r="G1" s="14"/>
      <c r="H1" s="14"/>
      <c r="I1" s="14"/>
      <c r="J1" s="14"/>
      <c r="K1" s="14"/>
      <c r="L1" s="14"/>
      <c r="M1" s="14"/>
    </row>
    <row r="2" spans="1:13" x14ac:dyDescent="0.3">
      <c r="A2" s="15"/>
      <c r="B2" s="16">
        <v>1</v>
      </c>
      <c r="C2" s="16">
        <v>2</v>
      </c>
      <c r="D2" s="16">
        <v>3</v>
      </c>
      <c r="E2" s="16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</row>
    <row r="3" spans="1:13" x14ac:dyDescent="0.3">
      <c r="A3" s="18" t="s">
        <v>213</v>
      </c>
      <c r="B3" s="16" t="s">
        <v>0</v>
      </c>
      <c r="C3" s="1">
        <v>100</v>
      </c>
      <c r="D3" s="16" t="s">
        <v>0</v>
      </c>
      <c r="E3" s="1">
        <v>100</v>
      </c>
      <c r="F3" s="16" t="s">
        <v>0</v>
      </c>
      <c r="G3" s="1">
        <v>100</v>
      </c>
      <c r="H3" s="16" t="s">
        <v>0</v>
      </c>
      <c r="I3" s="1">
        <v>100</v>
      </c>
      <c r="J3" s="16" t="s">
        <v>0</v>
      </c>
      <c r="K3" s="1">
        <v>100</v>
      </c>
      <c r="L3" s="16" t="s">
        <v>0</v>
      </c>
      <c r="M3" s="1">
        <v>100</v>
      </c>
    </row>
    <row r="4" spans="1:13" x14ac:dyDescent="0.3">
      <c r="A4" s="18" t="s">
        <v>214</v>
      </c>
      <c r="B4" s="16" t="s">
        <v>0</v>
      </c>
      <c r="C4" s="1">
        <v>50</v>
      </c>
      <c r="D4" s="16" t="s">
        <v>0</v>
      </c>
      <c r="E4" s="1">
        <v>50</v>
      </c>
      <c r="F4" s="16" t="s">
        <v>0</v>
      </c>
      <c r="G4" s="1">
        <v>50</v>
      </c>
      <c r="H4" s="16" t="s">
        <v>0</v>
      </c>
      <c r="I4" s="1">
        <v>50</v>
      </c>
      <c r="J4" s="16" t="s">
        <v>0</v>
      </c>
      <c r="K4" s="1">
        <v>50</v>
      </c>
      <c r="L4" s="16" t="s">
        <v>0</v>
      </c>
      <c r="M4" s="1">
        <v>50</v>
      </c>
    </row>
    <row r="5" spans="1:13" x14ac:dyDescent="0.3">
      <c r="A5" s="18" t="s">
        <v>215</v>
      </c>
      <c r="B5" s="16" t="s">
        <v>0</v>
      </c>
      <c r="C5" s="1">
        <v>25</v>
      </c>
      <c r="D5" s="16" t="s">
        <v>0</v>
      </c>
      <c r="E5" s="1">
        <v>25</v>
      </c>
      <c r="F5" s="16" t="s">
        <v>0</v>
      </c>
      <c r="G5" s="1">
        <v>25</v>
      </c>
      <c r="H5" s="16" t="s">
        <v>0</v>
      </c>
      <c r="I5" s="1">
        <v>25</v>
      </c>
      <c r="J5" s="16" t="s">
        <v>0</v>
      </c>
      <c r="K5" s="1">
        <v>25</v>
      </c>
      <c r="L5" s="16" t="s">
        <v>0</v>
      </c>
      <c r="M5" s="1">
        <v>25</v>
      </c>
    </row>
    <row r="6" spans="1:13" x14ac:dyDescent="0.3">
      <c r="A6" s="18" t="s">
        <v>216</v>
      </c>
      <c r="B6" s="16" t="s">
        <v>0</v>
      </c>
      <c r="C6" s="1">
        <f>C5/2</f>
        <v>12.5</v>
      </c>
      <c r="D6" s="16" t="s">
        <v>0</v>
      </c>
      <c r="E6" s="1">
        <f>E5/2</f>
        <v>12.5</v>
      </c>
      <c r="F6" s="16" t="s">
        <v>0</v>
      </c>
      <c r="G6" s="1">
        <f>G5/2</f>
        <v>12.5</v>
      </c>
      <c r="H6" s="16" t="s">
        <v>0</v>
      </c>
      <c r="I6" s="1">
        <f>I5/2</f>
        <v>12.5</v>
      </c>
      <c r="J6" s="16" t="s">
        <v>0</v>
      </c>
      <c r="K6" s="1">
        <f>K5/2</f>
        <v>12.5</v>
      </c>
      <c r="L6" s="16" t="s">
        <v>0</v>
      </c>
      <c r="M6" s="1">
        <f>M5/2</f>
        <v>12.5</v>
      </c>
    </row>
    <row r="7" spans="1:13" x14ac:dyDescent="0.3">
      <c r="A7" s="18" t="s">
        <v>217</v>
      </c>
      <c r="B7" s="16" t="s">
        <v>0</v>
      </c>
      <c r="C7" s="1">
        <f t="shared" ref="C7:C10" si="0">C6/2</f>
        <v>6.25</v>
      </c>
      <c r="D7" s="16" t="s">
        <v>0</v>
      </c>
      <c r="E7" s="1">
        <f t="shared" ref="E7:E10" si="1">E6/2</f>
        <v>6.25</v>
      </c>
      <c r="F7" s="16" t="s">
        <v>0</v>
      </c>
      <c r="G7" s="1">
        <f t="shared" ref="G7:G10" si="2">G6/2</f>
        <v>6.25</v>
      </c>
      <c r="H7" s="16" t="s">
        <v>0</v>
      </c>
      <c r="I7" s="1">
        <f t="shared" ref="I7:I10" si="3">I6/2</f>
        <v>6.25</v>
      </c>
      <c r="J7" s="16" t="s">
        <v>0</v>
      </c>
      <c r="K7" s="1">
        <f t="shared" ref="K7:K10" si="4">K6/2</f>
        <v>6.25</v>
      </c>
      <c r="L7" s="16" t="s">
        <v>0</v>
      </c>
      <c r="M7" s="1">
        <f t="shared" ref="M7:M10" si="5">M6/2</f>
        <v>6.25</v>
      </c>
    </row>
    <row r="8" spans="1:13" x14ac:dyDescent="0.3">
      <c r="A8" s="18" t="s">
        <v>218</v>
      </c>
      <c r="B8" s="16" t="s">
        <v>230</v>
      </c>
      <c r="C8" s="1">
        <f t="shared" si="0"/>
        <v>3.125</v>
      </c>
      <c r="D8" s="16" t="s">
        <v>230</v>
      </c>
      <c r="E8" s="1">
        <f t="shared" si="1"/>
        <v>3.125</v>
      </c>
      <c r="F8" s="16" t="s">
        <v>230</v>
      </c>
      <c r="G8" s="1">
        <f t="shared" si="2"/>
        <v>3.125</v>
      </c>
      <c r="H8" s="16" t="s">
        <v>230</v>
      </c>
      <c r="I8" s="1">
        <f t="shared" si="3"/>
        <v>3.125</v>
      </c>
      <c r="J8" s="16" t="s">
        <v>230</v>
      </c>
      <c r="K8" s="1">
        <f t="shared" si="4"/>
        <v>3.125</v>
      </c>
      <c r="L8" s="16" t="s">
        <v>230</v>
      </c>
      <c r="M8" s="1">
        <f t="shared" si="5"/>
        <v>3.125</v>
      </c>
    </row>
    <row r="9" spans="1:13" x14ac:dyDescent="0.3">
      <c r="A9" s="18" t="s">
        <v>219</v>
      </c>
      <c r="B9" s="16" t="s">
        <v>230</v>
      </c>
      <c r="C9" s="1">
        <f t="shared" si="0"/>
        <v>1.5625</v>
      </c>
      <c r="D9" s="16" t="s">
        <v>230</v>
      </c>
      <c r="E9" s="1">
        <f t="shared" si="1"/>
        <v>1.5625</v>
      </c>
      <c r="F9" s="16" t="s">
        <v>230</v>
      </c>
      <c r="G9" s="1">
        <f t="shared" si="2"/>
        <v>1.5625</v>
      </c>
      <c r="H9" s="16" t="s">
        <v>230</v>
      </c>
      <c r="I9" s="1">
        <f t="shared" si="3"/>
        <v>1.5625</v>
      </c>
      <c r="J9" s="16" t="s">
        <v>230</v>
      </c>
      <c r="K9" s="1">
        <f t="shared" si="4"/>
        <v>1.5625</v>
      </c>
      <c r="L9" s="16" t="s">
        <v>230</v>
      </c>
      <c r="M9" s="1">
        <f t="shared" si="5"/>
        <v>1.5625</v>
      </c>
    </row>
    <row r="10" spans="1:13" x14ac:dyDescent="0.3">
      <c r="A10" s="18" t="s">
        <v>220</v>
      </c>
      <c r="B10" s="16" t="s">
        <v>230</v>
      </c>
      <c r="C10" s="1">
        <f t="shared" si="0"/>
        <v>0.78125</v>
      </c>
      <c r="D10" s="16" t="s">
        <v>230</v>
      </c>
      <c r="E10" s="1">
        <f t="shared" si="1"/>
        <v>0.78125</v>
      </c>
      <c r="F10" s="16" t="s">
        <v>230</v>
      </c>
      <c r="G10" s="1">
        <f t="shared" si="2"/>
        <v>0.78125</v>
      </c>
      <c r="H10" s="16" t="s">
        <v>230</v>
      </c>
      <c r="I10" s="1">
        <f t="shared" si="3"/>
        <v>0.78125</v>
      </c>
      <c r="J10" s="16" t="s">
        <v>230</v>
      </c>
      <c r="K10" s="1">
        <f t="shared" si="4"/>
        <v>0.78125</v>
      </c>
      <c r="L10" s="16" t="s">
        <v>230</v>
      </c>
      <c r="M10" s="1">
        <f t="shared" si="5"/>
        <v>0.78125</v>
      </c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3">
      <c r="A12" s="14"/>
      <c r="B12" s="25" t="s">
        <v>251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spans="1:13" x14ac:dyDescent="0.3">
      <c r="A13" s="14" t="s">
        <v>223</v>
      </c>
      <c r="B13" s="25">
        <v>74</v>
      </c>
      <c r="C13" s="26"/>
      <c r="D13" s="25">
        <v>76</v>
      </c>
      <c r="E13" s="26"/>
      <c r="F13" s="25">
        <v>79</v>
      </c>
      <c r="G13" s="26"/>
      <c r="H13" s="25">
        <v>17</v>
      </c>
      <c r="I13" s="26"/>
      <c r="J13" s="25">
        <v>82</v>
      </c>
      <c r="K13" s="26"/>
      <c r="L13" s="25">
        <v>92</v>
      </c>
      <c r="M13" s="26"/>
    </row>
    <row r="14" spans="1:13" x14ac:dyDescent="0.3">
      <c r="A14" s="15"/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>
        <v>8</v>
      </c>
      <c r="J14" s="16">
        <v>9</v>
      </c>
      <c r="K14" s="16">
        <v>10</v>
      </c>
      <c r="L14" s="16">
        <v>11</v>
      </c>
      <c r="M14" s="16">
        <v>12</v>
      </c>
    </row>
    <row r="15" spans="1:13" x14ac:dyDescent="0.3">
      <c r="A15" s="18" t="s">
        <v>213</v>
      </c>
      <c r="B15" s="16">
        <v>9709</v>
      </c>
      <c r="C15" s="16">
        <v>3249432</v>
      </c>
      <c r="D15" s="16">
        <v>275411</v>
      </c>
      <c r="E15" s="16">
        <v>3571335</v>
      </c>
      <c r="F15" s="16">
        <v>25984</v>
      </c>
      <c r="G15" s="16">
        <v>3948476</v>
      </c>
      <c r="H15" s="16">
        <v>24444</v>
      </c>
      <c r="I15" s="16">
        <v>3846348</v>
      </c>
      <c r="J15" s="16">
        <v>8674</v>
      </c>
      <c r="K15" s="16">
        <v>3752417</v>
      </c>
      <c r="L15" s="16">
        <v>15619</v>
      </c>
      <c r="M15" s="16">
        <v>3026385</v>
      </c>
    </row>
    <row r="16" spans="1:13" x14ac:dyDescent="0.3">
      <c r="A16" s="18" t="s">
        <v>214</v>
      </c>
      <c r="B16" s="16">
        <v>9371</v>
      </c>
      <c r="C16" s="16">
        <v>1778647</v>
      </c>
      <c r="D16" s="16">
        <v>257007</v>
      </c>
      <c r="E16" s="16">
        <v>1907241</v>
      </c>
      <c r="F16" s="16">
        <v>24531</v>
      </c>
      <c r="G16" s="16">
        <v>1939587</v>
      </c>
      <c r="H16" s="16">
        <v>125075</v>
      </c>
      <c r="I16" s="16">
        <v>1707945</v>
      </c>
      <c r="J16" s="16">
        <v>8788</v>
      </c>
      <c r="K16" s="16">
        <v>1765687</v>
      </c>
      <c r="L16" s="16">
        <v>15631</v>
      </c>
      <c r="M16" s="16">
        <v>1804444</v>
      </c>
    </row>
    <row r="17" spans="1:13" x14ac:dyDescent="0.3">
      <c r="A17" s="18" t="s">
        <v>215</v>
      </c>
      <c r="B17" s="16">
        <v>9642</v>
      </c>
      <c r="C17" s="16">
        <v>944684</v>
      </c>
      <c r="D17" s="16">
        <v>263700</v>
      </c>
      <c r="E17" s="16">
        <v>876274</v>
      </c>
      <c r="F17" s="16">
        <v>32183</v>
      </c>
      <c r="G17" s="16">
        <v>846411</v>
      </c>
      <c r="H17" s="16">
        <v>35062</v>
      </c>
      <c r="I17" s="16">
        <v>792541</v>
      </c>
      <c r="J17" s="16">
        <v>8728</v>
      </c>
      <c r="K17" s="16">
        <v>961465</v>
      </c>
      <c r="L17" s="16">
        <v>19863</v>
      </c>
      <c r="M17" s="16">
        <v>964854</v>
      </c>
    </row>
    <row r="18" spans="1:13" x14ac:dyDescent="0.3">
      <c r="A18" s="18" t="s">
        <v>216</v>
      </c>
      <c r="B18" s="16">
        <v>9896</v>
      </c>
      <c r="C18" s="16">
        <v>536536</v>
      </c>
      <c r="D18" s="16">
        <v>205475</v>
      </c>
      <c r="E18" s="16">
        <v>499180</v>
      </c>
      <c r="F18" s="16">
        <v>20574</v>
      </c>
      <c r="G18" s="16">
        <v>480855</v>
      </c>
      <c r="H18" s="16">
        <v>39599</v>
      </c>
      <c r="I18" s="16">
        <v>474180</v>
      </c>
      <c r="J18" s="16">
        <v>8953</v>
      </c>
      <c r="K18" s="16">
        <v>480368</v>
      </c>
      <c r="L18" s="16">
        <v>19622</v>
      </c>
      <c r="M18" s="16">
        <v>352926</v>
      </c>
    </row>
    <row r="19" spans="1:13" x14ac:dyDescent="0.3">
      <c r="A19" s="18" t="s">
        <v>217</v>
      </c>
      <c r="B19" s="16">
        <v>9914</v>
      </c>
      <c r="C19" s="16">
        <v>263307</v>
      </c>
      <c r="D19" s="16">
        <v>271675</v>
      </c>
      <c r="E19" s="16">
        <v>218682</v>
      </c>
      <c r="F19" s="16">
        <v>21444</v>
      </c>
      <c r="G19" s="16">
        <v>222000</v>
      </c>
      <c r="H19" s="16">
        <v>41293</v>
      </c>
      <c r="I19" s="16">
        <v>264932</v>
      </c>
      <c r="J19" s="16">
        <v>8732</v>
      </c>
      <c r="K19" s="16">
        <v>207508</v>
      </c>
      <c r="L19" s="16">
        <v>16252</v>
      </c>
      <c r="M19" s="16">
        <v>189166</v>
      </c>
    </row>
    <row r="20" spans="1:13" x14ac:dyDescent="0.3">
      <c r="A20" s="18" t="s">
        <v>218</v>
      </c>
      <c r="B20" s="16">
        <v>7626</v>
      </c>
      <c r="C20" s="16">
        <v>115749</v>
      </c>
      <c r="D20" s="16">
        <v>7794</v>
      </c>
      <c r="E20" s="16">
        <v>130090</v>
      </c>
      <c r="F20" s="16">
        <v>7709</v>
      </c>
      <c r="G20" s="16">
        <v>116686</v>
      </c>
      <c r="H20" s="16">
        <v>7895</v>
      </c>
      <c r="I20" s="16">
        <v>109752</v>
      </c>
      <c r="J20" s="16">
        <v>8090</v>
      </c>
      <c r="K20" s="16">
        <v>105782</v>
      </c>
      <c r="L20" s="16">
        <v>7860</v>
      </c>
      <c r="M20" s="16">
        <v>95940</v>
      </c>
    </row>
    <row r="21" spans="1:13" x14ac:dyDescent="0.3">
      <c r="A21" s="18" t="s">
        <v>219</v>
      </c>
      <c r="B21" s="16">
        <v>7691</v>
      </c>
      <c r="C21" s="16">
        <v>69222</v>
      </c>
      <c r="D21" s="16">
        <v>7738</v>
      </c>
      <c r="E21" s="16">
        <v>63320</v>
      </c>
      <c r="F21" s="16">
        <v>7766</v>
      </c>
      <c r="G21" s="16">
        <v>62769</v>
      </c>
      <c r="H21" s="16">
        <v>8234</v>
      </c>
      <c r="I21" s="16">
        <v>67452</v>
      </c>
      <c r="J21" s="16">
        <v>8233</v>
      </c>
      <c r="K21" s="16">
        <v>60415</v>
      </c>
      <c r="L21" s="16">
        <v>7679</v>
      </c>
      <c r="M21" s="16">
        <v>52133</v>
      </c>
    </row>
    <row r="22" spans="1:13" x14ac:dyDescent="0.3">
      <c r="A22" s="18" t="s">
        <v>220</v>
      </c>
      <c r="B22" s="16">
        <v>7928</v>
      </c>
      <c r="C22" s="16">
        <v>35734</v>
      </c>
      <c r="D22" s="16">
        <v>7815</v>
      </c>
      <c r="E22" s="16">
        <v>36382</v>
      </c>
      <c r="F22" s="16">
        <v>7973</v>
      </c>
      <c r="G22" s="16">
        <v>30357</v>
      </c>
      <c r="H22" s="16">
        <v>8098</v>
      </c>
      <c r="I22" s="16">
        <v>31890</v>
      </c>
      <c r="J22" s="16">
        <v>11653</v>
      </c>
      <c r="K22" s="16">
        <v>37282</v>
      </c>
      <c r="L22" s="16">
        <v>7506</v>
      </c>
      <c r="M22" s="16">
        <v>31552</v>
      </c>
    </row>
    <row r="23" spans="1:13" x14ac:dyDescent="0.3">
      <c r="A23" s="19" t="s">
        <v>234</v>
      </c>
      <c r="B23">
        <f>AVERAGE(B15:B19)</f>
        <v>9706.4</v>
      </c>
      <c r="D23">
        <f>AVERAGE(D15:D19)</f>
        <v>254653.6</v>
      </c>
      <c r="F23">
        <f>AVERAGE(F15:F19)</f>
        <v>24943.200000000001</v>
      </c>
      <c r="H23">
        <f>AVERAGE(H15:H19)</f>
        <v>53094.6</v>
      </c>
      <c r="J23">
        <f>AVERAGE(J15:J19)</f>
        <v>8775</v>
      </c>
      <c r="L23">
        <f>AVERAGE(L15:L19)</f>
        <v>17397.400000000001</v>
      </c>
    </row>
    <row r="24" spans="1:13" x14ac:dyDescent="0.3">
      <c r="A24" s="19" t="s">
        <v>235</v>
      </c>
      <c r="B24">
        <f>B23-$I$41</f>
        <v>1634.844444444444</v>
      </c>
      <c r="D24">
        <f>D23-$I$41</f>
        <v>246582.04444444444</v>
      </c>
      <c r="F24">
        <f>F23-$I$41</f>
        <v>16871.644444444446</v>
      </c>
      <c r="H24">
        <f>H23-$I$41</f>
        <v>45023.044444444444</v>
      </c>
      <c r="J24">
        <f>J23-$I$41</f>
        <v>703.44444444444434</v>
      </c>
      <c r="L24">
        <f>L23-$I$41</f>
        <v>9325.8444444444467</v>
      </c>
    </row>
    <row r="25" spans="1:13" x14ac:dyDescent="0.3">
      <c r="A25" s="19" t="s">
        <v>240</v>
      </c>
      <c r="B25">
        <f>B24* 0.0000280286 - 0.0541682007</f>
        <v>-8.3457997044444551E-3</v>
      </c>
      <c r="D25">
        <f>D24* 0.0000280286 - 0.0541682007</f>
        <v>6.8571812902155553</v>
      </c>
      <c r="F25">
        <f>F24* 0.0000280286 - 0.0541682007</f>
        <v>0.41872037277555563</v>
      </c>
      <c r="H25">
        <f>H24* 0.0000280286 - 0.0541682007</f>
        <v>1.2077647028155556</v>
      </c>
      <c r="J25">
        <f>J24* 0.0000280286 - 0.0541682007</f>
        <v>-3.4451637744444444E-2</v>
      </c>
      <c r="L25">
        <f>L24* 0.0000280286 - 0.0541682007</f>
        <v>0.20722216289555562</v>
      </c>
    </row>
    <row r="28" spans="1:13" x14ac:dyDescent="0.3">
      <c r="I28" t="s">
        <v>234</v>
      </c>
    </row>
    <row r="29" spans="1:13" x14ac:dyDescent="0.3">
      <c r="B29" s="16">
        <v>3249432</v>
      </c>
      <c r="C29" s="16">
        <v>3571335</v>
      </c>
      <c r="D29" s="16">
        <v>3948476</v>
      </c>
      <c r="E29" s="16">
        <v>3846348</v>
      </c>
      <c r="F29" s="16">
        <v>3752417</v>
      </c>
      <c r="G29" s="16">
        <v>3026385</v>
      </c>
      <c r="I29">
        <f>AVERAGE(B29:G29)</f>
        <v>3565732.1666666665</v>
      </c>
      <c r="J29">
        <f>I29-$I$41</f>
        <v>3557660.611111111</v>
      </c>
      <c r="K29" s="1">
        <v>100</v>
      </c>
    </row>
    <row r="30" spans="1:13" x14ac:dyDescent="0.3">
      <c r="B30" s="16">
        <v>1778647</v>
      </c>
      <c r="C30" s="16">
        <v>1907241</v>
      </c>
      <c r="D30" s="16">
        <v>1939587</v>
      </c>
      <c r="E30" s="16">
        <v>1707945</v>
      </c>
      <c r="F30" s="16">
        <v>1765687</v>
      </c>
      <c r="G30" s="16">
        <v>1804444</v>
      </c>
      <c r="I30">
        <f t="shared" ref="I30:I36" si="6">AVERAGE(B30:G30)</f>
        <v>1817258.5</v>
      </c>
      <c r="J30">
        <f t="shared" ref="J30:J36" si="7">I30-$I$41</f>
        <v>1809186.9444444445</v>
      </c>
      <c r="K30" s="1">
        <v>50</v>
      </c>
    </row>
    <row r="31" spans="1:13" x14ac:dyDescent="0.3">
      <c r="B31" s="16">
        <v>944684</v>
      </c>
      <c r="C31" s="16">
        <v>876274</v>
      </c>
      <c r="D31" s="16">
        <v>846411</v>
      </c>
      <c r="E31" s="16">
        <v>792541</v>
      </c>
      <c r="F31" s="16">
        <v>961465</v>
      </c>
      <c r="G31" s="16">
        <v>964854</v>
      </c>
      <c r="I31">
        <f t="shared" si="6"/>
        <v>897704.83333333337</v>
      </c>
      <c r="J31">
        <f t="shared" si="7"/>
        <v>889633.27777777787</v>
      </c>
      <c r="K31" s="1">
        <v>25</v>
      </c>
    </row>
    <row r="32" spans="1:13" x14ac:dyDescent="0.3">
      <c r="B32" s="16">
        <v>536536</v>
      </c>
      <c r="C32" s="16">
        <v>499180</v>
      </c>
      <c r="D32" s="16">
        <v>480855</v>
      </c>
      <c r="E32" s="16">
        <v>474180</v>
      </c>
      <c r="F32" s="16">
        <v>480368</v>
      </c>
      <c r="G32" s="16">
        <v>352926</v>
      </c>
      <c r="I32">
        <f t="shared" si="6"/>
        <v>470674.16666666669</v>
      </c>
      <c r="J32">
        <f t="shared" si="7"/>
        <v>462602.61111111112</v>
      </c>
      <c r="K32" s="1">
        <f>K31/2</f>
        <v>12.5</v>
      </c>
    </row>
    <row r="33" spans="2:11" x14ac:dyDescent="0.3">
      <c r="B33" s="16">
        <v>263307</v>
      </c>
      <c r="C33" s="16">
        <v>218682</v>
      </c>
      <c r="D33" s="16">
        <v>222000</v>
      </c>
      <c r="E33" s="16">
        <v>264932</v>
      </c>
      <c r="F33" s="16">
        <v>207508</v>
      </c>
      <c r="G33" s="16">
        <v>189166</v>
      </c>
      <c r="I33">
        <f t="shared" si="6"/>
        <v>227599.16666666666</v>
      </c>
      <c r="J33">
        <f t="shared" si="7"/>
        <v>219527.61111111109</v>
      </c>
      <c r="K33" s="1">
        <f t="shared" ref="K33:K36" si="8">K32/2</f>
        <v>6.25</v>
      </c>
    </row>
    <row r="34" spans="2:11" x14ac:dyDescent="0.3">
      <c r="B34" s="16">
        <v>115749</v>
      </c>
      <c r="C34" s="16">
        <v>130090</v>
      </c>
      <c r="D34" s="16">
        <v>116686</v>
      </c>
      <c r="E34" s="16">
        <v>109752</v>
      </c>
      <c r="F34" s="16">
        <v>105782</v>
      </c>
      <c r="G34" s="16">
        <v>95940</v>
      </c>
      <c r="I34">
        <f t="shared" si="6"/>
        <v>112333.16666666667</v>
      </c>
      <c r="J34">
        <f t="shared" si="7"/>
        <v>104261.61111111111</v>
      </c>
      <c r="K34" s="1">
        <f t="shared" si="8"/>
        <v>3.125</v>
      </c>
    </row>
    <row r="35" spans="2:11" x14ac:dyDescent="0.3">
      <c r="B35" s="16">
        <v>69222</v>
      </c>
      <c r="C35" s="16">
        <v>63320</v>
      </c>
      <c r="D35" s="16">
        <v>62769</v>
      </c>
      <c r="E35" s="16">
        <v>67452</v>
      </c>
      <c r="F35" s="16">
        <v>60415</v>
      </c>
      <c r="G35" s="16">
        <v>52133</v>
      </c>
      <c r="I35">
        <f t="shared" si="6"/>
        <v>62551.833333333336</v>
      </c>
      <c r="J35">
        <f t="shared" si="7"/>
        <v>54480.277777777781</v>
      </c>
      <c r="K35" s="1">
        <f t="shared" si="8"/>
        <v>1.5625</v>
      </c>
    </row>
    <row r="36" spans="2:11" x14ac:dyDescent="0.3">
      <c r="B36" s="16">
        <v>35734</v>
      </c>
      <c r="C36" s="16">
        <v>36382</v>
      </c>
      <c r="D36" s="16">
        <v>30357</v>
      </c>
      <c r="E36" s="16">
        <v>31890</v>
      </c>
      <c r="F36" s="16">
        <v>37282</v>
      </c>
      <c r="G36" s="16">
        <v>31552</v>
      </c>
      <c r="I36">
        <f t="shared" si="6"/>
        <v>33866.166666666664</v>
      </c>
      <c r="J36">
        <f t="shared" si="7"/>
        <v>25794.611111111109</v>
      </c>
      <c r="K36" s="1">
        <f t="shared" si="8"/>
        <v>0.78125</v>
      </c>
    </row>
    <row r="41" spans="2:11" x14ac:dyDescent="0.3">
      <c r="B41" s="16">
        <v>7626</v>
      </c>
      <c r="C41" s="16">
        <v>7794</v>
      </c>
      <c r="D41" s="16">
        <v>7709</v>
      </c>
      <c r="E41" s="16">
        <v>7895</v>
      </c>
      <c r="F41" s="16">
        <v>8090</v>
      </c>
      <c r="G41" s="16">
        <v>7860</v>
      </c>
      <c r="I41">
        <f>AVERAGE(B41:G43)</f>
        <v>8071.5555555555557</v>
      </c>
    </row>
    <row r="42" spans="2:11" x14ac:dyDescent="0.3">
      <c r="B42" s="16">
        <v>7691</v>
      </c>
      <c r="C42" s="16">
        <v>7738</v>
      </c>
      <c r="D42" s="16">
        <v>7766</v>
      </c>
      <c r="E42" s="16">
        <v>8234</v>
      </c>
      <c r="F42" s="16">
        <v>8233</v>
      </c>
      <c r="G42" s="16">
        <v>7679</v>
      </c>
    </row>
    <row r="43" spans="2:11" x14ac:dyDescent="0.3">
      <c r="B43" s="16">
        <v>7928</v>
      </c>
      <c r="C43" s="16">
        <v>7815</v>
      </c>
      <c r="D43" s="16">
        <v>7973</v>
      </c>
      <c r="E43" s="16">
        <v>8098</v>
      </c>
      <c r="F43" s="16">
        <v>11653</v>
      </c>
      <c r="G43" s="16">
        <v>7506</v>
      </c>
    </row>
  </sheetData>
  <mergeCells count="8">
    <mergeCell ref="B1:E1"/>
    <mergeCell ref="B12:M12"/>
    <mergeCell ref="B13:C13"/>
    <mergeCell ref="D13:E13"/>
    <mergeCell ref="F13:G13"/>
    <mergeCell ref="H13:I13"/>
    <mergeCell ref="J13:K13"/>
    <mergeCell ref="L13:M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8211-DD49-7B44-95D4-D71E6FFF2EBA}">
  <dimension ref="A2:M45"/>
  <sheetViews>
    <sheetView tabSelected="1" topLeftCell="E28" workbookViewId="0">
      <selection activeCell="B26" sqref="B26"/>
    </sheetView>
  </sheetViews>
  <sheetFormatPr defaultColWidth="11.19921875" defaultRowHeight="15.6" x14ac:dyDescent="0.3"/>
  <sheetData>
    <row r="2" spans="1:13" x14ac:dyDescent="0.3">
      <c r="B2" s="20" t="s">
        <v>221</v>
      </c>
      <c r="C2" s="20"/>
      <c r="D2" s="20"/>
      <c r="E2" s="20"/>
    </row>
    <row r="3" spans="1:13" x14ac:dyDescent="0.3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 x14ac:dyDescent="0.3">
      <c r="A4" s="1" t="s">
        <v>213</v>
      </c>
      <c r="B4" s="1" t="s">
        <v>0</v>
      </c>
      <c r="C4" s="1">
        <v>4</v>
      </c>
      <c r="D4" s="1" t="s">
        <v>0</v>
      </c>
      <c r="E4" s="1">
        <v>4</v>
      </c>
      <c r="F4" s="1" t="s">
        <v>0</v>
      </c>
      <c r="G4" s="1">
        <v>4</v>
      </c>
      <c r="H4" s="1" t="s">
        <v>0</v>
      </c>
      <c r="I4" s="1">
        <v>4</v>
      </c>
      <c r="J4" s="1" t="s">
        <v>0</v>
      </c>
      <c r="K4" s="1">
        <v>4</v>
      </c>
      <c r="L4" s="1" t="s">
        <v>0</v>
      </c>
      <c r="M4" s="1">
        <v>4</v>
      </c>
    </row>
    <row r="5" spans="1:13" x14ac:dyDescent="0.3">
      <c r="A5" s="1" t="s">
        <v>214</v>
      </c>
      <c r="B5" s="1" t="s">
        <v>0</v>
      </c>
      <c r="C5" s="1">
        <v>2</v>
      </c>
      <c r="D5" s="1" t="s">
        <v>0</v>
      </c>
      <c r="E5" s="1">
        <v>2</v>
      </c>
      <c r="F5" s="1" t="s">
        <v>0</v>
      </c>
      <c r="G5" s="1">
        <v>2</v>
      </c>
      <c r="H5" s="1" t="s">
        <v>0</v>
      </c>
      <c r="I5" s="1">
        <v>2</v>
      </c>
      <c r="J5" s="1" t="s">
        <v>0</v>
      </c>
      <c r="K5" s="1">
        <v>2</v>
      </c>
      <c r="L5" s="1" t="s">
        <v>0</v>
      </c>
      <c r="M5" s="1">
        <v>2</v>
      </c>
    </row>
    <row r="6" spans="1:13" x14ac:dyDescent="0.3">
      <c r="A6" s="1" t="s">
        <v>215</v>
      </c>
      <c r="B6" s="1" t="s">
        <v>0</v>
      </c>
      <c r="C6" s="1">
        <v>1</v>
      </c>
      <c r="D6" s="1" t="s">
        <v>0</v>
      </c>
      <c r="E6" s="1">
        <v>1</v>
      </c>
      <c r="F6" s="1" t="s">
        <v>0</v>
      </c>
      <c r="G6" s="1">
        <v>1</v>
      </c>
      <c r="H6" s="1" t="s">
        <v>0</v>
      </c>
      <c r="I6" s="1">
        <v>1</v>
      </c>
      <c r="J6" s="1" t="s">
        <v>0</v>
      </c>
      <c r="K6" s="1">
        <v>1</v>
      </c>
      <c r="L6" s="1" t="s">
        <v>0</v>
      </c>
      <c r="M6" s="1">
        <v>1</v>
      </c>
    </row>
    <row r="7" spans="1:13" x14ac:dyDescent="0.3">
      <c r="A7" s="1" t="s">
        <v>216</v>
      </c>
      <c r="B7" s="1" t="s">
        <v>0</v>
      </c>
      <c r="C7" s="1">
        <v>0.5</v>
      </c>
      <c r="D7" s="1" t="s">
        <v>0</v>
      </c>
      <c r="E7" s="1">
        <v>0.5</v>
      </c>
      <c r="F7" s="1" t="s">
        <v>0</v>
      </c>
      <c r="G7" s="1">
        <v>0.5</v>
      </c>
      <c r="H7" s="1" t="s">
        <v>0</v>
      </c>
      <c r="I7" s="1">
        <v>0.5</v>
      </c>
      <c r="J7" s="1" t="s">
        <v>0</v>
      </c>
      <c r="K7" s="1">
        <v>0.5</v>
      </c>
      <c r="L7" s="1" t="s">
        <v>0</v>
      </c>
      <c r="M7" s="1">
        <v>0.5</v>
      </c>
    </row>
    <row r="8" spans="1:13" x14ac:dyDescent="0.3">
      <c r="A8" s="1" t="s">
        <v>217</v>
      </c>
      <c r="B8" s="1" t="s">
        <v>0</v>
      </c>
      <c r="C8" s="1" t="s">
        <v>222</v>
      </c>
      <c r="D8" s="1" t="s">
        <v>0</v>
      </c>
      <c r="E8" s="1" t="s">
        <v>222</v>
      </c>
      <c r="F8" s="1" t="s">
        <v>0</v>
      </c>
      <c r="G8" s="1" t="s">
        <v>222</v>
      </c>
      <c r="H8" s="1" t="s">
        <v>0</v>
      </c>
      <c r="I8" s="1" t="s">
        <v>222</v>
      </c>
      <c r="J8" s="1" t="s">
        <v>0</v>
      </c>
      <c r="K8" s="1" t="s">
        <v>222</v>
      </c>
      <c r="L8" s="1" t="s">
        <v>0</v>
      </c>
      <c r="M8" s="1" t="s">
        <v>222</v>
      </c>
    </row>
    <row r="9" spans="1:13" x14ac:dyDescent="0.3">
      <c r="A9" s="1" t="s">
        <v>218</v>
      </c>
      <c r="B9" s="1" t="s">
        <v>0</v>
      </c>
      <c r="C9" s="1" t="s">
        <v>222</v>
      </c>
      <c r="D9" s="1" t="s">
        <v>0</v>
      </c>
      <c r="E9" s="1" t="s">
        <v>222</v>
      </c>
      <c r="F9" s="1" t="s">
        <v>0</v>
      </c>
      <c r="G9" s="1" t="s">
        <v>222</v>
      </c>
      <c r="H9" s="1" t="s">
        <v>0</v>
      </c>
      <c r="I9" s="1" t="s">
        <v>222</v>
      </c>
      <c r="J9" s="1" t="s">
        <v>0</v>
      </c>
      <c r="K9" s="1" t="s">
        <v>222</v>
      </c>
      <c r="L9" s="1" t="s">
        <v>0</v>
      </c>
      <c r="M9" s="1" t="s">
        <v>222</v>
      </c>
    </row>
    <row r="10" spans="1:13" x14ac:dyDescent="0.3">
      <c r="A10" s="1" t="s">
        <v>219</v>
      </c>
      <c r="B10" s="1" t="s">
        <v>0</v>
      </c>
      <c r="C10" s="1" t="s">
        <v>222</v>
      </c>
      <c r="D10" s="1" t="s">
        <v>0</v>
      </c>
      <c r="E10" s="1" t="s">
        <v>222</v>
      </c>
      <c r="F10" s="1" t="s">
        <v>0</v>
      </c>
      <c r="G10" s="1" t="s">
        <v>222</v>
      </c>
      <c r="H10" s="1" t="s">
        <v>0</v>
      </c>
      <c r="I10" s="1" t="s">
        <v>222</v>
      </c>
      <c r="J10" s="1" t="s">
        <v>0</v>
      </c>
      <c r="K10" s="1" t="s">
        <v>222</v>
      </c>
      <c r="L10" s="1" t="s">
        <v>0</v>
      </c>
      <c r="M10" s="1" t="s">
        <v>222</v>
      </c>
    </row>
    <row r="11" spans="1:13" x14ac:dyDescent="0.3">
      <c r="A11" s="1" t="s">
        <v>220</v>
      </c>
      <c r="B11" s="1" t="s">
        <v>0</v>
      </c>
      <c r="C11" s="1" t="s">
        <v>222</v>
      </c>
      <c r="D11" s="1" t="s">
        <v>0</v>
      </c>
      <c r="E11" s="1" t="s">
        <v>222</v>
      </c>
      <c r="F11" s="1" t="s">
        <v>0</v>
      </c>
      <c r="G11" s="1" t="s">
        <v>222</v>
      </c>
      <c r="H11" s="1" t="s">
        <v>0</v>
      </c>
      <c r="I11" s="1" t="s">
        <v>222</v>
      </c>
      <c r="J11" s="1" t="s">
        <v>0</v>
      </c>
      <c r="K11" s="1" t="s">
        <v>222</v>
      </c>
      <c r="L11" s="1" t="s">
        <v>0</v>
      </c>
      <c r="M11" s="1" t="s">
        <v>222</v>
      </c>
    </row>
    <row r="13" spans="1:13" x14ac:dyDescent="0.3">
      <c r="B13" s="21" t="s">
        <v>224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x14ac:dyDescent="0.3">
      <c r="A14" t="s">
        <v>223</v>
      </c>
      <c r="B14" s="21">
        <v>17</v>
      </c>
      <c r="C14" s="21"/>
      <c r="D14" s="21">
        <v>82</v>
      </c>
      <c r="E14" s="21"/>
      <c r="F14" s="21">
        <v>92</v>
      </c>
      <c r="G14" s="21"/>
      <c r="H14" s="21">
        <v>94</v>
      </c>
      <c r="I14" s="21"/>
      <c r="J14" s="21">
        <v>96</v>
      </c>
      <c r="K14" s="21"/>
      <c r="L14" s="21">
        <v>104</v>
      </c>
      <c r="M14" s="21"/>
    </row>
    <row r="15" spans="1:13" x14ac:dyDescent="0.3">
      <c r="A15" s="1"/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">
      <c r="A16" s="1" t="s">
        <v>213</v>
      </c>
      <c r="B16" s="1">
        <v>2028622</v>
      </c>
      <c r="C16" s="1">
        <v>175172</v>
      </c>
      <c r="D16" s="1">
        <v>458618</v>
      </c>
      <c r="E16" s="1">
        <v>201057</v>
      </c>
      <c r="F16" s="1">
        <v>679957</v>
      </c>
      <c r="G16" s="1">
        <v>176957</v>
      </c>
      <c r="H16" s="1">
        <v>368476</v>
      </c>
      <c r="I16" s="1">
        <v>209321</v>
      </c>
      <c r="J16" s="1">
        <v>642859</v>
      </c>
      <c r="K16" s="1">
        <v>230487</v>
      </c>
      <c r="L16" s="1">
        <v>132453</v>
      </c>
      <c r="M16" s="1">
        <v>208040</v>
      </c>
    </row>
    <row r="17" spans="1:13" x14ac:dyDescent="0.3">
      <c r="A17" s="1" t="s">
        <v>214</v>
      </c>
      <c r="B17" s="1">
        <v>1789686</v>
      </c>
      <c r="C17" s="1">
        <v>114939</v>
      </c>
      <c r="D17" s="1">
        <v>467141</v>
      </c>
      <c r="E17" s="1">
        <v>133055</v>
      </c>
      <c r="F17" s="1">
        <v>607338</v>
      </c>
      <c r="G17" s="1">
        <v>128933</v>
      </c>
      <c r="H17" s="1">
        <v>381697</v>
      </c>
      <c r="I17" s="1">
        <v>125328</v>
      </c>
      <c r="J17" s="1">
        <v>683219</v>
      </c>
      <c r="K17" s="1">
        <v>105853</v>
      </c>
      <c r="L17" s="1">
        <v>173609</v>
      </c>
      <c r="M17" s="1">
        <v>104039</v>
      </c>
    </row>
    <row r="18" spans="1:13" x14ac:dyDescent="0.3">
      <c r="A18" s="1" t="s">
        <v>215</v>
      </c>
      <c r="B18" s="1">
        <v>1959057</v>
      </c>
      <c r="C18" s="1">
        <v>64921</v>
      </c>
      <c r="D18" s="1">
        <v>369590</v>
      </c>
      <c r="E18" s="1">
        <v>64920</v>
      </c>
      <c r="F18" s="1">
        <v>608111</v>
      </c>
      <c r="G18" s="1">
        <v>67910</v>
      </c>
      <c r="H18" s="1">
        <v>450588</v>
      </c>
      <c r="I18" s="1">
        <v>67142</v>
      </c>
      <c r="J18" s="1">
        <v>848533</v>
      </c>
      <c r="K18" s="1">
        <v>51291</v>
      </c>
      <c r="L18" s="1">
        <v>253812</v>
      </c>
      <c r="M18" s="1">
        <v>63805</v>
      </c>
    </row>
    <row r="19" spans="1:13" x14ac:dyDescent="0.3">
      <c r="A19" s="1" t="s">
        <v>216</v>
      </c>
      <c r="B19" s="1">
        <v>1844386</v>
      </c>
      <c r="C19" s="1">
        <v>37287</v>
      </c>
      <c r="D19" s="1">
        <v>500418</v>
      </c>
      <c r="E19" s="1">
        <v>41302</v>
      </c>
      <c r="F19" s="1">
        <v>576395</v>
      </c>
      <c r="G19" s="1">
        <v>37699</v>
      </c>
      <c r="H19" s="1">
        <v>452654</v>
      </c>
      <c r="I19" s="1">
        <v>37336</v>
      </c>
      <c r="J19" s="1">
        <v>808995</v>
      </c>
      <c r="K19" s="1">
        <v>36514</v>
      </c>
      <c r="L19" s="1">
        <v>166299</v>
      </c>
      <c r="M19" s="1">
        <v>35026</v>
      </c>
    </row>
    <row r="20" spans="1:13" x14ac:dyDescent="0.3">
      <c r="A20" s="1" t="s">
        <v>217</v>
      </c>
      <c r="B20" s="1">
        <v>1755092</v>
      </c>
      <c r="C20" s="1">
        <v>7997</v>
      </c>
      <c r="D20" s="1">
        <v>502604</v>
      </c>
      <c r="E20" s="1">
        <v>8447</v>
      </c>
      <c r="F20" s="1">
        <v>700525</v>
      </c>
      <c r="G20" s="1">
        <v>7836</v>
      </c>
      <c r="H20" s="1">
        <v>438302</v>
      </c>
      <c r="I20" s="1">
        <v>8419</v>
      </c>
      <c r="J20" s="1">
        <v>627678</v>
      </c>
      <c r="K20" s="1">
        <v>7985</v>
      </c>
      <c r="L20" s="1">
        <v>158738</v>
      </c>
      <c r="M20" s="1">
        <v>8219</v>
      </c>
    </row>
    <row r="21" spans="1:13" x14ac:dyDescent="0.3">
      <c r="A21" s="1" t="s">
        <v>218</v>
      </c>
      <c r="B21" s="1">
        <v>2066402</v>
      </c>
      <c r="C21" s="1">
        <v>9852</v>
      </c>
      <c r="D21" s="1">
        <v>468247</v>
      </c>
      <c r="E21" s="1">
        <v>8319</v>
      </c>
      <c r="F21" s="1">
        <v>674635</v>
      </c>
      <c r="G21" s="1">
        <v>7927</v>
      </c>
      <c r="H21" s="1">
        <v>457914</v>
      </c>
      <c r="I21" s="1">
        <v>11569</v>
      </c>
      <c r="J21" s="1">
        <v>717210</v>
      </c>
      <c r="K21" s="1">
        <v>7968</v>
      </c>
      <c r="L21" s="1">
        <v>170969</v>
      </c>
      <c r="M21" s="1">
        <v>8217</v>
      </c>
    </row>
    <row r="22" spans="1:13" x14ac:dyDescent="0.3">
      <c r="A22" s="1" t="s">
        <v>219</v>
      </c>
      <c r="B22" s="1">
        <v>1979309</v>
      </c>
      <c r="C22" s="1">
        <v>7768</v>
      </c>
      <c r="D22" s="1">
        <v>465425</v>
      </c>
      <c r="E22" s="1">
        <v>8567</v>
      </c>
      <c r="F22" s="1">
        <v>718041</v>
      </c>
      <c r="G22" s="1">
        <v>8222</v>
      </c>
      <c r="H22" s="1">
        <v>433518</v>
      </c>
      <c r="I22" s="1">
        <v>8720</v>
      </c>
      <c r="J22" s="1">
        <v>577224</v>
      </c>
      <c r="K22" s="1">
        <v>7674</v>
      </c>
      <c r="L22" s="1">
        <v>179420</v>
      </c>
      <c r="M22" s="1">
        <v>8196</v>
      </c>
    </row>
    <row r="23" spans="1:13" x14ac:dyDescent="0.3">
      <c r="A23" s="1" t="s">
        <v>220</v>
      </c>
      <c r="B23" s="1">
        <v>1857721</v>
      </c>
      <c r="C23" s="1">
        <v>8070</v>
      </c>
      <c r="D23" s="1">
        <v>458173</v>
      </c>
      <c r="E23" s="1">
        <v>8326</v>
      </c>
      <c r="F23" s="1">
        <v>688103</v>
      </c>
      <c r="G23" s="1">
        <v>7968</v>
      </c>
      <c r="H23" s="1">
        <v>453744</v>
      </c>
      <c r="I23" s="1">
        <v>8903</v>
      </c>
      <c r="J23" s="1">
        <v>656440</v>
      </c>
      <c r="K23" s="1">
        <v>7703</v>
      </c>
      <c r="L23" s="1">
        <v>190186</v>
      </c>
      <c r="M23" s="1">
        <v>8061</v>
      </c>
    </row>
    <row r="24" spans="1:13" x14ac:dyDescent="0.3">
      <c r="A24" s="6" t="s">
        <v>234</v>
      </c>
      <c r="B24">
        <f>AVERAGE(B16:B23)</f>
        <v>1910034.375</v>
      </c>
      <c r="D24">
        <f t="shared" ref="D24:L24" si="0">AVERAGE(D16:D23)</f>
        <v>461277</v>
      </c>
      <c r="F24">
        <f t="shared" si="0"/>
        <v>656638.125</v>
      </c>
      <c r="H24">
        <f t="shared" si="0"/>
        <v>429611.625</v>
      </c>
      <c r="J24">
        <f t="shared" si="0"/>
        <v>695269.75</v>
      </c>
      <c r="L24">
        <f t="shared" si="0"/>
        <v>178185.75</v>
      </c>
    </row>
    <row r="25" spans="1:13" x14ac:dyDescent="0.3">
      <c r="A25" s="6" t="s">
        <v>235</v>
      </c>
      <c r="B25" s="9">
        <f>B24-$J$38</f>
        <v>1901662.1666666667</v>
      </c>
      <c r="D25" s="8">
        <f>D24-$J$38</f>
        <v>452904.79166666669</v>
      </c>
      <c r="F25" s="8">
        <f>F24-$J$38</f>
        <v>648265.91666666663</v>
      </c>
      <c r="H25" s="8">
        <f>H24-$J$38</f>
        <v>421239.41666666669</v>
      </c>
      <c r="J25" s="8">
        <f>J24-$J$38</f>
        <v>686897.54166666663</v>
      </c>
      <c r="L25">
        <f>L24-$J$38</f>
        <v>169813.54166666666</v>
      </c>
    </row>
    <row r="26" spans="1:13" x14ac:dyDescent="0.3">
      <c r="A26" s="6" t="s">
        <v>240</v>
      </c>
      <c r="B26">
        <f>B25*0.0000281015 - 1.0935830781</f>
        <v>52.345976298483336</v>
      </c>
      <c r="C26" s="3"/>
      <c r="D26" s="3">
        <f t="shared" ref="D26:J26" si="1">D25*0.0000172933-0.1605</f>
        <v>7.6717184337291666</v>
      </c>
      <c r="E26" s="3"/>
      <c r="F26" s="3">
        <f t="shared" si="1"/>
        <v>11.050156976691666</v>
      </c>
      <c r="G26" s="3"/>
      <c r="H26" s="3">
        <f t="shared" si="1"/>
        <v>7.1241196042416668</v>
      </c>
      <c r="I26" s="3"/>
      <c r="J26" s="3">
        <f t="shared" si="1"/>
        <v>11.718225257304164</v>
      </c>
      <c r="L26">
        <f>L25*0.0000207902-0.10597</f>
        <v>3.424487493958333</v>
      </c>
    </row>
    <row r="27" spans="1:13" x14ac:dyDescent="0.3">
      <c r="B27" s="3"/>
      <c r="C27" s="3"/>
      <c r="D27" s="3"/>
      <c r="E27" s="3"/>
      <c r="F27" s="3"/>
      <c r="G27" s="3"/>
      <c r="H27" s="3"/>
      <c r="I27" s="3"/>
      <c r="J27" s="3"/>
    </row>
    <row r="28" spans="1:13" x14ac:dyDescent="0.3">
      <c r="B28" s="3"/>
      <c r="C28" s="3"/>
      <c r="D28" s="3"/>
      <c r="E28" s="3"/>
      <c r="F28" s="3"/>
      <c r="G28" s="3"/>
      <c r="H28" s="3"/>
      <c r="I28" s="3"/>
      <c r="J28" s="3"/>
    </row>
    <row r="29" spans="1:13" x14ac:dyDescent="0.3">
      <c r="C29" s="20" t="s">
        <v>232</v>
      </c>
      <c r="D29" s="20"/>
      <c r="E29" s="20"/>
      <c r="F29" s="20"/>
      <c r="G29" s="20"/>
      <c r="H29" s="20"/>
      <c r="J29" t="s">
        <v>234</v>
      </c>
      <c r="K29" t="s">
        <v>235</v>
      </c>
    </row>
    <row r="30" spans="1:13" x14ac:dyDescent="0.3">
      <c r="C30" s="1">
        <v>175172</v>
      </c>
      <c r="D30" s="1">
        <v>201057</v>
      </c>
      <c r="E30" s="1">
        <v>176957</v>
      </c>
      <c r="F30" s="1">
        <v>209321</v>
      </c>
      <c r="G30" s="1">
        <v>230487</v>
      </c>
      <c r="H30" s="1">
        <v>208040</v>
      </c>
      <c r="J30">
        <f>AVERAGE(C30:H30)</f>
        <v>200172.33333333334</v>
      </c>
      <c r="K30">
        <f>J30-$J$38</f>
        <v>191800.125</v>
      </c>
      <c r="L30">
        <v>4</v>
      </c>
    </row>
    <row r="31" spans="1:13" x14ac:dyDescent="0.3">
      <c r="C31" s="1">
        <v>114939</v>
      </c>
      <c r="D31" s="1">
        <v>133055</v>
      </c>
      <c r="E31" s="1">
        <v>128933</v>
      </c>
      <c r="F31" s="1">
        <v>125328</v>
      </c>
      <c r="G31" s="1">
        <v>105853</v>
      </c>
      <c r="H31" s="1">
        <v>104039</v>
      </c>
      <c r="J31">
        <f t="shared" ref="J31:J33" si="2">AVERAGE(C31:H31)</f>
        <v>118691.16666666667</v>
      </c>
      <c r="K31">
        <f t="shared" ref="K31:K33" si="3">J31-$J$38</f>
        <v>110318.95833333334</v>
      </c>
      <c r="L31">
        <v>2</v>
      </c>
    </row>
    <row r="32" spans="1:13" x14ac:dyDescent="0.3">
      <c r="C32" s="1">
        <v>64921</v>
      </c>
      <c r="D32" s="1">
        <v>64920</v>
      </c>
      <c r="E32" s="1">
        <v>67910</v>
      </c>
      <c r="F32" s="1">
        <v>67142</v>
      </c>
      <c r="G32" s="1">
        <v>51291</v>
      </c>
      <c r="H32" s="1">
        <v>63805</v>
      </c>
      <c r="J32">
        <f t="shared" si="2"/>
        <v>63331.5</v>
      </c>
      <c r="K32">
        <f t="shared" si="3"/>
        <v>54959.291666666664</v>
      </c>
      <c r="L32">
        <v>1</v>
      </c>
    </row>
    <row r="33" spans="2:12" x14ac:dyDescent="0.3">
      <c r="C33" s="1">
        <v>37287</v>
      </c>
      <c r="D33" s="1">
        <v>41302</v>
      </c>
      <c r="E33" s="1">
        <v>37699</v>
      </c>
      <c r="F33" s="1">
        <v>37336</v>
      </c>
      <c r="G33" s="1">
        <v>36514</v>
      </c>
      <c r="H33" s="1">
        <v>35026</v>
      </c>
      <c r="J33">
        <f t="shared" si="2"/>
        <v>37527.333333333336</v>
      </c>
      <c r="K33">
        <f t="shared" si="3"/>
        <v>29155.125</v>
      </c>
      <c r="L33">
        <v>0.5</v>
      </c>
    </row>
    <row r="34" spans="2:12" x14ac:dyDescent="0.3">
      <c r="J34">
        <v>8372.2083299999995</v>
      </c>
      <c r="K34">
        <v>0</v>
      </c>
      <c r="L34">
        <v>0</v>
      </c>
    </row>
    <row r="37" spans="2:12" x14ac:dyDescent="0.3">
      <c r="C37" s="20" t="s">
        <v>233</v>
      </c>
      <c r="D37" s="20"/>
      <c r="E37" s="20"/>
      <c r="F37" s="20"/>
      <c r="G37" s="20"/>
      <c r="H37" s="20"/>
      <c r="J37" t="s">
        <v>234</v>
      </c>
    </row>
    <row r="38" spans="2:12" x14ac:dyDescent="0.3">
      <c r="C38" s="1">
        <v>7997</v>
      </c>
      <c r="D38" s="1">
        <v>8447</v>
      </c>
      <c r="E38" s="1">
        <v>7836</v>
      </c>
      <c r="F38" s="1">
        <v>8419</v>
      </c>
      <c r="G38" s="1">
        <v>7985</v>
      </c>
      <c r="H38" s="1">
        <v>8219</v>
      </c>
      <c r="J38">
        <f>AVERAGE(C38:H41)</f>
        <v>8372.2083333333339</v>
      </c>
    </row>
    <row r="39" spans="2:12" x14ac:dyDescent="0.3">
      <c r="C39" s="1">
        <v>9852</v>
      </c>
      <c r="D39" s="1">
        <v>8319</v>
      </c>
      <c r="E39" s="1">
        <v>7927</v>
      </c>
      <c r="F39" s="1">
        <v>11569</v>
      </c>
      <c r="G39" s="1">
        <v>7968</v>
      </c>
      <c r="H39" s="1">
        <v>8217</v>
      </c>
    </row>
    <row r="40" spans="2:12" x14ac:dyDescent="0.3">
      <c r="C40" s="1">
        <v>7768</v>
      </c>
      <c r="D40" s="1">
        <v>8567</v>
      </c>
      <c r="E40" s="1">
        <v>8222</v>
      </c>
      <c r="F40" s="1">
        <v>8720</v>
      </c>
      <c r="G40" s="1">
        <v>7674</v>
      </c>
      <c r="H40" s="1">
        <v>8196</v>
      </c>
    </row>
    <row r="41" spans="2:12" x14ac:dyDescent="0.3">
      <c r="C41" s="1">
        <v>8070</v>
      </c>
      <c r="D41" s="1">
        <v>8326</v>
      </c>
      <c r="E41" s="1">
        <v>7968</v>
      </c>
      <c r="F41" s="1">
        <v>8903</v>
      </c>
      <c r="G41" s="1">
        <v>7703</v>
      </c>
      <c r="H41" s="1">
        <v>8061</v>
      </c>
    </row>
    <row r="44" spans="2:12" x14ac:dyDescent="0.3">
      <c r="B44" s="12" t="s">
        <v>243</v>
      </c>
      <c r="C44" s="8"/>
      <c r="D44" s="8"/>
      <c r="E44" s="8"/>
      <c r="F44" s="8"/>
      <c r="G44" s="8"/>
      <c r="H44" s="8"/>
    </row>
    <row r="45" spans="2:12" x14ac:dyDescent="0.3">
      <c r="B45" s="9" t="s">
        <v>244</v>
      </c>
      <c r="C45" s="9"/>
      <c r="D45" s="9"/>
      <c r="E45" s="9"/>
    </row>
  </sheetData>
  <mergeCells count="10">
    <mergeCell ref="C29:H29"/>
    <mergeCell ref="C37:H37"/>
    <mergeCell ref="B2:E2"/>
    <mergeCell ref="B13:M13"/>
    <mergeCell ref="B14:C14"/>
    <mergeCell ref="D14:E14"/>
    <mergeCell ref="F14:G14"/>
    <mergeCell ref="H14:I14"/>
    <mergeCell ref="J14:K14"/>
    <mergeCell ref="L14:M1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0993-9A13-FF49-BB2C-90E6AE2BD1A3}">
  <dimension ref="A1:M43"/>
  <sheetViews>
    <sheetView topLeftCell="D1" workbookViewId="0">
      <selection activeCell="M30" sqref="M30"/>
    </sheetView>
  </sheetViews>
  <sheetFormatPr defaultColWidth="11.19921875" defaultRowHeight="15.6" x14ac:dyDescent="0.3"/>
  <sheetData>
    <row r="1" spans="1:13" x14ac:dyDescent="0.3">
      <c r="A1" s="14"/>
      <c r="B1" s="29" t="s">
        <v>221</v>
      </c>
      <c r="C1" s="29"/>
      <c r="D1" s="29"/>
      <c r="E1" s="29"/>
      <c r="F1" s="14"/>
      <c r="G1" s="14"/>
      <c r="H1" s="14"/>
      <c r="I1" s="14"/>
      <c r="J1" s="14"/>
      <c r="K1" s="14"/>
      <c r="L1" s="14"/>
      <c r="M1" s="14"/>
    </row>
    <row r="2" spans="1:13" x14ac:dyDescent="0.3">
      <c r="A2" s="15"/>
      <c r="B2" s="16">
        <v>1</v>
      </c>
      <c r="C2" s="16">
        <v>2</v>
      </c>
      <c r="D2" s="16">
        <v>3</v>
      </c>
      <c r="E2" s="16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</row>
    <row r="3" spans="1:13" x14ac:dyDescent="0.3">
      <c r="A3" s="18" t="s">
        <v>213</v>
      </c>
      <c r="B3" s="16" t="s">
        <v>0</v>
      </c>
      <c r="C3" s="1">
        <v>100</v>
      </c>
      <c r="D3" s="16" t="s">
        <v>0</v>
      </c>
      <c r="E3" s="1">
        <v>100</v>
      </c>
      <c r="F3" s="16" t="s">
        <v>0</v>
      </c>
      <c r="G3" s="1">
        <v>100</v>
      </c>
      <c r="H3" s="16" t="s">
        <v>0</v>
      </c>
      <c r="I3" s="1">
        <v>100</v>
      </c>
      <c r="J3" s="16" t="s">
        <v>0</v>
      </c>
      <c r="K3" s="1">
        <v>100</v>
      </c>
      <c r="L3" s="16" t="s">
        <v>0</v>
      </c>
      <c r="M3" s="1">
        <v>100</v>
      </c>
    </row>
    <row r="4" spans="1:13" x14ac:dyDescent="0.3">
      <c r="A4" s="18" t="s">
        <v>214</v>
      </c>
      <c r="B4" s="16" t="s">
        <v>0</v>
      </c>
      <c r="C4" s="1">
        <v>50</v>
      </c>
      <c r="D4" s="16" t="s">
        <v>0</v>
      </c>
      <c r="E4" s="1">
        <v>50</v>
      </c>
      <c r="F4" s="16" t="s">
        <v>0</v>
      </c>
      <c r="G4" s="1">
        <v>50</v>
      </c>
      <c r="H4" s="16" t="s">
        <v>0</v>
      </c>
      <c r="I4" s="1">
        <v>50</v>
      </c>
      <c r="J4" s="16" t="s">
        <v>0</v>
      </c>
      <c r="K4" s="1">
        <v>50</v>
      </c>
      <c r="L4" s="16" t="s">
        <v>0</v>
      </c>
      <c r="M4" s="1">
        <v>50</v>
      </c>
    </row>
    <row r="5" spans="1:13" x14ac:dyDescent="0.3">
      <c r="A5" s="18" t="s">
        <v>215</v>
      </c>
      <c r="B5" s="16" t="s">
        <v>0</v>
      </c>
      <c r="C5" s="1">
        <v>25</v>
      </c>
      <c r="D5" s="16" t="s">
        <v>0</v>
      </c>
      <c r="E5" s="1">
        <v>25</v>
      </c>
      <c r="F5" s="16" t="s">
        <v>0</v>
      </c>
      <c r="G5" s="1">
        <v>25</v>
      </c>
      <c r="H5" s="16" t="s">
        <v>0</v>
      </c>
      <c r="I5" s="1">
        <v>25</v>
      </c>
      <c r="J5" s="16" t="s">
        <v>0</v>
      </c>
      <c r="K5" s="1">
        <v>25</v>
      </c>
      <c r="L5" s="16" t="s">
        <v>0</v>
      </c>
      <c r="M5" s="1">
        <v>25</v>
      </c>
    </row>
    <row r="6" spans="1:13" x14ac:dyDescent="0.3">
      <c r="A6" s="18" t="s">
        <v>216</v>
      </c>
      <c r="B6" s="16" t="s">
        <v>0</v>
      </c>
      <c r="C6" s="1">
        <f>C5/2</f>
        <v>12.5</v>
      </c>
      <c r="D6" s="16" t="s">
        <v>0</v>
      </c>
      <c r="E6" s="1">
        <f>E5/2</f>
        <v>12.5</v>
      </c>
      <c r="F6" s="16" t="s">
        <v>0</v>
      </c>
      <c r="G6" s="1">
        <f>G5/2</f>
        <v>12.5</v>
      </c>
      <c r="H6" s="16" t="s">
        <v>0</v>
      </c>
      <c r="I6" s="1">
        <f>I5/2</f>
        <v>12.5</v>
      </c>
      <c r="J6" s="16" t="s">
        <v>0</v>
      </c>
      <c r="K6" s="1">
        <f>K5/2</f>
        <v>12.5</v>
      </c>
      <c r="L6" s="16" t="s">
        <v>0</v>
      </c>
      <c r="M6" s="1">
        <f>M5/2</f>
        <v>12.5</v>
      </c>
    </row>
    <row r="7" spans="1:13" x14ac:dyDescent="0.3">
      <c r="A7" s="18" t="s">
        <v>217</v>
      </c>
      <c r="B7" s="16" t="s">
        <v>0</v>
      </c>
      <c r="C7" s="1">
        <f t="shared" ref="C7:C10" si="0">C6/2</f>
        <v>6.25</v>
      </c>
      <c r="D7" s="16" t="s">
        <v>0</v>
      </c>
      <c r="E7" s="1">
        <f t="shared" ref="E7:E10" si="1">E6/2</f>
        <v>6.25</v>
      </c>
      <c r="F7" s="16" t="s">
        <v>0</v>
      </c>
      <c r="G7" s="1">
        <f t="shared" ref="G7:G10" si="2">G6/2</f>
        <v>6.25</v>
      </c>
      <c r="H7" s="16" t="s">
        <v>0</v>
      </c>
      <c r="I7" s="1">
        <f t="shared" ref="I7:I10" si="3">I6/2</f>
        <v>6.25</v>
      </c>
      <c r="J7" s="16" t="s">
        <v>0</v>
      </c>
      <c r="K7" s="1">
        <f t="shared" ref="K7:K10" si="4">K6/2</f>
        <v>6.25</v>
      </c>
      <c r="L7" s="16" t="s">
        <v>0</v>
      </c>
      <c r="M7" s="1">
        <f t="shared" ref="M7:M10" si="5">M6/2</f>
        <v>6.25</v>
      </c>
    </row>
    <row r="8" spans="1:13" x14ac:dyDescent="0.3">
      <c r="A8" s="18" t="s">
        <v>218</v>
      </c>
      <c r="B8" s="16" t="s">
        <v>230</v>
      </c>
      <c r="C8" s="1">
        <f t="shared" si="0"/>
        <v>3.125</v>
      </c>
      <c r="D8" s="16" t="s">
        <v>230</v>
      </c>
      <c r="E8" s="1">
        <f t="shared" si="1"/>
        <v>3.125</v>
      </c>
      <c r="F8" s="16" t="s">
        <v>230</v>
      </c>
      <c r="G8" s="1">
        <f t="shared" si="2"/>
        <v>3.125</v>
      </c>
      <c r="H8" s="16" t="s">
        <v>230</v>
      </c>
      <c r="I8" s="1">
        <f t="shared" si="3"/>
        <v>3.125</v>
      </c>
      <c r="J8" s="16" t="s">
        <v>230</v>
      </c>
      <c r="K8" s="1">
        <f t="shared" si="4"/>
        <v>3.125</v>
      </c>
      <c r="L8" s="16" t="s">
        <v>230</v>
      </c>
      <c r="M8" s="1">
        <f t="shared" si="5"/>
        <v>3.125</v>
      </c>
    </row>
    <row r="9" spans="1:13" x14ac:dyDescent="0.3">
      <c r="A9" s="18" t="s">
        <v>219</v>
      </c>
      <c r="B9" s="16" t="s">
        <v>230</v>
      </c>
      <c r="C9" s="1">
        <f t="shared" si="0"/>
        <v>1.5625</v>
      </c>
      <c r="D9" s="16" t="s">
        <v>230</v>
      </c>
      <c r="E9" s="1">
        <f t="shared" si="1"/>
        <v>1.5625</v>
      </c>
      <c r="F9" s="16" t="s">
        <v>230</v>
      </c>
      <c r="G9" s="1">
        <f t="shared" si="2"/>
        <v>1.5625</v>
      </c>
      <c r="H9" s="16" t="s">
        <v>230</v>
      </c>
      <c r="I9" s="1">
        <f t="shared" si="3"/>
        <v>1.5625</v>
      </c>
      <c r="J9" s="16" t="s">
        <v>230</v>
      </c>
      <c r="K9" s="1">
        <f t="shared" si="4"/>
        <v>1.5625</v>
      </c>
      <c r="L9" s="16" t="s">
        <v>230</v>
      </c>
      <c r="M9" s="1">
        <f t="shared" si="5"/>
        <v>1.5625</v>
      </c>
    </row>
    <row r="10" spans="1:13" x14ac:dyDescent="0.3">
      <c r="A10" s="18" t="s">
        <v>220</v>
      </c>
      <c r="B10" s="16" t="s">
        <v>230</v>
      </c>
      <c r="C10" s="1">
        <f t="shared" si="0"/>
        <v>0.78125</v>
      </c>
      <c r="D10" s="16" t="s">
        <v>230</v>
      </c>
      <c r="E10" s="1">
        <f t="shared" si="1"/>
        <v>0.78125</v>
      </c>
      <c r="F10" s="16" t="s">
        <v>230</v>
      </c>
      <c r="G10" s="1">
        <f t="shared" si="2"/>
        <v>0.78125</v>
      </c>
      <c r="H10" s="16" t="s">
        <v>230</v>
      </c>
      <c r="I10" s="1">
        <f t="shared" si="3"/>
        <v>0.78125</v>
      </c>
      <c r="J10" s="16" t="s">
        <v>230</v>
      </c>
      <c r="K10" s="1">
        <f t="shared" si="4"/>
        <v>0.78125</v>
      </c>
      <c r="L10" s="16" t="s">
        <v>230</v>
      </c>
      <c r="M10" s="1">
        <f t="shared" si="5"/>
        <v>0.78125</v>
      </c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3">
      <c r="A12" s="14"/>
      <c r="B12" s="25" t="s">
        <v>251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spans="1:13" x14ac:dyDescent="0.3">
      <c r="A13" s="14" t="s">
        <v>223</v>
      </c>
      <c r="B13" s="25">
        <v>94</v>
      </c>
      <c r="C13" s="26"/>
      <c r="D13" s="25">
        <v>96</v>
      </c>
      <c r="E13" s="26"/>
      <c r="F13" s="25">
        <v>104</v>
      </c>
      <c r="G13" s="26"/>
      <c r="H13" s="25">
        <v>107</v>
      </c>
      <c r="I13" s="26"/>
      <c r="J13" s="25">
        <v>114</v>
      </c>
      <c r="K13" s="26"/>
      <c r="L13" s="25">
        <v>118</v>
      </c>
      <c r="M13" s="26"/>
    </row>
    <row r="14" spans="1:13" x14ac:dyDescent="0.3">
      <c r="A14" s="15"/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>
        <v>8</v>
      </c>
      <c r="J14" s="16">
        <v>9</v>
      </c>
      <c r="K14" s="16">
        <v>10</v>
      </c>
      <c r="L14" s="16">
        <v>11</v>
      </c>
      <c r="M14" s="16">
        <v>12</v>
      </c>
    </row>
    <row r="15" spans="1:13" x14ac:dyDescent="0.3">
      <c r="A15" s="18" t="s">
        <v>213</v>
      </c>
      <c r="B15" s="16">
        <v>8579</v>
      </c>
      <c r="C15" s="16">
        <v>3862564</v>
      </c>
      <c r="D15" s="16">
        <v>24939</v>
      </c>
      <c r="E15" s="16">
        <v>3336294</v>
      </c>
      <c r="F15" s="16">
        <v>52554</v>
      </c>
      <c r="G15" s="16">
        <v>3419164</v>
      </c>
      <c r="H15" s="16">
        <v>133089</v>
      </c>
      <c r="I15" s="16">
        <v>2769639</v>
      </c>
      <c r="J15" s="16">
        <v>8662</v>
      </c>
      <c r="K15" s="16">
        <v>3706244</v>
      </c>
      <c r="L15" s="16">
        <v>33615</v>
      </c>
      <c r="M15" s="16">
        <v>2669005</v>
      </c>
    </row>
    <row r="16" spans="1:13" x14ac:dyDescent="0.3">
      <c r="A16" s="18" t="s">
        <v>214</v>
      </c>
      <c r="B16" s="16">
        <v>8368</v>
      </c>
      <c r="C16" s="16">
        <v>1885469</v>
      </c>
      <c r="D16" s="16">
        <v>41251</v>
      </c>
      <c r="E16" s="16">
        <v>1632520</v>
      </c>
      <c r="F16" s="16">
        <v>37197</v>
      </c>
      <c r="G16" s="16">
        <v>1852534</v>
      </c>
      <c r="H16" s="16">
        <v>59751</v>
      </c>
      <c r="I16" s="16">
        <v>1998152</v>
      </c>
      <c r="J16" s="16">
        <v>8631</v>
      </c>
      <c r="K16" s="16">
        <v>1567756</v>
      </c>
      <c r="L16" s="16">
        <v>30554</v>
      </c>
      <c r="M16" s="16">
        <v>1628019</v>
      </c>
    </row>
    <row r="17" spans="1:13" x14ac:dyDescent="0.3">
      <c r="A17" s="18" t="s">
        <v>215</v>
      </c>
      <c r="B17" s="16">
        <v>8669</v>
      </c>
      <c r="C17" s="16">
        <v>922448</v>
      </c>
      <c r="D17" s="16">
        <v>24112</v>
      </c>
      <c r="E17" s="16">
        <v>981141</v>
      </c>
      <c r="F17" s="16">
        <v>31743</v>
      </c>
      <c r="G17" s="16">
        <v>925405</v>
      </c>
      <c r="H17" s="16">
        <v>46476</v>
      </c>
      <c r="I17" s="16">
        <v>923859</v>
      </c>
      <c r="J17" s="16">
        <v>8786</v>
      </c>
      <c r="K17" s="16">
        <v>971721</v>
      </c>
      <c r="L17" s="16">
        <v>40156</v>
      </c>
      <c r="M17" s="16">
        <v>837287</v>
      </c>
    </row>
    <row r="18" spans="1:13" x14ac:dyDescent="0.3">
      <c r="A18" s="18" t="s">
        <v>216</v>
      </c>
      <c r="B18" s="16">
        <v>8546</v>
      </c>
      <c r="C18" s="16">
        <v>543963</v>
      </c>
      <c r="D18" s="16">
        <v>24551</v>
      </c>
      <c r="E18" s="16">
        <v>449481</v>
      </c>
      <c r="F18" s="16">
        <v>35635</v>
      </c>
      <c r="G18" s="16">
        <v>422233</v>
      </c>
      <c r="H18" s="16">
        <v>80551</v>
      </c>
      <c r="I18" s="16">
        <v>463712</v>
      </c>
      <c r="J18" s="16">
        <v>11399</v>
      </c>
      <c r="K18" s="16">
        <v>466821</v>
      </c>
      <c r="L18" s="16">
        <v>40638</v>
      </c>
      <c r="M18" s="16">
        <v>489269</v>
      </c>
    </row>
    <row r="19" spans="1:13" x14ac:dyDescent="0.3">
      <c r="A19" s="18" t="s">
        <v>217</v>
      </c>
      <c r="B19" s="16">
        <v>8606</v>
      </c>
      <c r="C19" s="16">
        <v>179270</v>
      </c>
      <c r="D19" s="16">
        <v>18515</v>
      </c>
      <c r="E19" s="16">
        <v>204445</v>
      </c>
      <c r="F19" s="16">
        <v>36570</v>
      </c>
      <c r="G19" s="16">
        <v>200850</v>
      </c>
      <c r="H19" s="16">
        <v>89699</v>
      </c>
      <c r="I19" s="16">
        <v>208716</v>
      </c>
      <c r="J19" s="16">
        <v>9196</v>
      </c>
      <c r="K19" s="16">
        <v>229896</v>
      </c>
      <c r="L19" s="16">
        <v>33582</v>
      </c>
      <c r="M19" s="16">
        <v>236247</v>
      </c>
    </row>
    <row r="20" spans="1:13" x14ac:dyDescent="0.3">
      <c r="A20" s="18" t="s">
        <v>218</v>
      </c>
      <c r="B20" s="16">
        <v>7827</v>
      </c>
      <c r="C20" s="16">
        <v>110654</v>
      </c>
      <c r="D20" s="16">
        <v>7985</v>
      </c>
      <c r="E20" s="16">
        <v>106688</v>
      </c>
      <c r="F20" s="16">
        <v>7867</v>
      </c>
      <c r="G20" s="16">
        <v>113647</v>
      </c>
      <c r="H20" s="16">
        <v>7851</v>
      </c>
      <c r="I20" s="16">
        <v>87840</v>
      </c>
      <c r="J20" s="16">
        <v>7958</v>
      </c>
      <c r="K20" s="16">
        <v>123606</v>
      </c>
      <c r="L20" s="16">
        <v>7968</v>
      </c>
      <c r="M20" s="16">
        <v>112718</v>
      </c>
    </row>
    <row r="21" spans="1:13" x14ac:dyDescent="0.3">
      <c r="A21" s="18" t="s">
        <v>219</v>
      </c>
      <c r="B21" s="16">
        <v>7730</v>
      </c>
      <c r="C21" s="16">
        <v>61141</v>
      </c>
      <c r="D21" s="16">
        <v>8070</v>
      </c>
      <c r="E21" s="16">
        <v>60205</v>
      </c>
      <c r="F21" s="16">
        <v>7931</v>
      </c>
      <c r="G21" s="16">
        <v>68933</v>
      </c>
      <c r="H21" s="16">
        <v>7843</v>
      </c>
      <c r="I21" s="16">
        <v>69101</v>
      </c>
      <c r="J21" s="16">
        <v>7878</v>
      </c>
      <c r="K21" s="16">
        <v>56271</v>
      </c>
      <c r="L21" s="16">
        <v>7817</v>
      </c>
      <c r="M21" s="16">
        <v>60259</v>
      </c>
    </row>
    <row r="22" spans="1:13" x14ac:dyDescent="0.3">
      <c r="A22" s="18" t="s">
        <v>220</v>
      </c>
      <c r="B22" s="16">
        <v>7951</v>
      </c>
      <c r="C22" s="16">
        <v>36143</v>
      </c>
      <c r="D22" s="16">
        <v>7987</v>
      </c>
      <c r="E22" s="16">
        <v>35406</v>
      </c>
      <c r="F22" s="16">
        <v>7904</v>
      </c>
      <c r="G22" s="16">
        <v>31975</v>
      </c>
      <c r="H22" s="16">
        <v>8039</v>
      </c>
      <c r="I22" s="16">
        <v>32069</v>
      </c>
      <c r="J22" s="16">
        <v>7884</v>
      </c>
      <c r="K22" s="16">
        <v>37053</v>
      </c>
      <c r="L22" s="16">
        <v>7759</v>
      </c>
      <c r="M22" s="16">
        <v>28198</v>
      </c>
    </row>
    <row r="23" spans="1:13" x14ac:dyDescent="0.3">
      <c r="A23" s="19" t="s">
        <v>234</v>
      </c>
      <c r="B23">
        <f>AVERAGE(B15:B19)</f>
        <v>8553.6</v>
      </c>
      <c r="D23">
        <f>AVERAGE(D15:D19)</f>
        <v>26673.599999999999</v>
      </c>
      <c r="F23">
        <f>AVERAGE(F15:F19)</f>
        <v>38739.800000000003</v>
      </c>
      <c r="H23">
        <f>AVERAGE(H15:H19)</f>
        <v>81913.2</v>
      </c>
      <c r="J23">
        <f>AVERAGE(J15:J19)</f>
        <v>9334.7999999999993</v>
      </c>
      <c r="L23">
        <f>AVERAGE(L15:L19)</f>
        <v>35709</v>
      </c>
    </row>
    <row r="24" spans="1:13" x14ac:dyDescent="0.3">
      <c r="A24" s="19" t="s">
        <v>235</v>
      </c>
      <c r="B24">
        <f>B23-$I$41</f>
        <v>650.87777777777774</v>
      </c>
      <c r="D24">
        <f>D23-$I$41</f>
        <v>18770.877777777776</v>
      </c>
      <c r="F24">
        <f>F23-$I$41</f>
        <v>30837.07777777778</v>
      </c>
      <c r="H24">
        <f>H23-$I$41</f>
        <v>74010.477777777778</v>
      </c>
      <c r="J24">
        <f>J23-$I$41</f>
        <v>1432.0777777777766</v>
      </c>
      <c r="L24">
        <f>L23-$I$41</f>
        <v>27806.277777777777</v>
      </c>
    </row>
    <row r="25" spans="1:13" x14ac:dyDescent="0.3">
      <c r="A25" s="19" t="s">
        <v>240</v>
      </c>
      <c r="B25">
        <f>B24* 0.0000301497 - 0.7479616702</f>
        <v>-0.72833790046333335</v>
      </c>
      <c r="D25">
        <f>D24* 0.0000301497 - 0.7479616702</f>
        <v>-0.18202533646333341</v>
      </c>
      <c r="F25">
        <f>F24* 0.0000301497 - 0.7479616702</f>
        <v>0.18176697367666672</v>
      </c>
      <c r="H25">
        <f>H24* 0.0000301497 - 0.7479616702</f>
        <v>1.4834320316566667</v>
      </c>
      <c r="J25">
        <f>J24* 0.0000301497 - 0.7479616702</f>
        <v>-0.70478495482333336</v>
      </c>
      <c r="L25">
        <f>L24* 0.0000301497 - 0.7479616702</f>
        <v>9.0389262916666602E-2</v>
      </c>
    </row>
    <row r="27" spans="1:13" x14ac:dyDescent="0.3">
      <c r="I27" t="s">
        <v>234</v>
      </c>
    </row>
    <row r="28" spans="1:13" x14ac:dyDescent="0.3">
      <c r="B28" s="16">
        <v>3862564</v>
      </c>
      <c r="C28" s="16">
        <v>3336294</v>
      </c>
      <c r="D28" s="16">
        <v>3419164</v>
      </c>
      <c r="E28" s="16">
        <v>2769639</v>
      </c>
      <c r="F28" s="16">
        <v>3706244</v>
      </c>
      <c r="G28" s="16">
        <v>2669005</v>
      </c>
      <c r="I28">
        <f>AVERAGE(B28:G28)</f>
        <v>3293818.3333333335</v>
      </c>
      <c r="J28">
        <f>I28-$I$41</f>
        <v>3285915.6111111115</v>
      </c>
      <c r="K28" s="1">
        <v>100</v>
      </c>
    </row>
    <row r="29" spans="1:13" x14ac:dyDescent="0.3">
      <c r="B29" s="16">
        <v>1885469</v>
      </c>
      <c r="C29" s="16">
        <v>1632520</v>
      </c>
      <c r="D29" s="16">
        <v>1852534</v>
      </c>
      <c r="E29" s="16">
        <v>1998152</v>
      </c>
      <c r="F29" s="16">
        <v>1567756</v>
      </c>
      <c r="G29" s="16">
        <v>1628019</v>
      </c>
      <c r="I29">
        <f t="shared" ref="I29:I35" si="6">AVERAGE(B29:G29)</f>
        <v>1760741.6666666667</v>
      </c>
      <c r="J29">
        <f t="shared" ref="J29:J35" si="7">I29-$I$41</f>
        <v>1752838.9444444445</v>
      </c>
      <c r="K29" s="1">
        <v>50</v>
      </c>
    </row>
    <row r="30" spans="1:13" x14ac:dyDescent="0.3">
      <c r="B30" s="16">
        <v>922448</v>
      </c>
      <c r="C30" s="16">
        <v>981141</v>
      </c>
      <c r="D30" s="16">
        <v>925405</v>
      </c>
      <c r="E30" s="16">
        <v>923859</v>
      </c>
      <c r="F30" s="16">
        <v>971721</v>
      </c>
      <c r="G30" s="16">
        <v>837287</v>
      </c>
      <c r="I30">
        <f t="shared" si="6"/>
        <v>926976.83333333337</v>
      </c>
      <c r="J30">
        <f t="shared" si="7"/>
        <v>919074.11111111112</v>
      </c>
      <c r="K30" s="1">
        <v>25</v>
      </c>
    </row>
    <row r="31" spans="1:13" x14ac:dyDescent="0.3">
      <c r="B31" s="16">
        <v>543963</v>
      </c>
      <c r="C31" s="16">
        <v>449481</v>
      </c>
      <c r="D31" s="16">
        <v>422233</v>
      </c>
      <c r="E31" s="16">
        <v>463712</v>
      </c>
      <c r="F31" s="16">
        <v>466821</v>
      </c>
      <c r="G31" s="16">
        <v>489269</v>
      </c>
      <c r="I31">
        <f t="shared" si="6"/>
        <v>472579.83333333331</v>
      </c>
      <c r="J31">
        <f t="shared" si="7"/>
        <v>464677.11111111107</v>
      </c>
      <c r="K31" s="1">
        <f>K30/2</f>
        <v>12.5</v>
      </c>
    </row>
    <row r="32" spans="1:13" x14ac:dyDescent="0.3">
      <c r="B32" s="16">
        <v>179270</v>
      </c>
      <c r="C32" s="16">
        <v>204445</v>
      </c>
      <c r="D32" s="16">
        <v>200850</v>
      </c>
      <c r="E32" s="16">
        <v>208716</v>
      </c>
      <c r="F32" s="16">
        <v>229896</v>
      </c>
      <c r="G32" s="16">
        <v>236247</v>
      </c>
      <c r="I32">
        <f t="shared" si="6"/>
        <v>209904</v>
      </c>
      <c r="J32">
        <f t="shared" si="7"/>
        <v>202001.27777777778</v>
      </c>
      <c r="K32" s="1">
        <f t="shared" ref="K32:K35" si="8">K31/2</f>
        <v>6.25</v>
      </c>
    </row>
    <row r="33" spans="2:11" x14ac:dyDescent="0.3">
      <c r="B33" s="16">
        <v>110654</v>
      </c>
      <c r="C33" s="16">
        <v>106688</v>
      </c>
      <c r="D33" s="16">
        <v>113647</v>
      </c>
      <c r="E33" s="16">
        <v>87840</v>
      </c>
      <c r="F33" s="16">
        <v>123606</v>
      </c>
      <c r="G33" s="16">
        <v>112718</v>
      </c>
      <c r="I33">
        <f t="shared" si="6"/>
        <v>109192.16666666667</v>
      </c>
      <c r="J33">
        <f t="shared" si="7"/>
        <v>101289.44444444445</v>
      </c>
      <c r="K33" s="1">
        <f t="shared" si="8"/>
        <v>3.125</v>
      </c>
    </row>
    <row r="34" spans="2:11" x14ac:dyDescent="0.3">
      <c r="B34" s="16">
        <v>61141</v>
      </c>
      <c r="C34" s="16">
        <v>60205</v>
      </c>
      <c r="D34" s="16">
        <v>68933</v>
      </c>
      <c r="E34" s="16">
        <v>69101</v>
      </c>
      <c r="F34" s="16">
        <v>56271</v>
      </c>
      <c r="G34" s="16">
        <v>60259</v>
      </c>
      <c r="I34">
        <f t="shared" si="6"/>
        <v>62651.666666666664</v>
      </c>
      <c r="J34">
        <f t="shared" si="7"/>
        <v>54748.944444444438</v>
      </c>
      <c r="K34" s="1">
        <f t="shared" si="8"/>
        <v>1.5625</v>
      </c>
    </row>
    <row r="35" spans="2:11" x14ac:dyDescent="0.3">
      <c r="B35" s="16">
        <v>36143</v>
      </c>
      <c r="C35" s="16">
        <v>35406</v>
      </c>
      <c r="D35" s="16">
        <v>31975</v>
      </c>
      <c r="E35" s="16">
        <v>32069</v>
      </c>
      <c r="F35" s="16">
        <v>37053</v>
      </c>
      <c r="G35" s="16">
        <v>28198</v>
      </c>
      <c r="I35">
        <f t="shared" si="6"/>
        <v>33474</v>
      </c>
      <c r="J35">
        <f t="shared" si="7"/>
        <v>25571.277777777777</v>
      </c>
      <c r="K35" s="1">
        <f t="shared" si="8"/>
        <v>0.78125</v>
      </c>
    </row>
    <row r="41" spans="2:11" x14ac:dyDescent="0.3">
      <c r="B41" s="16">
        <v>7827</v>
      </c>
      <c r="C41" s="16">
        <v>7985</v>
      </c>
      <c r="D41" s="16">
        <v>7867</v>
      </c>
      <c r="E41" s="16">
        <v>7851</v>
      </c>
      <c r="F41" s="16">
        <v>7958</v>
      </c>
      <c r="G41" s="16">
        <v>7968</v>
      </c>
      <c r="I41">
        <f>AVERAGE(B41:G43)</f>
        <v>7902.7222222222226</v>
      </c>
    </row>
    <row r="42" spans="2:11" x14ac:dyDescent="0.3">
      <c r="B42" s="16">
        <v>7730</v>
      </c>
      <c r="C42" s="16">
        <v>8070</v>
      </c>
      <c r="D42" s="16">
        <v>7931</v>
      </c>
      <c r="E42" s="16">
        <v>7843</v>
      </c>
      <c r="F42" s="16">
        <v>7878</v>
      </c>
      <c r="G42" s="16">
        <v>7817</v>
      </c>
    </row>
    <row r="43" spans="2:11" x14ac:dyDescent="0.3">
      <c r="B43" s="16">
        <v>7951</v>
      </c>
      <c r="C43" s="16">
        <v>7987</v>
      </c>
      <c r="D43" s="16">
        <v>7904</v>
      </c>
      <c r="E43" s="16">
        <v>8039</v>
      </c>
      <c r="F43" s="16">
        <v>7884</v>
      </c>
      <c r="G43" s="16">
        <v>7759</v>
      </c>
    </row>
  </sheetData>
  <mergeCells count="8">
    <mergeCell ref="B1:E1"/>
    <mergeCell ref="B12:M12"/>
    <mergeCell ref="B13:C13"/>
    <mergeCell ref="D13:E13"/>
    <mergeCell ref="F13:G13"/>
    <mergeCell ref="H13:I13"/>
    <mergeCell ref="J13:K13"/>
    <mergeCell ref="L13:M13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2590D-9725-864F-81C5-10DD9A0B5F77}">
  <dimension ref="A1:M43"/>
  <sheetViews>
    <sheetView topLeftCell="D7" workbookViewId="0">
      <selection activeCell="L32" sqref="L32"/>
    </sheetView>
  </sheetViews>
  <sheetFormatPr defaultColWidth="11.19921875" defaultRowHeight="15.6" x14ac:dyDescent="0.3"/>
  <sheetData>
    <row r="1" spans="1:13" x14ac:dyDescent="0.3">
      <c r="A1" s="14"/>
      <c r="B1" s="29" t="s">
        <v>221</v>
      </c>
      <c r="C1" s="29"/>
      <c r="D1" s="29"/>
      <c r="E1" s="29"/>
      <c r="F1" s="14"/>
      <c r="G1" s="14"/>
      <c r="H1" s="14"/>
      <c r="I1" s="14"/>
      <c r="J1" s="14"/>
      <c r="K1" s="14"/>
      <c r="L1" s="14"/>
      <c r="M1" s="14"/>
    </row>
    <row r="2" spans="1:13" x14ac:dyDescent="0.3">
      <c r="A2" s="15"/>
      <c r="B2" s="16">
        <v>1</v>
      </c>
      <c r="C2" s="16">
        <v>2</v>
      </c>
      <c r="D2" s="16">
        <v>3</v>
      </c>
      <c r="E2" s="16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</row>
    <row r="3" spans="1:13" x14ac:dyDescent="0.3">
      <c r="A3" s="18" t="s">
        <v>213</v>
      </c>
      <c r="B3" s="16" t="s">
        <v>0</v>
      </c>
      <c r="C3" s="1">
        <v>100</v>
      </c>
      <c r="D3" s="16" t="s">
        <v>0</v>
      </c>
      <c r="E3" s="1">
        <v>100</v>
      </c>
      <c r="F3" s="16" t="s">
        <v>0</v>
      </c>
      <c r="G3" s="1">
        <v>100</v>
      </c>
      <c r="H3" s="16" t="s">
        <v>0</v>
      </c>
      <c r="I3" s="1">
        <v>100</v>
      </c>
      <c r="J3" s="16" t="s">
        <v>0</v>
      </c>
      <c r="K3" s="1">
        <v>100</v>
      </c>
      <c r="L3" s="16" t="s">
        <v>0</v>
      </c>
      <c r="M3" s="1">
        <v>100</v>
      </c>
    </row>
    <row r="4" spans="1:13" x14ac:dyDescent="0.3">
      <c r="A4" s="18" t="s">
        <v>214</v>
      </c>
      <c r="B4" s="16" t="s">
        <v>0</v>
      </c>
      <c r="C4" s="1">
        <v>50</v>
      </c>
      <c r="D4" s="16" t="s">
        <v>0</v>
      </c>
      <c r="E4" s="1">
        <v>50</v>
      </c>
      <c r="F4" s="16" t="s">
        <v>0</v>
      </c>
      <c r="G4" s="1">
        <v>50</v>
      </c>
      <c r="H4" s="16" t="s">
        <v>0</v>
      </c>
      <c r="I4" s="1">
        <v>50</v>
      </c>
      <c r="J4" s="16" t="s">
        <v>0</v>
      </c>
      <c r="K4" s="1">
        <v>50</v>
      </c>
      <c r="L4" s="16" t="s">
        <v>0</v>
      </c>
      <c r="M4" s="1">
        <v>50</v>
      </c>
    </row>
    <row r="5" spans="1:13" x14ac:dyDescent="0.3">
      <c r="A5" s="18" t="s">
        <v>215</v>
      </c>
      <c r="B5" s="16" t="s">
        <v>0</v>
      </c>
      <c r="C5" s="1">
        <v>25</v>
      </c>
      <c r="D5" s="16" t="s">
        <v>0</v>
      </c>
      <c r="E5" s="1">
        <v>25</v>
      </c>
      <c r="F5" s="16" t="s">
        <v>0</v>
      </c>
      <c r="G5" s="1">
        <v>25</v>
      </c>
      <c r="H5" s="16" t="s">
        <v>0</v>
      </c>
      <c r="I5" s="1">
        <v>25</v>
      </c>
      <c r="J5" s="16" t="s">
        <v>0</v>
      </c>
      <c r="K5" s="1">
        <v>25</v>
      </c>
      <c r="L5" s="16" t="s">
        <v>0</v>
      </c>
      <c r="M5" s="1">
        <v>25</v>
      </c>
    </row>
    <row r="6" spans="1:13" x14ac:dyDescent="0.3">
      <c r="A6" s="18" t="s">
        <v>216</v>
      </c>
      <c r="B6" s="16" t="s">
        <v>0</v>
      </c>
      <c r="C6" s="1">
        <f>C5/2</f>
        <v>12.5</v>
      </c>
      <c r="D6" s="16" t="s">
        <v>0</v>
      </c>
      <c r="E6" s="1">
        <f>E5/2</f>
        <v>12.5</v>
      </c>
      <c r="F6" s="16" t="s">
        <v>0</v>
      </c>
      <c r="G6" s="1">
        <f>G5/2</f>
        <v>12.5</v>
      </c>
      <c r="H6" s="16" t="s">
        <v>0</v>
      </c>
      <c r="I6" s="1">
        <f>I5/2</f>
        <v>12.5</v>
      </c>
      <c r="J6" s="16" t="s">
        <v>0</v>
      </c>
      <c r="K6" s="1">
        <f>K5/2</f>
        <v>12.5</v>
      </c>
      <c r="L6" s="16" t="s">
        <v>0</v>
      </c>
      <c r="M6" s="1">
        <f>M5/2</f>
        <v>12.5</v>
      </c>
    </row>
    <row r="7" spans="1:13" x14ac:dyDescent="0.3">
      <c r="A7" s="18" t="s">
        <v>217</v>
      </c>
      <c r="B7" s="16" t="s">
        <v>0</v>
      </c>
      <c r="C7" s="1">
        <f t="shared" ref="C7:C10" si="0">C6/2</f>
        <v>6.25</v>
      </c>
      <c r="D7" s="16" t="s">
        <v>0</v>
      </c>
      <c r="E7" s="1">
        <f t="shared" ref="E7:E10" si="1">E6/2</f>
        <v>6.25</v>
      </c>
      <c r="F7" s="16" t="s">
        <v>0</v>
      </c>
      <c r="G7" s="1">
        <f t="shared" ref="G7:G10" si="2">G6/2</f>
        <v>6.25</v>
      </c>
      <c r="H7" s="16" t="s">
        <v>0</v>
      </c>
      <c r="I7" s="1">
        <f t="shared" ref="I7:I10" si="3">I6/2</f>
        <v>6.25</v>
      </c>
      <c r="J7" s="16" t="s">
        <v>0</v>
      </c>
      <c r="K7" s="1">
        <f t="shared" ref="K7:K10" si="4">K6/2</f>
        <v>6.25</v>
      </c>
      <c r="L7" s="16" t="s">
        <v>0</v>
      </c>
      <c r="M7" s="1">
        <f t="shared" ref="M7:M10" si="5">M6/2</f>
        <v>6.25</v>
      </c>
    </row>
    <row r="8" spans="1:13" x14ac:dyDescent="0.3">
      <c r="A8" s="18" t="s">
        <v>218</v>
      </c>
      <c r="B8" s="16" t="s">
        <v>230</v>
      </c>
      <c r="C8" s="1">
        <f t="shared" si="0"/>
        <v>3.125</v>
      </c>
      <c r="D8" s="16" t="s">
        <v>230</v>
      </c>
      <c r="E8" s="1">
        <f t="shared" si="1"/>
        <v>3.125</v>
      </c>
      <c r="F8" s="16" t="s">
        <v>230</v>
      </c>
      <c r="G8" s="1">
        <f t="shared" si="2"/>
        <v>3.125</v>
      </c>
      <c r="H8" s="16" t="s">
        <v>230</v>
      </c>
      <c r="I8" s="1">
        <f t="shared" si="3"/>
        <v>3.125</v>
      </c>
      <c r="J8" s="16" t="s">
        <v>230</v>
      </c>
      <c r="K8" s="1">
        <f t="shared" si="4"/>
        <v>3.125</v>
      </c>
      <c r="L8" s="16" t="s">
        <v>230</v>
      </c>
      <c r="M8" s="1">
        <f t="shared" si="5"/>
        <v>3.125</v>
      </c>
    </row>
    <row r="9" spans="1:13" x14ac:dyDescent="0.3">
      <c r="A9" s="18" t="s">
        <v>219</v>
      </c>
      <c r="B9" s="16" t="s">
        <v>230</v>
      </c>
      <c r="C9" s="1">
        <f t="shared" si="0"/>
        <v>1.5625</v>
      </c>
      <c r="D9" s="16" t="s">
        <v>230</v>
      </c>
      <c r="E9" s="1">
        <f t="shared" si="1"/>
        <v>1.5625</v>
      </c>
      <c r="F9" s="16" t="s">
        <v>230</v>
      </c>
      <c r="G9" s="1">
        <f t="shared" si="2"/>
        <v>1.5625</v>
      </c>
      <c r="H9" s="16" t="s">
        <v>230</v>
      </c>
      <c r="I9" s="1">
        <f t="shared" si="3"/>
        <v>1.5625</v>
      </c>
      <c r="J9" s="16" t="s">
        <v>230</v>
      </c>
      <c r="K9" s="1">
        <f t="shared" si="4"/>
        <v>1.5625</v>
      </c>
      <c r="L9" s="16" t="s">
        <v>230</v>
      </c>
      <c r="M9" s="1">
        <f t="shared" si="5"/>
        <v>1.5625</v>
      </c>
    </row>
    <row r="10" spans="1:13" x14ac:dyDescent="0.3">
      <c r="A10" s="18" t="s">
        <v>220</v>
      </c>
      <c r="B10" s="16" t="s">
        <v>230</v>
      </c>
      <c r="C10" s="1">
        <f t="shared" si="0"/>
        <v>0.78125</v>
      </c>
      <c r="D10" s="16" t="s">
        <v>230</v>
      </c>
      <c r="E10" s="1">
        <f t="shared" si="1"/>
        <v>0.78125</v>
      </c>
      <c r="F10" s="16" t="s">
        <v>230</v>
      </c>
      <c r="G10" s="1">
        <f t="shared" si="2"/>
        <v>0.78125</v>
      </c>
      <c r="H10" s="16" t="s">
        <v>230</v>
      </c>
      <c r="I10" s="1">
        <f t="shared" si="3"/>
        <v>0.78125</v>
      </c>
      <c r="J10" s="16" t="s">
        <v>230</v>
      </c>
      <c r="K10" s="1">
        <f t="shared" si="4"/>
        <v>0.78125</v>
      </c>
      <c r="L10" s="16" t="s">
        <v>230</v>
      </c>
      <c r="M10" s="1">
        <f t="shared" si="5"/>
        <v>0.78125</v>
      </c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3">
      <c r="A12" s="14"/>
      <c r="B12" s="25" t="s">
        <v>251</v>
      </c>
      <c r="C12" s="27"/>
      <c r="D12" s="27"/>
      <c r="E12" s="27"/>
      <c r="F12" s="27"/>
      <c r="G12" s="27"/>
      <c r="H12" s="27"/>
      <c r="I12" s="27"/>
      <c r="J12" s="27" t="s">
        <v>249</v>
      </c>
      <c r="K12" s="27"/>
      <c r="L12" s="27"/>
      <c r="M12" s="28"/>
    </row>
    <row r="13" spans="1:13" x14ac:dyDescent="0.3">
      <c r="A13" s="14" t="s">
        <v>223</v>
      </c>
      <c r="B13" s="25" t="s">
        <v>225</v>
      </c>
      <c r="C13" s="26"/>
      <c r="D13" s="25" t="s">
        <v>226</v>
      </c>
      <c r="E13" s="26"/>
      <c r="F13" s="25" t="s">
        <v>227</v>
      </c>
      <c r="G13" s="26"/>
      <c r="H13" s="25" t="s">
        <v>229</v>
      </c>
      <c r="I13" s="26"/>
      <c r="J13" s="25">
        <v>15</v>
      </c>
      <c r="K13" s="26"/>
      <c r="L13" s="25">
        <v>19</v>
      </c>
      <c r="M13" s="26"/>
    </row>
    <row r="14" spans="1:13" x14ac:dyDescent="0.3">
      <c r="A14" s="15"/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>
        <v>8</v>
      </c>
      <c r="J14" s="16">
        <v>9</v>
      </c>
      <c r="K14" s="16">
        <v>10</v>
      </c>
      <c r="L14" s="16">
        <v>11</v>
      </c>
      <c r="M14" s="16">
        <v>12</v>
      </c>
    </row>
    <row r="15" spans="1:13" x14ac:dyDescent="0.3">
      <c r="A15" s="18" t="s">
        <v>213</v>
      </c>
      <c r="B15" s="16">
        <v>7872</v>
      </c>
      <c r="C15" s="16">
        <v>3109549</v>
      </c>
      <c r="D15" s="16">
        <v>8154</v>
      </c>
      <c r="E15" s="16">
        <v>3569523</v>
      </c>
      <c r="F15" s="16">
        <v>7885</v>
      </c>
      <c r="G15" s="16">
        <v>2979322</v>
      </c>
      <c r="H15" s="16">
        <v>8509</v>
      </c>
      <c r="I15" s="16">
        <v>2921623</v>
      </c>
      <c r="J15" s="16">
        <v>8451</v>
      </c>
      <c r="K15" s="16">
        <v>2761996</v>
      </c>
      <c r="L15" s="16">
        <v>1222307</v>
      </c>
      <c r="M15" s="16">
        <v>2724837</v>
      </c>
    </row>
    <row r="16" spans="1:13" x14ac:dyDescent="0.3">
      <c r="A16" s="18" t="s">
        <v>214</v>
      </c>
      <c r="B16" s="16">
        <v>7882</v>
      </c>
      <c r="C16" s="16">
        <v>1853454</v>
      </c>
      <c r="D16" s="16">
        <v>8352</v>
      </c>
      <c r="E16" s="16">
        <v>1691484</v>
      </c>
      <c r="F16" s="16">
        <v>8086</v>
      </c>
      <c r="G16" s="16">
        <v>1752565</v>
      </c>
      <c r="H16" s="16">
        <v>8564</v>
      </c>
      <c r="I16" s="16">
        <v>1702232</v>
      </c>
      <c r="J16" s="16">
        <v>8536</v>
      </c>
      <c r="K16" s="16">
        <v>1648083</v>
      </c>
      <c r="L16" s="16">
        <v>1620775</v>
      </c>
      <c r="M16" s="16">
        <v>1530298</v>
      </c>
    </row>
    <row r="17" spans="1:13" x14ac:dyDescent="0.3">
      <c r="A17" s="18" t="s">
        <v>215</v>
      </c>
      <c r="B17" s="16">
        <v>8032</v>
      </c>
      <c r="C17" s="16">
        <v>947649</v>
      </c>
      <c r="D17" s="16">
        <v>8326</v>
      </c>
      <c r="E17" s="16">
        <v>959325</v>
      </c>
      <c r="F17" s="16">
        <v>8180</v>
      </c>
      <c r="G17" s="16">
        <v>828775</v>
      </c>
      <c r="H17" s="16">
        <v>8368</v>
      </c>
      <c r="I17" s="16">
        <v>750984</v>
      </c>
      <c r="J17" s="16">
        <v>8384</v>
      </c>
      <c r="K17" s="16">
        <v>912844</v>
      </c>
      <c r="L17" s="16">
        <v>1588319</v>
      </c>
      <c r="M17" s="16">
        <v>830524</v>
      </c>
    </row>
    <row r="18" spans="1:13" x14ac:dyDescent="0.3">
      <c r="A18" s="18" t="s">
        <v>216</v>
      </c>
      <c r="B18" s="16">
        <v>8094</v>
      </c>
      <c r="C18" s="16">
        <v>376738</v>
      </c>
      <c r="D18" s="16">
        <v>8217</v>
      </c>
      <c r="E18" s="16">
        <v>452635</v>
      </c>
      <c r="F18" s="16">
        <v>8054</v>
      </c>
      <c r="G18" s="16">
        <v>403954</v>
      </c>
      <c r="H18" s="16">
        <v>7953</v>
      </c>
      <c r="I18" s="16">
        <v>424834</v>
      </c>
      <c r="J18" s="16">
        <v>8619</v>
      </c>
      <c r="K18" s="16">
        <v>475169</v>
      </c>
      <c r="L18" s="16">
        <v>1180792</v>
      </c>
      <c r="M18" s="16">
        <v>452365</v>
      </c>
    </row>
    <row r="19" spans="1:13" x14ac:dyDescent="0.3">
      <c r="A19" s="18" t="s">
        <v>217</v>
      </c>
      <c r="B19" s="16">
        <v>8223</v>
      </c>
      <c r="C19" s="16">
        <v>220052</v>
      </c>
      <c r="D19" s="16">
        <v>8407</v>
      </c>
      <c r="E19" s="16">
        <v>206495</v>
      </c>
      <c r="F19" s="16">
        <v>7997</v>
      </c>
      <c r="G19" s="16">
        <v>239904</v>
      </c>
      <c r="H19" s="16">
        <v>8466</v>
      </c>
      <c r="I19" s="16">
        <v>210630</v>
      </c>
      <c r="J19" s="16">
        <v>8462</v>
      </c>
      <c r="K19" s="16">
        <v>214586</v>
      </c>
      <c r="L19" s="16">
        <v>1627182</v>
      </c>
      <c r="M19" s="16">
        <v>233925</v>
      </c>
    </row>
    <row r="20" spans="1:13" x14ac:dyDescent="0.3">
      <c r="A20" s="18" t="s">
        <v>218</v>
      </c>
      <c r="B20" s="16">
        <v>7551</v>
      </c>
      <c r="C20" s="16">
        <v>119946</v>
      </c>
      <c r="D20" s="16">
        <v>7785</v>
      </c>
      <c r="E20" s="16">
        <v>110590</v>
      </c>
      <c r="F20" s="16">
        <v>7338</v>
      </c>
      <c r="G20" s="16">
        <v>114115</v>
      </c>
      <c r="H20" s="16">
        <v>7975</v>
      </c>
      <c r="I20" s="16">
        <v>94307</v>
      </c>
      <c r="J20" s="16">
        <v>8066</v>
      </c>
      <c r="K20" s="16">
        <v>97990</v>
      </c>
      <c r="L20" s="16">
        <v>7795</v>
      </c>
      <c r="M20" s="16">
        <v>89503</v>
      </c>
    </row>
    <row r="21" spans="1:13" x14ac:dyDescent="0.3">
      <c r="A21" s="18" t="s">
        <v>219</v>
      </c>
      <c r="B21" s="16">
        <v>7511</v>
      </c>
      <c r="C21" s="16">
        <v>66398</v>
      </c>
      <c r="D21" s="16">
        <v>7914</v>
      </c>
      <c r="E21" s="16">
        <v>62216</v>
      </c>
      <c r="F21" s="16">
        <v>7557</v>
      </c>
      <c r="G21" s="16">
        <v>56793</v>
      </c>
      <c r="H21" s="16">
        <v>8092</v>
      </c>
      <c r="I21" s="16">
        <v>54045</v>
      </c>
      <c r="J21" s="16">
        <v>8010</v>
      </c>
      <c r="K21" s="16">
        <v>60489</v>
      </c>
      <c r="L21" s="16">
        <v>7802</v>
      </c>
      <c r="M21" s="16">
        <v>48049</v>
      </c>
    </row>
    <row r="22" spans="1:13" x14ac:dyDescent="0.3">
      <c r="A22" s="18" t="s">
        <v>220</v>
      </c>
      <c r="B22" s="16">
        <v>7544</v>
      </c>
      <c r="C22" s="16">
        <v>34702</v>
      </c>
      <c r="D22" s="16">
        <v>7944</v>
      </c>
      <c r="E22" s="16">
        <v>32372</v>
      </c>
      <c r="F22" s="16">
        <v>7518</v>
      </c>
      <c r="G22" s="16">
        <v>35246</v>
      </c>
      <c r="H22" s="16">
        <v>8499</v>
      </c>
      <c r="I22" s="16">
        <v>31336</v>
      </c>
      <c r="J22" s="16">
        <v>7995</v>
      </c>
      <c r="K22" s="16">
        <v>29950</v>
      </c>
      <c r="L22" s="16">
        <v>7295</v>
      </c>
      <c r="M22" s="16">
        <v>32436</v>
      </c>
    </row>
    <row r="23" spans="1:13" x14ac:dyDescent="0.3">
      <c r="A23" s="19" t="s">
        <v>234</v>
      </c>
      <c r="B23">
        <f>AVERAGE(B15:B19)</f>
        <v>8020.6</v>
      </c>
      <c r="D23">
        <f>AVERAGE(D15:D19)</f>
        <v>8291.2000000000007</v>
      </c>
      <c r="F23">
        <f>AVERAGE(F15:F19)</f>
        <v>8040.4</v>
      </c>
      <c r="H23">
        <f>AVERAGE(H15:H19)</f>
        <v>8372</v>
      </c>
      <c r="J23">
        <f>AVERAGE(J15:J19)</f>
        <v>8490.4</v>
      </c>
      <c r="L23">
        <f>AVERAGE(L15:L19)</f>
        <v>1447875</v>
      </c>
    </row>
    <row r="24" spans="1:13" x14ac:dyDescent="0.3">
      <c r="A24" s="19" t="s">
        <v>235</v>
      </c>
      <c r="B24">
        <f>B23-$I$41</f>
        <v>232.21111111111168</v>
      </c>
      <c r="D24">
        <f>D23-$I$41</f>
        <v>502.81111111111204</v>
      </c>
      <c r="F24">
        <f>F23-$I$41</f>
        <v>252.01111111111095</v>
      </c>
      <c r="H24">
        <f>H23-$I$41</f>
        <v>583.61111111111131</v>
      </c>
      <c r="J24">
        <f>J23-$I$41</f>
        <v>702.01111111111095</v>
      </c>
      <c r="L24">
        <f>L23-$I$41</f>
        <v>1440086.611111111</v>
      </c>
    </row>
    <row r="25" spans="1:13" x14ac:dyDescent="0.3">
      <c r="A25" s="19" t="s">
        <v>240</v>
      </c>
      <c r="B25">
        <f xml:space="preserve"> B24*0.0000327125 - 1.1197791412</f>
        <v>-1.1121829352277777</v>
      </c>
      <c r="D25">
        <f xml:space="preserve"> D24*0.0000327125 - 1.1197791412</f>
        <v>-1.1033309327277778</v>
      </c>
      <c r="F25">
        <f xml:space="preserve"> F24*0.0000327125 - 1.1197791412</f>
        <v>-1.1115352277277777</v>
      </c>
      <c r="H25">
        <f xml:space="preserve"> H24*0.0000327125 - 1.1197791412</f>
        <v>-1.1006877627277778</v>
      </c>
      <c r="J25">
        <f xml:space="preserve"> J24*0.0000327125 - 1.1197791412</f>
        <v>-1.0968146027277779</v>
      </c>
      <c r="L25">
        <f xml:space="preserve"> L24*0.0000327125 - 1.1197791412</f>
        <v>45.989054124772224</v>
      </c>
    </row>
    <row r="27" spans="1:13" x14ac:dyDescent="0.3">
      <c r="I27" t="s">
        <v>234</v>
      </c>
    </row>
    <row r="28" spans="1:13" x14ac:dyDescent="0.3">
      <c r="B28" s="16">
        <v>3109549</v>
      </c>
      <c r="C28" s="16">
        <v>3569523</v>
      </c>
      <c r="D28" s="16">
        <v>2979322</v>
      </c>
      <c r="E28" s="16">
        <v>2921623</v>
      </c>
      <c r="F28" s="16">
        <v>2761996</v>
      </c>
      <c r="G28" s="16">
        <v>2724837</v>
      </c>
      <c r="I28">
        <f>AVERAGE(B28:G28)</f>
        <v>3011141.6666666665</v>
      </c>
      <c r="J28">
        <f>I28-$I$41</f>
        <v>3003353.2777777775</v>
      </c>
      <c r="K28" s="1">
        <v>100</v>
      </c>
    </row>
    <row r="29" spans="1:13" x14ac:dyDescent="0.3">
      <c r="B29" s="16">
        <v>1853454</v>
      </c>
      <c r="C29" s="16">
        <v>1691484</v>
      </c>
      <c r="D29" s="16">
        <v>1752565</v>
      </c>
      <c r="E29" s="16">
        <v>1702232</v>
      </c>
      <c r="F29" s="16">
        <v>1648083</v>
      </c>
      <c r="G29" s="16">
        <v>1530298</v>
      </c>
      <c r="I29">
        <f t="shared" ref="I29:I35" si="6">AVERAGE(B29:G29)</f>
        <v>1696352.6666666667</v>
      </c>
      <c r="J29">
        <f t="shared" ref="J29:J35" si="7">I29-$I$41</f>
        <v>1688564.2777777778</v>
      </c>
      <c r="K29" s="1">
        <v>50</v>
      </c>
    </row>
    <row r="30" spans="1:13" x14ac:dyDescent="0.3">
      <c r="B30" s="16">
        <v>947649</v>
      </c>
      <c r="C30" s="16">
        <v>959325</v>
      </c>
      <c r="D30" s="16">
        <v>828775</v>
      </c>
      <c r="E30" s="16">
        <v>750984</v>
      </c>
      <c r="F30" s="16">
        <v>912844</v>
      </c>
      <c r="G30" s="16">
        <v>830524</v>
      </c>
      <c r="I30">
        <f t="shared" si="6"/>
        <v>871683.5</v>
      </c>
      <c r="J30">
        <f t="shared" si="7"/>
        <v>863895.11111111112</v>
      </c>
      <c r="K30" s="1">
        <v>25</v>
      </c>
    </row>
    <row r="31" spans="1:13" x14ac:dyDescent="0.3">
      <c r="B31" s="16">
        <v>376738</v>
      </c>
      <c r="C31" s="16">
        <v>452635</v>
      </c>
      <c r="D31" s="16">
        <v>403954</v>
      </c>
      <c r="E31" s="16">
        <v>424834</v>
      </c>
      <c r="F31" s="16">
        <v>475169</v>
      </c>
      <c r="G31" s="16">
        <v>452365</v>
      </c>
      <c r="I31">
        <f t="shared" si="6"/>
        <v>430949.16666666669</v>
      </c>
      <c r="J31">
        <f t="shared" si="7"/>
        <v>423160.77777777781</v>
      </c>
      <c r="K31" s="1">
        <f>K30/2</f>
        <v>12.5</v>
      </c>
    </row>
    <row r="32" spans="1:13" x14ac:dyDescent="0.3">
      <c r="B32" s="16">
        <v>220052</v>
      </c>
      <c r="C32" s="16">
        <v>206495</v>
      </c>
      <c r="D32" s="16">
        <v>239904</v>
      </c>
      <c r="E32" s="16">
        <v>210630</v>
      </c>
      <c r="F32" s="16">
        <v>214586</v>
      </c>
      <c r="G32" s="16">
        <v>233925</v>
      </c>
      <c r="I32">
        <f t="shared" si="6"/>
        <v>220932</v>
      </c>
      <c r="J32">
        <f t="shared" si="7"/>
        <v>213143.61111111112</v>
      </c>
      <c r="K32" s="1">
        <f t="shared" ref="K32:K35" si="8">K31/2</f>
        <v>6.25</v>
      </c>
    </row>
    <row r="33" spans="2:11" x14ac:dyDescent="0.3">
      <c r="B33" s="16">
        <v>119946</v>
      </c>
      <c r="C33" s="16">
        <v>110590</v>
      </c>
      <c r="D33" s="16">
        <v>114115</v>
      </c>
      <c r="E33" s="16">
        <v>94307</v>
      </c>
      <c r="F33" s="16">
        <v>97990</v>
      </c>
      <c r="G33" s="16">
        <v>89503</v>
      </c>
      <c r="I33">
        <f t="shared" si="6"/>
        <v>104408.5</v>
      </c>
      <c r="J33">
        <f t="shared" si="7"/>
        <v>96620.111111111109</v>
      </c>
      <c r="K33" s="1">
        <f t="shared" si="8"/>
        <v>3.125</v>
      </c>
    </row>
    <row r="34" spans="2:11" x14ac:dyDescent="0.3">
      <c r="B34" s="16">
        <v>66398</v>
      </c>
      <c r="C34" s="16">
        <v>62216</v>
      </c>
      <c r="D34" s="16">
        <v>56793</v>
      </c>
      <c r="E34" s="16">
        <v>54045</v>
      </c>
      <c r="F34" s="16">
        <v>60489</v>
      </c>
      <c r="G34" s="16">
        <v>48049</v>
      </c>
      <c r="I34">
        <f t="shared" si="6"/>
        <v>57998.333333333336</v>
      </c>
      <c r="J34">
        <f t="shared" si="7"/>
        <v>50209.944444444445</v>
      </c>
      <c r="K34" s="1">
        <f t="shared" si="8"/>
        <v>1.5625</v>
      </c>
    </row>
    <row r="35" spans="2:11" x14ac:dyDescent="0.3">
      <c r="B35" s="16">
        <v>34702</v>
      </c>
      <c r="C35" s="16">
        <v>32372</v>
      </c>
      <c r="D35" s="16">
        <v>35246</v>
      </c>
      <c r="E35" s="16">
        <v>31336</v>
      </c>
      <c r="F35" s="16">
        <v>29950</v>
      </c>
      <c r="G35" s="16">
        <v>32436</v>
      </c>
      <c r="I35">
        <f t="shared" si="6"/>
        <v>32673.666666666668</v>
      </c>
      <c r="J35">
        <f t="shared" si="7"/>
        <v>24885.277777777781</v>
      </c>
      <c r="K35" s="1">
        <f t="shared" si="8"/>
        <v>0.78125</v>
      </c>
    </row>
    <row r="41" spans="2:11" x14ac:dyDescent="0.3">
      <c r="B41" s="16">
        <v>7551</v>
      </c>
      <c r="C41" s="16">
        <v>7785</v>
      </c>
      <c r="D41" s="16">
        <v>7338</v>
      </c>
      <c r="E41" s="16">
        <v>7975</v>
      </c>
      <c r="F41" s="16">
        <v>8066</v>
      </c>
      <c r="G41" s="16">
        <v>7795</v>
      </c>
      <c r="I41">
        <f>AVERAGE(B41:G43)</f>
        <v>7788.3888888888887</v>
      </c>
    </row>
    <row r="42" spans="2:11" x14ac:dyDescent="0.3">
      <c r="B42" s="16">
        <v>7511</v>
      </c>
      <c r="C42" s="16">
        <v>7914</v>
      </c>
      <c r="D42" s="16">
        <v>7557</v>
      </c>
      <c r="E42" s="16">
        <v>8092</v>
      </c>
      <c r="F42" s="16">
        <v>8010</v>
      </c>
      <c r="G42" s="16">
        <v>7802</v>
      </c>
    </row>
    <row r="43" spans="2:11" x14ac:dyDescent="0.3">
      <c r="B43" s="16">
        <v>7544</v>
      </c>
      <c r="C43" s="16">
        <v>7944</v>
      </c>
      <c r="D43" s="16">
        <v>7518</v>
      </c>
      <c r="E43" s="16">
        <v>8499</v>
      </c>
      <c r="F43" s="16">
        <v>7995</v>
      </c>
      <c r="G43" s="16">
        <v>7295</v>
      </c>
    </row>
  </sheetData>
  <mergeCells count="9">
    <mergeCell ref="J13:K13"/>
    <mergeCell ref="L13:M13"/>
    <mergeCell ref="B12:I12"/>
    <mergeCell ref="J12:M12"/>
    <mergeCell ref="B1:E1"/>
    <mergeCell ref="B13:C13"/>
    <mergeCell ref="D13:E13"/>
    <mergeCell ref="F13:G13"/>
    <mergeCell ref="H13:I13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06FE-1E56-2D41-8115-0C1BA7C62D83}">
  <dimension ref="A1:M43"/>
  <sheetViews>
    <sheetView topLeftCell="E1" workbookViewId="0">
      <selection activeCell="L23" sqref="L23:L25"/>
    </sheetView>
  </sheetViews>
  <sheetFormatPr defaultColWidth="11.19921875" defaultRowHeight="15.6" x14ac:dyDescent="0.3"/>
  <sheetData>
    <row r="1" spans="1:13" x14ac:dyDescent="0.3">
      <c r="A1" s="14"/>
      <c r="B1" s="29" t="s">
        <v>221</v>
      </c>
      <c r="C1" s="29"/>
      <c r="D1" s="29"/>
      <c r="E1" s="29"/>
      <c r="F1" s="14"/>
      <c r="G1" s="14"/>
      <c r="H1" s="14"/>
      <c r="I1" s="14"/>
      <c r="J1" s="14"/>
      <c r="K1" s="14"/>
      <c r="L1" s="14"/>
      <c r="M1" s="14"/>
    </row>
    <row r="2" spans="1:13" x14ac:dyDescent="0.3">
      <c r="A2" s="15"/>
      <c r="B2" s="16">
        <v>1</v>
      </c>
      <c r="C2" s="16">
        <v>2</v>
      </c>
      <c r="D2" s="16">
        <v>3</v>
      </c>
      <c r="E2" s="16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</row>
    <row r="3" spans="1:13" x14ac:dyDescent="0.3">
      <c r="A3" s="18" t="s">
        <v>213</v>
      </c>
      <c r="B3" s="16" t="s">
        <v>0</v>
      </c>
      <c r="C3" s="1">
        <v>100</v>
      </c>
      <c r="D3" s="16" t="s">
        <v>0</v>
      </c>
      <c r="E3" s="1">
        <v>100</v>
      </c>
      <c r="F3" s="16" t="s">
        <v>0</v>
      </c>
      <c r="G3" s="1">
        <v>100</v>
      </c>
      <c r="H3" s="16" t="s">
        <v>0</v>
      </c>
      <c r="I3" s="1">
        <v>100</v>
      </c>
      <c r="J3" s="16" t="s">
        <v>0</v>
      </c>
      <c r="K3" s="1">
        <v>100</v>
      </c>
      <c r="L3" s="16" t="s">
        <v>0</v>
      </c>
      <c r="M3" s="1">
        <v>100</v>
      </c>
    </row>
    <row r="4" spans="1:13" x14ac:dyDescent="0.3">
      <c r="A4" s="18" t="s">
        <v>214</v>
      </c>
      <c r="B4" s="16" t="s">
        <v>0</v>
      </c>
      <c r="C4" s="1">
        <v>50</v>
      </c>
      <c r="D4" s="16" t="s">
        <v>0</v>
      </c>
      <c r="E4" s="1">
        <v>50</v>
      </c>
      <c r="F4" s="16" t="s">
        <v>0</v>
      </c>
      <c r="G4" s="1">
        <v>50</v>
      </c>
      <c r="H4" s="16" t="s">
        <v>0</v>
      </c>
      <c r="I4" s="1">
        <v>50</v>
      </c>
      <c r="J4" s="16" t="s">
        <v>0</v>
      </c>
      <c r="K4" s="1">
        <v>50</v>
      </c>
      <c r="L4" s="16" t="s">
        <v>0</v>
      </c>
      <c r="M4" s="1">
        <v>50</v>
      </c>
    </row>
    <row r="5" spans="1:13" x14ac:dyDescent="0.3">
      <c r="A5" s="18" t="s">
        <v>215</v>
      </c>
      <c r="B5" s="16" t="s">
        <v>0</v>
      </c>
      <c r="C5" s="1">
        <v>25</v>
      </c>
      <c r="D5" s="16" t="s">
        <v>0</v>
      </c>
      <c r="E5" s="1">
        <v>25</v>
      </c>
      <c r="F5" s="16" t="s">
        <v>0</v>
      </c>
      <c r="G5" s="1">
        <v>25</v>
      </c>
      <c r="H5" s="16" t="s">
        <v>0</v>
      </c>
      <c r="I5" s="1">
        <v>25</v>
      </c>
      <c r="J5" s="16" t="s">
        <v>0</v>
      </c>
      <c r="K5" s="1">
        <v>25</v>
      </c>
      <c r="L5" s="16" t="s">
        <v>0</v>
      </c>
      <c r="M5" s="1">
        <v>25</v>
      </c>
    </row>
    <row r="6" spans="1:13" x14ac:dyDescent="0.3">
      <c r="A6" s="18" t="s">
        <v>216</v>
      </c>
      <c r="B6" s="16" t="s">
        <v>0</v>
      </c>
      <c r="C6" s="1">
        <f>C5/2</f>
        <v>12.5</v>
      </c>
      <c r="D6" s="16" t="s">
        <v>0</v>
      </c>
      <c r="E6" s="1">
        <f>E5/2</f>
        <v>12.5</v>
      </c>
      <c r="F6" s="16" t="s">
        <v>0</v>
      </c>
      <c r="G6" s="1">
        <f>G5/2</f>
        <v>12.5</v>
      </c>
      <c r="H6" s="16" t="s">
        <v>0</v>
      </c>
      <c r="I6" s="1">
        <f>I5/2</f>
        <v>12.5</v>
      </c>
      <c r="J6" s="16" t="s">
        <v>0</v>
      </c>
      <c r="K6" s="1">
        <f>K5/2</f>
        <v>12.5</v>
      </c>
      <c r="L6" s="16" t="s">
        <v>0</v>
      </c>
      <c r="M6" s="1">
        <f>M5/2</f>
        <v>12.5</v>
      </c>
    </row>
    <row r="7" spans="1:13" x14ac:dyDescent="0.3">
      <c r="A7" s="18" t="s">
        <v>217</v>
      </c>
      <c r="B7" s="16" t="s">
        <v>0</v>
      </c>
      <c r="C7" s="1">
        <f t="shared" ref="C7:C10" si="0">C6/2</f>
        <v>6.25</v>
      </c>
      <c r="D7" s="16" t="s">
        <v>0</v>
      </c>
      <c r="E7" s="1">
        <f t="shared" ref="E7:E10" si="1">E6/2</f>
        <v>6.25</v>
      </c>
      <c r="F7" s="16" t="s">
        <v>0</v>
      </c>
      <c r="G7" s="1">
        <f t="shared" ref="G7:G10" si="2">G6/2</f>
        <v>6.25</v>
      </c>
      <c r="H7" s="16" t="s">
        <v>0</v>
      </c>
      <c r="I7" s="1">
        <f t="shared" ref="I7:I10" si="3">I6/2</f>
        <v>6.25</v>
      </c>
      <c r="J7" s="16" t="s">
        <v>0</v>
      </c>
      <c r="K7" s="1">
        <f t="shared" ref="K7:K10" si="4">K6/2</f>
        <v>6.25</v>
      </c>
      <c r="L7" s="16" t="s">
        <v>0</v>
      </c>
      <c r="M7" s="1">
        <f t="shared" ref="M7:M10" si="5">M6/2</f>
        <v>6.25</v>
      </c>
    </row>
    <row r="8" spans="1:13" x14ac:dyDescent="0.3">
      <c r="A8" s="18" t="s">
        <v>218</v>
      </c>
      <c r="B8" s="16" t="s">
        <v>230</v>
      </c>
      <c r="C8" s="1">
        <f t="shared" si="0"/>
        <v>3.125</v>
      </c>
      <c r="D8" s="16" t="s">
        <v>230</v>
      </c>
      <c r="E8" s="1">
        <f t="shared" si="1"/>
        <v>3.125</v>
      </c>
      <c r="F8" s="16" t="s">
        <v>230</v>
      </c>
      <c r="G8" s="1">
        <f t="shared" si="2"/>
        <v>3.125</v>
      </c>
      <c r="H8" s="16" t="s">
        <v>230</v>
      </c>
      <c r="I8" s="1">
        <f t="shared" si="3"/>
        <v>3.125</v>
      </c>
      <c r="J8" s="16" t="s">
        <v>230</v>
      </c>
      <c r="K8" s="1">
        <f t="shared" si="4"/>
        <v>3.125</v>
      </c>
      <c r="L8" s="16" t="s">
        <v>230</v>
      </c>
      <c r="M8" s="1">
        <f t="shared" si="5"/>
        <v>3.125</v>
      </c>
    </row>
    <row r="9" spans="1:13" x14ac:dyDescent="0.3">
      <c r="A9" s="18" t="s">
        <v>219</v>
      </c>
      <c r="B9" s="16" t="s">
        <v>230</v>
      </c>
      <c r="C9" s="1">
        <f t="shared" si="0"/>
        <v>1.5625</v>
      </c>
      <c r="D9" s="16" t="s">
        <v>230</v>
      </c>
      <c r="E9" s="1">
        <f t="shared" si="1"/>
        <v>1.5625</v>
      </c>
      <c r="F9" s="16" t="s">
        <v>230</v>
      </c>
      <c r="G9" s="1">
        <f t="shared" si="2"/>
        <v>1.5625</v>
      </c>
      <c r="H9" s="16" t="s">
        <v>230</v>
      </c>
      <c r="I9" s="1">
        <f t="shared" si="3"/>
        <v>1.5625</v>
      </c>
      <c r="J9" s="16" t="s">
        <v>230</v>
      </c>
      <c r="K9" s="1">
        <f t="shared" si="4"/>
        <v>1.5625</v>
      </c>
      <c r="L9" s="16" t="s">
        <v>230</v>
      </c>
      <c r="M9" s="1">
        <f t="shared" si="5"/>
        <v>1.5625</v>
      </c>
    </row>
    <row r="10" spans="1:13" x14ac:dyDescent="0.3">
      <c r="A10" s="18" t="s">
        <v>220</v>
      </c>
      <c r="B10" s="16" t="s">
        <v>230</v>
      </c>
      <c r="C10" s="1">
        <f t="shared" si="0"/>
        <v>0.78125</v>
      </c>
      <c r="D10" s="16" t="s">
        <v>230</v>
      </c>
      <c r="E10" s="1">
        <f t="shared" si="1"/>
        <v>0.78125</v>
      </c>
      <c r="F10" s="16" t="s">
        <v>230</v>
      </c>
      <c r="G10" s="1">
        <f t="shared" si="2"/>
        <v>0.78125</v>
      </c>
      <c r="H10" s="16" t="s">
        <v>230</v>
      </c>
      <c r="I10" s="1">
        <f t="shared" si="3"/>
        <v>0.78125</v>
      </c>
      <c r="J10" s="16" t="s">
        <v>230</v>
      </c>
      <c r="K10" s="1">
        <f t="shared" si="4"/>
        <v>0.78125</v>
      </c>
      <c r="L10" s="16" t="s">
        <v>230</v>
      </c>
      <c r="M10" s="1">
        <f t="shared" si="5"/>
        <v>0.78125</v>
      </c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3">
      <c r="A12" s="14"/>
      <c r="B12" s="25" t="s">
        <v>249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spans="1:13" x14ac:dyDescent="0.3">
      <c r="A13" s="14" t="s">
        <v>223</v>
      </c>
      <c r="B13" s="25">
        <v>20</v>
      </c>
      <c r="C13" s="26"/>
      <c r="D13" s="25">
        <v>23</v>
      </c>
      <c r="E13" s="26"/>
      <c r="F13" s="25">
        <v>25</v>
      </c>
      <c r="G13" s="26"/>
      <c r="H13" s="25">
        <v>26</v>
      </c>
      <c r="I13" s="26"/>
      <c r="J13" s="25">
        <v>27</v>
      </c>
      <c r="K13" s="26"/>
      <c r="L13" s="25">
        <v>30</v>
      </c>
      <c r="M13" s="26"/>
    </row>
    <row r="14" spans="1:13" x14ac:dyDescent="0.3">
      <c r="A14" s="15"/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>
        <v>8</v>
      </c>
      <c r="J14" s="16">
        <v>9</v>
      </c>
      <c r="K14" s="16">
        <v>10</v>
      </c>
      <c r="L14" s="16">
        <v>11</v>
      </c>
      <c r="M14" s="16">
        <v>12</v>
      </c>
    </row>
    <row r="15" spans="1:13" x14ac:dyDescent="0.3">
      <c r="A15" s="18" t="s">
        <v>213</v>
      </c>
      <c r="B15" s="16">
        <v>1250360</v>
      </c>
      <c r="C15" s="16">
        <v>3969477</v>
      </c>
      <c r="D15" s="16">
        <v>1264008</v>
      </c>
      <c r="E15" s="16">
        <v>4207134</v>
      </c>
      <c r="F15" s="16">
        <v>2736965</v>
      </c>
      <c r="G15" s="16">
        <v>4308638</v>
      </c>
      <c r="H15" s="16">
        <v>334002</v>
      </c>
      <c r="I15" s="16">
        <v>3777409</v>
      </c>
      <c r="J15" s="16">
        <v>1132058</v>
      </c>
      <c r="K15" s="16">
        <v>3538151</v>
      </c>
      <c r="L15" s="16">
        <v>1889260</v>
      </c>
      <c r="M15" s="16">
        <v>3857710</v>
      </c>
    </row>
    <row r="16" spans="1:13" x14ac:dyDescent="0.3">
      <c r="A16" s="18" t="s">
        <v>214</v>
      </c>
      <c r="B16" s="16">
        <v>1272996</v>
      </c>
      <c r="C16" s="16">
        <v>1690205</v>
      </c>
      <c r="D16" s="16">
        <v>1163593</v>
      </c>
      <c r="E16" s="16">
        <v>1829648</v>
      </c>
      <c r="F16" s="16">
        <v>1996975</v>
      </c>
      <c r="G16" s="16">
        <v>1620456</v>
      </c>
      <c r="H16" s="16">
        <v>344737</v>
      </c>
      <c r="I16" s="16">
        <v>1599691</v>
      </c>
      <c r="J16" s="16">
        <v>1048023</v>
      </c>
      <c r="K16" s="16">
        <v>1601483</v>
      </c>
      <c r="L16" s="16">
        <v>1712391</v>
      </c>
      <c r="M16" s="16">
        <v>1539924</v>
      </c>
    </row>
    <row r="17" spans="1:13" x14ac:dyDescent="0.3">
      <c r="A17" s="18" t="s">
        <v>215</v>
      </c>
      <c r="B17" s="16">
        <v>1250166</v>
      </c>
      <c r="C17" s="16">
        <v>1076623</v>
      </c>
      <c r="D17" s="16">
        <v>1450937</v>
      </c>
      <c r="E17" s="16">
        <v>912199</v>
      </c>
      <c r="F17" s="16">
        <v>2512397</v>
      </c>
      <c r="G17" s="16">
        <v>790679</v>
      </c>
      <c r="H17" s="16">
        <v>260677</v>
      </c>
      <c r="I17" s="16">
        <v>826605</v>
      </c>
      <c r="J17" s="16">
        <v>917276</v>
      </c>
      <c r="K17" s="16">
        <v>993603</v>
      </c>
      <c r="L17" s="16">
        <v>1830059</v>
      </c>
      <c r="M17" s="16">
        <v>766587</v>
      </c>
    </row>
    <row r="18" spans="1:13" x14ac:dyDescent="0.3">
      <c r="A18" s="18" t="s">
        <v>216</v>
      </c>
      <c r="B18" s="16">
        <v>1388968</v>
      </c>
      <c r="C18" s="16">
        <v>538931</v>
      </c>
      <c r="D18" s="16">
        <v>1119347</v>
      </c>
      <c r="E18" s="16">
        <v>509185</v>
      </c>
      <c r="F18" s="16">
        <v>2092078</v>
      </c>
      <c r="G18" s="16">
        <v>452503</v>
      </c>
      <c r="H18" s="16">
        <v>323627</v>
      </c>
      <c r="I18" s="16">
        <v>498696</v>
      </c>
      <c r="J18" s="16">
        <v>1098951</v>
      </c>
      <c r="K18" s="16">
        <v>501355</v>
      </c>
      <c r="L18" s="16">
        <v>1664410</v>
      </c>
      <c r="M18" s="16">
        <v>485974</v>
      </c>
    </row>
    <row r="19" spans="1:13" x14ac:dyDescent="0.3">
      <c r="A19" s="18" t="s">
        <v>217</v>
      </c>
      <c r="B19" s="16">
        <v>1333340</v>
      </c>
      <c r="C19" s="16">
        <v>250536</v>
      </c>
      <c r="D19" s="16">
        <v>1166345</v>
      </c>
      <c r="E19" s="16">
        <v>236068</v>
      </c>
      <c r="F19" s="16">
        <v>2425576</v>
      </c>
      <c r="G19" s="16">
        <v>206416</v>
      </c>
      <c r="H19" s="16">
        <v>321235</v>
      </c>
      <c r="I19" s="16">
        <v>250608</v>
      </c>
      <c r="J19" s="16">
        <v>978382</v>
      </c>
      <c r="K19" s="16">
        <v>242639</v>
      </c>
      <c r="L19" s="16">
        <v>1714580</v>
      </c>
      <c r="M19" s="16">
        <v>200663</v>
      </c>
    </row>
    <row r="20" spans="1:13" x14ac:dyDescent="0.3">
      <c r="A20" s="18" t="s">
        <v>218</v>
      </c>
      <c r="B20" s="16">
        <v>7785</v>
      </c>
      <c r="C20" s="16">
        <v>134410</v>
      </c>
      <c r="D20" s="16">
        <v>7622</v>
      </c>
      <c r="E20" s="16">
        <v>106809</v>
      </c>
      <c r="F20" s="16">
        <v>7645</v>
      </c>
      <c r="G20" s="16">
        <v>119136</v>
      </c>
      <c r="H20" s="16">
        <v>7599</v>
      </c>
      <c r="I20" s="16">
        <v>103619</v>
      </c>
      <c r="J20" s="16">
        <v>7799</v>
      </c>
      <c r="K20" s="16">
        <v>123269</v>
      </c>
      <c r="L20" s="16">
        <v>8277</v>
      </c>
      <c r="M20" s="16">
        <v>100627</v>
      </c>
    </row>
    <row r="21" spans="1:13" x14ac:dyDescent="0.3">
      <c r="A21" s="18" t="s">
        <v>219</v>
      </c>
      <c r="B21" s="16">
        <v>8009</v>
      </c>
      <c r="C21" s="16">
        <v>65351</v>
      </c>
      <c r="D21" s="16">
        <v>7489</v>
      </c>
      <c r="E21" s="16">
        <v>65998</v>
      </c>
      <c r="F21" s="16">
        <v>7886</v>
      </c>
      <c r="G21" s="16">
        <v>56494</v>
      </c>
      <c r="H21" s="16">
        <v>7735</v>
      </c>
      <c r="I21" s="16">
        <v>65763</v>
      </c>
      <c r="J21" s="16">
        <v>7769</v>
      </c>
      <c r="K21" s="16">
        <v>57477</v>
      </c>
      <c r="L21" s="16">
        <v>8147</v>
      </c>
      <c r="M21" s="16">
        <v>56253</v>
      </c>
    </row>
    <row r="22" spans="1:13" x14ac:dyDescent="0.3">
      <c r="A22" s="18" t="s">
        <v>220</v>
      </c>
      <c r="B22" s="16">
        <v>7886</v>
      </c>
      <c r="C22" s="16">
        <v>36524</v>
      </c>
      <c r="D22" s="16">
        <v>7399</v>
      </c>
      <c r="E22" s="16">
        <v>34385</v>
      </c>
      <c r="F22" s="16">
        <v>7890</v>
      </c>
      <c r="G22" s="16">
        <v>9136</v>
      </c>
      <c r="H22" s="16">
        <v>7588</v>
      </c>
      <c r="I22" s="16">
        <v>37113</v>
      </c>
      <c r="J22" s="16">
        <v>7888</v>
      </c>
      <c r="K22" s="16">
        <v>33651</v>
      </c>
      <c r="L22" s="16">
        <v>8384</v>
      </c>
      <c r="M22" s="16">
        <v>31745</v>
      </c>
    </row>
    <row r="23" spans="1:13" x14ac:dyDescent="0.3">
      <c r="A23" s="19" t="s">
        <v>234</v>
      </c>
      <c r="B23">
        <f>AVERAGE(B15:B19)</f>
        <v>1299166</v>
      </c>
      <c r="D23">
        <f>AVERAGE(D15:D19)</f>
        <v>1232846</v>
      </c>
      <c r="F23">
        <f>AVERAGE(F15:F19)</f>
        <v>2352798.2000000002</v>
      </c>
      <c r="H23">
        <f>AVERAGE(H15:H19)</f>
        <v>316855.59999999998</v>
      </c>
      <c r="J23">
        <f>AVERAGE(J15:J19)</f>
        <v>1034938</v>
      </c>
      <c r="L23">
        <f>AVERAGE(L15:L19)</f>
        <v>1762140</v>
      </c>
    </row>
    <row r="24" spans="1:13" x14ac:dyDescent="0.3">
      <c r="A24" s="19" t="s">
        <v>235</v>
      </c>
      <c r="B24">
        <f>B23-$I$41</f>
        <v>1291343.9444444445</v>
      </c>
      <c r="D24">
        <f>D23-$I$41</f>
        <v>1225023.9444444445</v>
      </c>
      <c r="F24">
        <f>F23-$I$41</f>
        <v>2344976.1444444447</v>
      </c>
      <c r="H24">
        <f>H23-$I$41</f>
        <v>309033.54444444441</v>
      </c>
      <c r="J24">
        <f>J23-$I$41</f>
        <v>1027115.9444444445</v>
      </c>
      <c r="L24">
        <f>L23-$I$41</f>
        <v>1754317.9444444445</v>
      </c>
    </row>
    <row r="25" spans="1:13" x14ac:dyDescent="0.3">
      <c r="A25" s="19" t="s">
        <v>240</v>
      </c>
      <c r="B25">
        <f xml:space="preserve"> B24*0.0000257958 + 1.179823366</f>
        <v>34.491073488100007</v>
      </c>
      <c r="D25">
        <f xml:space="preserve"> D24*0.0000257958 + 1.179823366</f>
        <v>32.780296032100004</v>
      </c>
      <c r="F25">
        <f xml:space="preserve"> F24*0.0000257958 + 1.179823366</f>
        <v>61.67035899286001</v>
      </c>
      <c r="H25">
        <f xml:space="preserve"> H24*0.0000257958 + 1.179823366</f>
        <v>9.1515908717799999</v>
      </c>
      <c r="J25">
        <f xml:space="preserve"> J24*0.0000257958 + 1.179823366</f>
        <v>27.675100845700005</v>
      </c>
      <c r="L25">
        <f xml:space="preserve"> L24*0.0000257958 + 1.179823366</f>
        <v>46.433858197300005</v>
      </c>
    </row>
    <row r="28" spans="1:13" x14ac:dyDescent="0.3">
      <c r="I28" t="s">
        <v>234</v>
      </c>
    </row>
    <row r="29" spans="1:13" x14ac:dyDescent="0.3">
      <c r="B29" s="16">
        <v>3969477</v>
      </c>
      <c r="C29" s="16">
        <v>4207134</v>
      </c>
      <c r="D29" s="16">
        <v>4308638</v>
      </c>
      <c r="E29" s="16">
        <v>3777409</v>
      </c>
      <c r="F29" s="16">
        <v>3538151</v>
      </c>
      <c r="G29" s="16">
        <v>3857710</v>
      </c>
      <c r="I29">
        <f>AVERAGE(B29:G29)</f>
        <v>3943086.5</v>
      </c>
      <c r="J29">
        <f>I29-$I$41</f>
        <v>3935264.4444444445</v>
      </c>
      <c r="K29" s="1">
        <v>100</v>
      </c>
    </row>
    <row r="30" spans="1:13" x14ac:dyDescent="0.3">
      <c r="B30" s="16">
        <v>1690205</v>
      </c>
      <c r="C30" s="16">
        <v>1829648</v>
      </c>
      <c r="D30" s="16">
        <v>1620456</v>
      </c>
      <c r="E30" s="16">
        <v>1599691</v>
      </c>
      <c r="F30" s="16">
        <v>1601483</v>
      </c>
      <c r="G30" s="16">
        <v>1539924</v>
      </c>
      <c r="I30">
        <f t="shared" ref="I30:I36" si="6">AVERAGE(B30:G30)</f>
        <v>1646901.1666666667</v>
      </c>
      <c r="J30">
        <f t="shared" ref="J30:J36" si="7">I30-$I$41</f>
        <v>1639079.1111111112</v>
      </c>
      <c r="K30" s="1">
        <v>50</v>
      </c>
    </row>
    <row r="31" spans="1:13" x14ac:dyDescent="0.3">
      <c r="B31" s="16">
        <v>1076623</v>
      </c>
      <c r="C31" s="16">
        <v>912199</v>
      </c>
      <c r="D31" s="16">
        <v>790679</v>
      </c>
      <c r="E31" s="16">
        <v>826605</v>
      </c>
      <c r="F31" s="16">
        <v>993603</v>
      </c>
      <c r="G31" s="16">
        <v>766587</v>
      </c>
      <c r="I31">
        <f t="shared" si="6"/>
        <v>894382.66666666663</v>
      </c>
      <c r="J31">
        <f t="shared" si="7"/>
        <v>886560.61111111112</v>
      </c>
      <c r="K31" s="1">
        <v>25</v>
      </c>
    </row>
    <row r="32" spans="1:13" x14ac:dyDescent="0.3">
      <c r="B32" s="16">
        <v>538931</v>
      </c>
      <c r="C32" s="16">
        <v>509185</v>
      </c>
      <c r="D32" s="16">
        <v>452503</v>
      </c>
      <c r="E32" s="16">
        <v>498696</v>
      </c>
      <c r="F32" s="16">
        <v>501355</v>
      </c>
      <c r="G32" s="16">
        <v>485974</v>
      </c>
      <c r="I32">
        <f t="shared" si="6"/>
        <v>497774</v>
      </c>
      <c r="J32">
        <f t="shared" si="7"/>
        <v>489951.94444444444</v>
      </c>
      <c r="K32" s="1">
        <f>K31/2</f>
        <v>12.5</v>
      </c>
    </row>
    <row r="33" spans="2:11" x14ac:dyDescent="0.3">
      <c r="B33" s="16">
        <v>250536</v>
      </c>
      <c r="C33" s="16">
        <v>236068</v>
      </c>
      <c r="D33" s="16">
        <v>206416</v>
      </c>
      <c r="E33" s="16">
        <v>250608</v>
      </c>
      <c r="F33" s="16">
        <v>242639</v>
      </c>
      <c r="G33" s="16">
        <v>200663</v>
      </c>
      <c r="I33">
        <f t="shared" si="6"/>
        <v>231155</v>
      </c>
      <c r="J33">
        <f t="shared" si="7"/>
        <v>223332.94444444444</v>
      </c>
      <c r="K33" s="1">
        <f t="shared" ref="K33:K36" si="8">K32/2</f>
        <v>6.25</v>
      </c>
    </row>
    <row r="34" spans="2:11" x14ac:dyDescent="0.3">
      <c r="B34" s="16">
        <v>134410</v>
      </c>
      <c r="C34" s="16">
        <v>106809</v>
      </c>
      <c r="D34" s="16">
        <v>119136</v>
      </c>
      <c r="E34" s="16">
        <v>103619</v>
      </c>
      <c r="F34" s="16">
        <v>123269</v>
      </c>
      <c r="G34" s="16">
        <v>100627</v>
      </c>
      <c r="I34">
        <f t="shared" si="6"/>
        <v>114645</v>
      </c>
      <c r="J34">
        <f t="shared" si="7"/>
        <v>106822.94444444444</v>
      </c>
      <c r="K34" s="1">
        <f t="shared" si="8"/>
        <v>3.125</v>
      </c>
    </row>
    <row r="35" spans="2:11" x14ac:dyDescent="0.3">
      <c r="B35" s="16">
        <v>65351</v>
      </c>
      <c r="C35" s="16">
        <v>65998</v>
      </c>
      <c r="D35" s="16">
        <v>56494</v>
      </c>
      <c r="E35" s="16">
        <v>65763</v>
      </c>
      <c r="F35" s="16">
        <v>57477</v>
      </c>
      <c r="G35" s="16">
        <v>56253</v>
      </c>
      <c r="I35">
        <f t="shared" si="6"/>
        <v>61222.666666666664</v>
      </c>
      <c r="J35">
        <f t="shared" si="7"/>
        <v>53400.611111111109</v>
      </c>
      <c r="K35" s="1">
        <f t="shared" si="8"/>
        <v>1.5625</v>
      </c>
    </row>
    <row r="36" spans="2:11" x14ac:dyDescent="0.3">
      <c r="B36" s="16">
        <v>36524</v>
      </c>
      <c r="C36" s="16">
        <v>34385</v>
      </c>
      <c r="D36" s="16">
        <v>9136</v>
      </c>
      <c r="E36" s="16">
        <v>37113</v>
      </c>
      <c r="F36" s="16">
        <v>33651</v>
      </c>
      <c r="G36" s="16">
        <v>31745</v>
      </c>
      <c r="I36">
        <f t="shared" si="6"/>
        <v>30425.666666666668</v>
      </c>
      <c r="J36">
        <f t="shared" si="7"/>
        <v>22603.611111111113</v>
      </c>
      <c r="K36" s="1">
        <f t="shared" si="8"/>
        <v>0.78125</v>
      </c>
    </row>
    <row r="41" spans="2:11" x14ac:dyDescent="0.3">
      <c r="B41" s="16">
        <v>7785</v>
      </c>
      <c r="C41" s="16">
        <v>7622</v>
      </c>
      <c r="D41" s="16">
        <v>7645</v>
      </c>
      <c r="E41" s="16">
        <v>7599</v>
      </c>
      <c r="F41" s="16">
        <v>7799</v>
      </c>
      <c r="G41" s="16">
        <v>8277</v>
      </c>
      <c r="I41">
        <f>AVERAGE(B41:G43)</f>
        <v>7822.0555555555557</v>
      </c>
    </row>
    <row r="42" spans="2:11" x14ac:dyDescent="0.3">
      <c r="B42" s="16">
        <v>8009</v>
      </c>
      <c r="C42" s="16">
        <v>7489</v>
      </c>
      <c r="D42" s="16">
        <v>7886</v>
      </c>
      <c r="E42" s="16">
        <v>7735</v>
      </c>
      <c r="F42" s="16">
        <v>7769</v>
      </c>
      <c r="G42" s="16">
        <v>8147</v>
      </c>
    </row>
    <row r="43" spans="2:11" x14ac:dyDescent="0.3">
      <c r="B43" s="16">
        <v>7886</v>
      </c>
      <c r="C43" s="16">
        <v>7399</v>
      </c>
      <c r="D43" s="16">
        <v>7890</v>
      </c>
      <c r="E43" s="16">
        <v>7588</v>
      </c>
      <c r="F43" s="16">
        <v>7888</v>
      </c>
      <c r="G43" s="16">
        <v>8384</v>
      </c>
    </row>
  </sheetData>
  <mergeCells count="8">
    <mergeCell ref="J13:K13"/>
    <mergeCell ref="L13:M13"/>
    <mergeCell ref="B12:M12"/>
    <mergeCell ref="B1:E1"/>
    <mergeCell ref="B13:C13"/>
    <mergeCell ref="D13:E13"/>
    <mergeCell ref="F13:G13"/>
    <mergeCell ref="H13:I13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2D15-3B74-C143-B84D-BFF56394EC2E}">
  <dimension ref="A1:M43"/>
  <sheetViews>
    <sheetView topLeftCell="E11" workbookViewId="0">
      <selection activeCell="L23" sqref="L23:L25"/>
    </sheetView>
  </sheetViews>
  <sheetFormatPr defaultColWidth="11.19921875" defaultRowHeight="15.6" x14ac:dyDescent="0.3"/>
  <sheetData>
    <row r="1" spans="1:13" x14ac:dyDescent="0.3">
      <c r="A1" s="14"/>
      <c r="B1" s="29" t="s">
        <v>221</v>
      </c>
      <c r="C1" s="29"/>
      <c r="D1" s="29"/>
      <c r="E1" s="29"/>
      <c r="F1" s="14"/>
      <c r="G1" s="14"/>
      <c r="H1" s="14"/>
      <c r="I1" s="14"/>
      <c r="J1" s="14"/>
      <c r="K1" s="14"/>
      <c r="L1" s="14"/>
      <c r="M1" s="14"/>
    </row>
    <row r="2" spans="1:13" x14ac:dyDescent="0.3">
      <c r="A2" s="15"/>
      <c r="B2" s="16">
        <v>1</v>
      </c>
      <c r="C2" s="16">
        <v>2</v>
      </c>
      <c r="D2" s="16">
        <v>3</v>
      </c>
      <c r="E2" s="16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</row>
    <row r="3" spans="1:13" x14ac:dyDescent="0.3">
      <c r="A3" s="18" t="s">
        <v>213</v>
      </c>
      <c r="B3" s="16" t="s">
        <v>0</v>
      </c>
      <c r="C3" s="1">
        <v>100</v>
      </c>
      <c r="D3" s="16" t="s">
        <v>0</v>
      </c>
      <c r="E3" s="1">
        <v>100</v>
      </c>
      <c r="F3" s="16" t="s">
        <v>0</v>
      </c>
      <c r="G3" s="1">
        <v>100</v>
      </c>
      <c r="H3" s="16" t="s">
        <v>0</v>
      </c>
      <c r="I3" s="1">
        <v>100</v>
      </c>
      <c r="J3" s="16" t="s">
        <v>0</v>
      </c>
      <c r="K3" s="1">
        <v>100</v>
      </c>
      <c r="L3" s="16" t="s">
        <v>0</v>
      </c>
      <c r="M3" s="1">
        <v>100</v>
      </c>
    </row>
    <row r="4" spans="1:13" x14ac:dyDescent="0.3">
      <c r="A4" s="18" t="s">
        <v>214</v>
      </c>
      <c r="B4" s="16" t="s">
        <v>0</v>
      </c>
      <c r="C4" s="1">
        <v>50</v>
      </c>
      <c r="D4" s="16" t="s">
        <v>0</v>
      </c>
      <c r="E4" s="1">
        <v>50</v>
      </c>
      <c r="F4" s="16" t="s">
        <v>0</v>
      </c>
      <c r="G4" s="1">
        <v>50</v>
      </c>
      <c r="H4" s="16" t="s">
        <v>0</v>
      </c>
      <c r="I4" s="1">
        <v>50</v>
      </c>
      <c r="J4" s="16" t="s">
        <v>0</v>
      </c>
      <c r="K4" s="1">
        <v>50</v>
      </c>
      <c r="L4" s="16" t="s">
        <v>0</v>
      </c>
      <c r="M4" s="1">
        <v>50</v>
      </c>
    </row>
    <row r="5" spans="1:13" x14ac:dyDescent="0.3">
      <c r="A5" s="18" t="s">
        <v>215</v>
      </c>
      <c r="B5" s="16" t="s">
        <v>0</v>
      </c>
      <c r="C5" s="1">
        <v>25</v>
      </c>
      <c r="D5" s="16" t="s">
        <v>0</v>
      </c>
      <c r="E5" s="1">
        <v>25</v>
      </c>
      <c r="F5" s="16" t="s">
        <v>0</v>
      </c>
      <c r="G5" s="1">
        <v>25</v>
      </c>
      <c r="H5" s="16" t="s">
        <v>0</v>
      </c>
      <c r="I5" s="1">
        <v>25</v>
      </c>
      <c r="J5" s="16" t="s">
        <v>0</v>
      </c>
      <c r="K5" s="1">
        <v>25</v>
      </c>
      <c r="L5" s="16" t="s">
        <v>0</v>
      </c>
      <c r="M5" s="1">
        <v>25</v>
      </c>
    </row>
    <row r="6" spans="1:13" x14ac:dyDescent="0.3">
      <c r="A6" s="18" t="s">
        <v>216</v>
      </c>
      <c r="B6" s="16" t="s">
        <v>0</v>
      </c>
      <c r="C6" s="1">
        <f>C5/2</f>
        <v>12.5</v>
      </c>
      <c r="D6" s="16" t="s">
        <v>0</v>
      </c>
      <c r="E6" s="1">
        <f>E5/2</f>
        <v>12.5</v>
      </c>
      <c r="F6" s="16" t="s">
        <v>0</v>
      </c>
      <c r="G6" s="1">
        <f>G5/2</f>
        <v>12.5</v>
      </c>
      <c r="H6" s="16" t="s">
        <v>0</v>
      </c>
      <c r="I6" s="1">
        <f>I5/2</f>
        <v>12.5</v>
      </c>
      <c r="J6" s="16" t="s">
        <v>0</v>
      </c>
      <c r="K6" s="1">
        <f>K5/2</f>
        <v>12.5</v>
      </c>
      <c r="L6" s="16" t="s">
        <v>0</v>
      </c>
      <c r="M6" s="1">
        <f>M5/2</f>
        <v>12.5</v>
      </c>
    </row>
    <row r="7" spans="1:13" x14ac:dyDescent="0.3">
      <c r="A7" s="18" t="s">
        <v>217</v>
      </c>
      <c r="B7" s="16" t="s">
        <v>0</v>
      </c>
      <c r="C7" s="1">
        <f t="shared" ref="C7:C10" si="0">C6/2</f>
        <v>6.25</v>
      </c>
      <c r="D7" s="16" t="s">
        <v>0</v>
      </c>
      <c r="E7" s="1">
        <f t="shared" ref="E7:E10" si="1">E6/2</f>
        <v>6.25</v>
      </c>
      <c r="F7" s="16" t="s">
        <v>0</v>
      </c>
      <c r="G7" s="1">
        <f t="shared" ref="G7:G10" si="2">G6/2</f>
        <v>6.25</v>
      </c>
      <c r="H7" s="16" t="s">
        <v>0</v>
      </c>
      <c r="I7" s="1">
        <f t="shared" ref="I7:I10" si="3">I6/2</f>
        <v>6.25</v>
      </c>
      <c r="J7" s="16" t="s">
        <v>0</v>
      </c>
      <c r="K7" s="1">
        <f t="shared" ref="K7:K10" si="4">K6/2</f>
        <v>6.25</v>
      </c>
      <c r="L7" s="16" t="s">
        <v>0</v>
      </c>
      <c r="M7" s="1">
        <f t="shared" ref="M7:M10" si="5">M6/2</f>
        <v>6.25</v>
      </c>
    </row>
    <row r="8" spans="1:13" x14ac:dyDescent="0.3">
      <c r="A8" s="18" t="s">
        <v>218</v>
      </c>
      <c r="B8" s="16" t="s">
        <v>230</v>
      </c>
      <c r="C8" s="1">
        <f t="shared" si="0"/>
        <v>3.125</v>
      </c>
      <c r="D8" s="16" t="s">
        <v>230</v>
      </c>
      <c r="E8" s="1">
        <f t="shared" si="1"/>
        <v>3.125</v>
      </c>
      <c r="F8" s="16" t="s">
        <v>230</v>
      </c>
      <c r="G8" s="1">
        <f t="shared" si="2"/>
        <v>3.125</v>
      </c>
      <c r="H8" s="16" t="s">
        <v>230</v>
      </c>
      <c r="I8" s="1">
        <f t="shared" si="3"/>
        <v>3.125</v>
      </c>
      <c r="J8" s="16" t="s">
        <v>230</v>
      </c>
      <c r="K8" s="1">
        <f t="shared" si="4"/>
        <v>3.125</v>
      </c>
      <c r="L8" s="16" t="s">
        <v>230</v>
      </c>
      <c r="M8" s="1">
        <f t="shared" si="5"/>
        <v>3.125</v>
      </c>
    </row>
    <row r="9" spans="1:13" x14ac:dyDescent="0.3">
      <c r="A9" s="18" t="s">
        <v>219</v>
      </c>
      <c r="B9" s="16" t="s">
        <v>230</v>
      </c>
      <c r="C9" s="1">
        <f t="shared" si="0"/>
        <v>1.5625</v>
      </c>
      <c r="D9" s="16" t="s">
        <v>230</v>
      </c>
      <c r="E9" s="1">
        <f t="shared" si="1"/>
        <v>1.5625</v>
      </c>
      <c r="F9" s="16" t="s">
        <v>230</v>
      </c>
      <c r="G9" s="1">
        <f t="shared" si="2"/>
        <v>1.5625</v>
      </c>
      <c r="H9" s="16" t="s">
        <v>230</v>
      </c>
      <c r="I9" s="1">
        <f t="shared" si="3"/>
        <v>1.5625</v>
      </c>
      <c r="J9" s="16" t="s">
        <v>230</v>
      </c>
      <c r="K9" s="1">
        <f t="shared" si="4"/>
        <v>1.5625</v>
      </c>
      <c r="L9" s="16" t="s">
        <v>230</v>
      </c>
      <c r="M9" s="1">
        <f t="shared" si="5"/>
        <v>1.5625</v>
      </c>
    </row>
    <row r="10" spans="1:13" x14ac:dyDescent="0.3">
      <c r="A10" s="18" t="s">
        <v>220</v>
      </c>
      <c r="B10" s="16" t="s">
        <v>230</v>
      </c>
      <c r="C10" s="1">
        <f t="shared" si="0"/>
        <v>0.78125</v>
      </c>
      <c r="D10" s="16" t="s">
        <v>230</v>
      </c>
      <c r="E10" s="1">
        <f t="shared" si="1"/>
        <v>0.78125</v>
      </c>
      <c r="F10" s="16" t="s">
        <v>230</v>
      </c>
      <c r="G10" s="1">
        <f t="shared" si="2"/>
        <v>0.78125</v>
      </c>
      <c r="H10" s="16" t="s">
        <v>230</v>
      </c>
      <c r="I10" s="1">
        <f t="shared" si="3"/>
        <v>0.78125</v>
      </c>
      <c r="J10" s="16" t="s">
        <v>230</v>
      </c>
      <c r="K10" s="1">
        <f t="shared" si="4"/>
        <v>0.78125</v>
      </c>
      <c r="L10" s="16" t="s">
        <v>230</v>
      </c>
      <c r="M10" s="1">
        <f t="shared" si="5"/>
        <v>0.78125</v>
      </c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3">
      <c r="A12" s="14"/>
      <c r="B12" s="25" t="s">
        <v>249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spans="1:13" x14ac:dyDescent="0.3">
      <c r="A13" s="14" t="s">
        <v>223</v>
      </c>
      <c r="B13" s="25">
        <v>31</v>
      </c>
      <c r="C13" s="26"/>
      <c r="D13" s="25">
        <v>32</v>
      </c>
      <c r="E13" s="26"/>
      <c r="F13" s="25">
        <v>37</v>
      </c>
      <c r="G13" s="26"/>
      <c r="H13" s="25">
        <v>42</v>
      </c>
      <c r="I13" s="26"/>
      <c r="J13" s="25">
        <v>43</v>
      </c>
      <c r="K13" s="26"/>
      <c r="L13" s="25">
        <v>46</v>
      </c>
      <c r="M13" s="26"/>
    </row>
    <row r="14" spans="1:13" x14ac:dyDescent="0.3">
      <c r="A14" s="15"/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>
        <v>8</v>
      </c>
      <c r="J14" s="16">
        <v>9</v>
      </c>
      <c r="K14" s="16">
        <v>10</v>
      </c>
      <c r="L14" s="16">
        <v>11</v>
      </c>
      <c r="M14" s="16">
        <v>12</v>
      </c>
    </row>
    <row r="15" spans="1:13" x14ac:dyDescent="0.3">
      <c r="A15" s="18" t="s">
        <v>213</v>
      </c>
      <c r="B15" s="16">
        <v>973870</v>
      </c>
      <c r="C15" s="16">
        <v>3094731</v>
      </c>
      <c r="D15" s="16">
        <v>3140037</v>
      </c>
      <c r="E15" s="16">
        <v>3022552</v>
      </c>
      <c r="F15" s="16">
        <v>949415</v>
      </c>
      <c r="G15" s="16">
        <v>2917555</v>
      </c>
      <c r="H15" s="16">
        <v>8632</v>
      </c>
      <c r="I15" s="16">
        <v>2615720</v>
      </c>
      <c r="J15" s="16">
        <v>1626952</v>
      </c>
      <c r="K15" s="16">
        <v>2865574</v>
      </c>
      <c r="L15" s="16">
        <v>2384761</v>
      </c>
      <c r="M15" s="16">
        <v>3297867</v>
      </c>
    </row>
    <row r="16" spans="1:13" x14ac:dyDescent="0.3">
      <c r="A16" s="18" t="s">
        <v>214</v>
      </c>
      <c r="B16" s="16">
        <v>1045087</v>
      </c>
      <c r="C16" s="16">
        <v>1710286</v>
      </c>
      <c r="D16" s="16">
        <v>2305698</v>
      </c>
      <c r="E16" s="16">
        <v>1904752</v>
      </c>
      <c r="F16" s="16">
        <v>999611</v>
      </c>
      <c r="G16" s="16">
        <v>1683170</v>
      </c>
      <c r="H16" s="16">
        <v>8909</v>
      </c>
      <c r="I16" s="16">
        <v>1974220</v>
      </c>
      <c r="J16" s="16">
        <v>1650201</v>
      </c>
      <c r="K16" s="16">
        <v>1731098</v>
      </c>
      <c r="L16" s="16">
        <v>1911562</v>
      </c>
      <c r="M16" s="16">
        <v>1687799</v>
      </c>
    </row>
    <row r="17" spans="1:13" x14ac:dyDescent="0.3">
      <c r="A17" s="18" t="s">
        <v>215</v>
      </c>
      <c r="B17" s="16">
        <v>862817</v>
      </c>
      <c r="C17" s="16">
        <v>860343</v>
      </c>
      <c r="D17" s="16">
        <v>1787980</v>
      </c>
      <c r="E17" s="16">
        <v>978133</v>
      </c>
      <c r="F17" s="16">
        <v>1287265</v>
      </c>
      <c r="G17" s="16">
        <v>1151066</v>
      </c>
      <c r="H17" s="16">
        <v>8724</v>
      </c>
      <c r="I17" s="16">
        <v>1019756</v>
      </c>
      <c r="J17" s="16">
        <v>1707736</v>
      </c>
      <c r="K17" s="16">
        <v>729662</v>
      </c>
      <c r="L17" s="16">
        <v>2367588</v>
      </c>
      <c r="M17" s="16">
        <v>762394</v>
      </c>
    </row>
    <row r="18" spans="1:13" x14ac:dyDescent="0.3">
      <c r="A18" s="18" t="s">
        <v>216</v>
      </c>
      <c r="B18" s="16">
        <v>848651</v>
      </c>
      <c r="C18" s="16">
        <v>492326</v>
      </c>
      <c r="D18" s="16">
        <v>2373958</v>
      </c>
      <c r="E18" s="16">
        <v>500498</v>
      </c>
      <c r="F18" s="16">
        <v>1208629</v>
      </c>
      <c r="G18" s="16">
        <v>391428</v>
      </c>
      <c r="H18" s="16">
        <v>8284</v>
      </c>
      <c r="I18" s="16">
        <v>460062</v>
      </c>
      <c r="J18" s="16">
        <v>2115915</v>
      </c>
      <c r="K18" s="16">
        <v>434423</v>
      </c>
      <c r="L18" s="16">
        <v>2348195</v>
      </c>
      <c r="M18" s="16">
        <v>463875</v>
      </c>
    </row>
    <row r="19" spans="1:13" x14ac:dyDescent="0.3">
      <c r="A19" s="18" t="s">
        <v>217</v>
      </c>
      <c r="B19" s="16">
        <v>948466</v>
      </c>
      <c r="C19" s="16">
        <v>271599</v>
      </c>
      <c r="D19" s="16">
        <v>2273734</v>
      </c>
      <c r="E19" s="16">
        <v>257003</v>
      </c>
      <c r="F19" s="16">
        <v>1168600</v>
      </c>
      <c r="G19" s="16">
        <v>198744</v>
      </c>
      <c r="H19" s="16">
        <v>8436</v>
      </c>
      <c r="I19" s="16">
        <v>242498</v>
      </c>
      <c r="J19" s="16">
        <v>1825070</v>
      </c>
      <c r="K19" s="16">
        <v>247077</v>
      </c>
      <c r="L19" s="16">
        <v>2486422</v>
      </c>
      <c r="M19" s="16">
        <v>194991</v>
      </c>
    </row>
    <row r="20" spans="1:13" x14ac:dyDescent="0.3">
      <c r="A20" s="18" t="s">
        <v>218</v>
      </c>
      <c r="B20" s="16">
        <v>7501</v>
      </c>
      <c r="C20" s="16">
        <v>112652</v>
      </c>
      <c r="D20" s="16">
        <v>7936</v>
      </c>
      <c r="E20" s="16">
        <v>111163</v>
      </c>
      <c r="F20" s="16">
        <v>7931</v>
      </c>
      <c r="G20" s="16">
        <v>111636</v>
      </c>
      <c r="H20" s="16">
        <v>8095</v>
      </c>
      <c r="I20" s="16">
        <v>95073</v>
      </c>
      <c r="J20" s="16">
        <v>7832</v>
      </c>
      <c r="K20" s="16">
        <v>97527</v>
      </c>
      <c r="L20" s="16">
        <v>7735</v>
      </c>
      <c r="M20" s="16">
        <v>112672</v>
      </c>
    </row>
    <row r="21" spans="1:13" x14ac:dyDescent="0.3">
      <c r="A21" s="18" t="s">
        <v>219</v>
      </c>
      <c r="B21" s="16">
        <v>8362</v>
      </c>
      <c r="C21" s="16">
        <v>65395</v>
      </c>
      <c r="D21" s="16">
        <v>7549</v>
      </c>
      <c r="E21" s="16">
        <v>62428</v>
      </c>
      <c r="F21" s="16">
        <v>7997</v>
      </c>
      <c r="G21" s="16">
        <v>62756</v>
      </c>
      <c r="H21" s="16">
        <v>8155</v>
      </c>
      <c r="I21" s="16">
        <v>73779</v>
      </c>
      <c r="J21" s="16">
        <v>7921</v>
      </c>
      <c r="K21" s="16">
        <v>64920</v>
      </c>
      <c r="L21" s="16">
        <v>7617</v>
      </c>
      <c r="M21" s="16">
        <v>59921</v>
      </c>
    </row>
    <row r="22" spans="1:13" x14ac:dyDescent="0.3">
      <c r="A22" s="18" t="s">
        <v>220</v>
      </c>
      <c r="B22" s="16">
        <v>7612</v>
      </c>
      <c r="C22" s="16">
        <v>33610</v>
      </c>
      <c r="D22" s="16">
        <v>8070</v>
      </c>
      <c r="E22" s="16">
        <v>38214</v>
      </c>
      <c r="F22" s="16">
        <v>8049</v>
      </c>
      <c r="G22" s="16">
        <v>32143</v>
      </c>
      <c r="H22" s="16">
        <v>8120</v>
      </c>
      <c r="I22" s="16">
        <v>34461</v>
      </c>
      <c r="J22" s="16">
        <v>7907</v>
      </c>
      <c r="K22" s="16">
        <v>31565</v>
      </c>
      <c r="L22" s="16">
        <v>7655</v>
      </c>
      <c r="M22" s="16">
        <v>33328</v>
      </c>
    </row>
    <row r="23" spans="1:13" x14ac:dyDescent="0.3">
      <c r="A23" s="19" t="s">
        <v>234</v>
      </c>
      <c r="B23">
        <f>AVERAGE(B15:B19)</f>
        <v>935778.2</v>
      </c>
      <c r="D23">
        <f>AVERAGE(D15:D19)</f>
        <v>2376281.4</v>
      </c>
      <c r="F23">
        <f>AVERAGE(F15:F19)</f>
        <v>1122704</v>
      </c>
      <c r="H23">
        <f>AVERAGE(H15:H19)</f>
        <v>8597</v>
      </c>
      <c r="J23">
        <f>AVERAGE(J15:J19)</f>
        <v>1785174.8</v>
      </c>
      <c r="L23">
        <f>AVERAGE(L15:L19)</f>
        <v>2299705.6</v>
      </c>
    </row>
    <row r="24" spans="1:13" x14ac:dyDescent="0.3">
      <c r="A24" s="19" t="s">
        <v>235</v>
      </c>
      <c r="B24">
        <f>B23-$I$41</f>
        <v>927886.86666666658</v>
      </c>
      <c r="D24">
        <f>D23-$I$41</f>
        <v>2368390.0666666664</v>
      </c>
      <c r="F24">
        <f>F23-$I$41</f>
        <v>1114812.6666666667</v>
      </c>
      <c r="H24">
        <f>H23-$I$41</f>
        <v>705.66666666666697</v>
      </c>
      <c r="J24">
        <f>J23-$I$41</f>
        <v>1777283.4666666668</v>
      </c>
      <c r="L24">
        <f>L23-$I$41</f>
        <v>2291814.2666666666</v>
      </c>
    </row>
    <row r="25" spans="1:13" x14ac:dyDescent="0.3">
      <c r="A25" s="19" t="s">
        <v>240</v>
      </c>
      <c r="B25">
        <f>B24* 0.0000327661 - 1.7308230896</f>
        <v>28.672410772286661</v>
      </c>
      <c r="D25">
        <f>D24* 0.0000327661 - 1.7308230896</f>
        <v>75.872082673806659</v>
      </c>
      <c r="F25">
        <f>F24* 0.0000327661 - 1.7308230896</f>
        <v>34.797240227666663</v>
      </c>
      <c r="H25">
        <f>H24* 0.0000327661 - 1.7308230896</f>
        <v>-1.7077011450333335</v>
      </c>
      <c r="J25">
        <f>J24* 0.0000327661 - 1.7308230896</f>
        <v>56.503824707546663</v>
      </c>
      <c r="L25">
        <f>L24* 0.0000327661 - 1.7308230896</f>
        <v>73.362992353426662</v>
      </c>
    </row>
    <row r="28" spans="1:13" x14ac:dyDescent="0.3">
      <c r="I28" t="s">
        <v>234</v>
      </c>
    </row>
    <row r="29" spans="1:13" x14ac:dyDescent="0.3">
      <c r="B29" s="16">
        <v>3094731</v>
      </c>
      <c r="C29" s="16">
        <v>3022552</v>
      </c>
      <c r="D29" s="16">
        <v>2917555</v>
      </c>
      <c r="E29" s="16">
        <v>2615720</v>
      </c>
      <c r="F29" s="16">
        <v>2865574</v>
      </c>
      <c r="G29" s="16">
        <v>3297867</v>
      </c>
      <c r="I29">
        <f>AVERAGE(B29:G29)</f>
        <v>2968999.8333333335</v>
      </c>
      <c r="J29">
        <f>I29-$I$41</f>
        <v>2961108.5</v>
      </c>
      <c r="K29" s="1">
        <v>100</v>
      </c>
    </row>
    <row r="30" spans="1:13" x14ac:dyDescent="0.3">
      <c r="B30" s="16">
        <v>1710286</v>
      </c>
      <c r="C30" s="16">
        <v>1904752</v>
      </c>
      <c r="D30" s="16">
        <v>1683170</v>
      </c>
      <c r="E30" s="16">
        <v>1974220</v>
      </c>
      <c r="F30" s="16">
        <v>1731098</v>
      </c>
      <c r="G30" s="16">
        <v>1687799</v>
      </c>
      <c r="I30">
        <f t="shared" ref="I30:I36" si="6">AVERAGE(B30:G30)</f>
        <v>1781887.5</v>
      </c>
      <c r="J30">
        <f t="shared" ref="J30:J36" si="7">I30-$I$41</f>
        <v>1773996.1666666667</v>
      </c>
      <c r="K30" s="1">
        <v>50</v>
      </c>
    </row>
    <row r="31" spans="1:13" x14ac:dyDescent="0.3">
      <c r="B31" s="16">
        <v>860343</v>
      </c>
      <c r="C31" s="16">
        <v>978133</v>
      </c>
      <c r="D31" s="16">
        <v>1151066</v>
      </c>
      <c r="E31" s="16">
        <v>1019756</v>
      </c>
      <c r="F31" s="16">
        <v>729662</v>
      </c>
      <c r="G31" s="16">
        <v>762394</v>
      </c>
      <c r="I31">
        <f t="shared" si="6"/>
        <v>916892.33333333337</v>
      </c>
      <c r="J31">
        <f t="shared" si="7"/>
        <v>909001</v>
      </c>
      <c r="K31" s="1">
        <v>25</v>
      </c>
    </row>
    <row r="32" spans="1:13" x14ac:dyDescent="0.3">
      <c r="B32" s="16">
        <v>492326</v>
      </c>
      <c r="C32" s="16">
        <v>500498</v>
      </c>
      <c r="D32" s="16">
        <v>391428</v>
      </c>
      <c r="E32" s="16">
        <v>460062</v>
      </c>
      <c r="F32" s="16">
        <v>434423</v>
      </c>
      <c r="G32" s="16">
        <v>463875</v>
      </c>
      <c r="I32">
        <f t="shared" si="6"/>
        <v>457102</v>
      </c>
      <c r="J32">
        <f t="shared" si="7"/>
        <v>449210.66666666669</v>
      </c>
      <c r="K32" s="1">
        <f>K31/2</f>
        <v>12.5</v>
      </c>
    </row>
    <row r="33" spans="2:11" x14ac:dyDescent="0.3">
      <c r="B33" s="16">
        <v>271599</v>
      </c>
      <c r="C33" s="16">
        <v>257003</v>
      </c>
      <c r="D33" s="16">
        <v>198744</v>
      </c>
      <c r="E33" s="16">
        <v>242498</v>
      </c>
      <c r="F33" s="16">
        <v>247077</v>
      </c>
      <c r="G33" s="16">
        <v>194991</v>
      </c>
      <c r="I33">
        <f t="shared" si="6"/>
        <v>235318.66666666666</v>
      </c>
      <c r="J33">
        <f t="shared" si="7"/>
        <v>227427.33333333331</v>
      </c>
      <c r="K33" s="1">
        <f t="shared" ref="K33:K36" si="8">K32/2</f>
        <v>6.25</v>
      </c>
    </row>
    <row r="34" spans="2:11" x14ac:dyDescent="0.3">
      <c r="B34" s="16">
        <v>112652</v>
      </c>
      <c r="C34" s="16">
        <v>111163</v>
      </c>
      <c r="D34" s="16">
        <v>111636</v>
      </c>
      <c r="E34" s="16">
        <v>95073</v>
      </c>
      <c r="F34" s="16">
        <v>97527</v>
      </c>
      <c r="G34" s="16">
        <v>112672</v>
      </c>
      <c r="I34">
        <f t="shared" si="6"/>
        <v>106787.16666666667</v>
      </c>
      <c r="J34">
        <f t="shared" si="7"/>
        <v>98895.833333333343</v>
      </c>
      <c r="K34" s="1">
        <f t="shared" si="8"/>
        <v>3.125</v>
      </c>
    </row>
    <row r="35" spans="2:11" x14ac:dyDescent="0.3">
      <c r="B35" s="16">
        <v>65395</v>
      </c>
      <c r="C35" s="16">
        <v>62428</v>
      </c>
      <c r="D35" s="16">
        <v>62756</v>
      </c>
      <c r="E35" s="16">
        <v>73779</v>
      </c>
      <c r="F35" s="16">
        <v>64920</v>
      </c>
      <c r="G35" s="16">
        <v>59921</v>
      </c>
      <c r="I35">
        <f t="shared" si="6"/>
        <v>64866.5</v>
      </c>
      <c r="J35">
        <f t="shared" si="7"/>
        <v>56975.166666666664</v>
      </c>
      <c r="K35" s="1">
        <f t="shared" si="8"/>
        <v>1.5625</v>
      </c>
    </row>
    <row r="36" spans="2:11" x14ac:dyDescent="0.3">
      <c r="B36" s="16">
        <v>33610</v>
      </c>
      <c r="C36" s="16">
        <v>38214</v>
      </c>
      <c r="D36" s="16">
        <v>32143</v>
      </c>
      <c r="E36" s="16">
        <v>34461</v>
      </c>
      <c r="F36" s="16">
        <v>31565</v>
      </c>
      <c r="G36" s="16">
        <v>33328</v>
      </c>
      <c r="I36">
        <f t="shared" si="6"/>
        <v>33886.833333333336</v>
      </c>
      <c r="J36">
        <f t="shared" si="7"/>
        <v>25995.500000000004</v>
      </c>
      <c r="K36" s="1">
        <f t="shared" si="8"/>
        <v>0.78125</v>
      </c>
    </row>
    <row r="41" spans="2:11" x14ac:dyDescent="0.3">
      <c r="B41" s="16">
        <v>7501</v>
      </c>
      <c r="C41" s="16">
        <v>7936</v>
      </c>
      <c r="D41" s="16">
        <v>7931</v>
      </c>
      <c r="E41" s="16">
        <v>8095</v>
      </c>
      <c r="F41" s="16">
        <v>7832</v>
      </c>
      <c r="G41" s="16">
        <v>7735</v>
      </c>
      <c r="I41">
        <f>AVERAGE(B41:G43)</f>
        <v>7891.333333333333</v>
      </c>
    </row>
    <row r="42" spans="2:11" x14ac:dyDescent="0.3">
      <c r="B42" s="16">
        <v>8362</v>
      </c>
      <c r="C42" s="16">
        <v>7549</v>
      </c>
      <c r="D42" s="16">
        <v>7997</v>
      </c>
      <c r="E42" s="16">
        <v>8155</v>
      </c>
      <c r="F42" s="16">
        <v>7921</v>
      </c>
      <c r="G42" s="16">
        <v>7617</v>
      </c>
    </row>
    <row r="43" spans="2:11" x14ac:dyDescent="0.3">
      <c r="B43" s="16">
        <v>7612</v>
      </c>
      <c r="C43" s="16">
        <v>8070</v>
      </c>
      <c r="D43" s="16">
        <v>8049</v>
      </c>
      <c r="E43" s="16">
        <v>8120</v>
      </c>
      <c r="F43" s="16">
        <v>7907</v>
      </c>
      <c r="G43" s="16">
        <v>7655</v>
      </c>
    </row>
  </sheetData>
  <mergeCells count="8">
    <mergeCell ref="B1:E1"/>
    <mergeCell ref="B12:M12"/>
    <mergeCell ref="B13:C13"/>
    <mergeCell ref="D13:E13"/>
    <mergeCell ref="F13:G13"/>
    <mergeCell ref="H13:I13"/>
    <mergeCell ref="J13:K13"/>
    <mergeCell ref="L13:M13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067C-A9A0-8B4F-9885-DEE15E79DD1E}">
  <dimension ref="A1:M43"/>
  <sheetViews>
    <sheetView topLeftCell="D2" workbookViewId="0">
      <selection activeCell="L23" sqref="L23:L25"/>
    </sheetView>
  </sheetViews>
  <sheetFormatPr defaultColWidth="11.19921875" defaultRowHeight="15.6" x14ac:dyDescent="0.3"/>
  <sheetData>
    <row r="1" spans="1:13" x14ac:dyDescent="0.3">
      <c r="A1" s="14"/>
      <c r="B1" s="29" t="s">
        <v>221</v>
      </c>
      <c r="C1" s="29"/>
      <c r="D1" s="29"/>
      <c r="E1" s="29"/>
      <c r="F1" s="14"/>
      <c r="G1" s="14"/>
      <c r="H1" s="14"/>
      <c r="I1" s="14"/>
      <c r="J1" s="14"/>
      <c r="K1" s="14"/>
      <c r="L1" s="14"/>
      <c r="M1" s="14"/>
    </row>
    <row r="2" spans="1:13" x14ac:dyDescent="0.3">
      <c r="A2" s="15"/>
      <c r="B2" s="16">
        <v>1</v>
      </c>
      <c r="C2" s="16">
        <v>2</v>
      </c>
      <c r="D2" s="16">
        <v>3</v>
      </c>
      <c r="E2" s="16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</row>
    <row r="3" spans="1:13" x14ac:dyDescent="0.3">
      <c r="A3" s="18" t="s">
        <v>213</v>
      </c>
      <c r="B3" s="16" t="s">
        <v>0</v>
      </c>
      <c r="C3" s="1">
        <v>100</v>
      </c>
      <c r="D3" s="16" t="s">
        <v>0</v>
      </c>
      <c r="E3" s="1">
        <v>100</v>
      </c>
      <c r="F3" s="16" t="s">
        <v>0</v>
      </c>
      <c r="G3" s="1">
        <v>100</v>
      </c>
      <c r="H3" s="16" t="s">
        <v>0</v>
      </c>
      <c r="I3" s="1">
        <v>100</v>
      </c>
      <c r="J3" s="16" t="s">
        <v>0</v>
      </c>
      <c r="K3" s="1">
        <v>100</v>
      </c>
      <c r="L3" s="16" t="s">
        <v>0</v>
      </c>
      <c r="M3" s="1">
        <v>100</v>
      </c>
    </row>
    <row r="4" spans="1:13" x14ac:dyDescent="0.3">
      <c r="A4" s="18" t="s">
        <v>214</v>
      </c>
      <c r="B4" s="16" t="s">
        <v>0</v>
      </c>
      <c r="C4" s="1">
        <v>50</v>
      </c>
      <c r="D4" s="16" t="s">
        <v>0</v>
      </c>
      <c r="E4" s="1">
        <v>50</v>
      </c>
      <c r="F4" s="16" t="s">
        <v>0</v>
      </c>
      <c r="G4" s="1">
        <v>50</v>
      </c>
      <c r="H4" s="16" t="s">
        <v>0</v>
      </c>
      <c r="I4" s="1">
        <v>50</v>
      </c>
      <c r="J4" s="16" t="s">
        <v>0</v>
      </c>
      <c r="K4" s="1">
        <v>50</v>
      </c>
      <c r="L4" s="16" t="s">
        <v>0</v>
      </c>
      <c r="M4" s="1">
        <v>50</v>
      </c>
    </row>
    <row r="5" spans="1:13" x14ac:dyDescent="0.3">
      <c r="A5" s="18" t="s">
        <v>215</v>
      </c>
      <c r="B5" s="16" t="s">
        <v>0</v>
      </c>
      <c r="C5" s="1">
        <v>25</v>
      </c>
      <c r="D5" s="16" t="s">
        <v>0</v>
      </c>
      <c r="E5" s="1">
        <v>25</v>
      </c>
      <c r="F5" s="16" t="s">
        <v>0</v>
      </c>
      <c r="G5" s="1">
        <v>25</v>
      </c>
      <c r="H5" s="16" t="s">
        <v>0</v>
      </c>
      <c r="I5" s="1">
        <v>25</v>
      </c>
      <c r="J5" s="16" t="s">
        <v>0</v>
      </c>
      <c r="K5" s="1">
        <v>25</v>
      </c>
      <c r="L5" s="16" t="s">
        <v>0</v>
      </c>
      <c r="M5" s="1">
        <v>25</v>
      </c>
    </row>
    <row r="6" spans="1:13" x14ac:dyDescent="0.3">
      <c r="A6" s="18" t="s">
        <v>216</v>
      </c>
      <c r="B6" s="16" t="s">
        <v>0</v>
      </c>
      <c r="C6" s="1">
        <f>C5/2</f>
        <v>12.5</v>
      </c>
      <c r="D6" s="16" t="s">
        <v>0</v>
      </c>
      <c r="E6" s="1">
        <f>E5/2</f>
        <v>12.5</v>
      </c>
      <c r="F6" s="16" t="s">
        <v>0</v>
      </c>
      <c r="G6" s="1">
        <f>G5/2</f>
        <v>12.5</v>
      </c>
      <c r="H6" s="16" t="s">
        <v>0</v>
      </c>
      <c r="I6" s="1">
        <f>I5/2</f>
        <v>12.5</v>
      </c>
      <c r="J6" s="16" t="s">
        <v>0</v>
      </c>
      <c r="K6" s="1">
        <f>K5/2</f>
        <v>12.5</v>
      </c>
      <c r="L6" s="16" t="s">
        <v>0</v>
      </c>
      <c r="M6" s="1">
        <f>M5/2</f>
        <v>12.5</v>
      </c>
    </row>
    <row r="7" spans="1:13" x14ac:dyDescent="0.3">
      <c r="A7" s="18" t="s">
        <v>217</v>
      </c>
      <c r="B7" s="16" t="s">
        <v>0</v>
      </c>
      <c r="C7" s="1">
        <f t="shared" ref="C7:C10" si="0">C6/2</f>
        <v>6.25</v>
      </c>
      <c r="D7" s="16" t="s">
        <v>0</v>
      </c>
      <c r="E7" s="1">
        <f t="shared" ref="E7:E10" si="1">E6/2</f>
        <v>6.25</v>
      </c>
      <c r="F7" s="16" t="s">
        <v>0</v>
      </c>
      <c r="G7" s="1">
        <f t="shared" ref="G7:G10" si="2">G6/2</f>
        <v>6.25</v>
      </c>
      <c r="H7" s="16" t="s">
        <v>0</v>
      </c>
      <c r="I7" s="1">
        <f t="shared" ref="I7:I10" si="3">I6/2</f>
        <v>6.25</v>
      </c>
      <c r="J7" s="16" t="s">
        <v>0</v>
      </c>
      <c r="K7" s="1">
        <f t="shared" ref="K7:K10" si="4">K6/2</f>
        <v>6.25</v>
      </c>
      <c r="L7" s="16" t="s">
        <v>0</v>
      </c>
      <c r="M7" s="1">
        <f t="shared" ref="M7:M10" si="5">M6/2</f>
        <v>6.25</v>
      </c>
    </row>
    <row r="8" spans="1:13" x14ac:dyDescent="0.3">
      <c r="A8" s="18" t="s">
        <v>218</v>
      </c>
      <c r="B8" s="16" t="s">
        <v>230</v>
      </c>
      <c r="C8" s="1">
        <f t="shared" si="0"/>
        <v>3.125</v>
      </c>
      <c r="D8" s="16" t="s">
        <v>230</v>
      </c>
      <c r="E8" s="1">
        <f t="shared" si="1"/>
        <v>3.125</v>
      </c>
      <c r="F8" s="16" t="s">
        <v>230</v>
      </c>
      <c r="G8" s="1">
        <f t="shared" si="2"/>
        <v>3.125</v>
      </c>
      <c r="H8" s="16" t="s">
        <v>230</v>
      </c>
      <c r="I8" s="1">
        <f t="shared" si="3"/>
        <v>3.125</v>
      </c>
      <c r="J8" s="16" t="s">
        <v>230</v>
      </c>
      <c r="K8" s="1">
        <f t="shared" si="4"/>
        <v>3.125</v>
      </c>
      <c r="L8" s="16" t="s">
        <v>230</v>
      </c>
      <c r="M8" s="1">
        <f t="shared" si="5"/>
        <v>3.125</v>
      </c>
    </row>
    <row r="9" spans="1:13" x14ac:dyDescent="0.3">
      <c r="A9" s="18" t="s">
        <v>219</v>
      </c>
      <c r="B9" s="16" t="s">
        <v>230</v>
      </c>
      <c r="C9" s="1">
        <f t="shared" si="0"/>
        <v>1.5625</v>
      </c>
      <c r="D9" s="16" t="s">
        <v>230</v>
      </c>
      <c r="E9" s="1">
        <f t="shared" si="1"/>
        <v>1.5625</v>
      </c>
      <c r="F9" s="16" t="s">
        <v>230</v>
      </c>
      <c r="G9" s="1">
        <f t="shared" si="2"/>
        <v>1.5625</v>
      </c>
      <c r="H9" s="16" t="s">
        <v>230</v>
      </c>
      <c r="I9" s="1">
        <f t="shared" si="3"/>
        <v>1.5625</v>
      </c>
      <c r="J9" s="16" t="s">
        <v>230</v>
      </c>
      <c r="K9" s="1">
        <f t="shared" si="4"/>
        <v>1.5625</v>
      </c>
      <c r="L9" s="16" t="s">
        <v>230</v>
      </c>
      <c r="M9" s="1">
        <f t="shared" si="5"/>
        <v>1.5625</v>
      </c>
    </row>
    <row r="10" spans="1:13" x14ac:dyDescent="0.3">
      <c r="A10" s="18" t="s">
        <v>220</v>
      </c>
      <c r="B10" s="16" t="s">
        <v>230</v>
      </c>
      <c r="C10" s="1">
        <f t="shared" si="0"/>
        <v>0.78125</v>
      </c>
      <c r="D10" s="16" t="s">
        <v>230</v>
      </c>
      <c r="E10" s="1">
        <f t="shared" si="1"/>
        <v>0.78125</v>
      </c>
      <c r="F10" s="16" t="s">
        <v>230</v>
      </c>
      <c r="G10" s="1">
        <f t="shared" si="2"/>
        <v>0.78125</v>
      </c>
      <c r="H10" s="16" t="s">
        <v>230</v>
      </c>
      <c r="I10" s="1">
        <f t="shared" si="3"/>
        <v>0.78125</v>
      </c>
      <c r="J10" s="16" t="s">
        <v>230</v>
      </c>
      <c r="K10" s="1">
        <f t="shared" si="4"/>
        <v>0.78125</v>
      </c>
      <c r="L10" s="16" t="s">
        <v>230</v>
      </c>
      <c r="M10" s="1">
        <f t="shared" si="5"/>
        <v>0.78125</v>
      </c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3">
      <c r="A12" s="14"/>
      <c r="B12" s="25" t="s">
        <v>249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spans="1:13" x14ac:dyDescent="0.3">
      <c r="A13" s="14" t="s">
        <v>223</v>
      </c>
      <c r="B13" s="25">
        <v>48</v>
      </c>
      <c r="C13" s="26"/>
      <c r="D13" s="25">
        <v>52</v>
      </c>
      <c r="E13" s="26"/>
      <c r="F13" s="25">
        <v>54</v>
      </c>
      <c r="G13" s="26"/>
      <c r="H13" s="25">
        <v>72</v>
      </c>
      <c r="I13" s="26"/>
      <c r="J13" s="25">
        <v>74</v>
      </c>
      <c r="K13" s="26"/>
      <c r="L13" s="25">
        <v>76</v>
      </c>
      <c r="M13" s="26"/>
    </row>
    <row r="14" spans="1:13" x14ac:dyDescent="0.3">
      <c r="A14" s="15"/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>
        <v>8</v>
      </c>
      <c r="J14" s="16">
        <v>9</v>
      </c>
      <c r="K14" s="16">
        <v>10</v>
      </c>
      <c r="L14" s="16">
        <v>11</v>
      </c>
      <c r="M14" s="16">
        <v>12</v>
      </c>
    </row>
    <row r="15" spans="1:13" x14ac:dyDescent="0.3">
      <c r="A15" s="18" t="s">
        <v>213</v>
      </c>
      <c r="B15" s="16">
        <v>904162</v>
      </c>
      <c r="C15" s="16">
        <v>3634053</v>
      </c>
      <c r="D15" s="16">
        <v>1413840</v>
      </c>
      <c r="E15" s="16">
        <v>3892840</v>
      </c>
      <c r="F15" s="16">
        <v>2659303</v>
      </c>
      <c r="G15" s="16">
        <v>3298560</v>
      </c>
      <c r="H15" s="16">
        <v>1892629</v>
      </c>
      <c r="I15" s="16">
        <v>2647776</v>
      </c>
      <c r="J15" s="16">
        <v>1007747</v>
      </c>
      <c r="K15" s="16">
        <v>3579282</v>
      </c>
      <c r="L15" s="16">
        <v>1639273</v>
      </c>
      <c r="M15" s="16">
        <v>2969876</v>
      </c>
    </row>
    <row r="16" spans="1:13" x14ac:dyDescent="0.3">
      <c r="A16" s="18" t="s">
        <v>214</v>
      </c>
      <c r="B16" s="16">
        <v>1286492</v>
      </c>
      <c r="C16" s="16">
        <v>2132596</v>
      </c>
      <c r="D16" s="16">
        <v>1044586</v>
      </c>
      <c r="E16" s="16">
        <v>1721527</v>
      </c>
      <c r="F16" s="16">
        <v>3203116</v>
      </c>
      <c r="G16" s="16">
        <v>1920092</v>
      </c>
      <c r="H16" s="16">
        <v>2412159</v>
      </c>
      <c r="I16" s="16">
        <v>1842970</v>
      </c>
      <c r="J16" s="16">
        <v>1378748</v>
      </c>
      <c r="K16" s="16">
        <v>1430812</v>
      </c>
      <c r="L16" s="16">
        <v>2078332</v>
      </c>
      <c r="M16" s="16">
        <v>1158381</v>
      </c>
    </row>
    <row r="17" spans="1:13" x14ac:dyDescent="0.3">
      <c r="A17" s="18" t="s">
        <v>215</v>
      </c>
      <c r="B17" s="16">
        <v>1311843</v>
      </c>
      <c r="C17" s="16">
        <v>1004625</v>
      </c>
      <c r="D17" s="16">
        <v>1210427</v>
      </c>
      <c r="E17" s="16">
        <v>786707</v>
      </c>
      <c r="F17" s="16">
        <v>2756337</v>
      </c>
      <c r="G17" s="16">
        <v>744414</v>
      </c>
      <c r="H17" s="16">
        <v>2460497</v>
      </c>
      <c r="I17" s="16">
        <v>885094</v>
      </c>
      <c r="J17" s="16">
        <v>1500008</v>
      </c>
      <c r="K17" s="16">
        <v>854700</v>
      </c>
      <c r="L17" s="16">
        <v>2267380</v>
      </c>
      <c r="M17" s="16">
        <v>722410</v>
      </c>
    </row>
    <row r="18" spans="1:13" x14ac:dyDescent="0.3">
      <c r="A18" s="18" t="s">
        <v>216</v>
      </c>
      <c r="B18" s="16">
        <v>1019332</v>
      </c>
      <c r="C18" s="16">
        <v>534782</v>
      </c>
      <c r="D18" s="16">
        <v>1279388</v>
      </c>
      <c r="E18" s="16">
        <v>459851</v>
      </c>
      <c r="F18" s="16">
        <v>2802463</v>
      </c>
      <c r="G18" s="16">
        <v>462300</v>
      </c>
      <c r="H18" s="16">
        <v>2738922</v>
      </c>
      <c r="I18" s="16">
        <v>403119</v>
      </c>
      <c r="J18" s="16">
        <v>1512778</v>
      </c>
      <c r="K18" s="16">
        <v>409054</v>
      </c>
      <c r="L18" s="16">
        <v>2477970</v>
      </c>
      <c r="M18" s="16">
        <v>419559</v>
      </c>
    </row>
    <row r="19" spans="1:13" x14ac:dyDescent="0.3">
      <c r="A19" s="18" t="s">
        <v>217</v>
      </c>
      <c r="B19" s="16">
        <v>1038146</v>
      </c>
      <c r="C19" s="16">
        <v>253374</v>
      </c>
      <c r="D19" s="16">
        <v>1431673</v>
      </c>
      <c r="E19" s="16">
        <v>230649</v>
      </c>
      <c r="F19" s="16">
        <v>3707313</v>
      </c>
      <c r="G19" s="16">
        <v>211832</v>
      </c>
      <c r="H19" s="16">
        <v>2544749</v>
      </c>
      <c r="I19" s="16">
        <v>175282</v>
      </c>
      <c r="J19" s="16">
        <v>1488801</v>
      </c>
      <c r="K19" s="16">
        <v>204332</v>
      </c>
      <c r="L19" s="16">
        <v>2616840</v>
      </c>
      <c r="M19" s="16">
        <v>219869</v>
      </c>
    </row>
    <row r="20" spans="1:13" x14ac:dyDescent="0.3">
      <c r="A20" s="18" t="s">
        <v>218</v>
      </c>
      <c r="B20" s="16">
        <v>7960</v>
      </c>
      <c r="C20" s="16">
        <v>116474</v>
      </c>
      <c r="D20" s="16">
        <v>7531</v>
      </c>
      <c r="E20" s="16">
        <v>120310</v>
      </c>
      <c r="F20" s="16">
        <v>7622</v>
      </c>
      <c r="G20" s="16">
        <v>100196</v>
      </c>
      <c r="H20" s="16">
        <v>7743</v>
      </c>
      <c r="I20" s="16">
        <v>94549</v>
      </c>
      <c r="J20" s="16">
        <v>7719</v>
      </c>
      <c r="K20" s="16">
        <v>100717</v>
      </c>
      <c r="L20" s="16">
        <v>7755</v>
      </c>
      <c r="M20" s="16">
        <v>92550</v>
      </c>
    </row>
    <row r="21" spans="1:13" x14ac:dyDescent="0.3">
      <c r="A21" s="18" t="s">
        <v>219</v>
      </c>
      <c r="B21" s="16">
        <v>7736</v>
      </c>
      <c r="C21" s="16">
        <v>62264</v>
      </c>
      <c r="D21" s="16">
        <v>7411</v>
      </c>
      <c r="E21" s="16">
        <v>65117</v>
      </c>
      <c r="F21" s="16">
        <v>7939</v>
      </c>
      <c r="G21" s="16">
        <v>57572</v>
      </c>
      <c r="H21" s="16">
        <v>7996</v>
      </c>
      <c r="I21" s="16">
        <v>63201</v>
      </c>
      <c r="J21" s="16">
        <v>7607</v>
      </c>
      <c r="K21" s="16">
        <v>55342</v>
      </c>
      <c r="L21" s="16">
        <v>7649</v>
      </c>
      <c r="M21" s="16">
        <v>53709</v>
      </c>
    </row>
    <row r="22" spans="1:13" x14ac:dyDescent="0.3">
      <c r="A22" s="18" t="s">
        <v>220</v>
      </c>
      <c r="B22" s="16">
        <v>7833</v>
      </c>
      <c r="C22" s="16">
        <v>36411</v>
      </c>
      <c r="D22" s="16">
        <v>7638</v>
      </c>
      <c r="E22" s="16">
        <v>36893</v>
      </c>
      <c r="F22" s="16">
        <v>7728</v>
      </c>
      <c r="G22" s="16">
        <v>33278</v>
      </c>
      <c r="H22" s="16">
        <v>7965</v>
      </c>
      <c r="I22" s="16">
        <v>32339</v>
      </c>
      <c r="J22" s="16">
        <v>7738</v>
      </c>
      <c r="K22" s="16">
        <v>30587</v>
      </c>
      <c r="L22" s="16">
        <v>7639</v>
      </c>
      <c r="M22" s="16">
        <v>29946</v>
      </c>
    </row>
    <row r="23" spans="1:13" x14ac:dyDescent="0.3">
      <c r="A23" s="19" t="s">
        <v>234</v>
      </c>
      <c r="B23">
        <f>AVERAGE(B15:B19)</f>
        <v>1111995</v>
      </c>
      <c r="D23">
        <f>AVERAGE(D15:D19)</f>
        <v>1275982.8</v>
      </c>
      <c r="F23">
        <f>AVERAGE(F15:F19)</f>
        <v>3025706.4</v>
      </c>
      <c r="H23">
        <f>AVERAGE(H15:H19)</f>
        <v>2409791.2000000002</v>
      </c>
      <c r="J23">
        <f>AVERAGE(J15:J19)</f>
        <v>1377616.4</v>
      </c>
      <c r="L23">
        <f>AVERAGE(L15:L19)</f>
        <v>2215959</v>
      </c>
    </row>
    <row r="24" spans="1:13" x14ac:dyDescent="0.3">
      <c r="A24" s="19" t="s">
        <v>235</v>
      </c>
      <c r="B24">
        <f>B23-$I$41</f>
        <v>1104261.1666666667</v>
      </c>
      <c r="D24">
        <f>D23-$I$41</f>
        <v>1268248.9666666668</v>
      </c>
      <c r="F24">
        <f>F23-$I$41</f>
        <v>3017972.5666666664</v>
      </c>
      <c r="H24">
        <f>H23-$I$41</f>
        <v>2402057.3666666667</v>
      </c>
      <c r="J24">
        <f>J23-$I$41</f>
        <v>1369882.5666666667</v>
      </c>
      <c r="L24">
        <f>L23-$I$41</f>
        <v>2208225.1666666665</v>
      </c>
    </row>
    <row r="25" spans="1:13" x14ac:dyDescent="0.3">
      <c r="A25" s="19" t="s">
        <v>240</v>
      </c>
      <c r="B25">
        <f xml:space="preserve"> B24*0.0000299673 - 0.0834820617</f>
        <v>33.008243598150003</v>
      </c>
      <c r="D25">
        <f xml:space="preserve"> D24*0.0000299673 - 0.0834820617</f>
        <v>37.92251519709</v>
      </c>
      <c r="F25">
        <f xml:space="preserve"> F24*0.0000299673 - 0.0834820617</f>
        <v>90.357007235369991</v>
      </c>
      <c r="H25">
        <f xml:space="preserve"> H24*0.0000299673 - 0.0834820617</f>
        <v>71.899691662410007</v>
      </c>
      <c r="J25">
        <f xml:space="preserve"> J24*0.0000299673 - 0.0834820617</f>
        <v>40.96819977837</v>
      </c>
      <c r="L25">
        <f xml:space="preserve"> L24*0.0000299673 - 0.0834820617</f>
        <v>66.091063975349996</v>
      </c>
    </row>
    <row r="27" spans="1:13" x14ac:dyDescent="0.3">
      <c r="I27" t="s">
        <v>234</v>
      </c>
    </row>
    <row r="28" spans="1:13" x14ac:dyDescent="0.3">
      <c r="B28" s="16">
        <v>3634053</v>
      </c>
      <c r="C28" s="16">
        <v>3892840</v>
      </c>
      <c r="D28" s="16">
        <v>3298560</v>
      </c>
      <c r="E28" s="16">
        <v>2647776</v>
      </c>
      <c r="F28" s="16">
        <v>3579282</v>
      </c>
      <c r="G28" s="16">
        <v>2969876</v>
      </c>
      <c r="I28">
        <f>AVERAGE(B28:G28)</f>
        <v>3337064.5</v>
      </c>
      <c r="J28">
        <f>I28-$I$41</f>
        <v>3329330.6666666665</v>
      </c>
      <c r="K28" s="1">
        <v>100</v>
      </c>
    </row>
    <row r="29" spans="1:13" x14ac:dyDescent="0.3">
      <c r="B29" s="16">
        <v>2132596</v>
      </c>
      <c r="C29" s="16">
        <v>1721527</v>
      </c>
      <c r="D29" s="16">
        <v>1920092</v>
      </c>
      <c r="E29" s="16">
        <v>1842970</v>
      </c>
      <c r="F29" s="16">
        <v>1430812</v>
      </c>
      <c r="G29" s="16">
        <v>1158381</v>
      </c>
      <c r="I29">
        <f t="shared" ref="I29:I35" si="6">AVERAGE(B29:G29)</f>
        <v>1701063</v>
      </c>
      <c r="J29">
        <f t="shared" ref="J29:J35" si="7">I29-$I$41</f>
        <v>1693329.1666666667</v>
      </c>
      <c r="K29" s="1">
        <v>50</v>
      </c>
    </row>
    <row r="30" spans="1:13" x14ac:dyDescent="0.3">
      <c r="B30" s="16">
        <v>1004625</v>
      </c>
      <c r="C30" s="16">
        <v>786707</v>
      </c>
      <c r="D30" s="16">
        <v>744414</v>
      </c>
      <c r="E30" s="16">
        <v>885094</v>
      </c>
      <c r="F30" s="16">
        <v>854700</v>
      </c>
      <c r="G30" s="16">
        <v>722410</v>
      </c>
      <c r="I30">
        <f t="shared" si="6"/>
        <v>832991.66666666663</v>
      </c>
      <c r="J30">
        <f t="shared" si="7"/>
        <v>825257.83333333326</v>
      </c>
      <c r="K30" s="1">
        <v>25</v>
      </c>
    </row>
    <row r="31" spans="1:13" x14ac:dyDescent="0.3">
      <c r="B31" s="16">
        <v>534782</v>
      </c>
      <c r="C31" s="16">
        <v>459851</v>
      </c>
      <c r="D31" s="16">
        <v>462300</v>
      </c>
      <c r="E31" s="16">
        <v>403119</v>
      </c>
      <c r="F31" s="16">
        <v>409054</v>
      </c>
      <c r="G31" s="16">
        <v>419559</v>
      </c>
      <c r="I31">
        <f t="shared" si="6"/>
        <v>448110.83333333331</v>
      </c>
      <c r="J31">
        <f t="shared" si="7"/>
        <v>440377</v>
      </c>
      <c r="K31" s="1">
        <f>K30/2</f>
        <v>12.5</v>
      </c>
    </row>
    <row r="32" spans="1:13" x14ac:dyDescent="0.3">
      <c r="B32" s="16">
        <v>253374</v>
      </c>
      <c r="C32" s="16">
        <v>230649</v>
      </c>
      <c r="D32" s="16">
        <v>211832</v>
      </c>
      <c r="E32" s="16">
        <v>175282</v>
      </c>
      <c r="F32" s="16">
        <v>204332</v>
      </c>
      <c r="G32" s="16">
        <v>219869</v>
      </c>
      <c r="I32">
        <f t="shared" si="6"/>
        <v>215889.66666666666</v>
      </c>
      <c r="J32">
        <f t="shared" si="7"/>
        <v>208155.83333333331</v>
      </c>
      <c r="K32" s="1">
        <f t="shared" ref="K32:K35" si="8">K31/2</f>
        <v>6.25</v>
      </c>
    </row>
    <row r="33" spans="2:11" x14ac:dyDescent="0.3">
      <c r="B33" s="16">
        <v>116474</v>
      </c>
      <c r="C33" s="16">
        <v>120310</v>
      </c>
      <c r="D33" s="16">
        <v>100196</v>
      </c>
      <c r="E33" s="16">
        <v>94549</v>
      </c>
      <c r="F33" s="16">
        <v>100717</v>
      </c>
      <c r="G33" s="16">
        <v>92550</v>
      </c>
      <c r="I33">
        <f t="shared" si="6"/>
        <v>104132.66666666667</v>
      </c>
      <c r="J33">
        <f t="shared" si="7"/>
        <v>96398.833333333343</v>
      </c>
      <c r="K33" s="1">
        <f t="shared" si="8"/>
        <v>3.125</v>
      </c>
    </row>
    <row r="34" spans="2:11" x14ac:dyDescent="0.3">
      <c r="B34" s="16">
        <v>62264</v>
      </c>
      <c r="C34" s="16">
        <v>65117</v>
      </c>
      <c r="D34" s="16">
        <v>57572</v>
      </c>
      <c r="E34" s="16">
        <v>63201</v>
      </c>
      <c r="F34" s="16">
        <v>55342</v>
      </c>
      <c r="G34" s="16">
        <v>53709</v>
      </c>
      <c r="I34">
        <f t="shared" si="6"/>
        <v>59534.166666666664</v>
      </c>
      <c r="J34">
        <f t="shared" si="7"/>
        <v>51800.333333333328</v>
      </c>
      <c r="K34" s="1">
        <f t="shared" si="8"/>
        <v>1.5625</v>
      </c>
    </row>
    <row r="35" spans="2:11" x14ac:dyDescent="0.3">
      <c r="B35" s="16">
        <v>36411</v>
      </c>
      <c r="C35" s="16">
        <v>36893</v>
      </c>
      <c r="D35" s="16">
        <v>33278</v>
      </c>
      <c r="E35" s="16">
        <v>32339</v>
      </c>
      <c r="F35" s="16">
        <v>30587</v>
      </c>
      <c r="G35" s="16">
        <v>29946</v>
      </c>
      <c r="I35">
        <f t="shared" si="6"/>
        <v>33242.333333333336</v>
      </c>
      <c r="J35">
        <f t="shared" si="7"/>
        <v>25508.500000000004</v>
      </c>
      <c r="K35" s="1">
        <f t="shared" si="8"/>
        <v>0.78125</v>
      </c>
    </row>
    <row r="41" spans="2:11" x14ac:dyDescent="0.3">
      <c r="B41" s="16">
        <v>7960</v>
      </c>
      <c r="C41" s="16">
        <v>7531</v>
      </c>
      <c r="D41" s="16">
        <v>7622</v>
      </c>
      <c r="E41" s="16">
        <v>7743</v>
      </c>
      <c r="F41" s="16">
        <v>7719</v>
      </c>
      <c r="G41" s="16">
        <v>7755</v>
      </c>
      <c r="I41">
        <f>AVERAGE(B41:G43)</f>
        <v>7733.833333333333</v>
      </c>
    </row>
    <row r="42" spans="2:11" x14ac:dyDescent="0.3">
      <c r="B42" s="16">
        <v>7736</v>
      </c>
      <c r="C42" s="16">
        <v>7411</v>
      </c>
      <c r="D42" s="16">
        <v>7939</v>
      </c>
      <c r="E42" s="16">
        <v>7996</v>
      </c>
      <c r="F42" s="16">
        <v>7607</v>
      </c>
      <c r="G42" s="16">
        <v>7649</v>
      </c>
    </row>
    <row r="43" spans="2:11" x14ac:dyDescent="0.3">
      <c r="B43" s="16">
        <v>7833</v>
      </c>
      <c r="C43" s="16">
        <v>7638</v>
      </c>
      <c r="D43" s="16">
        <v>7728</v>
      </c>
      <c r="E43" s="16">
        <v>7965</v>
      </c>
      <c r="F43" s="16">
        <v>7738</v>
      </c>
      <c r="G43" s="16">
        <v>7639</v>
      </c>
    </row>
  </sheetData>
  <mergeCells count="8">
    <mergeCell ref="B1:E1"/>
    <mergeCell ref="B12:M12"/>
    <mergeCell ref="B13:C13"/>
    <mergeCell ref="D13:E13"/>
    <mergeCell ref="F13:G13"/>
    <mergeCell ref="H13:I13"/>
    <mergeCell ref="J13:K13"/>
    <mergeCell ref="L13:M13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4128-E423-2C44-831B-F1863D186640}">
  <dimension ref="A1:M43"/>
  <sheetViews>
    <sheetView topLeftCell="A11" workbookViewId="0">
      <selection activeCell="K26" sqref="K26"/>
    </sheetView>
  </sheetViews>
  <sheetFormatPr defaultColWidth="11.19921875" defaultRowHeight="15.6" x14ac:dyDescent="0.3"/>
  <sheetData>
    <row r="1" spans="1:13" x14ac:dyDescent="0.3">
      <c r="A1" s="14"/>
      <c r="B1" s="29" t="s">
        <v>221</v>
      </c>
      <c r="C1" s="29"/>
      <c r="D1" s="29"/>
      <c r="E1" s="29"/>
      <c r="F1" s="14"/>
      <c r="G1" s="14"/>
      <c r="H1" s="14"/>
      <c r="I1" s="14"/>
      <c r="J1" s="14"/>
      <c r="K1" s="14"/>
      <c r="L1" s="14"/>
      <c r="M1" s="14"/>
    </row>
    <row r="2" spans="1:13" x14ac:dyDescent="0.3">
      <c r="A2" s="15"/>
      <c r="B2" s="16">
        <v>1</v>
      </c>
      <c r="C2" s="16">
        <v>2</v>
      </c>
      <c r="D2" s="16">
        <v>3</v>
      </c>
      <c r="E2" s="16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</row>
    <row r="3" spans="1:13" x14ac:dyDescent="0.3">
      <c r="A3" s="18" t="s">
        <v>213</v>
      </c>
      <c r="B3" s="16" t="s">
        <v>0</v>
      </c>
      <c r="C3" s="1">
        <v>100</v>
      </c>
      <c r="D3" s="16" t="s">
        <v>0</v>
      </c>
      <c r="E3" s="1">
        <v>100</v>
      </c>
      <c r="F3" s="16" t="s">
        <v>0</v>
      </c>
      <c r="G3" s="1">
        <v>100</v>
      </c>
      <c r="H3" s="16" t="s">
        <v>0</v>
      </c>
      <c r="I3" s="1">
        <v>100</v>
      </c>
      <c r="J3" s="16" t="s">
        <v>0</v>
      </c>
      <c r="K3" s="1">
        <v>100</v>
      </c>
      <c r="L3" s="16"/>
      <c r="M3" s="16"/>
    </row>
    <row r="4" spans="1:13" x14ac:dyDescent="0.3">
      <c r="A4" s="18" t="s">
        <v>214</v>
      </c>
      <c r="B4" s="16" t="s">
        <v>0</v>
      </c>
      <c r="C4" s="1">
        <v>50</v>
      </c>
      <c r="D4" s="16" t="s">
        <v>0</v>
      </c>
      <c r="E4" s="1">
        <v>50</v>
      </c>
      <c r="F4" s="16" t="s">
        <v>0</v>
      </c>
      <c r="G4" s="1">
        <v>50</v>
      </c>
      <c r="H4" s="16" t="s">
        <v>0</v>
      </c>
      <c r="I4" s="1">
        <v>50</v>
      </c>
      <c r="J4" s="16" t="s">
        <v>0</v>
      </c>
      <c r="K4" s="1">
        <v>50</v>
      </c>
      <c r="L4" s="16"/>
      <c r="M4" s="16"/>
    </row>
    <row r="5" spans="1:13" x14ac:dyDescent="0.3">
      <c r="A5" s="18" t="s">
        <v>215</v>
      </c>
      <c r="B5" s="16" t="s">
        <v>0</v>
      </c>
      <c r="C5" s="1">
        <v>25</v>
      </c>
      <c r="D5" s="16" t="s">
        <v>0</v>
      </c>
      <c r="E5" s="1">
        <v>25</v>
      </c>
      <c r="F5" s="16" t="s">
        <v>0</v>
      </c>
      <c r="G5" s="1">
        <v>25</v>
      </c>
      <c r="H5" s="16" t="s">
        <v>0</v>
      </c>
      <c r="I5" s="1">
        <v>25</v>
      </c>
      <c r="J5" s="16" t="s">
        <v>0</v>
      </c>
      <c r="K5" s="1">
        <v>25</v>
      </c>
      <c r="L5" s="16"/>
      <c r="M5" s="16"/>
    </row>
    <row r="6" spans="1:13" x14ac:dyDescent="0.3">
      <c r="A6" s="18" t="s">
        <v>216</v>
      </c>
      <c r="B6" s="16" t="s">
        <v>0</v>
      </c>
      <c r="C6" s="1">
        <f>C5/2</f>
        <v>12.5</v>
      </c>
      <c r="D6" s="16" t="s">
        <v>0</v>
      </c>
      <c r="E6" s="1">
        <f>E5/2</f>
        <v>12.5</v>
      </c>
      <c r="F6" s="16" t="s">
        <v>0</v>
      </c>
      <c r="G6" s="1">
        <f>G5/2</f>
        <v>12.5</v>
      </c>
      <c r="H6" s="16" t="s">
        <v>0</v>
      </c>
      <c r="I6" s="1">
        <f>I5/2</f>
        <v>12.5</v>
      </c>
      <c r="J6" s="16" t="s">
        <v>0</v>
      </c>
      <c r="K6" s="1">
        <f>K5/2</f>
        <v>12.5</v>
      </c>
      <c r="L6" s="16"/>
      <c r="M6" s="16"/>
    </row>
    <row r="7" spans="1:13" x14ac:dyDescent="0.3">
      <c r="A7" s="18" t="s">
        <v>217</v>
      </c>
      <c r="B7" s="16" t="s">
        <v>0</v>
      </c>
      <c r="C7" s="1">
        <f t="shared" ref="C7:C10" si="0">C6/2</f>
        <v>6.25</v>
      </c>
      <c r="D7" s="16" t="s">
        <v>0</v>
      </c>
      <c r="E7" s="1">
        <f t="shared" ref="E7:E10" si="1">E6/2</f>
        <v>6.25</v>
      </c>
      <c r="F7" s="16" t="s">
        <v>0</v>
      </c>
      <c r="G7" s="1">
        <f t="shared" ref="G7:G10" si="2">G6/2</f>
        <v>6.25</v>
      </c>
      <c r="H7" s="16" t="s">
        <v>0</v>
      </c>
      <c r="I7" s="1">
        <f t="shared" ref="I7:I10" si="3">I6/2</f>
        <v>6.25</v>
      </c>
      <c r="J7" s="16" t="s">
        <v>0</v>
      </c>
      <c r="K7" s="1">
        <f t="shared" ref="K7:K10" si="4">K6/2</f>
        <v>6.25</v>
      </c>
      <c r="L7" s="16"/>
      <c r="M7" s="16"/>
    </row>
    <row r="8" spans="1:13" x14ac:dyDescent="0.3">
      <c r="A8" s="18" t="s">
        <v>218</v>
      </c>
      <c r="B8" s="16" t="s">
        <v>230</v>
      </c>
      <c r="C8" s="1">
        <f t="shared" si="0"/>
        <v>3.125</v>
      </c>
      <c r="D8" s="16" t="s">
        <v>230</v>
      </c>
      <c r="E8" s="1">
        <f t="shared" si="1"/>
        <v>3.125</v>
      </c>
      <c r="F8" s="16" t="s">
        <v>230</v>
      </c>
      <c r="G8" s="1">
        <f t="shared" si="2"/>
        <v>3.125</v>
      </c>
      <c r="H8" s="16" t="s">
        <v>230</v>
      </c>
      <c r="I8" s="1">
        <f t="shared" si="3"/>
        <v>3.125</v>
      </c>
      <c r="J8" s="16" t="s">
        <v>230</v>
      </c>
      <c r="K8" s="1">
        <f t="shared" si="4"/>
        <v>3.125</v>
      </c>
      <c r="L8" s="16"/>
      <c r="M8" s="16"/>
    </row>
    <row r="9" spans="1:13" x14ac:dyDescent="0.3">
      <c r="A9" s="18" t="s">
        <v>219</v>
      </c>
      <c r="B9" s="16" t="s">
        <v>230</v>
      </c>
      <c r="C9" s="1">
        <f t="shared" si="0"/>
        <v>1.5625</v>
      </c>
      <c r="D9" s="16" t="s">
        <v>230</v>
      </c>
      <c r="E9" s="1">
        <f t="shared" si="1"/>
        <v>1.5625</v>
      </c>
      <c r="F9" s="16" t="s">
        <v>230</v>
      </c>
      <c r="G9" s="1">
        <f t="shared" si="2"/>
        <v>1.5625</v>
      </c>
      <c r="H9" s="16" t="s">
        <v>230</v>
      </c>
      <c r="I9" s="1">
        <f t="shared" si="3"/>
        <v>1.5625</v>
      </c>
      <c r="J9" s="16" t="s">
        <v>230</v>
      </c>
      <c r="K9" s="1">
        <f t="shared" si="4"/>
        <v>1.5625</v>
      </c>
      <c r="L9" s="16"/>
      <c r="M9" s="16"/>
    </row>
    <row r="10" spans="1:13" x14ac:dyDescent="0.3">
      <c r="A10" s="18" t="s">
        <v>220</v>
      </c>
      <c r="B10" s="16" t="s">
        <v>230</v>
      </c>
      <c r="C10" s="1">
        <f t="shared" si="0"/>
        <v>0.78125</v>
      </c>
      <c r="D10" s="16" t="s">
        <v>230</v>
      </c>
      <c r="E10" s="1">
        <f t="shared" si="1"/>
        <v>0.78125</v>
      </c>
      <c r="F10" s="16" t="s">
        <v>230</v>
      </c>
      <c r="G10" s="1">
        <f t="shared" si="2"/>
        <v>0.78125</v>
      </c>
      <c r="H10" s="16" t="s">
        <v>230</v>
      </c>
      <c r="I10" s="1">
        <f t="shared" si="3"/>
        <v>0.78125</v>
      </c>
      <c r="J10" s="16" t="s">
        <v>230</v>
      </c>
      <c r="K10" s="1">
        <f t="shared" si="4"/>
        <v>0.78125</v>
      </c>
      <c r="L10" s="16"/>
      <c r="M10" s="16"/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3">
      <c r="A12" s="14"/>
      <c r="B12" s="25" t="s">
        <v>249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spans="1:13" x14ac:dyDescent="0.3">
      <c r="A13" s="14" t="s">
        <v>223</v>
      </c>
      <c r="B13" s="25">
        <v>79</v>
      </c>
      <c r="C13" s="26"/>
      <c r="D13" s="25">
        <v>17</v>
      </c>
      <c r="E13" s="26"/>
      <c r="F13" s="25">
        <v>82</v>
      </c>
      <c r="G13" s="26"/>
      <c r="H13" s="25">
        <v>92</v>
      </c>
      <c r="I13" s="26"/>
      <c r="J13" s="25">
        <v>94</v>
      </c>
      <c r="K13" s="26"/>
      <c r="L13" s="25"/>
      <c r="M13" s="26"/>
    </row>
    <row r="14" spans="1:13" x14ac:dyDescent="0.3">
      <c r="A14" s="15"/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>
        <v>8</v>
      </c>
      <c r="J14" s="16">
        <v>9</v>
      </c>
      <c r="K14" s="16">
        <v>10</v>
      </c>
      <c r="L14" s="16">
        <v>11</v>
      </c>
      <c r="M14" s="16">
        <v>12</v>
      </c>
    </row>
    <row r="15" spans="1:13" x14ac:dyDescent="0.3">
      <c r="A15" s="18" t="s">
        <v>213</v>
      </c>
      <c r="B15" s="16">
        <v>1766977</v>
      </c>
      <c r="C15" s="16">
        <v>3548484</v>
      </c>
      <c r="D15" s="16">
        <v>1399514</v>
      </c>
      <c r="E15" s="16">
        <v>3141209</v>
      </c>
      <c r="F15" s="16">
        <v>1867760</v>
      </c>
      <c r="G15" s="16">
        <v>3568111</v>
      </c>
      <c r="H15" s="16">
        <v>715385</v>
      </c>
      <c r="I15" s="16">
        <v>3160498</v>
      </c>
      <c r="J15" s="16">
        <v>9902</v>
      </c>
      <c r="K15" s="16">
        <v>3267947</v>
      </c>
      <c r="L15" s="16"/>
      <c r="M15" s="16"/>
    </row>
    <row r="16" spans="1:13" x14ac:dyDescent="0.3">
      <c r="A16" s="18" t="s">
        <v>214</v>
      </c>
      <c r="B16" s="16">
        <v>1608570</v>
      </c>
      <c r="C16" s="16">
        <v>1739278</v>
      </c>
      <c r="D16" s="16">
        <v>1532398</v>
      </c>
      <c r="E16" s="16">
        <v>1850642</v>
      </c>
      <c r="F16" s="16">
        <v>1622326</v>
      </c>
      <c r="G16" s="16">
        <v>1683073</v>
      </c>
      <c r="H16" s="16">
        <v>822658</v>
      </c>
      <c r="I16" s="16">
        <v>1576058</v>
      </c>
      <c r="J16" s="16">
        <v>10237</v>
      </c>
      <c r="K16" s="16">
        <v>1897333</v>
      </c>
      <c r="L16" s="16"/>
      <c r="M16" s="16"/>
    </row>
    <row r="17" spans="1:13" x14ac:dyDescent="0.3">
      <c r="A17" s="18" t="s">
        <v>215</v>
      </c>
      <c r="B17" s="16">
        <v>1640448</v>
      </c>
      <c r="C17" s="16">
        <v>973065</v>
      </c>
      <c r="D17" s="16">
        <v>1445830</v>
      </c>
      <c r="E17" s="16">
        <v>953176</v>
      </c>
      <c r="F17" s="16">
        <v>2121367</v>
      </c>
      <c r="G17" s="16">
        <v>912543</v>
      </c>
      <c r="H17" s="16">
        <v>1119482</v>
      </c>
      <c r="I17" s="16">
        <v>825301</v>
      </c>
      <c r="J17" s="16">
        <v>11318</v>
      </c>
      <c r="K17" s="16">
        <v>1055721</v>
      </c>
      <c r="L17" s="16"/>
      <c r="M17" s="16"/>
    </row>
    <row r="18" spans="1:13" x14ac:dyDescent="0.3">
      <c r="A18" s="18" t="s">
        <v>216</v>
      </c>
      <c r="B18" s="16">
        <v>1520749</v>
      </c>
      <c r="C18" s="16">
        <v>446108</v>
      </c>
      <c r="D18" s="16">
        <v>1200432</v>
      </c>
      <c r="E18" s="16">
        <v>457861</v>
      </c>
      <c r="F18" s="16">
        <v>2162934</v>
      </c>
      <c r="G18" s="16">
        <v>442924</v>
      </c>
      <c r="H18" s="16">
        <v>723514</v>
      </c>
      <c r="I18" s="16">
        <v>400308</v>
      </c>
      <c r="J18" s="16">
        <v>9345</v>
      </c>
      <c r="K18" s="16">
        <v>433678</v>
      </c>
      <c r="L18" s="16"/>
      <c r="M18" s="16"/>
    </row>
    <row r="19" spans="1:13" x14ac:dyDescent="0.3">
      <c r="A19" s="18" t="s">
        <v>217</v>
      </c>
      <c r="B19" s="16">
        <v>1586451</v>
      </c>
      <c r="C19" s="16">
        <v>216772</v>
      </c>
      <c r="D19" s="16">
        <v>1238103</v>
      </c>
      <c r="E19" s="16">
        <v>174322</v>
      </c>
      <c r="F19" s="16">
        <v>1857376</v>
      </c>
      <c r="G19" s="16">
        <v>236844</v>
      </c>
      <c r="H19" s="16">
        <v>862383</v>
      </c>
      <c r="I19" s="16">
        <v>199887</v>
      </c>
      <c r="J19" s="16">
        <v>9512</v>
      </c>
      <c r="K19" s="16">
        <v>250880</v>
      </c>
      <c r="L19" s="16"/>
      <c r="M19" s="16"/>
    </row>
    <row r="20" spans="1:13" x14ac:dyDescent="0.3">
      <c r="A20" s="18" t="s">
        <v>218</v>
      </c>
      <c r="B20" s="16">
        <v>7734</v>
      </c>
      <c r="C20" s="16">
        <v>112425</v>
      </c>
      <c r="D20" s="16">
        <v>7426</v>
      </c>
      <c r="E20" s="16">
        <v>97851</v>
      </c>
      <c r="F20" s="16">
        <v>7940</v>
      </c>
      <c r="G20" s="16">
        <v>117335</v>
      </c>
      <c r="H20" s="16">
        <v>7678</v>
      </c>
      <c r="I20" s="16">
        <v>105272</v>
      </c>
      <c r="J20" s="16">
        <v>7860</v>
      </c>
      <c r="K20" s="16">
        <v>106286</v>
      </c>
      <c r="L20" s="16"/>
      <c r="M20" s="16"/>
    </row>
    <row r="21" spans="1:13" x14ac:dyDescent="0.3">
      <c r="A21" s="18" t="s">
        <v>219</v>
      </c>
      <c r="B21" s="16">
        <v>7354</v>
      </c>
      <c r="C21" s="16">
        <v>61557</v>
      </c>
      <c r="D21" s="16">
        <v>7573</v>
      </c>
      <c r="E21" s="16">
        <v>52333</v>
      </c>
      <c r="F21" s="16">
        <v>7992</v>
      </c>
      <c r="G21" s="16">
        <v>64689</v>
      </c>
      <c r="H21" s="16">
        <v>7992</v>
      </c>
      <c r="I21" s="16">
        <v>65727</v>
      </c>
      <c r="J21" s="16">
        <v>8116</v>
      </c>
      <c r="K21" s="16">
        <v>52131</v>
      </c>
      <c r="L21" s="16"/>
      <c r="M21" s="16"/>
    </row>
    <row r="22" spans="1:13" x14ac:dyDescent="0.3">
      <c r="A22" s="18" t="s">
        <v>220</v>
      </c>
      <c r="B22" s="16">
        <v>7653</v>
      </c>
      <c r="C22" s="16">
        <v>32120</v>
      </c>
      <c r="D22" s="16">
        <v>7553</v>
      </c>
      <c r="E22" s="16">
        <v>32913</v>
      </c>
      <c r="F22" s="16">
        <v>8131</v>
      </c>
      <c r="G22" s="16">
        <v>37832</v>
      </c>
      <c r="H22" s="16">
        <v>7758</v>
      </c>
      <c r="I22" s="16">
        <v>39779</v>
      </c>
      <c r="J22" s="16">
        <v>8158</v>
      </c>
      <c r="K22" s="16">
        <v>31234</v>
      </c>
      <c r="L22" s="16"/>
      <c r="M22" s="16"/>
    </row>
    <row r="23" spans="1:13" x14ac:dyDescent="0.3">
      <c r="A23" s="19" t="s">
        <v>234</v>
      </c>
      <c r="B23">
        <f>AVERAGE(B15:B19)</f>
        <v>1624639</v>
      </c>
      <c r="D23">
        <f>AVERAGE(D15:D19)</f>
        <v>1363255.4</v>
      </c>
      <c r="F23">
        <f>AVERAGE(F15:F19)</f>
        <v>1926352.6</v>
      </c>
      <c r="H23">
        <f>AVERAGE(H15:H19)</f>
        <v>848684.4</v>
      </c>
      <c r="J23">
        <f>AVERAGE(J15:J19)</f>
        <v>10062.799999999999</v>
      </c>
    </row>
    <row r="24" spans="1:13" x14ac:dyDescent="0.3">
      <c r="A24" s="19" t="s">
        <v>235</v>
      </c>
      <c r="B24">
        <f>B23-$H$41</f>
        <v>1616844.4666666666</v>
      </c>
      <c r="D24">
        <f>D23-$H$41</f>
        <v>1355460.8666666665</v>
      </c>
      <c r="F24">
        <f>F23-$H$41</f>
        <v>1918558.0666666667</v>
      </c>
      <c r="H24">
        <f>H23-$H$41</f>
        <v>840889.8666666667</v>
      </c>
      <c r="J24">
        <f>J23-$H$41</f>
        <v>2268.2666666666655</v>
      </c>
    </row>
    <row r="25" spans="1:13" x14ac:dyDescent="0.3">
      <c r="A25" s="19" t="s">
        <v>240</v>
      </c>
      <c r="B25">
        <f xml:space="preserve"> B24*0.0000297976 - 0.5073201471</f>
        <v>47.670764532846661</v>
      </c>
      <c r="D25">
        <f xml:space="preserve"> D24*0.0000297976 - 0.5073201471</f>
        <v>39.882160573486658</v>
      </c>
      <c r="F25">
        <f xml:space="preserve"> F24*0.0000297976 - 0.5073201471</f>
        <v>56.661105700206662</v>
      </c>
      <c r="H25">
        <f xml:space="preserve"> H24*0.0000297976 - 0.5073201471</f>
        <v>24.549179743886668</v>
      </c>
      <c r="J25">
        <f xml:space="preserve"> J24*0.0000297976 - 0.5073201471</f>
        <v>-0.43973124427333332</v>
      </c>
    </row>
    <row r="28" spans="1:13" x14ac:dyDescent="0.3">
      <c r="H28" t="s">
        <v>234</v>
      </c>
    </row>
    <row r="29" spans="1:13" x14ac:dyDescent="0.3">
      <c r="B29" s="16">
        <v>3548484</v>
      </c>
      <c r="C29" s="16">
        <v>3141209</v>
      </c>
      <c r="D29" s="16">
        <v>3568111</v>
      </c>
      <c r="E29" s="16">
        <v>3160498</v>
      </c>
      <c r="F29" s="16">
        <v>3267947</v>
      </c>
      <c r="H29">
        <f>AVERAGE(B29:F29)</f>
        <v>3337249.8</v>
      </c>
      <c r="I29">
        <f>H29-$H$41</f>
        <v>3329455.2666666666</v>
      </c>
      <c r="J29" s="1">
        <v>100</v>
      </c>
    </row>
    <row r="30" spans="1:13" x14ac:dyDescent="0.3">
      <c r="B30" s="16">
        <v>1739278</v>
      </c>
      <c r="C30" s="16">
        <v>1850642</v>
      </c>
      <c r="D30" s="16">
        <v>1683073</v>
      </c>
      <c r="E30" s="16">
        <v>1576058</v>
      </c>
      <c r="F30" s="16">
        <v>1897333</v>
      </c>
      <c r="H30">
        <f t="shared" ref="H30:H36" si="5">AVERAGE(B30:F30)</f>
        <v>1749276.8</v>
      </c>
      <c r="I30">
        <f t="shared" ref="I30:I36" si="6">H30-$H$41</f>
        <v>1741482.2666666666</v>
      </c>
      <c r="J30" s="1">
        <v>50</v>
      </c>
    </row>
    <row r="31" spans="1:13" x14ac:dyDescent="0.3">
      <c r="B31" s="16">
        <v>973065</v>
      </c>
      <c r="C31" s="16">
        <v>953176</v>
      </c>
      <c r="D31" s="16">
        <v>912543</v>
      </c>
      <c r="E31" s="16">
        <v>825301</v>
      </c>
      <c r="F31" s="16">
        <v>1055721</v>
      </c>
      <c r="H31">
        <f t="shared" si="5"/>
        <v>943961.2</v>
      </c>
      <c r="I31">
        <f t="shared" si="6"/>
        <v>936166.66666666663</v>
      </c>
      <c r="J31" s="1">
        <v>25</v>
      </c>
    </row>
    <row r="32" spans="1:13" x14ac:dyDescent="0.3">
      <c r="B32" s="16">
        <v>446108</v>
      </c>
      <c r="C32" s="16">
        <v>457861</v>
      </c>
      <c r="D32" s="16">
        <v>442924</v>
      </c>
      <c r="E32" s="16">
        <v>400308</v>
      </c>
      <c r="F32" s="16">
        <v>433678</v>
      </c>
      <c r="H32">
        <f t="shared" si="5"/>
        <v>436175.8</v>
      </c>
      <c r="I32">
        <f t="shared" si="6"/>
        <v>428381.26666666666</v>
      </c>
      <c r="J32" s="1">
        <f>J31/2</f>
        <v>12.5</v>
      </c>
    </row>
    <row r="33" spans="2:10" x14ac:dyDescent="0.3">
      <c r="B33" s="16">
        <v>216772</v>
      </c>
      <c r="C33" s="16">
        <v>174322</v>
      </c>
      <c r="D33" s="16">
        <v>236844</v>
      </c>
      <c r="E33" s="16">
        <v>199887</v>
      </c>
      <c r="F33" s="16">
        <v>250880</v>
      </c>
      <c r="H33">
        <f t="shared" si="5"/>
        <v>215741</v>
      </c>
      <c r="I33">
        <f t="shared" si="6"/>
        <v>207946.46666666667</v>
      </c>
      <c r="J33" s="1">
        <f t="shared" ref="J33:J36" si="7">J32/2</f>
        <v>6.25</v>
      </c>
    </row>
    <row r="34" spans="2:10" x14ac:dyDescent="0.3">
      <c r="B34" s="16">
        <v>112425</v>
      </c>
      <c r="C34" s="16">
        <v>97851</v>
      </c>
      <c r="D34" s="16">
        <v>117335</v>
      </c>
      <c r="E34" s="16">
        <v>105272</v>
      </c>
      <c r="F34" s="16">
        <v>106286</v>
      </c>
      <c r="H34">
        <f t="shared" si="5"/>
        <v>107833.8</v>
      </c>
      <c r="I34">
        <f t="shared" si="6"/>
        <v>100039.26666666666</v>
      </c>
      <c r="J34" s="1">
        <f t="shared" si="7"/>
        <v>3.125</v>
      </c>
    </row>
    <row r="35" spans="2:10" x14ac:dyDescent="0.3">
      <c r="B35" s="16">
        <v>61557</v>
      </c>
      <c r="C35" s="16">
        <v>52333</v>
      </c>
      <c r="D35" s="16">
        <v>64689</v>
      </c>
      <c r="E35" s="16">
        <v>65727</v>
      </c>
      <c r="F35" s="16">
        <v>52131</v>
      </c>
      <c r="H35">
        <f t="shared" si="5"/>
        <v>59287.4</v>
      </c>
      <c r="I35">
        <f t="shared" si="6"/>
        <v>51492.866666666669</v>
      </c>
      <c r="J35" s="1">
        <f t="shared" si="7"/>
        <v>1.5625</v>
      </c>
    </row>
    <row r="36" spans="2:10" x14ac:dyDescent="0.3">
      <c r="B36" s="16">
        <v>32120</v>
      </c>
      <c r="C36" s="16">
        <v>32913</v>
      </c>
      <c r="D36" s="16">
        <v>37832</v>
      </c>
      <c r="E36" s="16">
        <v>39779</v>
      </c>
      <c r="F36" s="16">
        <v>31234</v>
      </c>
      <c r="H36">
        <f t="shared" si="5"/>
        <v>34775.599999999999</v>
      </c>
      <c r="I36">
        <f t="shared" si="6"/>
        <v>26981.066666666666</v>
      </c>
      <c r="J36" s="1">
        <f t="shared" si="7"/>
        <v>0.78125</v>
      </c>
    </row>
    <row r="41" spans="2:10" x14ac:dyDescent="0.3">
      <c r="B41" s="16">
        <v>7734</v>
      </c>
      <c r="C41" s="16">
        <v>7426</v>
      </c>
      <c r="D41" s="16">
        <v>7940</v>
      </c>
      <c r="E41" s="16">
        <v>7678</v>
      </c>
      <c r="F41" s="16">
        <v>7860</v>
      </c>
      <c r="H41">
        <f>AVERAGE(B41:F43)</f>
        <v>7794.5333333333338</v>
      </c>
    </row>
    <row r="42" spans="2:10" x14ac:dyDescent="0.3">
      <c r="B42" s="16">
        <v>7354</v>
      </c>
      <c r="C42" s="16">
        <v>7573</v>
      </c>
      <c r="D42" s="16">
        <v>7992</v>
      </c>
      <c r="E42" s="16">
        <v>7992</v>
      </c>
      <c r="F42" s="16">
        <v>8116</v>
      </c>
    </row>
    <row r="43" spans="2:10" x14ac:dyDescent="0.3">
      <c r="B43" s="16">
        <v>7653</v>
      </c>
      <c r="C43" s="16">
        <v>7553</v>
      </c>
      <c r="D43" s="16">
        <v>8131</v>
      </c>
      <c r="E43" s="16">
        <v>7758</v>
      </c>
      <c r="F43" s="16">
        <v>8158</v>
      </c>
    </row>
  </sheetData>
  <mergeCells count="8">
    <mergeCell ref="B1:E1"/>
    <mergeCell ref="B12:M12"/>
    <mergeCell ref="B13:C13"/>
    <mergeCell ref="D13:E13"/>
    <mergeCell ref="F13:G13"/>
    <mergeCell ref="H13:I13"/>
    <mergeCell ref="J13:K13"/>
    <mergeCell ref="L13:M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88ED-0868-BA4A-8EE2-D0134B88E71F}">
  <dimension ref="A2:M45"/>
  <sheetViews>
    <sheetView topLeftCell="A8" workbookViewId="0">
      <selection activeCell="F26" sqref="F26"/>
    </sheetView>
  </sheetViews>
  <sheetFormatPr defaultColWidth="11.19921875" defaultRowHeight="15.6" x14ac:dyDescent="0.3"/>
  <sheetData>
    <row r="2" spans="1:13" x14ac:dyDescent="0.3">
      <c r="B2" s="20" t="s">
        <v>221</v>
      </c>
      <c r="C2" s="20"/>
      <c r="D2" s="20"/>
      <c r="E2" s="20"/>
    </row>
    <row r="3" spans="1:13" x14ac:dyDescent="0.3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 x14ac:dyDescent="0.3">
      <c r="A4" s="1" t="s">
        <v>213</v>
      </c>
      <c r="B4" s="1" t="s">
        <v>0</v>
      </c>
      <c r="C4" s="1">
        <v>4</v>
      </c>
      <c r="D4" s="1" t="s">
        <v>0</v>
      </c>
      <c r="E4" s="1">
        <v>4</v>
      </c>
      <c r="F4" s="1" t="s">
        <v>0</v>
      </c>
      <c r="G4" s="1">
        <v>4</v>
      </c>
      <c r="H4" s="1" t="s">
        <v>0</v>
      </c>
      <c r="I4" s="1">
        <v>4</v>
      </c>
      <c r="J4" s="1" t="s">
        <v>0</v>
      </c>
      <c r="K4" s="1">
        <v>4</v>
      </c>
      <c r="L4" s="1" t="s">
        <v>0</v>
      </c>
      <c r="M4" s="1">
        <v>4</v>
      </c>
    </row>
    <row r="5" spans="1:13" x14ac:dyDescent="0.3">
      <c r="A5" s="1" t="s">
        <v>214</v>
      </c>
      <c r="B5" s="1" t="s">
        <v>0</v>
      </c>
      <c r="C5" s="1">
        <v>2</v>
      </c>
      <c r="D5" s="1" t="s">
        <v>0</v>
      </c>
      <c r="E5" s="1">
        <v>2</v>
      </c>
      <c r="F5" s="1" t="s">
        <v>0</v>
      </c>
      <c r="G5" s="1">
        <v>2</v>
      </c>
      <c r="H5" s="1" t="s">
        <v>0</v>
      </c>
      <c r="I5" s="1">
        <v>2</v>
      </c>
      <c r="J5" s="1" t="s">
        <v>0</v>
      </c>
      <c r="K5" s="1">
        <v>2</v>
      </c>
      <c r="L5" s="1" t="s">
        <v>0</v>
      </c>
      <c r="M5" s="1">
        <v>2</v>
      </c>
    </row>
    <row r="6" spans="1:13" x14ac:dyDescent="0.3">
      <c r="A6" s="1" t="s">
        <v>215</v>
      </c>
      <c r="B6" s="1" t="s">
        <v>0</v>
      </c>
      <c r="C6" s="1">
        <v>1</v>
      </c>
      <c r="D6" s="1" t="s">
        <v>0</v>
      </c>
      <c r="E6" s="1">
        <v>1</v>
      </c>
      <c r="F6" s="1" t="s">
        <v>0</v>
      </c>
      <c r="G6" s="1">
        <v>1</v>
      </c>
      <c r="H6" s="1" t="s">
        <v>0</v>
      </c>
      <c r="I6" s="1">
        <v>1</v>
      </c>
      <c r="J6" s="1" t="s">
        <v>0</v>
      </c>
      <c r="K6" s="1">
        <v>1</v>
      </c>
      <c r="L6" s="1" t="s">
        <v>0</v>
      </c>
      <c r="M6" s="1">
        <v>1</v>
      </c>
    </row>
    <row r="7" spans="1:13" x14ac:dyDescent="0.3">
      <c r="A7" s="1" t="s">
        <v>216</v>
      </c>
      <c r="B7" s="1" t="s">
        <v>0</v>
      </c>
      <c r="C7" s="1">
        <v>0.5</v>
      </c>
      <c r="D7" s="1" t="s">
        <v>0</v>
      </c>
      <c r="E7" s="1">
        <v>0.5</v>
      </c>
      <c r="F7" s="1" t="s">
        <v>0</v>
      </c>
      <c r="G7" s="1">
        <v>0.5</v>
      </c>
      <c r="H7" s="1" t="s">
        <v>0</v>
      </c>
      <c r="I7" s="1">
        <v>0.5</v>
      </c>
      <c r="J7" s="1" t="s">
        <v>0</v>
      </c>
      <c r="K7" s="1">
        <v>0.5</v>
      </c>
      <c r="L7" s="1" t="s">
        <v>0</v>
      </c>
      <c r="M7" s="1">
        <v>0.5</v>
      </c>
    </row>
    <row r="8" spans="1:13" x14ac:dyDescent="0.3">
      <c r="A8" s="1" t="s">
        <v>217</v>
      </c>
      <c r="B8" s="1" t="s">
        <v>0</v>
      </c>
      <c r="C8" s="1" t="s">
        <v>222</v>
      </c>
      <c r="D8" s="1" t="s">
        <v>0</v>
      </c>
      <c r="E8" s="1" t="s">
        <v>222</v>
      </c>
      <c r="F8" s="1" t="s">
        <v>0</v>
      </c>
      <c r="G8" s="1" t="s">
        <v>222</v>
      </c>
      <c r="H8" s="1" t="s">
        <v>0</v>
      </c>
      <c r="I8" s="1" t="s">
        <v>222</v>
      </c>
      <c r="J8" s="1" t="s">
        <v>0</v>
      </c>
      <c r="K8" s="1" t="s">
        <v>222</v>
      </c>
      <c r="L8" s="1" t="s">
        <v>0</v>
      </c>
      <c r="M8" s="1" t="s">
        <v>222</v>
      </c>
    </row>
    <row r="9" spans="1:13" x14ac:dyDescent="0.3">
      <c r="A9" s="1" t="s">
        <v>218</v>
      </c>
      <c r="B9" s="1" t="s">
        <v>0</v>
      </c>
      <c r="C9" s="1" t="s">
        <v>222</v>
      </c>
      <c r="D9" s="1" t="s">
        <v>0</v>
      </c>
      <c r="E9" s="1" t="s">
        <v>222</v>
      </c>
      <c r="F9" s="1" t="s">
        <v>0</v>
      </c>
      <c r="G9" s="1" t="s">
        <v>222</v>
      </c>
      <c r="H9" s="1" t="s">
        <v>0</v>
      </c>
      <c r="I9" s="1" t="s">
        <v>222</v>
      </c>
      <c r="J9" s="1" t="s">
        <v>0</v>
      </c>
      <c r="K9" s="1" t="s">
        <v>222</v>
      </c>
      <c r="L9" s="1" t="s">
        <v>0</v>
      </c>
      <c r="M9" s="1" t="s">
        <v>222</v>
      </c>
    </row>
    <row r="10" spans="1:13" x14ac:dyDescent="0.3">
      <c r="A10" s="1" t="s">
        <v>219</v>
      </c>
      <c r="B10" s="1" t="s">
        <v>0</v>
      </c>
      <c r="C10" s="1" t="s">
        <v>222</v>
      </c>
      <c r="D10" s="1" t="s">
        <v>0</v>
      </c>
      <c r="E10" s="1" t="s">
        <v>222</v>
      </c>
      <c r="F10" s="1" t="s">
        <v>0</v>
      </c>
      <c r="G10" s="1" t="s">
        <v>222</v>
      </c>
      <c r="H10" s="1" t="s">
        <v>0</v>
      </c>
      <c r="I10" s="1" t="s">
        <v>222</v>
      </c>
      <c r="J10" s="1" t="s">
        <v>0</v>
      </c>
      <c r="K10" s="1" t="s">
        <v>222</v>
      </c>
      <c r="L10" s="1" t="s">
        <v>0</v>
      </c>
      <c r="M10" s="1" t="s">
        <v>222</v>
      </c>
    </row>
    <row r="11" spans="1:13" x14ac:dyDescent="0.3">
      <c r="A11" s="1" t="s">
        <v>220</v>
      </c>
      <c r="B11" s="1" t="s">
        <v>0</v>
      </c>
      <c r="C11" s="1" t="s">
        <v>222</v>
      </c>
      <c r="D11" s="1" t="s">
        <v>0</v>
      </c>
      <c r="E11" s="1" t="s">
        <v>222</v>
      </c>
      <c r="F11" s="1" t="s">
        <v>0</v>
      </c>
      <c r="G11" s="1" t="s">
        <v>222</v>
      </c>
      <c r="H11" s="1" t="s">
        <v>0</v>
      </c>
      <c r="I11" s="1" t="s">
        <v>222</v>
      </c>
      <c r="J11" s="1" t="s">
        <v>0</v>
      </c>
      <c r="K11" s="1" t="s">
        <v>222</v>
      </c>
      <c r="L11" s="1" t="s">
        <v>0</v>
      </c>
      <c r="M11" s="1" t="s">
        <v>222</v>
      </c>
    </row>
    <row r="13" spans="1:13" x14ac:dyDescent="0.3">
      <c r="B13" s="21" t="s">
        <v>224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x14ac:dyDescent="0.3">
      <c r="A14" t="s">
        <v>223</v>
      </c>
      <c r="B14" s="21">
        <v>107</v>
      </c>
      <c r="C14" s="21"/>
      <c r="D14" s="21">
        <v>114</v>
      </c>
      <c r="E14" s="21"/>
      <c r="F14" s="21">
        <v>118</v>
      </c>
      <c r="G14" s="21"/>
      <c r="H14" s="21" t="s">
        <v>225</v>
      </c>
      <c r="I14" s="21"/>
      <c r="J14" s="21" t="s">
        <v>226</v>
      </c>
      <c r="K14" s="21"/>
      <c r="L14" s="21" t="s">
        <v>227</v>
      </c>
      <c r="M14" s="21"/>
    </row>
    <row r="15" spans="1:13" x14ac:dyDescent="0.3">
      <c r="A15" s="1"/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">
      <c r="A16" s="1" t="s">
        <v>213</v>
      </c>
      <c r="B16" s="1">
        <v>1281975</v>
      </c>
      <c r="C16" s="1">
        <v>215689</v>
      </c>
      <c r="D16" s="1">
        <v>565494</v>
      </c>
      <c r="E16" s="1">
        <v>177111</v>
      </c>
      <c r="F16" s="1">
        <v>3739635</v>
      </c>
      <c r="G16" s="1">
        <v>190362</v>
      </c>
      <c r="H16" s="1">
        <v>8618</v>
      </c>
      <c r="I16" s="1">
        <v>232148</v>
      </c>
      <c r="J16" s="1">
        <v>8676</v>
      </c>
      <c r="K16" s="1">
        <v>225357</v>
      </c>
      <c r="L16" s="1">
        <v>8632</v>
      </c>
      <c r="M16" s="1">
        <v>211587</v>
      </c>
    </row>
    <row r="17" spans="1:13" x14ac:dyDescent="0.3">
      <c r="A17" s="1" t="s">
        <v>214</v>
      </c>
      <c r="B17" s="1">
        <v>1374492</v>
      </c>
      <c r="C17" s="1">
        <v>130406</v>
      </c>
      <c r="D17" s="1">
        <v>870720</v>
      </c>
      <c r="E17" s="1">
        <v>102497</v>
      </c>
      <c r="F17" s="1">
        <v>3952080</v>
      </c>
      <c r="G17" s="1">
        <v>114894</v>
      </c>
      <c r="H17" s="1">
        <v>8590</v>
      </c>
      <c r="I17" s="1">
        <v>112635</v>
      </c>
      <c r="J17" s="1">
        <v>8890</v>
      </c>
      <c r="K17" s="1">
        <v>119575</v>
      </c>
      <c r="L17" s="1">
        <v>8730</v>
      </c>
      <c r="M17" s="1">
        <v>106952</v>
      </c>
    </row>
    <row r="18" spans="1:13" x14ac:dyDescent="0.3">
      <c r="A18" s="1" t="s">
        <v>215</v>
      </c>
      <c r="B18" s="1">
        <v>1221948</v>
      </c>
      <c r="C18" s="1">
        <v>71523</v>
      </c>
      <c r="D18" s="1">
        <v>728826</v>
      </c>
      <c r="E18" s="1">
        <v>53474</v>
      </c>
      <c r="F18" s="1">
        <v>4262621</v>
      </c>
      <c r="G18" s="1">
        <v>62343</v>
      </c>
      <c r="H18" s="1">
        <v>8550</v>
      </c>
      <c r="I18" s="1">
        <v>58414</v>
      </c>
      <c r="J18" s="1">
        <v>8723</v>
      </c>
      <c r="K18" s="1">
        <v>64276</v>
      </c>
      <c r="L18" s="1">
        <v>8471</v>
      </c>
      <c r="M18" s="1">
        <v>54635</v>
      </c>
    </row>
    <row r="19" spans="1:13" x14ac:dyDescent="0.3">
      <c r="A19" s="1" t="s">
        <v>216</v>
      </c>
      <c r="B19" s="1">
        <v>1317156</v>
      </c>
      <c r="C19" s="1">
        <v>39607</v>
      </c>
      <c r="D19" s="1">
        <v>576679</v>
      </c>
      <c r="E19" s="1">
        <v>31200</v>
      </c>
      <c r="F19" s="1">
        <v>3809541</v>
      </c>
      <c r="G19" s="1">
        <v>37027</v>
      </c>
      <c r="H19" s="1">
        <v>8323</v>
      </c>
      <c r="I19" s="1">
        <v>33788</v>
      </c>
      <c r="J19" s="1">
        <v>8606</v>
      </c>
      <c r="K19" s="1">
        <v>32049</v>
      </c>
      <c r="L19" s="1">
        <v>8759</v>
      </c>
      <c r="M19" s="1">
        <v>33788</v>
      </c>
    </row>
    <row r="20" spans="1:13" x14ac:dyDescent="0.3">
      <c r="A20" s="1" t="s">
        <v>217</v>
      </c>
      <c r="B20" s="1">
        <v>1331090</v>
      </c>
      <c r="C20" s="1">
        <v>8576</v>
      </c>
      <c r="D20" s="1">
        <v>670203</v>
      </c>
      <c r="E20" s="1">
        <v>7658</v>
      </c>
      <c r="F20" s="1">
        <v>3936746</v>
      </c>
      <c r="G20" s="1">
        <v>7970</v>
      </c>
      <c r="H20" s="1">
        <v>8247</v>
      </c>
      <c r="I20" s="1">
        <v>8455</v>
      </c>
      <c r="J20" s="1">
        <v>8617</v>
      </c>
      <c r="K20" s="1">
        <v>8528</v>
      </c>
      <c r="L20" s="1">
        <v>8577</v>
      </c>
      <c r="M20" s="1">
        <v>8204</v>
      </c>
    </row>
    <row r="21" spans="1:13" x14ac:dyDescent="0.3">
      <c r="A21" s="1" t="s">
        <v>218</v>
      </c>
      <c r="B21" s="1">
        <v>1368531</v>
      </c>
      <c r="C21" s="1">
        <v>8688</v>
      </c>
      <c r="D21" s="1">
        <v>702715</v>
      </c>
      <c r="E21" s="1">
        <v>7746</v>
      </c>
      <c r="F21" s="1">
        <v>3886041</v>
      </c>
      <c r="G21" s="1">
        <v>8152</v>
      </c>
      <c r="H21" s="1">
        <v>9209</v>
      </c>
      <c r="I21" s="1">
        <v>8378</v>
      </c>
      <c r="J21" s="1">
        <v>8701</v>
      </c>
      <c r="K21" s="1">
        <v>8225</v>
      </c>
      <c r="L21" s="1">
        <v>8720</v>
      </c>
      <c r="M21" s="1">
        <v>8266</v>
      </c>
    </row>
    <row r="22" spans="1:13" x14ac:dyDescent="0.3">
      <c r="A22" s="1" t="s">
        <v>219</v>
      </c>
      <c r="B22" s="1">
        <v>1404582</v>
      </c>
      <c r="C22" s="1">
        <v>8580</v>
      </c>
      <c r="D22" s="1">
        <v>699178</v>
      </c>
      <c r="E22" s="1">
        <v>7858</v>
      </c>
      <c r="F22" s="1">
        <v>3948910</v>
      </c>
      <c r="G22" s="1">
        <v>8275</v>
      </c>
      <c r="H22" s="1">
        <v>8594</v>
      </c>
      <c r="I22" s="1">
        <v>8542</v>
      </c>
      <c r="J22" s="1">
        <v>8586</v>
      </c>
      <c r="K22" s="1">
        <v>8503</v>
      </c>
      <c r="L22" s="1">
        <v>8732</v>
      </c>
      <c r="M22" s="1">
        <v>8522</v>
      </c>
    </row>
    <row r="23" spans="1:13" x14ac:dyDescent="0.3">
      <c r="A23" s="1" t="s">
        <v>220</v>
      </c>
      <c r="B23" s="1">
        <v>1256204</v>
      </c>
      <c r="C23" s="1">
        <v>8703</v>
      </c>
      <c r="D23" s="1">
        <v>916348</v>
      </c>
      <c r="E23" s="1">
        <v>7791</v>
      </c>
      <c r="F23" s="1">
        <v>3913395</v>
      </c>
      <c r="G23" s="1">
        <v>8386</v>
      </c>
      <c r="H23" s="1">
        <v>8551</v>
      </c>
      <c r="I23" s="1">
        <v>8324</v>
      </c>
      <c r="J23" s="1">
        <v>8654</v>
      </c>
      <c r="K23" s="1">
        <v>8722</v>
      </c>
      <c r="L23" s="1">
        <v>8448</v>
      </c>
      <c r="M23" s="1">
        <v>8381</v>
      </c>
    </row>
    <row r="24" spans="1:13" x14ac:dyDescent="0.3">
      <c r="A24" s="6" t="s">
        <v>234</v>
      </c>
      <c r="B24">
        <f>AVERAGE(B16:B23)</f>
        <v>1319497.25</v>
      </c>
      <c r="D24">
        <f t="shared" ref="D24:L24" si="0">AVERAGE(D16:D23)</f>
        <v>716270.375</v>
      </c>
      <c r="F24">
        <f t="shared" si="0"/>
        <v>3931121.125</v>
      </c>
      <c r="H24">
        <f t="shared" si="0"/>
        <v>8585.25</v>
      </c>
      <c r="J24">
        <f t="shared" si="0"/>
        <v>8681.625</v>
      </c>
      <c r="L24">
        <f t="shared" si="0"/>
        <v>8633.625</v>
      </c>
    </row>
    <row r="25" spans="1:13" x14ac:dyDescent="0.3">
      <c r="A25" s="6" t="s">
        <v>235</v>
      </c>
      <c r="B25" s="8">
        <f>B24-$J$38</f>
        <v>1311187.5416666667</v>
      </c>
      <c r="D25" s="8">
        <f>D24-$J$38</f>
        <v>707960.66666666663</v>
      </c>
      <c r="F25" s="9">
        <f>F24-$J$38</f>
        <v>3922811.4166666665</v>
      </c>
      <c r="H25">
        <f>H24-$J$38</f>
        <v>275.54166666666606</v>
      </c>
      <c r="J25">
        <f>J24-$J$38</f>
        <v>371.91666666666606</v>
      </c>
      <c r="L25">
        <f>L24-$J$38</f>
        <v>323.91666666666606</v>
      </c>
    </row>
    <row r="26" spans="1:13" x14ac:dyDescent="0.3">
      <c r="A26" s="6" t="s">
        <v>240</v>
      </c>
      <c r="B26" s="3">
        <f t="shared" ref="B26" si="1">B25*0.0000172933-0.1605</f>
        <v>22.514259514304168</v>
      </c>
      <c r="C26" s="3"/>
      <c r="D26" s="3">
        <f t="shared" ref="D26" si="2">D25*0.0000172933-0.1605</f>
        <v>12.082476196866665</v>
      </c>
      <c r="F26">
        <f>F25*0.0000281015 - 1.0935830781</f>
        <v>109.14330194735832</v>
      </c>
      <c r="H26">
        <f>H25*0.0000199172-0.034888</f>
        <v>-2.939998151666668E-2</v>
      </c>
      <c r="J26">
        <f t="shared" ref="J26:L26" si="3">J25*0.0000199172-0.034888</f>
        <v>-2.7480461366666681E-2</v>
      </c>
      <c r="L26">
        <f t="shared" si="3"/>
        <v>-2.8436486966666681E-2</v>
      </c>
    </row>
    <row r="27" spans="1:13" x14ac:dyDescent="0.3">
      <c r="A27" s="7"/>
      <c r="B27" s="3"/>
      <c r="C27" s="3"/>
      <c r="D27" s="3"/>
    </row>
    <row r="28" spans="1:13" x14ac:dyDescent="0.3">
      <c r="A28" s="7"/>
      <c r="B28" s="3"/>
      <c r="C28" s="3"/>
      <c r="D28" s="3"/>
    </row>
    <row r="29" spans="1:13" x14ac:dyDescent="0.3">
      <c r="A29" s="7"/>
      <c r="B29" s="3"/>
      <c r="C29" s="3"/>
      <c r="D29" s="3"/>
    </row>
    <row r="30" spans="1:13" x14ac:dyDescent="0.3">
      <c r="C30" s="20" t="s">
        <v>232</v>
      </c>
      <c r="D30" s="20"/>
      <c r="E30" s="20"/>
      <c r="F30" s="20"/>
      <c r="G30" s="20"/>
      <c r="H30" s="20"/>
      <c r="J30" t="s">
        <v>234</v>
      </c>
      <c r="K30" t="s">
        <v>235</v>
      </c>
    </row>
    <row r="31" spans="1:13" x14ac:dyDescent="0.3">
      <c r="C31" s="1">
        <v>215689</v>
      </c>
      <c r="D31" s="1">
        <v>177111</v>
      </c>
      <c r="E31" s="1">
        <v>190362</v>
      </c>
      <c r="F31" s="1">
        <v>232148</v>
      </c>
      <c r="G31" s="1">
        <v>225357</v>
      </c>
      <c r="H31" s="1">
        <v>211587</v>
      </c>
      <c r="J31">
        <f>AVERAGE(C31:H31)</f>
        <v>208709</v>
      </c>
      <c r="K31">
        <f>J31-$J$38</f>
        <v>200399.29166666666</v>
      </c>
      <c r="L31">
        <v>4</v>
      </c>
    </row>
    <row r="32" spans="1:13" x14ac:dyDescent="0.3">
      <c r="C32" s="1">
        <v>130406</v>
      </c>
      <c r="D32" s="1">
        <v>102497</v>
      </c>
      <c r="E32" s="1">
        <v>114894</v>
      </c>
      <c r="F32" s="1">
        <v>112635</v>
      </c>
      <c r="G32" s="1">
        <v>119575</v>
      </c>
      <c r="H32" s="1">
        <v>106952</v>
      </c>
      <c r="J32">
        <f t="shared" ref="J32:J34" si="4">AVERAGE(C32:H32)</f>
        <v>114493.16666666667</v>
      </c>
      <c r="K32">
        <f t="shared" ref="K32:K34" si="5">J32-$J$38</f>
        <v>106183.45833333334</v>
      </c>
      <c r="L32">
        <v>2</v>
      </c>
    </row>
    <row r="33" spans="2:12" x14ac:dyDescent="0.3">
      <c r="C33" s="1">
        <v>71523</v>
      </c>
      <c r="D33" s="1">
        <v>53474</v>
      </c>
      <c r="E33" s="1">
        <v>62343</v>
      </c>
      <c r="F33" s="1">
        <v>58414</v>
      </c>
      <c r="G33" s="1">
        <v>64276</v>
      </c>
      <c r="H33" s="1">
        <v>54635</v>
      </c>
      <c r="J33">
        <f t="shared" si="4"/>
        <v>60777.5</v>
      </c>
      <c r="K33">
        <f t="shared" si="5"/>
        <v>52467.791666666664</v>
      </c>
      <c r="L33">
        <v>1</v>
      </c>
    </row>
    <row r="34" spans="2:12" x14ac:dyDescent="0.3">
      <c r="C34" s="1">
        <v>39607</v>
      </c>
      <c r="D34" s="1">
        <v>31200</v>
      </c>
      <c r="E34" s="1">
        <v>37027</v>
      </c>
      <c r="F34" s="1">
        <v>33788</v>
      </c>
      <c r="G34" s="1">
        <v>32049</v>
      </c>
      <c r="H34" s="1">
        <v>33788</v>
      </c>
      <c r="J34">
        <f t="shared" si="4"/>
        <v>34576.5</v>
      </c>
      <c r="K34">
        <f t="shared" si="5"/>
        <v>26266.791666666664</v>
      </c>
      <c r="L34">
        <v>0.5</v>
      </c>
    </row>
    <row r="35" spans="2:12" x14ac:dyDescent="0.3">
      <c r="J35">
        <v>8309.7083299999995</v>
      </c>
      <c r="K35">
        <v>0</v>
      </c>
      <c r="L35">
        <v>0</v>
      </c>
    </row>
    <row r="38" spans="2:12" x14ac:dyDescent="0.3">
      <c r="C38" s="1">
        <v>8576</v>
      </c>
      <c r="D38" s="1">
        <v>7658</v>
      </c>
      <c r="E38" s="1">
        <v>7970</v>
      </c>
      <c r="F38" s="1">
        <v>8455</v>
      </c>
      <c r="G38" s="1">
        <v>8528</v>
      </c>
      <c r="H38" s="1">
        <v>8204</v>
      </c>
      <c r="J38">
        <f>AVERAGE(C38:H41)</f>
        <v>8309.7083333333339</v>
      </c>
    </row>
    <row r="39" spans="2:12" x14ac:dyDescent="0.3">
      <c r="C39" s="1">
        <v>8688</v>
      </c>
      <c r="D39" s="1">
        <v>7746</v>
      </c>
      <c r="E39" s="1">
        <v>8152</v>
      </c>
      <c r="F39" s="1">
        <v>8378</v>
      </c>
      <c r="G39" s="1">
        <v>8225</v>
      </c>
      <c r="H39" s="1">
        <v>8266</v>
      </c>
    </row>
    <row r="40" spans="2:12" x14ac:dyDescent="0.3">
      <c r="C40" s="1">
        <v>8580</v>
      </c>
      <c r="D40" s="1">
        <v>7858</v>
      </c>
      <c r="E40" s="1">
        <v>8275</v>
      </c>
      <c r="F40" s="1">
        <v>8542</v>
      </c>
      <c r="G40" s="1">
        <v>8503</v>
      </c>
      <c r="H40" s="1">
        <v>8522</v>
      </c>
    </row>
    <row r="41" spans="2:12" x14ac:dyDescent="0.3">
      <c r="C41" s="1">
        <v>8703</v>
      </c>
      <c r="D41" s="1">
        <v>7791</v>
      </c>
      <c r="E41" s="1">
        <v>8386</v>
      </c>
      <c r="F41" s="1">
        <v>8324</v>
      </c>
      <c r="G41" s="1">
        <v>8722</v>
      </c>
      <c r="H41" s="1">
        <v>8381</v>
      </c>
    </row>
    <row r="44" spans="2:12" x14ac:dyDescent="0.3">
      <c r="B44" s="12" t="s">
        <v>245</v>
      </c>
      <c r="C44" s="8"/>
      <c r="D44" s="8"/>
      <c r="E44" s="8"/>
      <c r="F44" s="8"/>
      <c r="G44" s="8"/>
      <c r="H44" s="8"/>
    </row>
    <row r="45" spans="2:12" x14ac:dyDescent="0.3">
      <c r="B45" s="9" t="s">
        <v>246</v>
      </c>
      <c r="C45" s="9"/>
      <c r="D45" s="9"/>
      <c r="E45" s="9"/>
    </row>
  </sheetData>
  <mergeCells count="9">
    <mergeCell ref="C30:H30"/>
    <mergeCell ref="L14:M14"/>
    <mergeCell ref="B13:M13"/>
    <mergeCell ref="B2:E2"/>
    <mergeCell ref="B14:C14"/>
    <mergeCell ref="D14:E14"/>
    <mergeCell ref="F14:G14"/>
    <mergeCell ref="H14:I14"/>
    <mergeCell ref="J14:K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D871-0722-DE4C-AD78-F87C9E311DCC}">
  <dimension ref="A2:M45"/>
  <sheetViews>
    <sheetView topLeftCell="A10" workbookViewId="0">
      <selection activeCell="A13" sqref="A13:M26"/>
    </sheetView>
  </sheetViews>
  <sheetFormatPr defaultColWidth="11.19921875" defaultRowHeight="15.6" x14ac:dyDescent="0.3"/>
  <sheetData>
    <row r="2" spans="1:13" x14ac:dyDescent="0.3">
      <c r="B2" s="20" t="s">
        <v>221</v>
      </c>
      <c r="C2" s="20"/>
      <c r="D2" s="20"/>
      <c r="E2" s="20"/>
    </row>
    <row r="3" spans="1:13" x14ac:dyDescent="0.3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 x14ac:dyDescent="0.3">
      <c r="A4" s="1" t="s">
        <v>213</v>
      </c>
      <c r="B4" s="1" t="s">
        <v>0</v>
      </c>
      <c r="C4" s="1">
        <v>4</v>
      </c>
      <c r="D4" s="1" t="s">
        <v>0</v>
      </c>
      <c r="E4" s="1">
        <v>4</v>
      </c>
      <c r="F4" s="1" t="s">
        <v>0</v>
      </c>
      <c r="G4" s="1">
        <v>4</v>
      </c>
      <c r="H4" s="1" t="s">
        <v>0</v>
      </c>
      <c r="I4" s="1">
        <v>4</v>
      </c>
      <c r="J4" s="1" t="s">
        <v>0</v>
      </c>
      <c r="K4" s="1">
        <v>4</v>
      </c>
      <c r="L4" s="1" t="s">
        <v>0</v>
      </c>
      <c r="M4" s="1">
        <v>4</v>
      </c>
    </row>
    <row r="5" spans="1:13" x14ac:dyDescent="0.3">
      <c r="A5" s="1" t="s">
        <v>214</v>
      </c>
      <c r="B5" s="1" t="s">
        <v>0</v>
      </c>
      <c r="C5" s="1">
        <v>2</v>
      </c>
      <c r="D5" s="1" t="s">
        <v>0</v>
      </c>
      <c r="E5" s="1">
        <v>2</v>
      </c>
      <c r="F5" s="1" t="s">
        <v>0</v>
      </c>
      <c r="G5" s="1">
        <v>2</v>
      </c>
      <c r="H5" s="1" t="s">
        <v>0</v>
      </c>
      <c r="I5" s="1">
        <v>2</v>
      </c>
      <c r="J5" s="1" t="s">
        <v>0</v>
      </c>
      <c r="K5" s="1">
        <v>2</v>
      </c>
      <c r="L5" s="1" t="s">
        <v>0</v>
      </c>
      <c r="M5" s="1">
        <v>2</v>
      </c>
    </row>
    <row r="6" spans="1:13" x14ac:dyDescent="0.3">
      <c r="A6" s="1" t="s">
        <v>215</v>
      </c>
      <c r="B6" s="1" t="s">
        <v>0</v>
      </c>
      <c r="C6" s="1">
        <v>1</v>
      </c>
      <c r="D6" s="1" t="s">
        <v>0</v>
      </c>
      <c r="E6" s="1">
        <v>1</v>
      </c>
      <c r="F6" s="1" t="s">
        <v>0</v>
      </c>
      <c r="G6" s="1">
        <v>1</v>
      </c>
      <c r="H6" s="1" t="s">
        <v>0</v>
      </c>
      <c r="I6" s="1">
        <v>1</v>
      </c>
      <c r="J6" s="1" t="s">
        <v>0</v>
      </c>
      <c r="K6" s="1">
        <v>1</v>
      </c>
      <c r="L6" s="1" t="s">
        <v>0</v>
      </c>
      <c r="M6" s="1">
        <v>1</v>
      </c>
    </row>
    <row r="7" spans="1:13" x14ac:dyDescent="0.3">
      <c r="A7" s="1" t="s">
        <v>216</v>
      </c>
      <c r="B7" s="1" t="s">
        <v>0</v>
      </c>
      <c r="C7" s="1">
        <v>0.5</v>
      </c>
      <c r="D7" s="1" t="s">
        <v>0</v>
      </c>
      <c r="E7" s="1">
        <v>0.5</v>
      </c>
      <c r="F7" s="1" t="s">
        <v>0</v>
      </c>
      <c r="G7" s="1">
        <v>0.5</v>
      </c>
      <c r="H7" s="1" t="s">
        <v>0</v>
      </c>
      <c r="I7" s="1">
        <v>0.5</v>
      </c>
      <c r="J7" s="1" t="s">
        <v>0</v>
      </c>
      <c r="K7" s="1">
        <v>0.5</v>
      </c>
      <c r="L7" s="1" t="s">
        <v>0</v>
      </c>
      <c r="M7" s="1">
        <v>0.5</v>
      </c>
    </row>
    <row r="8" spans="1:13" x14ac:dyDescent="0.3">
      <c r="A8" s="1" t="s">
        <v>217</v>
      </c>
      <c r="B8" s="1" t="s">
        <v>0</v>
      </c>
      <c r="C8" s="1" t="s">
        <v>222</v>
      </c>
      <c r="D8" s="1" t="s">
        <v>0</v>
      </c>
      <c r="E8" s="1" t="s">
        <v>222</v>
      </c>
      <c r="F8" s="1" t="s">
        <v>0</v>
      </c>
      <c r="G8" s="1" t="s">
        <v>222</v>
      </c>
      <c r="H8" s="1" t="s">
        <v>0</v>
      </c>
      <c r="I8" s="1" t="s">
        <v>222</v>
      </c>
      <c r="J8" s="1" t="s">
        <v>0</v>
      </c>
      <c r="K8" s="1" t="s">
        <v>222</v>
      </c>
      <c r="L8" s="1" t="s">
        <v>0</v>
      </c>
      <c r="M8" s="1" t="s">
        <v>222</v>
      </c>
    </row>
    <row r="9" spans="1:13" x14ac:dyDescent="0.3">
      <c r="A9" s="1" t="s">
        <v>218</v>
      </c>
      <c r="B9" s="1" t="s">
        <v>0</v>
      </c>
      <c r="C9" s="1" t="s">
        <v>222</v>
      </c>
      <c r="D9" s="1" t="s">
        <v>0</v>
      </c>
      <c r="E9" s="1" t="s">
        <v>222</v>
      </c>
      <c r="F9" s="1" t="s">
        <v>0</v>
      </c>
      <c r="G9" s="1" t="s">
        <v>222</v>
      </c>
      <c r="H9" s="1" t="s">
        <v>0</v>
      </c>
      <c r="I9" s="1" t="s">
        <v>222</v>
      </c>
      <c r="J9" s="1" t="s">
        <v>0</v>
      </c>
      <c r="K9" s="1" t="s">
        <v>222</v>
      </c>
      <c r="L9" s="1" t="s">
        <v>0</v>
      </c>
      <c r="M9" s="1" t="s">
        <v>222</v>
      </c>
    </row>
    <row r="10" spans="1:13" x14ac:dyDescent="0.3">
      <c r="A10" s="1" t="s">
        <v>219</v>
      </c>
      <c r="B10" s="1" t="s">
        <v>0</v>
      </c>
      <c r="C10" s="1" t="s">
        <v>222</v>
      </c>
      <c r="D10" s="1" t="s">
        <v>0</v>
      </c>
      <c r="E10" s="1" t="s">
        <v>222</v>
      </c>
      <c r="F10" s="1" t="s">
        <v>0</v>
      </c>
      <c r="G10" s="1" t="s">
        <v>222</v>
      </c>
      <c r="H10" s="1" t="s">
        <v>0</v>
      </c>
      <c r="I10" s="1" t="s">
        <v>222</v>
      </c>
      <c r="J10" s="1" t="s">
        <v>0</v>
      </c>
      <c r="K10" s="1" t="s">
        <v>222</v>
      </c>
      <c r="L10" s="1" t="s">
        <v>0</v>
      </c>
      <c r="M10" s="1" t="s">
        <v>222</v>
      </c>
    </row>
    <row r="11" spans="1:13" x14ac:dyDescent="0.3">
      <c r="A11" s="1" t="s">
        <v>220</v>
      </c>
      <c r="B11" s="1" t="s">
        <v>0</v>
      </c>
      <c r="C11" s="1" t="s">
        <v>222</v>
      </c>
      <c r="D11" s="1" t="s">
        <v>0</v>
      </c>
      <c r="E11" s="1" t="s">
        <v>222</v>
      </c>
      <c r="F11" s="1" t="s">
        <v>0</v>
      </c>
      <c r="G11" s="1" t="s">
        <v>222</v>
      </c>
      <c r="H11" s="1" t="s">
        <v>0</v>
      </c>
      <c r="I11" s="1" t="s">
        <v>222</v>
      </c>
      <c r="J11" s="1" t="s">
        <v>0</v>
      </c>
      <c r="K11" s="1" t="s">
        <v>222</v>
      </c>
      <c r="L11" s="1" t="s">
        <v>0</v>
      </c>
      <c r="M11" s="1" t="s">
        <v>222</v>
      </c>
    </row>
    <row r="13" spans="1:13" x14ac:dyDescent="0.3">
      <c r="B13" s="22" t="s">
        <v>224</v>
      </c>
      <c r="C13" s="23"/>
      <c r="D13" s="22" t="s">
        <v>228</v>
      </c>
      <c r="E13" s="24"/>
      <c r="F13" s="24"/>
      <c r="G13" s="24"/>
      <c r="H13" s="24"/>
      <c r="I13" s="24"/>
      <c r="J13" s="24"/>
      <c r="K13" s="24"/>
      <c r="L13" s="24"/>
      <c r="M13" s="23"/>
    </row>
    <row r="14" spans="1:13" x14ac:dyDescent="0.3">
      <c r="A14" t="s">
        <v>223</v>
      </c>
      <c r="B14" s="21" t="s">
        <v>229</v>
      </c>
      <c r="C14" s="21"/>
      <c r="D14" s="21">
        <v>19</v>
      </c>
      <c r="E14" s="21"/>
      <c r="F14" s="21">
        <v>15</v>
      </c>
      <c r="G14" s="21"/>
      <c r="H14" s="21">
        <v>20</v>
      </c>
      <c r="I14" s="21"/>
      <c r="J14" s="21">
        <v>23</v>
      </c>
      <c r="K14" s="21"/>
      <c r="L14" s="21">
        <v>25</v>
      </c>
      <c r="M14" s="21"/>
    </row>
    <row r="15" spans="1:13" x14ac:dyDescent="0.3">
      <c r="A15" s="1"/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">
      <c r="A16" s="1" t="s">
        <v>213</v>
      </c>
      <c r="B16" s="1">
        <v>8396</v>
      </c>
      <c r="C16" s="1">
        <v>209545</v>
      </c>
      <c r="D16" s="1">
        <v>234710</v>
      </c>
      <c r="E16" s="1">
        <v>247011</v>
      </c>
      <c r="F16" s="1">
        <v>212732</v>
      </c>
      <c r="G16" s="1">
        <v>256807</v>
      </c>
      <c r="H16" s="1">
        <v>38092</v>
      </c>
      <c r="I16" s="1">
        <v>249441</v>
      </c>
      <c r="J16" s="1">
        <v>161169</v>
      </c>
      <c r="K16" s="1">
        <v>222331</v>
      </c>
      <c r="L16" s="1">
        <v>252792</v>
      </c>
      <c r="M16" s="1">
        <v>246428</v>
      </c>
    </row>
    <row r="17" spans="1:13" x14ac:dyDescent="0.3">
      <c r="A17" s="1" t="s">
        <v>214</v>
      </c>
      <c r="B17" s="1">
        <v>9680</v>
      </c>
      <c r="C17" s="1">
        <v>108818</v>
      </c>
      <c r="D17" s="1">
        <v>355590</v>
      </c>
      <c r="E17" s="1">
        <v>127946</v>
      </c>
      <c r="F17" s="1">
        <v>94074</v>
      </c>
      <c r="G17" s="1">
        <v>130510</v>
      </c>
      <c r="H17" s="1">
        <v>24863</v>
      </c>
      <c r="I17" s="1">
        <v>136498</v>
      </c>
      <c r="J17" s="1">
        <v>224463</v>
      </c>
      <c r="K17" s="1">
        <v>124592</v>
      </c>
      <c r="L17" s="1">
        <v>258138</v>
      </c>
      <c r="M17" s="1">
        <v>121924</v>
      </c>
    </row>
    <row r="18" spans="1:13" x14ac:dyDescent="0.3">
      <c r="A18" s="1" t="s">
        <v>215</v>
      </c>
      <c r="B18" s="1">
        <v>8313</v>
      </c>
      <c r="C18" s="1">
        <v>54312</v>
      </c>
      <c r="D18" s="1">
        <v>223110</v>
      </c>
      <c r="E18" s="1">
        <v>69479</v>
      </c>
      <c r="F18" s="1">
        <v>98390</v>
      </c>
      <c r="G18" s="1">
        <v>69154</v>
      </c>
      <c r="H18" s="1">
        <v>27515</v>
      </c>
      <c r="I18" s="1">
        <v>71456</v>
      </c>
      <c r="J18" s="1">
        <v>151235</v>
      </c>
      <c r="K18" s="1">
        <v>66815</v>
      </c>
      <c r="L18" s="1">
        <v>269339</v>
      </c>
      <c r="M18" s="1">
        <v>66909</v>
      </c>
    </row>
    <row r="19" spans="1:13" x14ac:dyDescent="0.3">
      <c r="A19" s="1" t="s">
        <v>216</v>
      </c>
      <c r="B19" s="1">
        <v>8199</v>
      </c>
      <c r="C19" s="1">
        <v>34610</v>
      </c>
      <c r="D19" s="1">
        <v>240560</v>
      </c>
      <c r="E19" s="1">
        <v>38068</v>
      </c>
      <c r="F19" s="1">
        <v>67913</v>
      </c>
      <c r="G19" s="1">
        <v>40730</v>
      </c>
      <c r="H19" s="1">
        <v>192589</v>
      </c>
      <c r="I19" s="1">
        <v>39597</v>
      </c>
      <c r="J19" s="1">
        <v>179172</v>
      </c>
      <c r="K19" s="1">
        <v>34200</v>
      </c>
      <c r="L19" s="1">
        <v>237819</v>
      </c>
      <c r="M19" s="1">
        <v>39043</v>
      </c>
    </row>
    <row r="20" spans="1:13" x14ac:dyDescent="0.3">
      <c r="A20" s="1" t="s">
        <v>217</v>
      </c>
      <c r="B20" s="1">
        <v>8373</v>
      </c>
      <c r="C20" s="1">
        <v>8490</v>
      </c>
      <c r="D20" s="1">
        <v>249539</v>
      </c>
      <c r="E20" s="1">
        <v>8044</v>
      </c>
      <c r="F20" s="1">
        <v>72604</v>
      </c>
      <c r="G20" s="1">
        <v>8697</v>
      </c>
      <c r="H20" s="1">
        <v>23753</v>
      </c>
      <c r="I20" s="1">
        <v>8800</v>
      </c>
      <c r="J20" s="1">
        <v>192770</v>
      </c>
      <c r="K20" s="1">
        <v>7966</v>
      </c>
      <c r="L20" s="1">
        <v>200539</v>
      </c>
      <c r="M20" s="1">
        <v>7588</v>
      </c>
    </row>
    <row r="21" spans="1:13" x14ac:dyDescent="0.3">
      <c r="A21" s="1" t="s">
        <v>218</v>
      </c>
      <c r="B21" s="1">
        <v>8440</v>
      </c>
      <c r="C21" s="1">
        <v>8301</v>
      </c>
      <c r="D21" s="1">
        <v>237111</v>
      </c>
      <c r="E21" s="1">
        <v>8486</v>
      </c>
      <c r="F21" s="1">
        <v>703089</v>
      </c>
      <c r="G21" s="1">
        <v>8348</v>
      </c>
      <c r="H21" s="1">
        <v>18609</v>
      </c>
      <c r="I21" s="1">
        <v>8960</v>
      </c>
      <c r="J21" s="1">
        <v>197652</v>
      </c>
      <c r="K21" s="1">
        <v>7885</v>
      </c>
      <c r="L21" s="1">
        <v>255251</v>
      </c>
      <c r="M21" s="1">
        <v>7734</v>
      </c>
    </row>
    <row r="22" spans="1:13" x14ac:dyDescent="0.3">
      <c r="A22" s="1" t="s">
        <v>219</v>
      </c>
      <c r="B22" s="1">
        <v>8431</v>
      </c>
      <c r="C22" s="1">
        <v>8417</v>
      </c>
      <c r="D22" s="1">
        <v>306538</v>
      </c>
      <c r="E22" s="1">
        <v>8012</v>
      </c>
      <c r="F22" s="1">
        <v>69588</v>
      </c>
      <c r="G22" s="1">
        <v>8459</v>
      </c>
      <c r="H22" s="1">
        <v>28638</v>
      </c>
      <c r="I22" s="1">
        <v>8977</v>
      </c>
      <c r="J22" s="1">
        <v>176177</v>
      </c>
      <c r="K22" s="1">
        <v>8124</v>
      </c>
      <c r="L22" s="1">
        <v>312908</v>
      </c>
      <c r="M22" s="1">
        <v>7591</v>
      </c>
    </row>
    <row r="23" spans="1:13" x14ac:dyDescent="0.3">
      <c r="A23" s="1" t="s">
        <v>220</v>
      </c>
      <c r="B23" s="1">
        <v>8567</v>
      </c>
      <c r="C23" s="1">
        <v>8444</v>
      </c>
      <c r="D23" s="1">
        <v>322416</v>
      </c>
      <c r="E23" s="1">
        <v>7902</v>
      </c>
      <c r="F23" s="1">
        <v>114474</v>
      </c>
      <c r="G23" s="1">
        <v>8577</v>
      </c>
      <c r="H23" s="1">
        <v>23124</v>
      </c>
      <c r="I23" s="1">
        <v>8858</v>
      </c>
      <c r="J23" s="1">
        <v>223665</v>
      </c>
      <c r="K23" s="1">
        <v>7835</v>
      </c>
      <c r="L23" s="1">
        <v>239785</v>
      </c>
      <c r="M23" s="1">
        <v>7539</v>
      </c>
    </row>
    <row r="24" spans="1:13" x14ac:dyDescent="0.3">
      <c r="A24" s="6" t="s">
        <v>234</v>
      </c>
      <c r="B24">
        <f>AVERAGE(B16:B23)</f>
        <v>8549.875</v>
      </c>
      <c r="D24" s="4">
        <f t="shared" ref="D24:L24" si="0">AVERAGE(D16:D23)</f>
        <v>271196.75</v>
      </c>
      <c r="F24">
        <f t="shared" si="0"/>
        <v>179108</v>
      </c>
      <c r="H24">
        <f t="shared" si="0"/>
        <v>47147.875</v>
      </c>
      <c r="J24">
        <f t="shared" si="0"/>
        <v>188287.875</v>
      </c>
      <c r="L24">
        <f t="shared" si="0"/>
        <v>253321.375</v>
      </c>
    </row>
    <row r="25" spans="1:13" x14ac:dyDescent="0.3">
      <c r="A25" s="6" t="s">
        <v>235</v>
      </c>
      <c r="B25">
        <f>B24-$J$38</f>
        <v>298.45833333333394</v>
      </c>
      <c r="D25" s="8">
        <f>D24-$J$38</f>
        <v>262945.33333333331</v>
      </c>
      <c r="F25">
        <f>F24-$J$38</f>
        <v>170856.58333333334</v>
      </c>
      <c r="H25">
        <f>H24-$J$38</f>
        <v>38896.458333333336</v>
      </c>
      <c r="J25">
        <f>J24-$J$38</f>
        <v>180036.45833333334</v>
      </c>
      <c r="L25" s="8">
        <f>L24-$J$38</f>
        <v>245069.95833333334</v>
      </c>
    </row>
    <row r="26" spans="1:13" s="4" customFormat="1" x14ac:dyDescent="0.3">
      <c r="A26" s="7"/>
      <c r="B26" s="4">
        <f>B25*0.0000173678-0.00995</f>
        <v>-4.7664353583333234E-3</v>
      </c>
      <c r="D26" s="3">
        <f t="shared" ref="D26" si="1">D25*0.0000172933-0.1605</f>
        <v>4.3866925329333331</v>
      </c>
      <c r="F26" s="4">
        <f>F25*0.0000173678-0.00995</f>
        <v>2.9574529680166668</v>
      </c>
      <c r="H26" s="4">
        <f t="shared" ref="H26:J26" si="2">H25*0.0000173678-0.00995</f>
        <v>0.66559590904166666</v>
      </c>
      <c r="J26" s="4">
        <f t="shared" si="2"/>
        <v>3.1168872010416671</v>
      </c>
      <c r="L26" s="3">
        <f t="shared" ref="L26" si="3">L25*0.0000172933-0.1605</f>
        <v>4.0775683104458338</v>
      </c>
    </row>
    <row r="27" spans="1:13" s="4" customFormat="1" x14ac:dyDescent="0.3">
      <c r="A27" s="7"/>
    </row>
    <row r="28" spans="1:13" x14ac:dyDescent="0.3">
      <c r="A28" s="7"/>
    </row>
    <row r="29" spans="1:13" x14ac:dyDescent="0.3">
      <c r="A29" s="7"/>
    </row>
    <row r="30" spans="1:13" x14ac:dyDescent="0.3">
      <c r="C30" s="20" t="s">
        <v>236</v>
      </c>
      <c r="D30" s="20"/>
      <c r="E30" s="20"/>
      <c r="F30" s="20"/>
      <c r="G30" s="20"/>
      <c r="H30" s="20"/>
      <c r="J30" t="s">
        <v>234</v>
      </c>
      <c r="K30" t="s">
        <v>237</v>
      </c>
    </row>
    <row r="31" spans="1:13" x14ac:dyDescent="0.3">
      <c r="C31" s="1">
        <v>209545</v>
      </c>
      <c r="D31" s="1">
        <v>247011</v>
      </c>
      <c r="E31" s="1">
        <v>256807</v>
      </c>
      <c r="F31" s="1">
        <v>249441</v>
      </c>
      <c r="G31" s="1">
        <v>222331</v>
      </c>
      <c r="H31" s="1">
        <v>246428</v>
      </c>
      <c r="J31">
        <f>AVERAGE(C31:H31)</f>
        <v>238593.83333333334</v>
      </c>
      <c r="K31">
        <f>J31-$J$38</f>
        <v>230342.41666666669</v>
      </c>
      <c r="L31">
        <v>4</v>
      </c>
    </row>
    <row r="32" spans="1:13" x14ac:dyDescent="0.3">
      <c r="C32" s="1">
        <v>108818</v>
      </c>
      <c r="D32" s="1">
        <v>127946</v>
      </c>
      <c r="E32" s="1">
        <v>130510</v>
      </c>
      <c r="F32" s="1">
        <v>136498</v>
      </c>
      <c r="G32" s="1">
        <v>124592</v>
      </c>
      <c r="H32" s="1">
        <v>121924</v>
      </c>
      <c r="J32">
        <f t="shared" ref="J32:J34" si="4">AVERAGE(C32:H32)</f>
        <v>125048</v>
      </c>
      <c r="K32">
        <f t="shared" ref="K32:K34" si="5">J32-$J$38</f>
        <v>116796.58333333333</v>
      </c>
      <c r="L32">
        <v>2</v>
      </c>
    </row>
    <row r="33" spans="3:12" x14ac:dyDescent="0.3">
      <c r="C33" s="1">
        <v>54312</v>
      </c>
      <c r="D33" s="1">
        <v>69479</v>
      </c>
      <c r="E33" s="1">
        <v>69154</v>
      </c>
      <c r="F33" s="1">
        <v>71456</v>
      </c>
      <c r="G33" s="1">
        <v>66815</v>
      </c>
      <c r="H33" s="1">
        <v>66909</v>
      </c>
      <c r="J33">
        <f t="shared" si="4"/>
        <v>66354.166666666672</v>
      </c>
      <c r="K33">
        <f t="shared" si="5"/>
        <v>58102.750000000007</v>
      </c>
      <c r="L33">
        <v>1</v>
      </c>
    </row>
    <row r="34" spans="3:12" x14ac:dyDescent="0.3">
      <c r="C34" s="1">
        <v>34610</v>
      </c>
      <c r="D34" s="1">
        <v>38068</v>
      </c>
      <c r="E34" s="1">
        <v>40730</v>
      </c>
      <c r="F34" s="1">
        <v>39597</v>
      </c>
      <c r="G34" s="1">
        <v>34200</v>
      </c>
      <c r="H34" s="1">
        <v>39043</v>
      </c>
      <c r="J34">
        <f t="shared" si="4"/>
        <v>37708</v>
      </c>
      <c r="K34">
        <f t="shared" si="5"/>
        <v>29456.583333333336</v>
      </c>
      <c r="L34">
        <v>0.5</v>
      </c>
    </row>
    <row r="35" spans="3:12" x14ac:dyDescent="0.3">
      <c r="J35">
        <v>8251.4166700000005</v>
      </c>
      <c r="K35">
        <v>0</v>
      </c>
      <c r="L35">
        <v>0</v>
      </c>
    </row>
    <row r="38" spans="3:12" x14ac:dyDescent="0.3">
      <c r="C38" s="1">
        <v>8490</v>
      </c>
      <c r="D38" s="1">
        <v>8044</v>
      </c>
      <c r="E38" s="1">
        <v>8697</v>
      </c>
      <c r="F38" s="1">
        <v>8800</v>
      </c>
      <c r="G38" s="1">
        <v>7966</v>
      </c>
      <c r="H38" s="1">
        <v>7588</v>
      </c>
      <c r="J38">
        <f>AVERAGE(C38:H41)</f>
        <v>8251.4166666666661</v>
      </c>
    </row>
    <row r="39" spans="3:12" x14ac:dyDescent="0.3">
      <c r="C39" s="1">
        <v>8301</v>
      </c>
      <c r="D39" s="1">
        <v>8486</v>
      </c>
      <c r="E39" s="1">
        <v>8348</v>
      </c>
      <c r="F39" s="1">
        <v>8960</v>
      </c>
      <c r="G39" s="1">
        <v>7885</v>
      </c>
      <c r="H39" s="1">
        <v>7734</v>
      </c>
    </row>
    <row r="40" spans="3:12" x14ac:dyDescent="0.3">
      <c r="C40" s="1">
        <v>8417</v>
      </c>
      <c r="D40" s="1">
        <v>8012</v>
      </c>
      <c r="E40" s="1">
        <v>8459</v>
      </c>
      <c r="F40" s="1">
        <v>8977</v>
      </c>
      <c r="G40" s="1">
        <v>8124</v>
      </c>
      <c r="H40" s="1">
        <v>7591</v>
      </c>
    </row>
    <row r="41" spans="3:12" x14ac:dyDescent="0.3">
      <c r="C41" s="1">
        <v>8444</v>
      </c>
      <c r="D41" s="1">
        <v>7902</v>
      </c>
      <c r="E41" s="1">
        <v>8577</v>
      </c>
      <c r="F41" s="1">
        <v>8858</v>
      </c>
      <c r="G41" s="1">
        <v>7835</v>
      </c>
      <c r="H41" s="1">
        <v>7539</v>
      </c>
    </row>
    <row r="45" spans="3:12" x14ac:dyDescent="0.3">
      <c r="C45" s="12" t="s">
        <v>247</v>
      </c>
      <c r="D45" s="8"/>
      <c r="E45" s="8"/>
      <c r="F45" s="8"/>
      <c r="G45" s="8"/>
      <c r="H45" s="8"/>
      <c r="I45" s="8"/>
    </row>
  </sheetData>
  <mergeCells count="10">
    <mergeCell ref="B2:E2"/>
    <mergeCell ref="B14:C14"/>
    <mergeCell ref="D14:E14"/>
    <mergeCell ref="F14:G14"/>
    <mergeCell ref="H14:I14"/>
    <mergeCell ref="J14:K14"/>
    <mergeCell ref="L14:M14"/>
    <mergeCell ref="B13:C13"/>
    <mergeCell ref="D13:M13"/>
    <mergeCell ref="C30:H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AEA0-74A2-2A40-9CC2-675BE1637130}">
  <dimension ref="A2:M44"/>
  <sheetViews>
    <sheetView topLeftCell="A12" workbookViewId="0">
      <selection activeCell="A12" sqref="A12:M26"/>
    </sheetView>
  </sheetViews>
  <sheetFormatPr defaultColWidth="11.19921875" defaultRowHeight="15.6" x14ac:dyDescent="0.3"/>
  <sheetData>
    <row r="2" spans="1:13" x14ac:dyDescent="0.3">
      <c r="B2" s="20" t="s">
        <v>221</v>
      </c>
      <c r="C2" s="20"/>
      <c r="D2" s="20"/>
      <c r="E2" s="20"/>
    </row>
    <row r="3" spans="1:13" x14ac:dyDescent="0.3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 x14ac:dyDescent="0.3">
      <c r="A4" s="1" t="s">
        <v>213</v>
      </c>
      <c r="B4" s="1" t="s">
        <v>0</v>
      </c>
      <c r="C4" s="1">
        <v>32</v>
      </c>
      <c r="D4" s="1" t="s">
        <v>0</v>
      </c>
      <c r="E4" s="1">
        <v>32</v>
      </c>
      <c r="F4" s="1" t="s">
        <v>0</v>
      </c>
      <c r="G4" s="1">
        <v>32</v>
      </c>
      <c r="H4" s="1" t="s">
        <v>0</v>
      </c>
      <c r="I4" s="1">
        <v>32</v>
      </c>
      <c r="J4" s="1" t="s">
        <v>0</v>
      </c>
      <c r="K4" s="1">
        <v>32</v>
      </c>
      <c r="L4" s="1" t="s">
        <v>0</v>
      </c>
      <c r="M4" s="1">
        <v>32</v>
      </c>
    </row>
    <row r="5" spans="1:13" x14ac:dyDescent="0.3">
      <c r="A5" s="1" t="s">
        <v>214</v>
      </c>
      <c r="B5" s="1" t="s">
        <v>0</v>
      </c>
      <c r="C5" s="1">
        <v>16</v>
      </c>
      <c r="D5" s="1" t="s">
        <v>0</v>
      </c>
      <c r="E5" s="1">
        <v>16</v>
      </c>
      <c r="F5" s="1" t="s">
        <v>0</v>
      </c>
      <c r="G5" s="1">
        <v>16</v>
      </c>
      <c r="H5" s="1" t="s">
        <v>0</v>
      </c>
      <c r="I5" s="1">
        <v>16</v>
      </c>
      <c r="J5" s="1" t="s">
        <v>0</v>
      </c>
      <c r="K5" s="1">
        <v>16</v>
      </c>
      <c r="L5" s="1" t="s">
        <v>0</v>
      </c>
      <c r="M5" s="1">
        <v>16</v>
      </c>
    </row>
    <row r="6" spans="1:13" x14ac:dyDescent="0.3">
      <c r="A6" s="1" t="s">
        <v>215</v>
      </c>
      <c r="B6" s="1" t="s">
        <v>0</v>
      </c>
      <c r="C6" s="1">
        <v>8</v>
      </c>
      <c r="D6" s="1" t="s">
        <v>0</v>
      </c>
      <c r="E6" s="1">
        <v>8</v>
      </c>
      <c r="F6" s="1" t="s">
        <v>0</v>
      </c>
      <c r="G6" s="1">
        <v>8</v>
      </c>
      <c r="H6" s="1" t="s">
        <v>0</v>
      </c>
      <c r="I6" s="1">
        <v>8</v>
      </c>
      <c r="J6" s="1" t="s">
        <v>0</v>
      </c>
      <c r="K6" s="1">
        <v>8</v>
      </c>
      <c r="L6" s="1" t="s">
        <v>0</v>
      </c>
      <c r="M6" s="1">
        <v>8</v>
      </c>
    </row>
    <row r="7" spans="1:13" x14ac:dyDescent="0.3">
      <c r="A7" s="1" t="s">
        <v>216</v>
      </c>
      <c r="B7" s="1" t="s">
        <v>0</v>
      </c>
      <c r="C7" s="1">
        <v>4</v>
      </c>
      <c r="D7" s="1" t="s">
        <v>0</v>
      </c>
      <c r="E7" s="1">
        <v>4</v>
      </c>
      <c r="F7" s="1" t="s">
        <v>0</v>
      </c>
      <c r="G7" s="1">
        <v>4</v>
      </c>
      <c r="H7" s="1" t="s">
        <v>0</v>
      </c>
      <c r="I7" s="1">
        <v>4</v>
      </c>
      <c r="J7" s="1" t="s">
        <v>0</v>
      </c>
      <c r="K7" s="1">
        <v>4</v>
      </c>
      <c r="L7" s="1" t="s">
        <v>0</v>
      </c>
      <c r="M7" s="1">
        <v>4</v>
      </c>
    </row>
    <row r="8" spans="1:13" x14ac:dyDescent="0.3">
      <c r="A8" s="1" t="s">
        <v>217</v>
      </c>
      <c r="B8" s="1" t="s">
        <v>0</v>
      </c>
      <c r="C8" s="1">
        <v>2</v>
      </c>
      <c r="D8" s="1" t="s">
        <v>0</v>
      </c>
      <c r="E8" s="1">
        <v>2</v>
      </c>
      <c r="F8" s="1" t="s">
        <v>0</v>
      </c>
      <c r="G8" s="1">
        <v>2</v>
      </c>
      <c r="H8" s="1" t="s">
        <v>0</v>
      </c>
      <c r="I8" s="1">
        <v>2</v>
      </c>
      <c r="J8" s="1" t="s">
        <v>0</v>
      </c>
      <c r="K8" s="1">
        <v>2</v>
      </c>
      <c r="L8" s="1" t="s">
        <v>0</v>
      </c>
      <c r="M8" s="1">
        <v>2</v>
      </c>
    </row>
    <row r="9" spans="1:13" x14ac:dyDescent="0.3">
      <c r="A9" s="1" t="s">
        <v>218</v>
      </c>
      <c r="B9" s="1" t="s">
        <v>230</v>
      </c>
      <c r="C9" s="1">
        <v>1</v>
      </c>
      <c r="D9" s="1" t="s">
        <v>230</v>
      </c>
      <c r="E9" s="1">
        <v>1</v>
      </c>
      <c r="F9" s="1" t="s">
        <v>230</v>
      </c>
      <c r="G9" s="1">
        <v>1</v>
      </c>
      <c r="H9" s="1" t="s">
        <v>230</v>
      </c>
      <c r="I9" s="1">
        <v>1</v>
      </c>
      <c r="J9" s="1" t="s">
        <v>230</v>
      </c>
      <c r="K9" s="1">
        <v>1</v>
      </c>
      <c r="L9" s="1" t="s">
        <v>230</v>
      </c>
      <c r="M9" s="1">
        <v>1</v>
      </c>
    </row>
    <row r="10" spans="1:13" x14ac:dyDescent="0.3">
      <c r="A10" s="1" t="s">
        <v>219</v>
      </c>
      <c r="B10" s="1" t="s">
        <v>230</v>
      </c>
      <c r="C10" s="1">
        <v>0.5</v>
      </c>
      <c r="D10" s="1" t="s">
        <v>230</v>
      </c>
      <c r="E10" s="1">
        <v>0.5</v>
      </c>
      <c r="F10" s="1" t="s">
        <v>230</v>
      </c>
      <c r="G10" s="1">
        <v>0.5</v>
      </c>
      <c r="H10" s="1" t="s">
        <v>230</v>
      </c>
      <c r="I10" s="1">
        <v>0.5</v>
      </c>
      <c r="J10" s="1" t="s">
        <v>230</v>
      </c>
      <c r="K10" s="1">
        <v>0.5</v>
      </c>
      <c r="L10" s="1" t="s">
        <v>230</v>
      </c>
      <c r="M10" s="1">
        <v>0.5</v>
      </c>
    </row>
    <row r="11" spans="1:13" x14ac:dyDescent="0.3">
      <c r="A11" s="1" t="s">
        <v>220</v>
      </c>
      <c r="B11" s="1" t="s">
        <v>230</v>
      </c>
      <c r="C11" s="1">
        <v>0.25</v>
      </c>
      <c r="D11" s="1" t="s">
        <v>230</v>
      </c>
      <c r="E11" s="1">
        <v>0.25</v>
      </c>
      <c r="F11" s="1" t="s">
        <v>230</v>
      </c>
      <c r="G11" s="1">
        <v>0.25</v>
      </c>
      <c r="H11" s="1" t="s">
        <v>230</v>
      </c>
      <c r="I11" s="1">
        <v>0.25</v>
      </c>
      <c r="J11" s="1" t="s">
        <v>230</v>
      </c>
      <c r="K11" s="1">
        <v>0.25</v>
      </c>
      <c r="L11" s="1" t="s">
        <v>230</v>
      </c>
      <c r="M11" s="1">
        <v>0.25</v>
      </c>
    </row>
    <row r="13" spans="1:13" x14ac:dyDescent="0.3">
      <c r="B13" s="22" t="s">
        <v>231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</row>
    <row r="14" spans="1:13" x14ac:dyDescent="0.3">
      <c r="A14" t="s">
        <v>223</v>
      </c>
      <c r="B14" s="21">
        <v>15</v>
      </c>
      <c r="C14" s="21"/>
      <c r="D14" s="21">
        <v>19</v>
      </c>
      <c r="E14" s="21"/>
      <c r="F14" s="21">
        <v>20</v>
      </c>
      <c r="G14" s="21"/>
      <c r="H14" s="21">
        <v>23</v>
      </c>
      <c r="I14" s="21"/>
      <c r="J14" s="21">
        <v>25</v>
      </c>
      <c r="K14" s="21"/>
      <c r="L14" s="21">
        <v>26</v>
      </c>
      <c r="M14" s="21"/>
    </row>
    <row r="15" spans="1:13" x14ac:dyDescent="0.3">
      <c r="A15" s="1"/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">
      <c r="A16" s="1" t="s">
        <v>213</v>
      </c>
      <c r="B16" s="1">
        <v>249265</v>
      </c>
      <c r="C16" s="1">
        <v>1944741</v>
      </c>
      <c r="D16" s="1">
        <v>609593</v>
      </c>
      <c r="E16" s="1">
        <v>1791258</v>
      </c>
      <c r="F16" s="1">
        <v>70552</v>
      </c>
      <c r="G16" s="1">
        <v>1890673</v>
      </c>
      <c r="H16" s="1">
        <v>222335</v>
      </c>
      <c r="I16" s="1">
        <v>1606693</v>
      </c>
      <c r="J16" s="1">
        <v>71276</v>
      </c>
      <c r="K16" s="1">
        <v>1919449</v>
      </c>
      <c r="L16" s="1">
        <v>207897</v>
      </c>
      <c r="M16" s="1">
        <v>1904071</v>
      </c>
    </row>
    <row r="17" spans="1:13" x14ac:dyDescent="0.3">
      <c r="A17" s="1" t="s">
        <v>214</v>
      </c>
      <c r="B17" s="1">
        <v>80837</v>
      </c>
      <c r="C17" s="1">
        <v>1022884</v>
      </c>
      <c r="D17" s="1">
        <v>402602</v>
      </c>
      <c r="E17" s="1">
        <v>968494</v>
      </c>
      <c r="F17" s="1">
        <v>73865</v>
      </c>
      <c r="G17" s="1">
        <v>1024014</v>
      </c>
      <c r="H17" s="1">
        <v>174684</v>
      </c>
      <c r="I17" s="1">
        <v>875161</v>
      </c>
      <c r="J17" s="1">
        <v>72647</v>
      </c>
      <c r="K17" s="1">
        <v>1045447</v>
      </c>
      <c r="L17" s="1">
        <v>160563</v>
      </c>
      <c r="M17" s="1">
        <v>951265</v>
      </c>
    </row>
    <row r="18" spans="1:13" x14ac:dyDescent="0.3">
      <c r="A18" s="1" t="s">
        <v>215</v>
      </c>
      <c r="B18" s="1">
        <v>119033</v>
      </c>
      <c r="C18" s="1">
        <v>481657</v>
      </c>
      <c r="D18" s="1">
        <v>458354</v>
      </c>
      <c r="E18" s="1">
        <v>479811</v>
      </c>
      <c r="F18" s="1">
        <v>96182</v>
      </c>
      <c r="G18" s="1">
        <v>515283</v>
      </c>
      <c r="H18" s="1">
        <v>145664</v>
      </c>
      <c r="I18" s="1">
        <v>463949</v>
      </c>
      <c r="J18" s="1">
        <v>64287</v>
      </c>
      <c r="K18" s="1">
        <v>506524</v>
      </c>
      <c r="L18" s="1">
        <v>208697</v>
      </c>
      <c r="M18" s="1">
        <v>541465</v>
      </c>
    </row>
    <row r="19" spans="1:13" x14ac:dyDescent="0.3">
      <c r="A19" s="1" t="s">
        <v>216</v>
      </c>
      <c r="B19" s="1">
        <v>94601</v>
      </c>
      <c r="C19" s="1">
        <v>252401</v>
      </c>
      <c r="D19" s="1">
        <v>354397</v>
      </c>
      <c r="E19" s="1">
        <v>251110</v>
      </c>
      <c r="F19" s="1">
        <v>83603</v>
      </c>
      <c r="G19" s="1">
        <v>256737</v>
      </c>
      <c r="H19" s="1">
        <v>161206</v>
      </c>
      <c r="I19" s="1">
        <v>245658</v>
      </c>
      <c r="J19" s="1">
        <v>74727</v>
      </c>
      <c r="K19" s="1">
        <v>239017</v>
      </c>
      <c r="L19" s="1">
        <v>189670</v>
      </c>
      <c r="M19" s="1">
        <v>242940</v>
      </c>
    </row>
    <row r="20" spans="1:13" x14ac:dyDescent="0.3">
      <c r="A20" s="1" t="s">
        <v>217</v>
      </c>
      <c r="B20" s="1">
        <v>93970</v>
      </c>
      <c r="C20" s="1">
        <v>125371</v>
      </c>
      <c r="D20" s="1">
        <v>400882</v>
      </c>
      <c r="E20" s="1">
        <v>118964</v>
      </c>
      <c r="F20" s="1">
        <v>68672</v>
      </c>
      <c r="G20" s="1">
        <v>135311</v>
      </c>
      <c r="H20" s="1">
        <v>199293</v>
      </c>
      <c r="I20" s="1">
        <v>128043</v>
      </c>
      <c r="J20" s="1">
        <v>76187</v>
      </c>
      <c r="K20" s="1">
        <v>139282</v>
      </c>
      <c r="L20" s="1">
        <v>232477</v>
      </c>
      <c r="M20" s="1">
        <v>137109</v>
      </c>
    </row>
    <row r="21" spans="1:13" x14ac:dyDescent="0.3">
      <c r="A21" s="1" t="s">
        <v>218</v>
      </c>
      <c r="B21" s="1">
        <v>7810</v>
      </c>
      <c r="C21" s="1">
        <v>70095</v>
      </c>
      <c r="D21" s="1">
        <v>7813</v>
      </c>
      <c r="E21" s="1">
        <v>70223</v>
      </c>
      <c r="F21" s="1">
        <v>8033</v>
      </c>
      <c r="G21" s="1">
        <v>72961</v>
      </c>
      <c r="H21" s="1">
        <v>8055</v>
      </c>
      <c r="I21" s="1">
        <v>69311</v>
      </c>
      <c r="J21" s="1">
        <v>8080</v>
      </c>
      <c r="K21" s="1">
        <v>71855</v>
      </c>
      <c r="L21" s="1">
        <v>7892</v>
      </c>
      <c r="M21" s="1">
        <v>70203</v>
      </c>
    </row>
    <row r="22" spans="1:13" x14ac:dyDescent="0.3">
      <c r="A22" s="1" t="s">
        <v>219</v>
      </c>
      <c r="B22" s="1">
        <v>7542</v>
      </c>
      <c r="C22" s="1">
        <v>38133</v>
      </c>
      <c r="D22" s="1">
        <v>7996</v>
      </c>
      <c r="E22" s="1">
        <v>39522</v>
      </c>
      <c r="F22" s="1">
        <v>8249</v>
      </c>
      <c r="G22" s="1">
        <v>41073</v>
      </c>
      <c r="H22" s="1">
        <v>8096</v>
      </c>
      <c r="I22" s="1">
        <v>38305</v>
      </c>
      <c r="J22" s="1">
        <v>8194</v>
      </c>
      <c r="K22" s="1">
        <v>37921</v>
      </c>
      <c r="L22" s="1">
        <v>8003</v>
      </c>
      <c r="M22" s="1">
        <v>37852</v>
      </c>
    </row>
    <row r="23" spans="1:13" x14ac:dyDescent="0.3">
      <c r="A23" s="1" t="s">
        <v>220</v>
      </c>
      <c r="B23" s="1">
        <v>7705</v>
      </c>
      <c r="C23" s="1">
        <v>22061</v>
      </c>
      <c r="D23" s="1">
        <v>7702</v>
      </c>
      <c r="E23" s="1">
        <v>22779</v>
      </c>
      <c r="F23" s="1">
        <v>8343</v>
      </c>
      <c r="G23" s="1">
        <v>24103</v>
      </c>
      <c r="H23" s="1">
        <v>7997</v>
      </c>
      <c r="I23" s="1">
        <v>23578</v>
      </c>
      <c r="J23" s="1">
        <v>8244</v>
      </c>
      <c r="K23" s="1">
        <v>24385</v>
      </c>
      <c r="L23" s="1">
        <v>7766</v>
      </c>
      <c r="M23" s="1">
        <v>22989</v>
      </c>
    </row>
    <row r="24" spans="1:13" x14ac:dyDescent="0.3">
      <c r="A24" s="6" t="s">
        <v>239</v>
      </c>
      <c r="B24">
        <f>AVERAGE(B16:B20)</f>
        <v>127541.2</v>
      </c>
      <c r="D24">
        <f t="shared" ref="D24:L24" si="0">AVERAGE(D16:D20)</f>
        <v>445165.6</v>
      </c>
      <c r="F24">
        <f t="shared" si="0"/>
        <v>78574.8</v>
      </c>
      <c r="H24">
        <f t="shared" si="0"/>
        <v>180636.4</v>
      </c>
      <c r="J24">
        <f t="shared" si="0"/>
        <v>71824.800000000003</v>
      </c>
      <c r="L24">
        <f t="shared" si="0"/>
        <v>199860.8</v>
      </c>
    </row>
    <row r="25" spans="1:13" x14ac:dyDescent="0.3">
      <c r="A25" s="6" t="s">
        <v>235</v>
      </c>
      <c r="B25">
        <f>B24-$J$42</f>
        <v>119567.86666666667</v>
      </c>
      <c r="D25">
        <f t="shared" ref="D25:L25" si="1">D24-$J$42</f>
        <v>437192.26666666666</v>
      </c>
      <c r="F25">
        <f t="shared" si="1"/>
        <v>70601.466666666674</v>
      </c>
      <c r="H25">
        <f t="shared" si="1"/>
        <v>172663.06666666665</v>
      </c>
      <c r="J25">
        <f t="shared" si="1"/>
        <v>63851.466666666667</v>
      </c>
      <c r="L25">
        <f t="shared" si="1"/>
        <v>191887.46666666665</v>
      </c>
    </row>
    <row r="26" spans="1:13" x14ac:dyDescent="0.3">
      <c r="A26" s="6" t="s">
        <v>240</v>
      </c>
      <c r="B26">
        <f>0.0000172933*B25-0.16046</f>
        <v>1.9072629886266665</v>
      </c>
      <c r="D26">
        <f t="shared" ref="D26:L26" si="2">0.0000172933*D25-0.16046</f>
        <v>7.4000370251466663</v>
      </c>
      <c r="F26">
        <f t="shared" si="2"/>
        <v>1.0604723435066667</v>
      </c>
      <c r="H26">
        <f t="shared" si="2"/>
        <v>2.825454210786666</v>
      </c>
      <c r="J26">
        <f t="shared" si="2"/>
        <v>0.94374256850666649</v>
      </c>
      <c r="L26">
        <f t="shared" si="2"/>
        <v>3.1579075273066661</v>
      </c>
    </row>
    <row r="27" spans="1:13" x14ac:dyDescent="0.3">
      <c r="A27" s="7"/>
    </row>
    <row r="28" spans="1:13" x14ac:dyDescent="0.3">
      <c r="A28" s="7"/>
    </row>
    <row r="30" spans="1:13" x14ac:dyDescent="0.3">
      <c r="C30" s="20" t="s">
        <v>238</v>
      </c>
      <c r="D30" s="20"/>
      <c r="E30" s="20"/>
      <c r="F30" s="20"/>
      <c r="G30" s="20"/>
      <c r="H30" s="20"/>
      <c r="J30" t="s">
        <v>234</v>
      </c>
      <c r="K30" t="s">
        <v>237</v>
      </c>
    </row>
    <row r="31" spans="1:13" x14ac:dyDescent="0.3">
      <c r="C31" s="1">
        <v>1944741</v>
      </c>
      <c r="D31" s="1">
        <v>1791258</v>
      </c>
      <c r="E31" s="1">
        <v>1890673</v>
      </c>
      <c r="F31" s="1">
        <v>1606693</v>
      </c>
      <c r="G31" s="1">
        <v>1919449</v>
      </c>
      <c r="H31" s="1">
        <v>1904071</v>
      </c>
      <c r="J31">
        <f>AVERAGE(C31:H31)</f>
        <v>1842814.1666666667</v>
      </c>
      <c r="K31">
        <f>J31-$J$42</f>
        <v>1834840.8333333335</v>
      </c>
      <c r="L31">
        <v>32</v>
      </c>
    </row>
    <row r="32" spans="1:13" x14ac:dyDescent="0.3">
      <c r="C32" s="1">
        <v>1022884</v>
      </c>
      <c r="D32" s="1">
        <v>968494</v>
      </c>
      <c r="E32" s="1">
        <v>1024014</v>
      </c>
      <c r="F32" s="1">
        <v>875161</v>
      </c>
      <c r="G32" s="1">
        <v>1045447</v>
      </c>
      <c r="H32" s="1">
        <v>951265</v>
      </c>
      <c r="J32">
        <f t="shared" ref="J32:J38" si="3">AVERAGE(C32:H32)</f>
        <v>981210.83333333337</v>
      </c>
      <c r="K32">
        <f t="shared" ref="K32:K39" si="4">J32-$J$42</f>
        <v>973237.5</v>
      </c>
      <c r="L32">
        <v>16</v>
      </c>
    </row>
    <row r="33" spans="3:12" x14ac:dyDescent="0.3">
      <c r="C33" s="1">
        <v>481657</v>
      </c>
      <c r="D33" s="1">
        <v>479811</v>
      </c>
      <c r="E33" s="1">
        <v>515283</v>
      </c>
      <c r="F33" s="1">
        <v>463949</v>
      </c>
      <c r="G33" s="1">
        <v>506524</v>
      </c>
      <c r="H33" s="1">
        <v>541465</v>
      </c>
      <c r="J33">
        <f t="shared" si="3"/>
        <v>498114.83333333331</v>
      </c>
      <c r="K33">
        <f t="shared" si="4"/>
        <v>490141.5</v>
      </c>
      <c r="L33">
        <v>8</v>
      </c>
    </row>
    <row r="34" spans="3:12" x14ac:dyDescent="0.3">
      <c r="C34" s="1">
        <v>252401</v>
      </c>
      <c r="D34" s="1">
        <v>251110</v>
      </c>
      <c r="E34" s="1">
        <v>256737</v>
      </c>
      <c r="F34" s="1">
        <v>245658</v>
      </c>
      <c r="G34" s="1">
        <v>239017</v>
      </c>
      <c r="H34" s="1">
        <v>242940</v>
      </c>
      <c r="J34">
        <f t="shared" si="3"/>
        <v>247977.16666666666</v>
      </c>
      <c r="K34">
        <f t="shared" si="4"/>
        <v>240003.83333333331</v>
      </c>
      <c r="L34">
        <v>4</v>
      </c>
    </row>
    <row r="35" spans="3:12" x14ac:dyDescent="0.3">
      <c r="C35" s="1">
        <v>125371</v>
      </c>
      <c r="D35" s="1">
        <v>118964</v>
      </c>
      <c r="E35" s="1">
        <v>135311</v>
      </c>
      <c r="F35" s="1">
        <v>128043</v>
      </c>
      <c r="G35" s="1">
        <v>139282</v>
      </c>
      <c r="H35" s="1">
        <v>137109</v>
      </c>
      <c r="J35">
        <f t="shared" si="3"/>
        <v>130680</v>
      </c>
      <c r="K35">
        <f t="shared" si="4"/>
        <v>122706.66666666667</v>
      </c>
      <c r="L35">
        <v>2</v>
      </c>
    </row>
    <row r="36" spans="3:12" x14ac:dyDescent="0.3">
      <c r="C36" s="1">
        <v>70095</v>
      </c>
      <c r="D36" s="1">
        <v>70223</v>
      </c>
      <c r="E36" s="1">
        <v>72961</v>
      </c>
      <c r="F36" s="1">
        <v>69311</v>
      </c>
      <c r="G36" s="1">
        <v>71855</v>
      </c>
      <c r="H36" s="1">
        <v>70203</v>
      </c>
      <c r="J36">
        <f t="shared" si="3"/>
        <v>70774.666666666672</v>
      </c>
      <c r="K36">
        <f t="shared" si="4"/>
        <v>62801.333333333336</v>
      </c>
      <c r="L36">
        <v>1</v>
      </c>
    </row>
    <row r="37" spans="3:12" x14ac:dyDescent="0.3">
      <c r="C37" s="1">
        <v>38133</v>
      </c>
      <c r="D37" s="1">
        <v>39522</v>
      </c>
      <c r="E37" s="1">
        <v>41073</v>
      </c>
      <c r="F37" s="1">
        <v>38305</v>
      </c>
      <c r="G37" s="1">
        <v>37921</v>
      </c>
      <c r="H37" s="1">
        <v>37852</v>
      </c>
      <c r="J37">
        <f t="shared" si="3"/>
        <v>38801</v>
      </c>
      <c r="K37">
        <f t="shared" si="4"/>
        <v>30827.666666666668</v>
      </c>
      <c r="L37">
        <v>0.5</v>
      </c>
    </row>
    <row r="38" spans="3:12" x14ac:dyDescent="0.3">
      <c r="C38" s="1">
        <v>22061</v>
      </c>
      <c r="D38" s="1">
        <v>22779</v>
      </c>
      <c r="E38" s="1">
        <v>24103</v>
      </c>
      <c r="F38" s="1">
        <v>23578</v>
      </c>
      <c r="G38" s="1">
        <v>24385</v>
      </c>
      <c r="H38" s="1">
        <v>22989</v>
      </c>
      <c r="J38">
        <f t="shared" si="3"/>
        <v>23315.833333333332</v>
      </c>
      <c r="K38">
        <f t="shared" si="4"/>
        <v>15342.5</v>
      </c>
      <c r="L38">
        <v>0.25</v>
      </c>
    </row>
    <row r="39" spans="3:12" x14ac:dyDescent="0.3">
      <c r="J39">
        <v>7973.333333333333</v>
      </c>
      <c r="K39">
        <f t="shared" si="4"/>
        <v>0</v>
      </c>
      <c r="L39">
        <v>0</v>
      </c>
    </row>
    <row r="41" spans="3:12" x14ac:dyDescent="0.3">
      <c r="C41" s="20" t="s">
        <v>233</v>
      </c>
      <c r="D41" s="20"/>
      <c r="E41" s="20"/>
      <c r="F41" s="20"/>
      <c r="G41" s="20"/>
      <c r="H41" s="20"/>
    </row>
    <row r="42" spans="3:12" x14ac:dyDescent="0.3">
      <c r="C42" s="1">
        <v>7810</v>
      </c>
      <c r="D42" s="1">
        <v>7813</v>
      </c>
      <c r="E42" s="1">
        <v>8033</v>
      </c>
      <c r="F42" s="1">
        <v>8055</v>
      </c>
      <c r="G42" s="1">
        <v>8080</v>
      </c>
      <c r="H42" s="1">
        <v>7892</v>
      </c>
      <c r="J42">
        <f>AVERAGE(C42:H44)</f>
        <v>7973.333333333333</v>
      </c>
    </row>
    <row r="43" spans="3:12" x14ac:dyDescent="0.3">
      <c r="C43" s="1">
        <v>7542</v>
      </c>
      <c r="D43" s="1">
        <v>7996</v>
      </c>
      <c r="E43" s="1">
        <v>8249</v>
      </c>
      <c r="F43" s="1">
        <v>8096</v>
      </c>
      <c r="G43" s="1">
        <v>8194</v>
      </c>
      <c r="H43" s="1">
        <v>8003</v>
      </c>
    </row>
    <row r="44" spans="3:12" x14ac:dyDescent="0.3">
      <c r="C44" s="1">
        <v>7705</v>
      </c>
      <c r="D44" s="1">
        <v>7702</v>
      </c>
      <c r="E44" s="1">
        <v>8343</v>
      </c>
      <c r="F44" s="1">
        <v>7997</v>
      </c>
      <c r="G44" s="1">
        <v>8244</v>
      </c>
      <c r="H44" s="1">
        <v>7766</v>
      </c>
    </row>
  </sheetData>
  <mergeCells count="10">
    <mergeCell ref="B2:E2"/>
    <mergeCell ref="B14:C14"/>
    <mergeCell ref="D14:E14"/>
    <mergeCell ref="F14:G14"/>
    <mergeCell ref="H14:I14"/>
    <mergeCell ref="J14:K14"/>
    <mergeCell ref="L14:M14"/>
    <mergeCell ref="B13:M13"/>
    <mergeCell ref="C30:H30"/>
    <mergeCell ref="C41:H4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5F40-F194-2B43-B288-97BF49BC8E63}">
  <dimension ref="A2:M46"/>
  <sheetViews>
    <sheetView topLeftCell="A12" workbookViewId="0">
      <selection activeCell="A13" sqref="A13:M26"/>
    </sheetView>
  </sheetViews>
  <sheetFormatPr defaultColWidth="11.19921875" defaultRowHeight="15.6" x14ac:dyDescent="0.3"/>
  <sheetData>
    <row r="2" spans="1:13" x14ac:dyDescent="0.3">
      <c r="B2" s="20" t="s">
        <v>221</v>
      </c>
      <c r="C2" s="20"/>
      <c r="D2" s="20"/>
      <c r="E2" s="20"/>
    </row>
    <row r="3" spans="1:13" x14ac:dyDescent="0.3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 x14ac:dyDescent="0.3">
      <c r="A4" s="1" t="s">
        <v>213</v>
      </c>
      <c r="B4" s="1" t="s">
        <v>0</v>
      </c>
      <c r="C4" s="1">
        <v>32</v>
      </c>
      <c r="D4" s="1" t="s">
        <v>0</v>
      </c>
      <c r="E4" s="1">
        <v>32</v>
      </c>
      <c r="F4" s="1" t="s">
        <v>0</v>
      </c>
      <c r="G4" s="1">
        <v>32</v>
      </c>
      <c r="H4" s="1" t="s">
        <v>0</v>
      </c>
      <c r="I4" s="1">
        <v>32</v>
      </c>
      <c r="J4" s="1" t="s">
        <v>0</v>
      </c>
      <c r="K4" s="1">
        <v>32</v>
      </c>
      <c r="L4" s="1" t="s">
        <v>0</v>
      </c>
      <c r="M4" s="1">
        <v>32</v>
      </c>
    </row>
    <row r="5" spans="1:13" x14ac:dyDescent="0.3">
      <c r="A5" s="1" t="s">
        <v>214</v>
      </c>
      <c r="B5" s="1" t="s">
        <v>0</v>
      </c>
      <c r="C5" s="1">
        <v>16</v>
      </c>
      <c r="D5" s="1" t="s">
        <v>0</v>
      </c>
      <c r="E5" s="1">
        <v>16</v>
      </c>
      <c r="F5" s="1" t="s">
        <v>0</v>
      </c>
      <c r="G5" s="1">
        <v>16</v>
      </c>
      <c r="H5" s="1" t="s">
        <v>0</v>
      </c>
      <c r="I5" s="1">
        <v>16</v>
      </c>
      <c r="J5" s="1" t="s">
        <v>0</v>
      </c>
      <c r="K5" s="1">
        <v>16</v>
      </c>
      <c r="L5" s="1" t="s">
        <v>0</v>
      </c>
      <c r="M5" s="1">
        <v>16</v>
      </c>
    </row>
    <row r="6" spans="1:13" x14ac:dyDescent="0.3">
      <c r="A6" s="1" t="s">
        <v>215</v>
      </c>
      <c r="B6" s="1" t="s">
        <v>0</v>
      </c>
      <c r="C6" s="1">
        <v>8</v>
      </c>
      <c r="D6" s="1" t="s">
        <v>0</v>
      </c>
      <c r="E6" s="1">
        <v>8</v>
      </c>
      <c r="F6" s="1" t="s">
        <v>0</v>
      </c>
      <c r="G6" s="1">
        <v>8</v>
      </c>
      <c r="H6" s="1" t="s">
        <v>0</v>
      </c>
      <c r="I6" s="1">
        <v>8</v>
      </c>
      <c r="J6" s="1" t="s">
        <v>0</v>
      </c>
      <c r="K6" s="1">
        <v>8</v>
      </c>
      <c r="L6" s="1" t="s">
        <v>0</v>
      </c>
      <c r="M6" s="1">
        <v>8</v>
      </c>
    </row>
    <row r="7" spans="1:13" x14ac:dyDescent="0.3">
      <c r="A7" s="1" t="s">
        <v>216</v>
      </c>
      <c r="B7" s="1" t="s">
        <v>0</v>
      </c>
      <c r="C7" s="1">
        <v>4</v>
      </c>
      <c r="D7" s="1" t="s">
        <v>0</v>
      </c>
      <c r="E7" s="1">
        <v>4</v>
      </c>
      <c r="F7" s="1" t="s">
        <v>0</v>
      </c>
      <c r="G7" s="1">
        <v>4</v>
      </c>
      <c r="H7" s="1" t="s">
        <v>0</v>
      </c>
      <c r="I7" s="1">
        <v>4</v>
      </c>
      <c r="J7" s="1" t="s">
        <v>0</v>
      </c>
      <c r="K7" s="1">
        <v>4</v>
      </c>
      <c r="L7" s="1" t="s">
        <v>0</v>
      </c>
      <c r="M7" s="1">
        <v>4</v>
      </c>
    </row>
    <row r="8" spans="1:13" x14ac:dyDescent="0.3">
      <c r="A8" s="1" t="s">
        <v>217</v>
      </c>
      <c r="B8" s="1" t="s">
        <v>0</v>
      </c>
      <c r="C8" s="1">
        <v>2</v>
      </c>
      <c r="D8" s="1" t="s">
        <v>0</v>
      </c>
      <c r="E8" s="1">
        <v>2</v>
      </c>
      <c r="F8" s="1" t="s">
        <v>0</v>
      </c>
      <c r="G8" s="1">
        <v>2</v>
      </c>
      <c r="H8" s="1" t="s">
        <v>0</v>
      </c>
      <c r="I8" s="1">
        <v>2</v>
      </c>
      <c r="J8" s="1" t="s">
        <v>0</v>
      </c>
      <c r="K8" s="1">
        <v>2</v>
      </c>
      <c r="L8" s="1" t="s">
        <v>0</v>
      </c>
      <c r="M8" s="1">
        <v>2</v>
      </c>
    </row>
    <row r="9" spans="1:13" x14ac:dyDescent="0.3">
      <c r="A9" s="1" t="s">
        <v>218</v>
      </c>
      <c r="B9" s="1" t="s">
        <v>230</v>
      </c>
      <c r="C9" s="1">
        <v>1</v>
      </c>
      <c r="D9" s="1" t="s">
        <v>230</v>
      </c>
      <c r="E9" s="1">
        <v>1</v>
      </c>
      <c r="F9" s="1" t="s">
        <v>230</v>
      </c>
      <c r="G9" s="1">
        <v>1</v>
      </c>
      <c r="H9" s="1" t="s">
        <v>230</v>
      </c>
      <c r="I9" s="1">
        <v>1</v>
      </c>
      <c r="J9" s="1" t="s">
        <v>230</v>
      </c>
      <c r="K9" s="1">
        <v>1</v>
      </c>
      <c r="L9" s="1" t="s">
        <v>230</v>
      </c>
      <c r="M9" s="1">
        <v>1</v>
      </c>
    </row>
    <row r="10" spans="1:13" x14ac:dyDescent="0.3">
      <c r="A10" s="1" t="s">
        <v>219</v>
      </c>
      <c r="B10" s="1" t="s">
        <v>230</v>
      </c>
      <c r="C10" s="1">
        <v>0.5</v>
      </c>
      <c r="D10" s="1" t="s">
        <v>230</v>
      </c>
      <c r="E10" s="1">
        <v>0.5</v>
      </c>
      <c r="F10" s="1" t="s">
        <v>230</v>
      </c>
      <c r="G10" s="1">
        <v>0.5</v>
      </c>
      <c r="H10" s="1" t="s">
        <v>230</v>
      </c>
      <c r="I10" s="1">
        <v>0.5</v>
      </c>
      <c r="J10" s="1" t="s">
        <v>230</v>
      </c>
      <c r="K10" s="1">
        <v>0.5</v>
      </c>
      <c r="L10" s="1" t="s">
        <v>230</v>
      </c>
      <c r="M10" s="1">
        <v>0.5</v>
      </c>
    </row>
    <row r="11" spans="1:13" x14ac:dyDescent="0.3">
      <c r="A11" s="1" t="s">
        <v>220</v>
      </c>
      <c r="B11" s="1" t="s">
        <v>230</v>
      </c>
      <c r="C11" s="1">
        <v>0.25</v>
      </c>
      <c r="D11" s="1" t="s">
        <v>230</v>
      </c>
      <c r="E11" s="1">
        <v>0.25</v>
      </c>
      <c r="F11" s="1" t="s">
        <v>230</v>
      </c>
      <c r="G11" s="1">
        <v>0.25</v>
      </c>
      <c r="H11" s="1" t="s">
        <v>230</v>
      </c>
      <c r="I11" s="1">
        <v>0.25</v>
      </c>
      <c r="J11" s="1" t="s">
        <v>230</v>
      </c>
      <c r="K11" s="1">
        <v>0.25</v>
      </c>
      <c r="L11" s="1" t="s">
        <v>230</v>
      </c>
      <c r="M11" s="1">
        <v>0.25</v>
      </c>
    </row>
    <row r="13" spans="1:13" x14ac:dyDescent="0.3">
      <c r="B13" s="22" t="s">
        <v>231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</row>
    <row r="14" spans="1:13" x14ac:dyDescent="0.3">
      <c r="A14" t="s">
        <v>223</v>
      </c>
      <c r="B14" s="21">
        <v>27</v>
      </c>
      <c r="C14" s="21"/>
      <c r="D14" s="21">
        <v>30</v>
      </c>
      <c r="E14" s="21"/>
      <c r="F14" s="21">
        <v>31</v>
      </c>
      <c r="G14" s="21"/>
      <c r="H14" s="21">
        <v>32</v>
      </c>
      <c r="I14" s="21"/>
      <c r="J14" s="21">
        <v>37</v>
      </c>
      <c r="K14" s="21"/>
      <c r="L14" s="21">
        <v>42</v>
      </c>
      <c r="M14" s="21"/>
    </row>
    <row r="15" spans="1:13" x14ac:dyDescent="0.3">
      <c r="A15" s="1"/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">
      <c r="A16" s="1" t="s">
        <v>213</v>
      </c>
      <c r="B16" s="1">
        <v>179193</v>
      </c>
      <c r="C16" s="1">
        <v>1693861</v>
      </c>
      <c r="D16" s="1">
        <v>167326</v>
      </c>
      <c r="E16" s="1">
        <v>1876104</v>
      </c>
      <c r="F16" s="1">
        <v>97056</v>
      </c>
      <c r="G16" s="1">
        <v>1533481</v>
      </c>
      <c r="H16" s="1">
        <v>334988</v>
      </c>
      <c r="I16" s="1">
        <v>1656246</v>
      </c>
      <c r="J16" s="1">
        <v>303906</v>
      </c>
      <c r="K16" s="1">
        <v>1583559</v>
      </c>
      <c r="L16" s="1">
        <v>134521</v>
      </c>
      <c r="M16" s="1">
        <v>1599669</v>
      </c>
    </row>
    <row r="17" spans="1:13" x14ac:dyDescent="0.3">
      <c r="A17" s="1" t="s">
        <v>214</v>
      </c>
      <c r="B17" s="1">
        <v>167043</v>
      </c>
      <c r="C17" s="1">
        <v>951454</v>
      </c>
      <c r="D17" s="1">
        <v>155016</v>
      </c>
      <c r="E17" s="1">
        <v>897493</v>
      </c>
      <c r="F17" s="1">
        <v>90529</v>
      </c>
      <c r="G17" s="1">
        <v>1031074</v>
      </c>
      <c r="H17" s="1">
        <v>318514</v>
      </c>
      <c r="I17" s="1">
        <v>977251</v>
      </c>
      <c r="J17" s="1">
        <v>231553</v>
      </c>
      <c r="K17" s="1">
        <v>785435</v>
      </c>
      <c r="L17" s="1">
        <v>160625</v>
      </c>
      <c r="M17" s="1">
        <v>903783</v>
      </c>
    </row>
    <row r="18" spans="1:13" x14ac:dyDescent="0.3">
      <c r="A18" s="1" t="s">
        <v>215</v>
      </c>
      <c r="B18" s="2">
        <v>543538</v>
      </c>
      <c r="C18" s="1">
        <v>496003</v>
      </c>
      <c r="D18" s="1">
        <v>165869</v>
      </c>
      <c r="E18" s="1">
        <v>518072</v>
      </c>
      <c r="F18" s="1">
        <v>123671</v>
      </c>
      <c r="G18" s="1">
        <v>516406</v>
      </c>
      <c r="H18" s="1">
        <v>238860</v>
      </c>
      <c r="I18" s="1">
        <v>482705</v>
      </c>
      <c r="J18" s="1">
        <v>222683</v>
      </c>
      <c r="K18" s="1">
        <v>483573</v>
      </c>
      <c r="L18" s="1">
        <v>136485</v>
      </c>
      <c r="M18" s="1">
        <v>427480</v>
      </c>
    </row>
    <row r="19" spans="1:13" x14ac:dyDescent="0.3">
      <c r="A19" s="1" t="s">
        <v>216</v>
      </c>
      <c r="B19" s="1">
        <v>175831</v>
      </c>
      <c r="C19" s="1">
        <v>234205</v>
      </c>
      <c r="D19" s="1">
        <v>147178</v>
      </c>
      <c r="E19" s="1">
        <v>244985</v>
      </c>
      <c r="F19" s="1">
        <v>103820</v>
      </c>
      <c r="G19" s="1">
        <v>242232</v>
      </c>
      <c r="H19" s="1">
        <v>318646</v>
      </c>
      <c r="I19" s="1">
        <v>222898</v>
      </c>
      <c r="J19" s="1">
        <v>211512</v>
      </c>
      <c r="K19" s="1">
        <v>213177</v>
      </c>
      <c r="L19" s="1">
        <v>166481</v>
      </c>
      <c r="M19" s="1">
        <v>243392</v>
      </c>
    </row>
    <row r="20" spans="1:13" x14ac:dyDescent="0.3">
      <c r="A20" s="1" t="s">
        <v>217</v>
      </c>
      <c r="B20" s="1">
        <v>193500</v>
      </c>
      <c r="C20" s="1">
        <v>124701</v>
      </c>
      <c r="D20" s="1">
        <v>126062</v>
      </c>
      <c r="E20" s="1">
        <v>120146</v>
      </c>
      <c r="F20" s="1">
        <v>106650</v>
      </c>
      <c r="G20" s="1">
        <v>121474</v>
      </c>
      <c r="H20" s="1">
        <v>298795</v>
      </c>
      <c r="I20" s="1">
        <v>109254</v>
      </c>
      <c r="J20" s="1">
        <v>211911</v>
      </c>
      <c r="K20" s="1">
        <v>111304</v>
      </c>
      <c r="L20" s="1">
        <v>150554</v>
      </c>
      <c r="M20" s="1">
        <v>119075</v>
      </c>
    </row>
    <row r="21" spans="1:13" x14ac:dyDescent="0.3">
      <c r="A21" s="1" t="s">
        <v>218</v>
      </c>
      <c r="B21" s="1">
        <v>7589</v>
      </c>
      <c r="C21" s="1">
        <v>61893</v>
      </c>
      <c r="D21" s="1">
        <v>8144</v>
      </c>
      <c r="E21" s="1">
        <v>74278</v>
      </c>
      <c r="F21" s="1">
        <v>8224</v>
      </c>
      <c r="G21" s="1">
        <v>69043</v>
      </c>
      <c r="H21" s="1">
        <v>7918</v>
      </c>
      <c r="I21" s="1">
        <v>71898</v>
      </c>
      <c r="J21" s="1">
        <v>8007</v>
      </c>
      <c r="K21" s="1">
        <v>58644</v>
      </c>
      <c r="L21" s="1">
        <v>7913</v>
      </c>
      <c r="M21" s="1">
        <v>63751</v>
      </c>
    </row>
    <row r="22" spans="1:13" x14ac:dyDescent="0.3">
      <c r="A22" s="1" t="s">
        <v>219</v>
      </c>
      <c r="B22" s="1">
        <v>7623</v>
      </c>
      <c r="C22" s="1">
        <v>35789</v>
      </c>
      <c r="D22" s="1">
        <v>8109</v>
      </c>
      <c r="E22" s="1">
        <v>35989</v>
      </c>
      <c r="F22" s="1">
        <v>8283</v>
      </c>
      <c r="G22" s="1">
        <v>38181</v>
      </c>
      <c r="H22" s="1">
        <v>7997</v>
      </c>
      <c r="I22" s="1">
        <v>34130</v>
      </c>
      <c r="J22" s="1">
        <v>7820</v>
      </c>
      <c r="K22" s="1">
        <v>33698</v>
      </c>
      <c r="L22" s="1">
        <v>7654</v>
      </c>
      <c r="M22" s="1">
        <v>34895</v>
      </c>
    </row>
    <row r="23" spans="1:13" x14ac:dyDescent="0.3">
      <c r="A23" s="1" t="s">
        <v>220</v>
      </c>
      <c r="B23" s="1">
        <v>7510</v>
      </c>
      <c r="C23" s="1">
        <v>22541</v>
      </c>
      <c r="D23" s="1">
        <v>8293</v>
      </c>
      <c r="E23" s="1">
        <v>22478</v>
      </c>
      <c r="F23" s="1">
        <v>8295</v>
      </c>
      <c r="G23" s="1">
        <v>19909</v>
      </c>
      <c r="H23" s="1">
        <v>8006</v>
      </c>
      <c r="I23" s="1">
        <v>21387</v>
      </c>
      <c r="J23" s="1">
        <v>7989</v>
      </c>
      <c r="K23" s="1">
        <v>19615</v>
      </c>
      <c r="L23" s="1">
        <v>7773</v>
      </c>
      <c r="M23" s="1">
        <v>20338</v>
      </c>
    </row>
    <row r="24" spans="1:13" x14ac:dyDescent="0.3">
      <c r="A24" s="6" t="s">
        <v>239</v>
      </c>
      <c r="B24">
        <f>AVERAGE(B16:B20)</f>
        <v>251821</v>
      </c>
      <c r="D24">
        <f t="shared" ref="D24:L24" si="0">AVERAGE(D16:D20)</f>
        <v>152290.20000000001</v>
      </c>
      <c r="F24">
        <f t="shared" si="0"/>
        <v>104345.2</v>
      </c>
      <c r="H24">
        <f t="shared" si="0"/>
        <v>301960.59999999998</v>
      </c>
      <c r="J24">
        <f t="shared" si="0"/>
        <v>236313</v>
      </c>
      <c r="L24">
        <f t="shared" si="0"/>
        <v>149733.20000000001</v>
      </c>
    </row>
    <row r="25" spans="1:13" x14ac:dyDescent="0.3">
      <c r="A25" s="6" t="s">
        <v>235</v>
      </c>
      <c r="B25">
        <f>B24-$J$44</f>
        <v>243868.38888888888</v>
      </c>
      <c r="D25">
        <f t="shared" ref="D25:L25" si="1">D24-$J$44</f>
        <v>144337.58888888889</v>
      </c>
      <c r="F25">
        <f t="shared" si="1"/>
        <v>96392.588888888888</v>
      </c>
      <c r="H25">
        <f t="shared" si="1"/>
        <v>294007.98888888885</v>
      </c>
      <c r="J25">
        <f t="shared" si="1"/>
        <v>228360.38888888888</v>
      </c>
      <c r="L25">
        <f t="shared" si="1"/>
        <v>141780.58888888889</v>
      </c>
    </row>
    <row r="26" spans="1:13" x14ac:dyDescent="0.3">
      <c r="A26" s="6" t="s">
        <v>240</v>
      </c>
      <c r="B26">
        <f>B25*0.0000190409-0.278155</f>
        <v>4.3653186059944442</v>
      </c>
      <c r="D26">
        <f t="shared" ref="D26:L26" si="2">D25*0.0000190409-0.278155</f>
        <v>2.4701625962744442</v>
      </c>
      <c r="F26">
        <f t="shared" si="2"/>
        <v>1.5572466457744445</v>
      </c>
      <c r="H26">
        <f t="shared" si="2"/>
        <v>5.3200217156344438</v>
      </c>
      <c r="J26">
        <f t="shared" si="2"/>
        <v>4.0700323287944444</v>
      </c>
      <c r="L26">
        <f t="shared" si="2"/>
        <v>2.4214750149744444</v>
      </c>
    </row>
    <row r="27" spans="1:13" x14ac:dyDescent="0.3">
      <c r="A27" s="7"/>
    </row>
    <row r="28" spans="1:13" x14ac:dyDescent="0.3">
      <c r="A28" s="7"/>
    </row>
    <row r="29" spans="1:13" x14ac:dyDescent="0.3">
      <c r="A29" s="7"/>
    </row>
    <row r="30" spans="1:13" x14ac:dyDescent="0.3">
      <c r="A30" s="7"/>
    </row>
    <row r="31" spans="1:13" x14ac:dyDescent="0.3">
      <c r="J31" t="s">
        <v>234</v>
      </c>
      <c r="K31" t="s">
        <v>235</v>
      </c>
    </row>
    <row r="32" spans="1:13" x14ac:dyDescent="0.3">
      <c r="C32" s="1">
        <v>1693861</v>
      </c>
      <c r="D32" s="1">
        <v>1876104</v>
      </c>
      <c r="E32" s="1">
        <v>1533481</v>
      </c>
      <c r="F32" s="1">
        <v>1656246</v>
      </c>
      <c r="G32" s="1">
        <v>1583559</v>
      </c>
      <c r="H32" s="1">
        <v>1599669</v>
      </c>
      <c r="J32">
        <f>AVERAGE(C32:H32)</f>
        <v>1657153.3333333333</v>
      </c>
      <c r="K32">
        <f>J32-$J$44</f>
        <v>1649200.7222222222</v>
      </c>
      <c r="L32">
        <v>32</v>
      </c>
    </row>
    <row r="33" spans="3:12" x14ac:dyDescent="0.3">
      <c r="C33" s="1">
        <v>951454</v>
      </c>
      <c r="D33" s="1">
        <v>897493</v>
      </c>
      <c r="E33" s="1">
        <v>1031074</v>
      </c>
      <c r="F33" s="1">
        <v>977251</v>
      </c>
      <c r="G33" s="1">
        <v>785435</v>
      </c>
      <c r="H33" s="1">
        <v>903783</v>
      </c>
      <c r="J33">
        <f t="shared" ref="J33:J39" si="3">AVERAGE(C33:H33)</f>
        <v>924415</v>
      </c>
      <c r="K33">
        <f t="shared" ref="K33:K40" si="4">J33-$J$44</f>
        <v>916462.38888888888</v>
      </c>
      <c r="L33">
        <v>16</v>
      </c>
    </row>
    <row r="34" spans="3:12" x14ac:dyDescent="0.3">
      <c r="C34" s="1">
        <v>496003</v>
      </c>
      <c r="D34" s="1">
        <v>518072</v>
      </c>
      <c r="E34" s="1">
        <v>516406</v>
      </c>
      <c r="F34" s="1">
        <v>482705</v>
      </c>
      <c r="G34" s="1">
        <v>483573</v>
      </c>
      <c r="H34" s="1">
        <v>427480</v>
      </c>
      <c r="J34">
        <f t="shared" si="3"/>
        <v>487373.16666666669</v>
      </c>
      <c r="K34">
        <f t="shared" si="4"/>
        <v>479420.55555555556</v>
      </c>
      <c r="L34">
        <v>8</v>
      </c>
    </row>
    <row r="35" spans="3:12" x14ac:dyDescent="0.3">
      <c r="C35" s="1">
        <v>234205</v>
      </c>
      <c r="D35" s="1">
        <v>244985</v>
      </c>
      <c r="E35" s="1">
        <v>242232</v>
      </c>
      <c r="F35" s="1">
        <v>222898</v>
      </c>
      <c r="G35" s="1">
        <v>213177</v>
      </c>
      <c r="H35" s="1">
        <v>243392</v>
      </c>
      <c r="J35">
        <f t="shared" si="3"/>
        <v>233481.5</v>
      </c>
      <c r="K35">
        <f t="shared" si="4"/>
        <v>225528.88888888888</v>
      </c>
      <c r="L35">
        <v>4</v>
      </c>
    </row>
    <row r="36" spans="3:12" x14ac:dyDescent="0.3">
      <c r="C36" s="1">
        <v>124701</v>
      </c>
      <c r="D36" s="1">
        <v>120146</v>
      </c>
      <c r="E36" s="1">
        <v>121474</v>
      </c>
      <c r="F36" s="1">
        <v>109254</v>
      </c>
      <c r="G36" s="1">
        <v>111304</v>
      </c>
      <c r="H36" s="1">
        <v>119075</v>
      </c>
      <c r="J36">
        <f t="shared" si="3"/>
        <v>117659</v>
      </c>
      <c r="K36">
        <f t="shared" si="4"/>
        <v>109706.38888888889</v>
      </c>
      <c r="L36">
        <v>2</v>
      </c>
    </row>
    <row r="37" spans="3:12" x14ac:dyDescent="0.3">
      <c r="C37" s="1">
        <v>61893</v>
      </c>
      <c r="D37" s="1">
        <v>74278</v>
      </c>
      <c r="E37" s="1">
        <v>69043</v>
      </c>
      <c r="F37" s="1">
        <v>71898</v>
      </c>
      <c r="G37" s="1">
        <v>58644</v>
      </c>
      <c r="H37" s="1">
        <v>63751</v>
      </c>
      <c r="J37">
        <f t="shared" si="3"/>
        <v>66584.5</v>
      </c>
      <c r="K37">
        <f t="shared" si="4"/>
        <v>58631.888888888891</v>
      </c>
      <c r="L37">
        <v>1</v>
      </c>
    </row>
    <row r="38" spans="3:12" x14ac:dyDescent="0.3">
      <c r="C38" s="1">
        <v>35789</v>
      </c>
      <c r="D38" s="1">
        <v>35989</v>
      </c>
      <c r="E38" s="1">
        <v>38181</v>
      </c>
      <c r="F38" s="1">
        <v>34130</v>
      </c>
      <c r="G38" s="1">
        <v>33698</v>
      </c>
      <c r="H38" s="1">
        <v>34895</v>
      </c>
      <c r="J38">
        <f t="shared" si="3"/>
        <v>35447</v>
      </c>
      <c r="K38">
        <f t="shared" si="4"/>
        <v>27494.388888888891</v>
      </c>
      <c r="L38">
        <v>0.5</v>
      </c>
    </row>
    <row r="39" spans="3:12" x14ac:dyDescent="0.3">
      <c r="C39" s="1">
        <v>22541</v>
      </c>
      <c r="D39" s="1">
        <v>22478</v>
      </c>
      <c r="E39" s="1">
        <v>19909</v>
      </c>
      <c r="F39" s="1">
        <v>21387</v>
      </c>
      <c r="G39" s="1">
        <v>19615</v>
      </c>
      <c r="H39" s="1">
        <v>20338</v>
      </c>
      <c r="J39">
        <f t="shared" si="3"/>
        <v>21044.666666666668</v>
      </c>
      <c r="K39">
        <f t="shared" si="4"/>
        <v>13092.055555555557</v>
      </c>
      <c r="L39">
        <v>0.25</v>
      </c>
    </row>
    <row r="40" spans="3:12" x14ac:dyDescent="0.3">
      <c r="J40">
        <v>7952.6111111111113</v>
      </c>
      <c r="K40">
        <f t="shared" si="4"/>
        <v>0</v>
      </c>
      <c r="L40">
        <v>0</v>
      </c>
    </row>
    <row r="43" spans="3:12" x14ac:dyDescent="0.3">
      <c r="J43" t="s">
        <v>234</v>
      </c>
    </row>
    <row r="44" spans="3:12" x14ac:dyDescent="0.3">
      <c r="C44" s="1">
        <v>7589</v>
      </c>
      <c r="D44" s="1">
        <v>8144</v>
      </c>
      <c r="E44" s="1">
        <v>8224</v>
      </c>
      <c r="F44" s="1">
        <v>7918</v>
      </c>
      <c r="G44" s="1">
        <v>8007</v>
      </c>
      <c r="H44" s="1">
        <v>7913</v>
      </c>
      <c r="J44">
        <f>AVERAGE(C44:H46)</f>
        <v>7952.6111111111113</v>
      </c>
    </row>
    <row r="45" spans="3:12" x14ac:dyDescent="0.3">
      <c r="C45" s="1">
        <v>7623</v>
      </c>
      <c r="D45" s="1">
        <v>8109</v>
      </c>
      <c r="E45" s="1">
        <v>8283</v>
      </c>
      <c r="F45" s="1">
        <v>7997</v>
      </c>
      <c r="G45" s="1">
        <v>7820</v>
      </c>
      <c r="H45" s="1">
        <v>7654</v>
      </c>
    </row>
    <row r="46" spans="3:12" x14ac:dyDescent="0.3">
      <c r="C46" s="1">
        <v>7510</v>
      </c>
      <c r="D46" s="1">
        <v>8293</v>
      </c>
      <c r="E46" s="1">
        <v>8295</v>
      </c>
      <c r="F46" s="1">
        <v>8006</v>
      </c>
      <c r="G46" s="1">
        <v>7989</v>
      </c>
      <c r="H46" s="1">
        <v>7773</v>
      </c>
    </row>
  </sheetData>
  <mergeCells count="8">
    <mergeCell ref="B2:E2"/>
    <mergeCell ref="B13:M13"/>
    <mergeCell ref="B14:C14"/>
    <mergeCell ref="D14:E14"/>
    <mergeCell ref="F14:G14"/>
    <mergeCell ref="H14:I14"/>
    <mergeCell ref="J14:K14"/>
    <mergeCell ref="L14:M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DCE6-F29D-B747-91FB-F02DC88D5DB2}">
  <dimension ref="A2:M42"/>
  <sheetViews>
    <sheetView topLeftCell="A11" workbookViewId="0">
      <selection activeCell="A13" sqref="A13:M27"/>
    </sheetView>
  </sheetViews>
  <sheetFormatPr defaultColWidth="11.19921875" defaultRowHeight="15.6" x14ac:dyDescent="0.3"/>
  <sheetData>
    <row r="2" spans="1:13" x14ac:dyDescent="0.3">
      <c r="B2" s="20" t="s">
        <v>221</v>
      </c>
      <c r="C2" s="20"/>
      <c r="D2" s="20"/>
      <c r="E2" s="20"/>
    </row>
    <row r="3" spans="1:13" x14ac:dyDescent="0.3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 x14ac:dyDescent="0.3">
      <c r="A4" s="1" t="s">
        <v>213</v>
      </c>
      <c r="B4" s="1" t="s">
        <v>0</v>
      </c>
      <c r="C4" s="1">
        <v>32</v>
      </c>
      <c r="D4" s="1" t="s">
        <v>0</v>
      </c>
      <c r="E4" s="1">
        <v>32</v>
      </c>
      <c r="F4" s="1" t="s">
        <v>0</v>
      </c>
      <c r="G4" s="1">
        <v>32</v>
      </c>
      <c r="H4" s="1" t="s">
        <v>0</v>
      </c>
      <c r="I4" s="1">
        <v>32</v>
      </c>
      <c r="J4" s="1" t="s">
        <v>0</v>
      </c>
      <c r="K4" s="1">
        <v>32</v>
      </c>
      <c r="L4" s="1" t="s">
        <v>0</v>
      </c>
      <c r="M4" s="1">
        <v>32</v>
      </c>
    </row>
    <row r="5" spans="1:13" x14ac:dyDescent="0.3">
      <c r="A5" s="1" t="s">
        <v>214</v>
      </c>
      <c r="B5" s="1" t="s">
        <v>0</v>
      </c>
      <c r="C5" s="1">
        <v>16</v>
      </c>
      <c r="D5" s="1" t="s">
        <v>0</v>
      </c>
      <c r="E5" s="1">
        <v>16</v>
      </c>
      <c r="F5" s="1" t="s">
        <v>0</v>
      </c>
      <c r="G5" s="1">
        <v>16</v>
      </c>
      <c r="H5" s="1" t="s">
        <v>0</v>
      </c>
      <c r="I5" s="1">
        <v>16</v>
      </c>
      <c r="J5" s="1" t="s">
        <v>0</v>
      </c>
      <c r="K5" s="1">
        <v>16</v>
      </c>
      <c r="L5" s="1" t="s">
        <v>0</v>
      </c>
      <c r="M5" s="1">
        <v>16</v>
      </c>
    </row>
    <row r="6" spans="1:13" x14ac:dyDescent="0.3">
      <c r="A6" s="1" t="s">
        <v>215</v>
      </c>
      <c r="B6" s="1" t="s">
        <v>0</v>
      </c>
      <c r="C6" s="1">
        <v>8</v>
      </c>
      <c r="D6" s="1" t="s">
        <v>0</v>
      </c>
      <c r="E6" s="1">
        <v>8</v>
      </c>
      <c r="F6" s="1" t="s">
        <v>0</v>
      </c>
      <c r="G6" s="1">
        <v>8</v>
      </c>
      <c r="H6" s="1" t="s">
        <v>0</v>
      </c>
      <c r="I6" s="1">
        <v>8</v>
      </c>
      <c r="J6" s="1" t="s">
        <v>0</v>
      </c>
      <c r="K6" s="1">
        <v>8</v>
      </c>
      <c r="L6" s="1" t="s">
        <v>0</v>
      </c>
      <c r="M6" s="1">
        <v>8</v>
      </c>
    </row>
    <row r="7" spans="1:13" x14ac:dyDescent="0.3">
      <c r="A7" s="1" t="s">
        <v>216</v>
      </c>
      <c r="B7" s="1" t="s">
        <v>0</v>
      </c>
      <c r="C7" s="1">
        <v>4</v>
      </c>
      <c r="D7" s="1" t="s">
        <v>0</v>
      </c>
      <c r="E7" s="1">
        <v>4</v>
      </c>
      <c r="F7" s="1" t="s">
        <v>0</v>
      </c>
      <c r="G7" s="1">
        <v>4</v>
      </c>
      <c r="H7" s="1" t="s">
        <v>0</v>
      </c>
      <c r="I7" s="1">
        <v>4</v>
      </c>
      <c r="J7" s="1" t="s">
        <v>0</v>
      </c>
      <c r="K7" s="1">
        <v>4</v>
      </c>
      <c r="L7" s="1" t="s">
        <v>0</v>
      </c>
      <c r="M7" s="1">
        <v>4</v>
      </c>
    </row>
    <row r="8" spans="1:13" x14ac:dyDescent="0.3">
      <c r="A8" s="1" t="s">
        <v>217</v>
      </c>
      <c r="B8" s="1" t="s">
        <v>0</v>
      </c>
      <c r="C8" s="1">
        <v>2</v>
      </c>
      <c r="D8" s="1" t="s">
        <v>0</v>
      </c>
      <c r="E8" s="1">
        <v>2</v>
      </c>
      <c r="F8" s="1" t="s">
        <v>0</v>
      </c>
      <c r="G8" s="1">
        <v>2</v>
      </c>
      <c r="H8" s="1" t="s">
        <v>0</v>
      </c>
      <c r="I8" s="1">
        <v>2</v>
      </c>
      <c r="J8" s="1" t="s">
        <v>0</v>
      </c>
      <c r="K8" s="1">
        <v>2</v>
      </c>
      <c r="L8" s="1" t="s">
        <v>0</v>
      </c>
      <c r="M8" s="1">
        <v>2</v>
      </c>
    </row>
    <row r="9" spans="1:13" x14ac:dyDescent="0.3">
      <c r="A9" s="1" t="s">
        <v>218</v>
      </c>
      <c r="B9" s="1" t="s">
        <v>230</v>
      </c>
      <c r="C9" s="1">
        <v>1</v>
      </c>
      <c r="D9" s="1" t="s">
        <v>230</v>
      </c>
      <c r="E9" s="1">
        <v>1</v>
      </c>
      <c r="F9" s="1" t="s">
        <v>230</v>
      </c>
      <c r="G9" s="1">
        <v>1</v>
      </c>
      <c r="H9" s="1" t="s">
        <v>230</v>
      </c>
      <c r="I9" s="1">
        <v>1</v>
      </c>
      <c r="J9" s="1" t="s">
        <v>230</v>
      </c>
      <c r="K9" s="1">
        <v>1</v>
      </c>
      <c r="L9" s="1" t="s">
        <v>230</v>
      </c>
      <c r="M9" s="1">
        <v>1</v>
      </c>
    </row>
    <row r="10" spans="1:13" x14ac:dyDescent="0.3">
      <c r="A10" s="1" t="s">
        <v>219</v>
      </c>
      <c r="B10" s="1" t="s">
        <v>230</v>
      </c>
      <c r="C10" s="1">
        <v>0.5</v>
      </c>
      <c r="D10" s="1" t="s">
        <v>230</v>
      </c>
      <c r="E10" s="1">
        <v>0.5</v>
      </c>
      <c r="F10" s="1" t="s">
        <v>230</v>
      </c>
      <c r="G10" s="1">
        <v>0.5</v>
      </c>
      <c r="H10" s="1" t="s">
        <v>230</v>
      </c>
      <c r="I10" s="1">
        <v>0.5</v>
      </c>
      <c r="J10" s="1" t="s">
        <v>230</v>
      </c>
      <c r="K10" s="1">
        <v>0.5</v>
      </c>
      <c r="L10" s="1" t="s">
        <v>230</v>
      </c>
      <c r="M10" s="1">
        <v>0.5</v>
      </c>
    </row>
    <row r="11" spans="1:13" x14ac:dyDescent="0.3">
      <c r="A11" s="1" t="s">
        <v>220</v>
      </c>
      <c r="B11" s="1" t="s">
        <v>230</v>
      </c>
      <c r="C11" s="1">
        <v>0.25</v>
      </c>
      <c r="D11" s="1" t="s">
        <v>230</v>
      </c>
      <c r="E11" s="1">
        <v>0.25</v>
      </c>
      <c r="F11" s="1" t="s">
        <v>230</v>
      </c>
      <c r="G11" s="1">
        <v>0.25</v>
      </c>
      <c r="H11" s="1" t="s">
        <v>230</v>
      </c>
      <c r="I11" s="1">
        <v>0.25</v>
      </c>
      <c r="J11" s="1" t="s">
        <v>230</v>
      </c>
      <c r="K11" s="1">
        <v>0.25</v>
      </c>
      <c r="L11" s="1" t="s">
        <v>230</v>
      </c>
      <c r="M11" s="1">
        <v>0.25</v>
      </c>
    </row>
    <row r="13" spans="1:13" x14ac:dyDescent="0.3">
      <c r="B13" s="22" t="s">
        <v>231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</row>
    <row r="14" spans="1:13" x14ac:dyDescent="0.3">
      <c r="A14" t="s">
        <v>223</v>
      </c>
      <c r="B14" s="21">
        <v>43</v>
      </c>
      <c r="C14" s="21"/>
      <c r="D14" s="21">
        <v>46</v>
      </c>
      <c r="E14" s="21"/>
      <c r="F14" s="21">
        <v>48</v>
      </c>
      <c r="G14" s="21"/>
      <c r="H14" s="21">
        <v>52</v>
      </c>
      <c r="I14" s="21"/>
      <c r="J14" s="21">
        <v>54</v>
      </c>
      <c r="K14" s="21"/>
      <c r="L14" s="21">
        <v>72</v>
      </c>
      <c r="M14" s="21"/>
    </row>
    <row r="15" spans="1:13" x14ac:dyDescent="0.3">
      <c r="A15" s="1"/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">
      <c r="A16" s="1" t="s">
        <v>213</v>
      </c>
      <c r="B16" s="1">
        <v>333771</v>
      </c>
      <c r="C16" s="1">
        <v>1768596</v>
      </c>
      <c r="D16" s="1">
        <v>168084</v>
      </c>
      <c r="E16" s="1">
        <v>1418545</v>
      </c>
      <c r="F16" s="1">
        <v>111807</v>
      </c>
      <c r="G16" s="1">
        <v>1532562</v>
      </c>
      <c r="H16" s="1">
        <v>367425</v>
      </c>
      <c r="I16" s="1">
        <v>1651484</v>
      </c>
      <c r="J16" s="1">
        <v>134685</v>
      </c>
      <c r="K16" s="1">
        <v>1649664</v>
      </c>
      <c r="L16" s="1">
        <v>216775</v>
      </c>
      <c r="M16" s="1">
        <v>1611070</v>
      </c>
    </row>
    <row r="17" spans="1:13" x14ac:dyDescent="0.3">
      <c r="A17" s="1" t="s">
        <v>214</v>
      </c>
      <c r="B17" s="1">
        <v>487043</v>
      </c>
      <c r="C17" s="1">
        <v>995388</v>
      </c>
      <c r="D17" s="1">
        <v>225970</v>
      </c>
      <c r="E17" s="1">
        <v>753065</v>
      </c>
      <c r="F17" s="1">
        <v>275101</v>
      </c>
      <c r="G17" s="1">
        <v>995648</v>
      </c>
      <c r="H17" s="1">
        <v>443405</v>
      </c>
      <c r="I17" s="1">
        <v>948311</v>
      </c>
      <c r="J17" s="1">
        <v>100454</v>
      </c>
      <c r="K17" s="1">
        <v>1007460</v>
      </c>
      <c r="L17" s="1">
        <v>158408</v>
      </c>
      <c r="M17" s="1">
        <v>856154</v>
      </c>
    </row>
    <row r="18" spans="1:13" x14ac:dyDescent="0.3">
      <c r="A18" s="1" t="s">
        <v>215</v>
      </c>
      <c r="B18" s="1">
        <v>541276</v>
      </c>
      <c r="C18" s="1">
        <v>488319</v>
      </c>
      <c r="D18" s="1">
        <v>222495</v>
      </c>
      <c r="E18" s="1">
        <v>463511</v>
      </c>
      <c r="F18" s="1">
        <v>145674</v>
      </c>
      <c r="G18" s="1">
        <v>501620</v>
      </c>
      <c r="H18" s="1">
        <v>360561</v>
      </c>
      <c r="I18" s="1">
        <v>431531</v>
      </c>
      <c r="J18" s="1">
        <v>80086</v>
      </c>
      <c r="K18" s="1">
        <v>452423</v>
      </c>
      <c r="L18" s="1">
        <v>173247</v>
      </c>
      <c r="M18" s="1">
        <v>476345</v>
      </c>
    </row>
    <row r="19" spans="1:13" x14ac:dyDescent="0.3">
      <c r="A19" s="1" t="s">
        <v>216</v>
      </c>
      <c r="B19" s="1">
        <v>423682</v>
      </c>
      <c r="C19" s="1">
        <v>248779</v>
      </c>
      <c r="D19" s="1">
        <v>195112</v>
      </c>
      <c r="E19" s="1">
        <v>237726</v>
      </c>
      <c r="F19" s="1">
        <v>130506</v>
      </c>
      <c r="G19" s="1">
        <v>255786</v>
      </c>
      <c r="H19" s="1">
        <v>270418</v>
      </c>
      <c r="I19" s="1">
        <v>232281</v>
      </c>
      <c r="J19" s="1">
        <v>146244</v>
      </c>
      <c r="K19" s="1">
        <v>212588</v>
      </c>
      <c r="L19" s="1">
        <v>189413</v>
      </c>
      <c r="M19" s="1">
        <v>219982</v>
      </c>
    </row>
    <row r="20" spans="1:13" x14ac:dyDescent="0.3">
      <c r="A20" s="1" t="s">
        <v>217</v>
      </c>
      <c r="B20" s="1">
        <v>421454</v>
      </c>
      <c r="C20" s="1">
        <v>121837</v>
      </c>
      <c r="D20" s="1">
        <v>190529</v>
      </c>
      <c r="E20" s="1">
        <v>122617</v>
      </c>
      <c r="F20" s="1">
        <v>97243</v>
      </c>
      <c r="G20" s="1">
        <v>110194</v>
      </c>
      <c r="H20" s="1">
        <v>335580</v>
      </c>
      <c r="I20" s="1">
        <v>116041</v>
      </c>
      <c r="J20" s="1">
        <v>191265</v>
      </c>
      <c r="K20" s="1">
        <v>114638</v>
      </c>
      <c r="L20" s="1">
        <v>230027</v>
      </c>
      <c r="M20" s="1">
        <v>122315</v>
      </c>
    </row>
    <row r="21" spans="1:13" x14ac:dyDescent="0.3">
      <c r="A21" s="1" t="s">
        <v>218</v>
      </c>
      <c r="B21" s="1">
        <v>7533</v>
      </c>
      <c r="C21" s="1">
        <v>65244</v>
      </c>
      <c r="D21" s="1">
        <v>7879</v>
      </c>
      <c r="E21" s="1">
        <v>63771</v>
      </c>
      <c r="F21" s="1">
        <v>8317</v>
      </c>
      <c r="G21" s="1">
        <v>63886</v>
      </c>
      <c r="H21" s="1">
        <v>7756</v>
      </c>
      <c r="I21" s="1">
        <v>50254</v>
      </c>
      <c r="J21" s="1">
        <v>8147</v>
      </c>
      <c r="K21" s="1">
        <v>56648</v>
      </c>
      <c r="L21" s="1">
        <v>7994</v>
      </c>
      <c r="M21" s="1">
        <v>66417</v>
      </c>
    </row>
    <row r="22" spans="1:13" x14ac:dyDescent="0.3">
      <c r="A22" s="1" t="s">
        <v>219</v>
      </c>
      <c r="B22" s="1">
        <v>7763</v>
      </c>
      <c r="C22" s="1">
        <v>35127</v>
      </c>
      <c r="D22" s="1">
        <v>7975</v>
      </c>
      <c r="E22" s="1">
        <v>35192</v>
      </c>
      <c r="F22" s="1">
        <v>8388</v>
      </c>
      <c r="G22" s="1">
        <v>35283</v>
      </c>
      <c r="H22" s="1">
        <v>8008</v>
      </c>
      <c r="I22" s="1">
        <v>35065</v>
      </c>
      <c r="J22" s="1">
        <v>8293</v>
      </c>
      <c r="K22" s="1">
        <v>37281</v>
      </c>
      <c r="L22" s="1">
        <v>7955</v>
      </c>
      <c r="M22" s="1">
        <v>34159</v>
      </c>
    </row>
    <row r="23" spans="1:13" x14ac:dyDescent="0.3">
      <c r="A23" s="1" t="s">
        <v>220</v>
      </c>
      <c r="B23" s="1">
        <v>7573</v>
      </c>
      <c r="C23" s="1">
        <v>19029</v>
      </c>
      <c r="D23" s="1">
        <v>7909</v>
      </c>
      <c r="E23" s="1">
        <v>18388</v>
      </c>
      <c r="F23" s="1">
        <v>8291</v>
      </c>
      <c r="G23" s="1">
        <v>23498</v>
      </c>
      <c r="H23" s="1">
        <v>7972</v>
      </c>
      <c r="I23" s="1">
        <v>21558</v>
      </c>
      <c r="J23" s="1">
        <v>8417</v>
      </c>
      <c r="K23" s="1">
        <v>23323</v>
      </c>
      <c r="L23" s="1">
        <v>8029</v>
      </c>
      <c r="M23" s="1">
        <v>17818</v>
      </c>
    </row>
    <row r="24" spans="1:13" x14ac:dyDescent="0.3">
      <c r="A24" s="6" t="s">
        <v>239</v>
      </c>
      <c r="B24">
        <f>AVERAGE(B16:B20)</f>
        <v>441445.2</v>
      </c>
      <c r="D24">
        <f t="shared" ref="D24:L24" si="0">AVERAGE(D16:D20)</f>
        <v>200438</v>
      </c>
      <c r="F24">
        <f t="shared" si="0"/>
        <v>152066.20000000001</v>
      </c>
      <c r="H24">
        <f t="shared" si="0"/>
        <v>355477.8</v>
      </c>
      <c r="J24">
        <f t="shared" si="0"/>
        <v>130546.8</v>
      </c>
      <c r="L24">
        <f t="shared" si="0"/>
        <v>193574</v>
      </c>
    </row>
    <row r="25" spans="1:13" x14ac:dyDescent="0.3">
      <c r="A25" s="6" t="s">
        <v>235</v>
      </c>
      <c r="B25">
        <f>B24-$J$37</f>
        <v>433434.14444444445</v>
      </c>
      <c r="D25">
        <f t="shared" ref="D25:L25" si="1">D24-$J$37</f>
        <v>192426.94444444444</v>
      </c>
      <c r="F25">
        <f t="shared" si="1"/>
        <v>144055.14444444445</v>
      </c>
      <c r="H25">
        <f t="shared" si="1"/>
        <v>347466.74444444443</v>
      </c>
      <c r="J25">
        <f t="shared" si="1"/>
        <v>122535.74444444444</v>
      </c>
      <c r="L25">
        <f t="shared" si="1"/>
        <v>185562.94444444444</v>
      </c>
    </row>
    <row r="26" spans="1:13" x14ac:dyDescent="0.3">
      <c r="A26" s="6" t="s">
        <v>240</v>
      </c>
      <c r="B26">
        <f>0.000019523*B25-0.30426</f>
        <v>8.1576748019888896</v>
      </c>
      <c r="D26">
        <f t="shared" ref="D26:L26" si="2">0.000019523*D25-0.30426</f>
        <v>3.4524912363888882</v>
      </c>
      <c r="F26">
        <f t="shared" si="2"/>
        <v>2.5081285849888886</v>
      </c>
      <c r="H26">
        <f t="shared" si="2"/>
        <v>6.479333251788888</v>
      </c>
      <c r="J26">
        <f t="shared" si="2"/>
        <v>2.0880053387888884</v>
      </c>
      <c r="L26">
        <f t="shared" si="2"/>
        <v>3.3184853643888887</v>
      </c>
    </row>
    <row r="27" spans="1:13" x14ac:dyDescent="0.3">
      <c r="A27" s="7"/>
    </row>
    <row r="28" spans="1:13" x14ac:dyDescent="0.3">
      <c r="J28" t="s">
        <v>234</v>
      </c>
      <c r="K28" t="s">
        <v>235</v>
      </c>
    </row>
    <row r="29" spans="1:13" x14ac:dyDescent="0.3">
      <c r="C29" s="1">
        <v>1768596</v>
      </c>
      <c r="D29" s="1">
        <v>1418545</v>
      </c>
      <c r="E29" s="1">
        <v>1532562</v>
      </c>
      <c r="F29" s="1">
        <v>1651484</v>
      </c>
      <c r="G29" s="1">
        <v>1649664</v>
      </c>
      <c r="H29" s="1">
        <v>1611070</v>
      </c>
      <c r="J29">
        <f>AVERAGE(C29:H29)</f>
        <v>1605320.1666666667</v>
      </c>
      <c r="K29">
        <f>J29-$J$40</f>
        <v>1597309.1111111112</v>
      </c>
      <c r="L29">
        <v>32</v>
      </c>
    </row>
    <row r="30" spans="1:13" x14ac:dyDescent="0.3">
      <c r="C30" s="1">
        <v>995388</v>
      </c>
      <c r="D30" s="1">
        <v>753065</v>
      </c>
      <c r="E30" s="1">
        <v>995648</v>
      </c>
      <c r="F30" s="1">
        <v>948311</v>
      </c>
      <c r="G30" s="1">
        <v>1007460</v>
      </c>
      <c r="H30" s="1">
        <v>856154</v>
      </c>
      <c r="J30">
        <f t="shared" ref="J30:J36" si="3">AVERAGE(C30:H30)</f>
        <v>926004.33333333337</v>
      </c>
      <c r="K30">
        <f t="shared" ref="K30:K37" si="4">J30-$J$40</f>
        <v>917993.27777777787</v>
      </c>
      <c r="L30">
        <v>16</v>
      </c>
    </row>
    <row r="31" spans="1:13" x14ac:dyDescent="0.3">
      <c r="C31" s="1">
        <v>488319</v>
      </c>
      <c r="D31" s="1">
        <v>463511</v>
      </c>
      <c r="E31" s="1">
        <v>501620</v>
      </c>
      <c r="F31" s="1">
        <v>431531</v>
      </c>
      <c r="G31" s="1">
        <v>452423</v>
      </c>
      <c r="H31" s="1">
        <v>476345</v>
      </c>
      <c r="J31">
        <f t="shared" si="3"/>
        <v>468958.16666666669</v>
      </c>
      <c r="K31">
        <f t="shared" si="4"/>
        <v>460947.11111111112</v>
      </c>
      <c r="L31">
        <v>8</v>
      </c>
    </row>
    <row r="32" spans="1:13" x14ac:dyDescent="0.3">
      <c r="C32" s="1">
        <v>248779</v>
      </c>
      <c r="D32" s="1">
        <v>237726</v>
      </c>
      <c r="E32" s="1">
        <v>255786</v>
      </c>
      <c r="F32" s="1">
        <v>232281</v>
      </c>
      <c r="G32" s="1">
        <v>212588</v>
      </c>
      <c r="H32" s="1">
        <v>219982</v>
      </c>
      <c r="J32">
        <f t="shared" si="3"/>
        <v>234523.66666666666</v>
      </c>
      <c r="K32">
        <f t="shared" si="4"/>
        <v>226512.61111111109</v>
      </c>
      <c r="L32">
        <v>4</v>
      </c>
    </row>
    <row r="33" spans="3:12" x14ac:dyDescent="0.3">
      <c r="C33" s="1">
        <v>121837</v>
      </c>
      <c r="D33" s="1">
        <v>122617</v>
      </c>
      <c r="E33" s="1">
        <v>110194</v>
      </c>
      <c r="F33" s="1">
        <v>116041</v>
      </c>
      <c r="G33" s="1">
        <v>114638</v>
      </c>
      <c r="H33" s="1">
        <v>122315</v>
      </c>
      <c r="J33">
        <f t="shared" si="3"/>
        <v>117940.33333333333</v>
      </c>
      <c r="K33">
        <f t="shared" si="4"/>
        <v>109929.27777777777</v>
      </c>
      <c r="L33">
        <v>2</v>
      </c>
    </row>
    <row r="34" spans="3:12" x14ac:dyDescent="0.3">
      <c r="C34" s="1">
        <v>65244</v>
      </c>
      <c r="D34" s="1">
        <v>63771</v>
      </c>
      <c r="E34" s="1">
        <v>63886</v>
      </c>
      <c r="F34" s="1">
        <v>50254</v>
      </c>
      <c r="G34" s="1">
        <v>56648</v>
      </c>
      <c r="H34" s="1">
        <v>66417</v>
      </c>
      <c r="J34">
        <f t="shared" si="3"/>
        <v>61036.666666666664</v>
      </c>
      <c r="K34">
        <f t="shared" si="4"/>
        <v>53025.611111111109</v>
      </c>
      <c r="L34">
        <v>1</v>
      </c>
    </row>
    <row r="35" spans="3:12" x14ac:dyDescent="0.3">
      <c r="C35" s="1">
        <v>35127</v>
      </c>
      <c r="D35" s="1">
        <v>35192</v>
      </c>
      <c r="E35" s="1">
        <v>35283</v>
      </c>
      <c r="F35" s="1">
        <v>35065</v>
      </c>
      <c r="G35" s="1">
        <v>37281</v>
      </c>
      <c r="H35" s="1">
        <v>34159</v>
      </c>
      <c r="J35">
        <f t="shared" si="3"/>
        <v>35351.166666666664</v>
      </c>
      <c r="K35">
        <f t="shared" si="4"/>
        <v>27340.111111111109</v>
      </c>
      <c r="L35">
        <v>0.5</v>
      </c>
    </row>
    <row r="36" spans="3:12" x14ac:dyDescent="0.3">
      <c r="C36" s="1">
        <v>19029</v>
      </c>
      <c r="D36" s="1">
        <v>18388</v>
      </c>
      <c r="E36" s="1">
        <v>23498</v>
      </c>
      <c r="F36" s="1">
        <v>21558</v>
      </c>
      <c r="G36" s="1">
        <v>23323</v>
      </c>
      <c r="H36" s="1">
        <v>17818</v>
      </c>
      <c r="J36">
        <f t="shared" si="3"/>
        <v>20602.333333333332</v>
      </c>
      <c r="K36">
        <f t="shared" si="4"/>
        <v>12591.277777777777</v>
      </c>
      <c r="L36">
        <v>0.25</v>
      </c>
    </row>
    <row r="37" spans="3:12" x14ac:dyDescent="0.3">
      <c r="J37">
        <v>8011.0555555555557</v>
      </c>
      <c r="K37">
        <f t="shared" si="4"/>
        <v>0</v>
      </c>
      <c r="L37">
        <v>0</v>
      </c>
    </row>
    <row r="39" spans="3:12" x14ac:dyDescent="0.3">
      <c r="J39" t="s">
        <v>234</v>
      </c>
    </row>
    <row r="40" spans="3:12" x14ac:dyDescent="0.3">
      <c r="C40" s="1">
        <v>7533</v>
      </c>
      <c r="D40" s="1">
        <v>7879</v>
      </c>
      <c r="E40" s="1">
        <v>8317</v>
      </c>
      <c r="F40" s="1">
        <v>7756</v>
      </c>
      <c r="G40" s="1">
        <v>8147</v>
      </c>
      <c r="H40" s="1">
        <v>7994</v>
      </c>
      <c r="J40">
        <f>AVERAGE(C40:H42)</f>
        <v>8011.0555555555557</v>
      </c>
    </row>
    <row r="41" spans="3:12" x14ac:dyDescent="0.3">
      <c r="C41" s="1">
        <v>7763</v>
      </c>
      <c r="D41" s="1">
        <v>7975</v>
      </c>
      <c r="E41" s="1">
        <v>8388</v>
      </c>
      <c r="F41" s="1">
        <v>8008</v>
      </c>
      <c r="G41" s="1">
        <v>8293</v>
      </c>
      <c r="H41" s="1">
        <v>7955</v>
      </c>
    </row>
    <row r="42" spans="3:12" x14ac:dyDescent="0.3">
      <c r="C42" s="1">
        <v>7573</v>
      </c>
      <c r="D42" s="1">
        <v>7909</v>
      </c>
      <c r="E42" s="1">
        <v>8291</v>
      </c>
      <c r="F42" s="1">
        <v>7972</v>
      </c>
      <c r="G42" s="1">
        <v>8417</v>
      </c>
      <c r="H42" s="1">
        <v>8029</v>
      </c>
    </row>
  </sheetData>
  <mergeCells count="8">
    <mergeCell ref="B2:E2"/>
    <mergeCell ref="B13:M13"/>
    <mergeCell ref="B14:C14"/>
    <mergeCell ref="D14:E14"/>
    <mergeCell ref="F14:G14"/>
    <mergeCell ref="H14:I14"/>
    <mergeCell ref="J14:K14"/>
    <mergeCell ref="L14:M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0312-3B23-0D4F-B169-925903D02F1D}">
  <dimension ref="A2:M42"/>
  <sheetViews>
    <sheetView topLeftCell="A9" workbookViewId="0">
      <selection activeCell="A13" sqref="A13:M26"/>
    </sheetView>
  </sheetViews>
  <sheetFormatPr defaultColWidth="11.19921875" defaultRowHeight="15.6" x14ac:dyDescent="0.3"/>
  <sheetData>
    <row r="2" spans="1:13" x14ac:dyDescent="0.3">
      <c r="B2" s="20" t="s">
        <v>221</v>
      </c>
      <c r="C2" s="20"/>
      <c r="D2" s="20"/>
      <c r="E2" s="20"/>
    </row>
    <row r="3" spans="1:13" x14ac:dyDescent="0.3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 x14ac:dyDescent="0.3">
      <c r="A4" s="1" t="s">
        <v>213</v>
      </c>
      <c r="B4" s="1" t="s">
        <v>0</v>
      </c>
      <c r="C4" s="1">
        <v>32</v>
      </c>
      <c r="D4" s="1" t="s">
        <v>0</v>
      </c>
      <c r="E4" s="1">
        <v>32</v>
      </c>
      <c r="F4" s="1" t="s">
        <v>0</v>
      </c>
      <c r="G4" s="1">
        <v>32</v>
      </c>
      <c r="H4" s="1" t="s">
        <v>0</v>
      </c>
      <c r="I4" s="1">
        <v>32</v>
      </c>
      <c r="J4" s="1" t="s">
        <v>0</v>
      </c>
      <c r="K4" s="1">
        <v>32</v>
      </c>
      <c r="L4" s="1" t="s">
        <v>0</v>
      </c>
      <c r="M4" s="1">
        <v>32</v>
      </c>
    </row>
    <row r="5" spans="1:13" x14ac:dyDescent="0.3">
      <c r="A5" s="1" t="s">
        <v>214</v>
      </c>
      <c r="B5" s="1" t="s">
        <v>0</v>
      </c>
      <c r="C5" s="1">
        <v>16</v>
      </c>
      <c r="D5" s="1" t="s">
        <v>0</v>
      </c>
      <c r="E5" s="1">
        <v>16</v>
      </c>
      <c r="F5" s="1" t="s">
        <v>0</v>
      </c>
      <c r="G5" s="1">
        <v>16</v>
      </c>
      <c r="H5" s="1" t="s">
        <v>0</v>
      </c>
      <c r="I5" s="1">
        <v>16</v>
      </c>
      <c r="J5" s="1" t="s">
        <v>0</v>
      </c>
      <c r="K5" s="1">
        <v>16</v>
      </c>
      <c r="L5" s="1" t="s">
        <v>0</v>
      </c>
      <c r="M5" s="1">
        <v>16</v>
      </c>
    </row>
    <row r="6" spans="1:13" x14ac:dyDescent="0.3">
      <c r="A6" s="1" t="s">
        <v>215</v>
      </c>
      <c r="B6" s="1" t="s">
        <v>0</v>
      </c>
      <c r="C6" s="1">
        <v>8</v>
      </c>
      <c r="D6" s="1" t="s">
        <v>0</v>
      </c>
      <c r="E6" s="1">
        <v>8</v>
      </c>
      <c r="F6" s="1" t="s">
        <v>0</v>
      </c>
      <c r="G6" s="1">
        <v>8</v>
      </c>
      <c r="H6" s="1" t="s">
        <v>0</v>
      </c>
      <c r="I6" s="1">
        <v>8</v>
      </c>
      <c r="J6" s="1" t="s">
        <v>0</v>
      </c>
      <c r="K6" s="1">
        <v>8</v>
      </c>
      <c r="L6" s="1" t="s">
        <v>0</v>
      </c>
      <c r="M6" s="1">
        <v>8</v>
      </c>
    </row>
    <row r="7" spans="1:13" x14ac:dyDescent="0.3">
      <c r="A7" s="1" t="s">
        <v>216</v>
      </c>
      <c r="B7" s="1" t="s">
        <v>0</v>
      </c>
      <c r="C7" s="1">
        <v>4</v>
      </c>
      <c r="D7" s="1" t="s">
        <v>0</v>
      </c>
      <c r="E7" s="1">
        <v>4</v>
      </c>
      <c r="F7" s="1" t="s">
        <v>0</v>
      </c>
      <c r="G7" s="1">
        <v>4</v>
      </c>
      <c r="H7" s="1" t="s">
        <v>0</v>
      </c>
      <c r="I7" s="1">
        <v>4</v>
      </c>
      <c r="J7" s="1" t="s">
        <v>0</v>
      </c>
      <c r="K7" s="1">
        <v>4</v>
      </c>
      <c r="L7" s="1" t="s">
        <v>0</v>
      </c>
      <c r="M7" s="1">
        <v>4</v>
      </c>
    </row>
    <row r="8" spans="1:13" x14ac:dyDescent="0.3">
      <c r="A8" s="1" t="s">
        <v>217</v>
      </c>
      <c r="B8" s="1" t="s">
        <v>0</v>
      </c>
      <c r="C8" s="1">
        <v>2</v>
      </c>
      <c r="D8" s="1" t="s">
        <v>0</v>
      </c>
      <c r="E8" s="1">
        <v>2</v>
      </c>
      <c r="F8" s="1" t="s">
        <v>0</v>
      </c>
      <c r="G8" s="1">
        <v>2</v>
      </c>
      <c r="H8" s="1" t="s">
        <v>0</v>
      </c>
      <c r="I8" s="1">
        <v>2</v>
      </c>
      <c r="J8" s="1" t="s">
        <v>0</v>
      </c>
      <c r="K8" s="1">
        <v>2</v>
      </c>
      <c r="L8" s="1" t="s">
        <v>0</v>
      </c>
      <c r="M8" s="1">
        <v>2</v>
      </c>
    </row>
    <row r="9" spans="1:13" x14ac:dyDescent="0.3">
      <c r="A9" s="1" t="s">
        <v>218</v>
      </c>
      <c r="B9" s="1" t="s">
        <v>230</v>
      </c>
      <c r="C9" s="1">
        <v>1</v>
      </c>
      <c r="D9" s="1" t="s">
        <v>230</v>
      </c>
      <c r="E9" s="1">
        <v>1</v>
      </c>
      <c r="F9" s="1" t="s">
        <v>230</v>
      </c>
      <c r="G9" s="1">
        <v>1</v>
      </c>
      <c r="H9" s="1" t="s">
        <v>230</v>
      </c>
      <c r="I9" s="1">
        <v>1</v>
      </c>
      <c r="J9" s="1" t="s">
        <v>230</v>
      </c>
      <c r="K9" s="1">
        <v>1</v>
      </c>
      <c r="L9" s="1" t="s">
        <v>230</v>
      </c>
      <c r="M9" s="1">
        <v>1</v>
      </c>
    </row>
    <row r="10" spans="1:13" x14ac:dyDescent="0.3">
      <c r="A10" s="1" t="s">
        <v>219</v>
      </c>
      <c r="B10" s="1" t="s">
        <v>230</v>
      </c>
      <c r="C10" s="1">
        <v>0.5</v>
      </c>
      <c r="D10" s="1" t="s">
        <v>230</v>
      </c>
      <c r="E10" s="1">
        <v>0.5</v>
      </c>
      <c r="F10" s="1" t="s">
        <v>230</v>
      </c>
      <c r="G10" s="1">
        <v>0.5</v>
      </c>
      <c r="H10" s="1" t="s">
        <v>230</v>
      </c>
      <c r="I10" s="1">
        <v>0.5</v>
      </c>
      <c r="J10" s="1" t="s">
        <v>230</v>
      </c>
      <c r="K10" s="1">
        <v>0.5</v>
      </c>
      <c r="L10" s="1" t="s">
        <v>230</v>
      </c>
      <c r="M10" s="1">
        <v>0.5</v>
      </c>
    </row>
    <row r="11" spans="1:13" x14ac:dyDescent="0.3">
      <c r="A11" s="1" t="s">
        <v>220</v>
      </c>
      <c r="B11" s="1" t="s">
        <v>230</v>
      </c>
      <c r="C11" s="1">
        <v>0.25</v>
      </c>
      <c r="D11" s="1" t="s">
        <v>230</v>
      </c>
      <c r="E11" s="1">
        <v>0.25</v>
      </c>
      <c r="F11" s="1" t="s">
        <v>230</v>
      </c>
      <c r="G11" s="1">
        <v>0.25</v>
      </c>
      <c r="H11" s="1" t="s">
        <v>230</v>
      </c>
      <c r="I11" s="1">
        <v>0.25</v>
      </c>
      <c r="J11" s="1" t="s">
        <v>230</v>
      </c>
      <c r="K11" s="1">
        <v>0.25</v>
      </c>
      <c r="L11" s="1" t="s">
        <v>230</v>
      </c>
      <c r="M11" s="1">
        <v>0.25</v>
      </c>
    </row>
    <row r="13" spans="1:13" x14ac:dyDescent="0.3">
      <c r="B13" s="22" t="s">
        <v>231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</row>
    <row r="14" spans="1:13" x14ac:dyDescent="0.3">
      <c r="A14" t="s">
        <v>223</v>
      </c>
      <c r="B14" s="21">
        <v>74</v>
      </c>
      <c r="C14" s="21"/>
      <c r="D14" s="21">
        <v>76</v>
      </c>
      <c r="E14" s="21"/>
      <c r="F14" s="21">
        <v>79</v>
      </c>
      <c r="G14" s="21"/>
      <c r="H14" s="21">
        <v>17</v>
      </c>
      <c r="I14" s="21"/>
      <c r="J14" s="21">
        <v>82</v>
      </c>
      <c r="K14" s="21"/>
      <c r="L14" s="21">
        <v>92</v>
      </c>
      <c r="M14" s="21"/>
    </row>
    <row r="15" spans="1:13" x14ac:dyDescent="0.3">
      <c r="A15" s="1"/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">
      <c r="A16" s="1" t="s">
        <v>213</v>
      </c>
      <c r="B16" s="2">
        <v>1135478</v>
      </c>
      <c r="C16" s="1">
        <v>1880682</v>
      </c>
      <c r="D16" s="1">
        <v>71501</v>
      </c>
      <c r="E16" s="1">
        <v>1685490</v>
      </c>
      <c r="F16" s="1">
        <v>108390</v>
      </c>
      <c r="G16" s="1">
        <v>1744217</v>
      </c>
      <c r="H16" s="1">
        <v>405082</v>
      </c>
      <c r="I16" s="1">
        <v>1699885</v>
      </c>
      <c r="J16" s="1">
        <v>74736</v>
      </c>
      <c r="K16" s="1">
        <v>1622168</v>
      </c>
      <c r="L16" s="1">
        <v>206786</v>
      </c>
      <c r="M16" s="1">
        <v>1796690</v>
      </c>
    </row>
    <row r="17" spans="1:13" x14ac:dyDescent="0.3">
      <c r="A17" s="1" t="s">
        <v>214</v>
      </c>
      <c r="B17" s="1">
        <v>525474</v>
      </c>
      <c r="C17" s="1">
        <v>885535</v>
      </c>
      <c r="D17" s="1">
        <v>55670</v>
      </c>
      <c r="E17" s="1">
        <v>969983</v>
      </c>
      <c r="F17" s="1">
        <v>107425</v>
      </c>
      <c r="G17" s="1">
        <v>965801</v>
      </c>
      <c r="H17" s="1">
        <v>396510</v>
      </c>
      <c r="I17" s="1">
        <v>936338</v>
      </c>
      <c r="J17" s="1">
        <v>72863</v>
      </c>
      <c r="K17" s="1">
        <v>967104</v>
      </c>
      <c r="L17" s="1">
        <v>320866</v>
      </c>
      <c r="M17" s="1">
        <v>963650</v>
      </c>
    </row>
    <row r="18" spans="1:13" x14ac:dyDescent="0.3">
      <c r="A18" s="1" t="s">
        <v>215</v>
      </c>
      <c r="B18" s="1">
        <v>393868</v>
      </c>
      <c r="C18" s="1">
        <v>461743</v>
      </c>
      <c r="D18" s="1">
        <v>45145</v>
      </c>
      <c r="E18" s="1">
        <v>519690</v>
      </c>
      <c r="F18" s="2">
        <v>191342</v>
      </c>
      <c r="G18" s="1">
        <v>493290</v>
      </c>
      <c r="H18" s="1">
        <v>399864</v>
      </c>
      <c r="I18" s="1">
        <v>509363</v>
      </c>
      <c r="J18" s="1">
        <v>114887</v>
      </c>
      <c r="K18" s="1">
        <v>505910</v>
      </c>
      <c r="L18" s="1">
        <v>222607</v>
      </c>
      <c r="M18" s="1">
        <v>482813</v>
      </c>
    </row>
    <row r="19" spans="1:13" x14ac:dyDescent="0.3">
      <c r="A19" s="1" t="s">
        <v>216</v>
      </c>
      <c r="B19" s="1">
        <v>436328</v>
      </c>
      <c r="C19" s="1">
        <v>233322</v>
      </c>
      <c r="D19" s="1">
        <v>62593</v>
      </c>
      <c r="E19" s="1">
        <v>229666</v>
      </c>
      <c r="F19" s="1">
        <v>103690</v>
      </c>
      <c r="G19" s="1">
        <v>226999</v>
      </c>
      <c r="H19" s="1">
        <v>368927</v>
      </c>
      <c r="I19" s="1">
        <v>234941</v>
      </c>
      <c r="J19" s="1">
        <v>91400</v>
      </c>
      <c r="K19" s="1">
        <v>247267</v>
      </c>
      <c r="L19" s="1">
        <v>286515</v>
      </c>
      <c r="M19" s="1">
        <v>209009</v>
      </c>
    </row>
    <row r="20" spans="1:13" x14ac:dyDescent="0.3">
      <c r="A20" s="1" t="s">
        <v>217</v>
      </c>
      <c r="B20" s="1">
        <v>404352</v>
      </c>
      <c r="C20" s="1">
        <v>120294</v>
      </c>
      <c r="D20" s="1">
        <v>80508</v>
      </c>
      <c r="E20" s="1">
        <v>120991</v>
      </c>
      <c r="F20" s="1">
        <v>105741</v>
      </c>
      <c r="G20" s="1">
        <v>112628</v>
      </c>
      <c r="H20" s="1">
        <v>332558</v>
      </c>
      <c r="I20" s="1">
        <v>130891</v>
      </c>
      <c r="J20" s="1">
        <v>122421</v>
      </c>
      <c r="K20" s="1">
        <v>119225</v>
      </c>
      <c r="L20" s="1">
        <v>414135</v>
      </c>
      <c r="M20" s="1">
        <v>116966</v>
      </c>
    </row>
    <row r="21" spans="1:13" x14ac:dyDescent="0.3">
      <c r="A21" s="1" t="s">
        <v>218</v>
      </c>
      <c r="B21" s="1">
        <v>7594</v>
      </c>
      <c r="C21" s="1">
        <v>64600</v>
      </c>
      <c r="D21" s="1">
        <v>7947</v>
      </c>
      <c r="E21" s="1">
        <v>68094</v>
      </c>
      <c r="F21" s="1">
        <v>8129</v>
      </c>
      <c r="G21" s="1">
        <v>62737</v>
      </c>
      <c r="H21" s="1">
        <v>7956</v>
      </c>
      <c r="I21" s="1">
        <v>59018</v>
      </c>
      <c r="J21" s="1">
        <v>8085</v>
      </c>
      <c r="K21" s="1">
        <v>68639</v>
      </c>
      <c r="L21" s="1">
        <v>7695</v>
      </c>
      <c r="M21" s="1">
        <v>50075</v>
      </c>
    </row>
    <row r="22" spans="1:13" x14ac:dyDescent="0.3">
      <c r="A22" s="1" t="s">
        <v>219</v>
      </c>
      <c r="B22" s="1">
        <v>7600</v>
      </c>
      <c r="C22" s="1">
        <v>37361</v>
      </c>
      <c r="D22" s="1">
        <v>7989</v>
      </c>
      <c r="E22" s="1">
        <v>37392</v>
      </c>
      <c r="F22" s="1">
        <v>8332</v>
      </c>
      <c r="G22" s="1">
        <v>34797</v>
      </c>
      <c r="H22" s="1">
        <v>8077</v>
      </c>
      <c r="I22" s="1">
        <v>37978</v>
      </c>
      <c r="J22" s="1">
        <v>8303</v>
      </c>
      <c r="K22" s="1">
        <v>38942</v>
      </c>
      <c r="L22" s="1">
        <v>7666</v>
      </c>
      <c r="M22" s="1">
        <v>34861</v>
      </c>
    </row>
    <row r="23" spans="1:13" x14ac:dyDescent="0.3">
      <c r="A23" s="1" t="s">
        <v>220</v>
      </c>
      <c r="B23" s="1">
        <v>7667</v>
      </c>
      <c r="C23" s="1">
        <v>22172</v>
      </c>
      <c r="D23" s="1">
        <v>7946</v>
      </c>
      <c r="E23" s="1">
        <v>22379</v>
      </c>
      <c r="F23" s="1">
        <v>8372</v>
      </c>
      <c r="G23" s="1">
        <v>22482</v>
      </c>
      <c r="H23" s="1">
        <v>8242</v>
      </c>
      <c r="I23" s="1">
        <v>21360</v>
      </c>
      <c r="J23" s="1">
        <v>8111</v>
      </c>
      <c r="K23" s="1">
        <v>22522</v>
      </c>
      <c r="L23" s="1">
        <v>7678</v>
      </c>
      <c r="M23" s="1">
        <v>21484</v>
      </c>
    </row>
    <row r="24" spans="1:13" x14ac:dyDescent="0.3">
      <c r="A24" s="6" t="s">
        <v>234</v>
      </c>
      <c r="B24">
        <f>AVERAGE(B16:B20)</f>
        <v>579100</v>
      </c>
      <c r="D24">
        <f t="shared" ref="D24:L24" si="0">AVERAGE(D16:D20)</f>
        <v>63083.4</v>
      </c>
      <c r="F24">
        <f t="shared" si="0"/>
        <v>123317.6</v>
      </c>
      <c r="H24">
        <f t="shared" si="0"/>
        <v>380588.2</v>
      </c>
      <c r="J24">
        <f t="shared" si="0"/>
        <v>95261.4</v>
      </c>
      <c r="L24">
        <f t="shared" si="0"/>
        <v>290181.8</v>
      </c>
    </row>
    <row r="25" spans="1:13" x14ac:dyDescent="0.3">
      <c r="A25" s="6" t="s">
        <v>235</v>
      </c>
      <c r="B25">
        <f>B24-$J$40</f>
        <v>571133.9444444445</v>
      </c>
      <c r="D25">
        <f t="shared" ref="D25:L25" si="1">D24-$J$40</f>
        <v>55117.344444444447</v>
      </c>
      <c r="F25">
        <f t="shared" si="1"/>
        <v>115351.54444444444</v>
      </c>
      <c r="H25">
        <f t="shared" si="1"/>
        <v>372622.14444444445</v>
      </c>
      <c r="J25">
        <f t="shared" si="1"/>
        <v>87295.344444444432</v>
      </c>
      <c r="L25">
        <f t="shared" si="1"/>
        <v>282215.74444444443</v>
      </c>
    </row>
    <row r="26" spans="1:13" x14ac:dyDescent="0.3">
      <c r="A26" s="6" t="s">
        <v>240</v>
      </c>
      <c r="B26">
        <f>B25*0.0000182104-0.1796053</f>
        <v>10.220972281911113</v>
      </c>
      <c r="D26">
        <f t="shared" ref="D26:L26" si="2">D25*0.0000182104-0.1796053</f>
        <v>0.82410358927111127</v>
      </c>
      <c r="F26">
        <f t="shared" si="2"/>
        <v>1.9209924649511114</v>
      </c>
      <c r="H26">
        <f t="shared" si="2"/>
        <v>6.6059929991911108</v>
      </c>
      <c r="J26">
        <f t="shared" si="2"/>
        <v>1.410077840471111</v>
      </c>
      <c r="L26">
        <f t="shared" si="2"/>
        <v>4.9596562926311103</v>
      </c>
    </row>
    <row r="28" spans="1:13" x14ac:dyDescent="0.3">
      <c r="J28" t="s">
        <v>234</v>
      </c>
      <c r="K28" t="s">
        <v>235</v>
      </c>
    </row>
    <row r="29" spans="1:13" x14ac:dyDescent="0.3">
      <c r="C29" s="1">
        <v>1880682</v>
      </c>
      <c r="D29" s="1">
        <v>1685490</v>
      </c>
      <c r="E29" s="1">
        <v>1744217</v>
      </c>
      <c r="F29" s="1">
        <v>1699885</v>
      </c>
      <c r="G29" s="1">
        <v>1622168</v>
      </c>
      <c r="H29" s="1">
        <v>1796690</v>
      </c>
      <c r="J29">
        <f>AVERAGE(C29:H29)</f>
        <v>1738188.6666666667</v>
      </c>
      <c r="K29">
        <f>J29-$J$40</f>
        <v>1730222.6111111112</v>
      </c>
      <c r="L29">
        <v>32</v>
      </c>
    </row>
    <row r="30" spans="1:13" x14ac:dyDescent="0.3">
      <c r="C30" s="1">
        <v>885535</v>
      </c>
      <c r="D30" s="1">
        <v>969983</v>
      </c>
      <c r="E30" s="1">
        <v>965801</v>
      </c>
      <c r="F30" s="1">
        <v>936338</v>
      </c>
      <c r="G30" s="1">
        <v>967104</v>
      </c>
      <c r="H30" s="1">
        <v>963650</v>
      </c>
      <c r="J30">
        <f t="shared" ref="J30:J36" si="3">AVERAGE(C30:H30)</f>
        <v>948068.5</v>
      </c>
      <c r="K30">
        <f t="shared" ref="K30:K37" si="4">J30-$J$40</f>
        <v>940102.4444444445</v>
      </c>
      <c r="L30">
        <v>16</v>
      </c>
    </row>
    <row r="31" spans="1:13" x14ac:dyDescent="0.3">
      <c r="C31" s="1">
        <v>461743</v>
      </c>
      <c r="D31" s="1">
        <v>519690</v>
      </c>
      <c r="E31" s="1">
        <v>493290</v>
      </c>
      <c r="F31" s="1">
        <v>509363</v>
      </c>
      <c r="G31" s="1">
        <v>505910</v>
      </c>
      <c r="H31" s="1">
        <v>482813</v>
      </c>
      <c r="J31">
        <f t="shared" si="3"/>
        <v>495468.16666666669</v>
      </c>
      <c r="K31">
        <f t="shared" si="4"/>
        <v>487502.11111111112</v>
      </c>
      <c r="L31">
        <v>8</v>
      </c>
    </row>
    <row r="32" spans="1:13" x14ac:dyDescent="0.3">
      <c r="C32" s="1">
        <v>233322</v>
      </c>
      <c r="D32" s="1">
        <v>229666</v>
      </c>
      <c r="E32" s="1">
        <v>226999</v>
      </c>
      <c r="F32" s="1">
        <v>234941</v>
      </c>
      <c r="G32" s="1">
        <v>247267</v>
      </c>
      <c r="H32" s="1">
        <v>209009</v>
      </c>
      <c r="J32">
        <f t="shared" si="3"/>
        <v>230200.66666666666</v>
      </c>
      <c r="K32">
        <f t="shared" si="4"/>
        <v>222234.61111111109</v>
      </c>
      <c r="L32">
        <v>4</v>
      </c>
    </row>
    <row r="33" spans="3:12" x14ac:dyDescent="0.3">
      <c r="C33" s="1">
        <v>120294</v>
      </c>
      <c r="D33" s="1">
        <v>120991</v>
      </c>
      <c r="E33" s="1">
        <v>112628</v>
      </c>
      <c r="F33" s="1">
        <v>130891</v>
      </c>
      <c r="G33" s="1">
        <v>119225</v>
      </c>
      <c r="H33" s="1">
        <v>116966</v>
      </c>
      <c r="J33">
        <f t="shared" si="3"/>
        <v>120165.83333333333</v>
      </c>
      <c r="K33">
        <f t="shared" si="4"/>
        <v>112199.77777777777</v>
      </c>
      <c r="L33">
        <v>2</v>
      </c>
    </row>
    <row r="34" spans="3:12" x14ac:dyDescent="0.3">
      <c r="C34" s="1">
        <v>64600</v>
      </c>
      <c r="D34" s="1">
        <v>68094</v>
      </c>
      <c r="E34" s="1">
        <v>62737</v>
      </c>
      <c r="F34" s="1">
        <v>59018</v>
      </c>
      <c r="G34" s="1">
        <v>68639</v>
      </c>
      <c r="H34" s="1">
        <v>50075</v>
      </c>
      <c r="J34">
        <f t="shared" si="3"/>
        <v>62193.833333333336</v>
      </c>
      <c r="K34">
        <f t="shared" si="4"/>
        <v>54227.777777777781</v>
      </c>
      <c r="L34">
        <v>1</v>
      </c>
    </row>
    <row r="35" spans="3:12" x14ac:dyDescent="0.3">
      <c r="C35" s="1">
        <v>37361</v>
      </c>
      <c r="D35" s="1">
        <v>37392</v>
      </c>
      <c r="E35" s="1">
        <v>34797</v>
      </c>
      <c r="F35" s="1">
        <v>37978</v>
      </c>
      <c r="G35" s="1">
        <v>38942</v>
      </c>
      <c r="H35" s="1">
        <v>34861</v>
      </c>
      <c r="J35">
        <f t="shared" si="3"/>
        <v>36888.5</v>
      </c>
      <c r="K35">
        <f t="shared" si="4"/>
        <v>28922.444444444445</v>
      </c>
      <c r="L35">
        <v>0.5</v>
      </c>
    </row>
    <row r="36" spans="3:12" x14ac:dyDescent="0.3">
      <c r="C36" s="1">
        <v>22172</v>
      </c>
      <c r="D36" s="1">
        <v>22379</v>
      </c>
      <c r="E36" s="1">
        <v>22482</v>
      </c>
      <c r="F36" s="1">
        <v>21360</v>
      </c>
      <c r="G36" s="1">
        <v>22522</v>
      </c>
      <c r="H36" s="1">
        <v>21484</v>
      </c>
      <c r="J36">
        <f t="shared" si="3"/>
        <v>22066.5</v>
      </c>
      <c r="K36">
        <f t="shared" si="4"/>
        <v>14100.444444444445</v>
      </c>
      <c r="L36">
        <v>0.25</v>
      </c>
    </row>
    <row r="37" spans="3:12" x14ac:dyDescent="0.3">
      <c r="J37">
        <v>7966.0555555555557</v>
      </c>
      <c r="K37">
        <f t="shared" si="4"/>
        <v>0</v>
      </c>
      <c r="L37">
        <v>0</v>
      </c>
    </row>
    <row r="39" spans="3:12" x14ac:dyDescent="0.3">
      <c r="J39" t="s">
        <v>234</v>
      </c>
    </row>
    <row r="40" spans="3:12" x14ac:dyDescent="0.3">
      <c r="C40" s="1">
        <v>7594</v>
      </c>
      <c r="D40" s="1">
        <v>7947</v>
      </c>
      <c r="E40" s="1">
        <v>8129</v>
      </c>
      <c r="F40" s="1">
        <v>7956</v>
      </c>
      <c r="G40" s="1">
        <v>8085</v>
      </c>
      <c r="H40" s="1">
        <v>7695</v>
      </c>
      <c r="J40">
        <f>AVERAGE(C40:H42)</f>
        <v>7966.0555555555557</v>
      </c>
    </row>
    <row r="41" spans="3:12" x14ac:dyDescent="0.3">
      <c r="C41" s="1">
        <v>7600</v>
      </c>
      <c r="D41" s="1">
        <v>7989</v>
      </c>
      <c r="E41" s="1">
        <v>8332</v>
      </c>
      <c r="F41" s="1">
        <v>8077</v>
      </c>
      <c r="G41" s="1">
        <v>8303</v>
      </c>
      <c r="H41" s="1">
        <v>7666</v>
      </c>
    </row>
    <row r="42" spans="3:12" x14ac:dyDescent="0.3">
      <c r="C42" s="1">
        <v>7667</v>
      </c>
      <c r="D42" s="1">
        <v>7946</v>
      </c>
      <c r="E42" s="1">
        <v>8372</v>
      </c>
      <c r="F42" s="1">
        <v>8242</v>
      </c>
      <c r="G42" s="1">
        <v>8111</v>
      </c>
      <c r="H42" s="1">
        <v>7678</v>
      </c>
    </row>
  </sheetData>
  <mergeCells count="8">
    <mergeCell ref="B2:E2"/>
    <mergeCell ref="B13:M13"/>
    <mergeCell ref="B14:C14"/>
    <mergeCell ref="D14:E14"/>
    <mergeCell ref="F14:G14"/>
    <mergeCell ref="H14:I14"/>
    <mergeCell ref="J14:K14"/>
    <mergeCell ref="L14:M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Summary</vt:lpstr>
      <vt:lpstr>Plate 1</vt:lpstr>
      <vt:lpstr>Plate 2</vt:lpstr>
      <vt:lpstr>Plate 3</vt:lpstr>
      <vt:lpstr>Plate 4</vt:lpstr>
      <vt:lpstr>Plate 5</vt:lpstr>
      <vt:lpstr>Plate 6</vt:lpstr>
      <vt:lpstr>Plate 7</vt:lpstr>
      <vt:lpstr>Plate 8</vt:lpstr>
      <vt:lpstr>Plate 9</vt:lpstr>
      <vt:lpstr>Plate 10</vt:lpstr>
      <vt:lpstr>Plate 11</vt:lpstr>
      <vt:lpstr>Plate 12</vt:lpstr>
      <vt:lpstr>Plate 13</vt:lpstr>
      <vt:lpstr>Plate 14</vt:lpstr>
      <vt:lpstr>Plate 15</vt:lpstr>
      <vt:lpstr>Plate 16</vt:lpstr>
      <vt:lpstr>Plate 17</vt:lpstr>
      <vt:lpstr>Plate 18</vt:lpstr>
      <vt:lpstr>Plate 19</vt:lpstr>
      <vt:lpstr>Plate 20</vt:lpstr>
      <vt:lpstr>Plate 21</vt:lpstr>
      <vt:lpstr>Plate 22</vt:lpstr>
      <vt:lpstr>Plate 23</vt:lpstr>
      <vt:lpstr>Plate 24</vt:lpstr>
      <vt:lpstr>Plate 25</vt:lpstr>
      <vt:lpstr>Plate 26</vt:lpstr>
      <vt:lpstr>Plate 27</vt:lpstr>
      <vt:lpstr>Plate 28</vt:lpstr>
      <vt:lpstr>Plate 29</vt:lpstr>
      <vt:lpstr>Plate 30</vt:lpstr>
      <vt:lpstr>Plate 31</vt:lpstr>
      <vt:lpstr>Plate 32</vt:lpstr>
      <vt:lpstr>Plate 33</vt:lpstr>
      <vt:lpstr>Plate 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Campbell, Tayte  P</cp:lastModifiedBy>
  <dcterms:created xsi:type="dcterms:W3CDTF">2021-05-13T21:58:27Z</dcterms:created>
  <dcterms:modified xsi:type="dcterms:W3CDTF">2022-01-11T18:47:18Z</dcterms:modified>
</cp:coreProperties>
</file>