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8115" firstSheet="34" activeTab="38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2" i="179" l="1"/>
  <c r="F20" i="179"/>
  <c r="F19" i="179"/>
  <c r="F18" i="179"/>
  <c r="F17" i="179"/>
  <c r="F16" i="179"/>
  <c r="F15" i="179"/>
  <c r="F14" i="179"/>
  <c r="S11" i="179" l="1"/>
  <c r="S10" i="179"/>
  <c r="R10" i="179"/>
  <c r="Q10" i="179"/>
  <c r="P10" i="179"/>
  <c r="O10" i="179"/>
  <c r="N10" i="179"/>
  <c r="M10" i="179"/>
  <c r="L10" i="179"/>
  <c r="K10" i="179"/>
  <c r="J10" i="179"/>
  <c r="H10" i="179"/>
  <c r="S7" i="179"/>
  <c r="C3" i="179"/>
  <c r="S9" i="179"/>
  <c r="R9" i="179"/>
  <c r="Q9" i="179"/>
  <c r="P9" i="179"/>
  <c r="O9" i="179"/>
  <c r="N9" i="179"/>
  <c r="M9" i="179"/>
  <c r="L9" i="179"/>
  <c r="K9" i="179"/>
  <c r="J9" i="179"/>
  <c r="H9" i="179"/>
  <c r="S6" i="179"/>
  <c r="R6" i="179"/>
  <c r="Q6" i="179"/>
  <c r="P6" i="179"/>
  <c r="O6" i="179"/>
  <c r="N6" i="179"/>
  <c r="M6" i="179"/>
  <c r="L6" i="179"/>
  <c r="K6" i="179"/>
  <c r="J6" i="179"/>
  <c r="H6" i="179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4" i="178"/>
  <c r="P28" i="178" s="1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>
  <authors>
    <author>Ned</author>
  </authors>
  <commentList>
    <comment ref="D7" authorId="0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>
  <authors>
    <author>Ned</author>
  </authors>
  <commentList>
    <comment ref="E8" authorId="0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>
  <authors>
    <author>Ned</author>
  </authors>
  <commentList>
    <comment ref="J29" authorId="0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>
  <authors>
    <author>Ned</author>
  </authors>
  <commentList>
    <comment ref="G13" authorId="0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<sst xmlns="http://schemas.openxmlformats.org/spreadsheetml/2006/main" count="1106" uniqueCount="318">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</sst>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\ _л_в_._-;\-* #,##0.00\ _л_в_._-;_-* &quot;-&quot;??\ _л_в_.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#,##0.0_);\(#,##0.0\)"/>
    <numFmt numFmtId="170" formatCode="_(* #,##0.0_);_(* \(#,##0.0\);_(* &quot;-&quot;?_);_(@_)"/>
    <numFmt numFmtId="171" formatCode="0.0"/>
    <numFmt numFmtId="172" formatCode="_(* #,##0.000_);_(* \(#,##0.000\);_(* &quot;-&quot;??_);_(@_)"/>
    <numFmt numFmtId="173" formatCode="_(* #,##0.0_);_(* \(#,##0.0\);_(* &quot;-&quot;?_);@_l"/>
    <numFmt numFmtId="174" formatCode="_(* #,##0.0_);_(* \(#,##0.0\);_(* &quot;-&quot;?_);@_)"/>
    <numFmt numFmtId="175" formatCode="_(* #,##0_);_(* \(#,##0\);_(* &quot;-&quot;?_);@_)"/>
    <numFmt numFmtId="176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6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6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8" fontId="14" fillId="2" borderId="0" xfId="0" applyNumberFormat="1" applyFont="1" applyFill="1" applyAlignment="1"/>
    <xf numFmtId="0" fontId="14" fillId="2" borderId="1" xfId="0" applyFont="1" applyFill="1" applyBorder="1" applyAlignment="1"/>
    <xf numFmtId="172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3" fontId="16" fillId="6" borderId="0" xfId="0" applyNumberFormat="1" applyFont="1" applyFill="1" applyAlignment="1"/>
    <xf numFmtId="174" fontId="3" fillId="2" borderId="5" xfId="0" applyNumberFormat="1" applyFont="1" applyFill="1" applyBorder="1" applyAlignment="1"/>
    <xf numFmtId="174" fontId="3" fillId="2" borderId="1" xfId="0" applyNumberFormat="1" applyFont="1" applyFill="1" applyBorder="1" applyAlignment="1"/>
    <xf numFmtId="173" fontId="11" fillId="2" borderId="0" xfId="0" applyNumberFormat="1" applyFont="1" applyFill="1" applyAlignment="1"/>
    <xf numFmtId="173" fontId="10" fillId="2" borderId="0" xfId="0" applyNumberFormat="1" applyFont="1" applyFill="1" applyAlignment="1"/>
    <xf numFmtId="174" fontId="8" fillId="5" borderId="2" xfId="0" applyNumberFormat="1" applyFont="1" applyFill="1" applyBorder="1" applyAlignment="1"/>
    <xf numFmtId="173" fontId="4" fillId="2" borderId="0" xfId="0" applyNumberFormat="1" applyFont="1" applyFill="1" applyAlignment="1"/>
    <xf numFmtId="168" fontId="11" fillId="2" borderId="0" xfId="0" applyNumberFormat="1" applyFont="1" applyFill="1" applyAlignment="1">
      <alignment horizontal="right"/>
    </xf>
    <xf numFmtId="168" fontId="11" fillId="2" borderId="0" xfId="0" applyNumberFormat="1" applyFont="1" applyFill="1" applyAlignment="1"/>
    <xf numFmtId="9" fontId="11" fillId="2" borderId="0" xfId="0" applyNumberFormat="1" applyFont="1" applyFill="1" applyAlignment="1"/>
    <xf numFmtId="166" fontId="14" fillId="2" borderId="0" xfId="1" applyNumberFormat="1" applyFont="1" applyFill="1" applyBorder="1" applyAlignment="1"/>
    <xf numFmtId="174" fontId="18" fillId="2" borderId="0" xfId="0" applyNumberFormat="1" applyFont="1" applyFill="1" applyAlignment="1"/>
    <xf numFmtId="174" fontId="6" fillId="2" borderId="0" xfId="0" applyNumberFormat="1" applyFont="1" applyFill="1" applyAlignment="1"/>
    <xf numFmtId="174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5" fontId="6" fillId="8" borderId="0" xfId="0" applyNumberFormat="1" applyFont="1" applyFill="1" applyAlignment="1"/>
    <xf numFmtId="174" fontId="19" fillId="2" borderId="5" xfId="0" applyNumberFormat="1" applyFont="1" applyFill="1" applyBorder="1" applyAlignment="1"/>
    <xf numFmtId="175" fontId="6" fillId="2" borderId="0" xfId="0" applyNumberFormat="1" applyFont="1" applyFill="1" applyAlignment="1"/>
    <xf numFmtId="175" fontId="19" fillId="2" borderId="5" xfId="0" applyNumberFormat="1" applyFont="1" applyFill="1" applyBorder="1" applyAlignment="1"/>
    <xf numFmtId="174" fontId="6" fillId="2" borderId="0" xfId="0" quotePrefix="1" applyNumberFormat="1" applyFont="1" applyFill="1" applyAlignment="1"/>
    <xf numFmtId="174" fontId="19" fillId="2" borderId="1" xfId="0" applyNumberFormat="1" applyFont="1" applyFill="1" applyBorder="1" applyAlignment="1"/>
    <xf numFmtId="175" fontId="6" fillId="8" borderId="1" xfId="0" applyNumberFormat="1" applyFont="1" applyFill="1" applyBorder="1" applyAlignment="1"/>
    <xf numFmtId="165" fontId="11" fillId="2" borderId="0" xfId="0" applyNumberFormat="1" applyFont="1" applyFill="1" applyAlignment="1"/>
    <xf numFmtId="168" fontId="6" fillId="2" borderId="0" xfId="2" applyNumberFormat="1" applyFont="1" applyFill="1" applyAlignment="1"/>
    <xf numFmtId="174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5" fontId="4" fillId="2" borderId="0" xfId="0" applyNumberFormat="1" applyFont="1" applyFill="1" applyBorder="1" applyAlignment="1">
      <alignment horizontal="right" vertical="top"/>
    </xf>
    <xf numFmtId="175" fontId="4" fillId="10" borderId="0" xfId="0" applyNumberFormat="1" applyFont="1" applyFill="1" applyBorder="1" applyAlignment="1">
      <alignment horizontal="right" vertical="top"/>
    </xf>
    <xf numFmtId="175" fontId="4" fillId="2" borderId="0" xfId="0" applyNumberFormat="1" applyFont="1" applyFill="1" applyAlignment="1">
      <alignment horizontal="right" vertical="top"/>
    </xf>
    <xf numFmtId="175" fontId="4" fillId="10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 applyAlignment="1">
      <alignment horizontal="right" vertical="top"/>
    </xf>
    <xf numFmtId="175" fontId="3" fillId="10" borderId="1" xfId="0" applyNumberFormat="1" applyFont="1" applyFill="1" applyBorder="1" applyAlignment="1">
      <alignment horizontal="right" vertical="top"/>
    </xf>
    <xf numFmtId="175" fontId="3" fillId="2" borderId="2" xfId="0" applyNumberFormat="1" applyFont="1" applyFill="1" applyBorder="1" applyAlignment="1">
      <alignment horizontal="right" vertical="top"/>
    </xf>
    <xf numFmtId="175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5" fontId="4" fillId="2" borderId="0" xfId="1" applyNumberFormat="1" applyFont="1" applyFill="1" applyAlignment="1">
      <alignment horizontal="right" vertical="top"/>
    </xf>
    <xf numFmtId="175" fontId="4" fillId="10" borderId="0" xfId="1" applyNumberFormat="1" applyFont="1" applyFill="1" applyAlignment="1">
      <alignment horizontal="right" vertical="top"/>
    </xf>
    <xf numFmtId="175" fontId="3" fillId="2" borderId="1" xfId="1" applyNumberFormat="1" applyFont="1" applyFill="1" applyBorder="1" applyAlignment="1">
      <alignment horizontal="right" vertical="top"/>
    </xf>
    <xf numFmtId="175" fontId="3" fillId="10" borderId="1" xfId="1" applyNumberFormat="1" applyFont="1" applyFill="1" applyBorder="1" applyAlignment="1">
      <alignment horizontal="right" vertical="top"/>
    </xf>
    <xf numFmtId="175" fontId="3" fillId="2" borderId="2" xfId="1" applyNumberFormat="1" applyFont="1" applyFill="1" applyBorder="1" applyAlignment="1">
      <alignment horizontal="right" vertical="top"/>
    </xf>
    <xf numFmtId="175" fontId="3" fillId="10" borderId="2" xfId="1" applyNumberFormat="1" applyFont="1" applyFill="1" applyBorder="1" applyAlignment="1">
      <alignment horizontal="right" vertical="top"/>
    </xf>
    <xf numFmtId="175" fontId="3" fillId="2" borderId="0" xfId="1" applyNumberFormat="1" applyFont="1" applyFill="1" applyAlignment="1">
      <alignment horizontal="right" vertical="top"/>
    </xf>
    <xf numFmtId="175" fontId="3" fillId="10" borderId="0" xfId="1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5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>
      <alignment vertical="top"/>
    </xf>
    <xf numFmtId="175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8" fontId="15" fillId="3" borderId="0" xfId="2" applyNumberFormat="1" applyFont="1" applyFill="1">
      <alignment vertical="top"/>
    </xf>
    <xf numFmtId="168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7" fontId="9" fillId="2" borderId="0" xfId="1" applyNumberFormat="1" applyFont="1" applyFill="1" applyAlignment="1"/>
    <xf numFmtId="167" fontId="11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9" fillId="2" borderId="0" xfId="0" applyNumberFormat="1" applyFont="1" applyFill="1" applyAlignment="1"/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5" fillId="3" borderId="0" xfId="1" applyNumberFormat="1" applyFont="1" applyFill="1">
      <alignment vertical="top"/>
    </xf>
    <xf numFmtId="169" fontId="4" fillId="10" borderId="0" xfId="1" applyNumberFormat="1" applyFont="1" applyFill="1">
      <alignment vertical="top"/>
    </xf>
    <xf numFmtId="176" fontId="4" fillId="2" borderId="0" xfId="0" applyNumberFormat="1" applyFont="1" applyFill="1">
      <alignment vertical="top"/>
    </xf>
    <xf numFmtId="176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6" fontId="11" fillId="10" borderId="0" xfId="1" applyNumberFormat="1" applyFont="1" applyFill="1" applyBorder="1" applyAlignment="1"/>
    <xf numFmtId="166" fontId="11" fillId="10" borderId="0" xfId="0" applyNumberFormat="1" applyFont="1" applyFill="1" applyAlignment="1"/>
    <xf numFmtId="168" fontId="11" fillId="10" borderId="0" xfId="0" applyNumberFormat="1" applyFont="1" applyFill="1" applyAlignment="1">
      <alignment horizontal="right"/>
    </xf>
    <xf numFmtId="168" fontId="11" fillId="10" borderId="0" xfId="0" applyNumberFormat="1" applyFont="1" applyFill="1" applyAlignment="1"/>
    <xf numFmtId="0" fontId="11" fillId="10" borderId="0" xfId="0" applyFont="1" applyFill="1" applyAlignment="1"/>
    <xf numFmtId="165" fontId="11" fillId="10" borderId="0" xfId="0" applyNumberFormat="1" applyFont="1" applyFill="1" applyAlignment="1"/>
    <xf numFmtId="175" fontId="6" fillId="10" borderId="0" xfId="0" applyNumberFormat="1" applyFont="1" applyFill="1" applyAlignment="1"/>
    <xf numFmtId="174" fontId="6" fillId="10" borderId="0" xfId="0" applyNumberFormat="1" applyFont="1" applyFill="1" applyAlignment="1"/>
    <xf numFmtId="168" fontId="6" fillId="10" borderId="0" xfId="1" applyNumberFormat="1" applyFont="1" applyFill="1" applyAlignment="1"/>
    <xf numFmtId="175" fontId="23" fillId="10" borderId="1" xfId="0" applyNumberFormat="1" applyFont="1" applyFill="1" applyBorder="1" applyAlignment="1"/>
    <xf numFmtId="166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4" fontId="3" fillId="2" borderId="5" xfId="0" applyNumberFormat="1" applyFont="1" applyFill="1" applyBorder="1" applyAlignment="1">
      <alignment horizontal="right"/>
    </xf>
    <xf numFmtId="174" fontId="3" fillId="2" borderId="1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11" fillId="2" borderId="0" xfId="1" applyNumberFormat="1" applyFont="1" applyFill="1" applyBorder="1" applyAlignment="1"/>
    <xf numFmtId="167" fontId="4" fillId="10" borderId="0" xfId="1" applyNumberFormat="1" applyFont="1" applyFill="1">
      <alignment vertical="top"/>
    </xf>
    <xf numFmtId="167" fontId="14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4" fillId="2" borderId="1" xfId="0" applyNumberFormat="1" applyFont="1" applyFill="1" applyBorder="1" applyAlignment="1"/>
    <xf numFmtId="167" fontId="11" fillId="10" borderId="0" xfId="1" applyNumberFormat="1" applyFont="1" applyFill="1" applyBorder="1" applyAlignment="1"/>
    <xf numFmtId="175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6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1" fontId="4" fillId="2" borderId="0" xfId="0" applyNumberFormat="1" applyFont="1" applyFill="1">
      <alignment vertical="top"/>
    </xf>
    <xf numFmtId="170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7" fontId="15" fillId="6" borderId="0" xfId="0" applyNumberFormat="1" applyFont="1" applyFill="1" applyAlignment="1"/>
    <xf numFmtId="175" fontId="15" fillId="2" borderId="0" xfId="0" applyNumberFormat="1" applyFont="1" applyFill="1">
      <alignment vertical="top"/>
    </xf>
    <xf numFmtId="167" fontId="3" fillId="2" borderId="4" xfId="0" applyNumberFormat="1" applyFont="1" applyFill="1" applyBorder="1" applyAlignment="1">
      <alignment horizontal="right"/>
    </xf>
    <xf numFmtId="167" fontId="11" fillId="2" borderId="0" xfId="1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7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8" fontId="35" fillId="2" borderId="0" xfId="2" applyNumberFormat="1" applyFont="1" applyFill="1">
      <alignment vertical="top"/>
    </xf>
    <xf numFmtId="168" fontId="35" fillId="4" borderId="0" xfId="1" applyNumberFormat="1" applyFont="1" applyFill="1">
      <alignment vertical="top"/>
    </xf>
    <xf numFmtId="168" fontId="35" fillId="10" borderId="0" xfId="1" applyNumberFormat="1" applyFont="1" applyFill="1">
      <alignment vertical="top"/>
    </xf>
    <xf numFmtId="166" fontId="14" fillId="10" borderId="0" xfId="1" applyNumberFormat="1" applyFont="1" applyFill="1" applyBorder="1" applyAlignment="1">
      <alignment horizontal="right"/>
    </xf>
    <xf numFmtId="166" fontId="11" fillId="10" borderId="0" xfId="0" applyNumberFormat="1" applyFont="1" applyFill="1" applyAlignment="1">
      <alignment horizontal="right"/>
    </xf>
    <xf numFmtId="166" fontId="11" fillId="10" borderId="0" xfId="1" applyNumberFormat="1" applyFont="1" applyFill="1" applyBorder="1" applyAlignment="1">
      <alignment horizontal="right"/>
    </xf>
    <xf numFmtId="167" fontId="4" fillId="4" borderId="0" xfId="1" applyNumberFormat="1" applyFont="1" applyFill="1">
      <alignment vertical="top"/>
    </xf>
    <xf numFmtId="167" fontId="4" fillId="4" borderId="0" xfId="1" applyNumberFormat="1" applyFont="1" applyFill="1" applyBorder="1">
      <alignment vertical="top"/>
    </xf>
    <xf numFmtId="167" fontId="4" fillId="10" borderId="0" xfId="1" applyNumberFormat="1" applyFont="1" applyFill="1" applyBorder="1">
      <alignment vertical="top"/>
    </xf>
    <xf numFmtId="167" fontId="3" fillId="2" borderId="0" xfId="0" applyNumberFormat="1" applyFont="1" applyFill="1">
      <alignment vertical="top"/>
    </xf>
    <xf numFmtId="167" fontId="3" fillId="4" borderId="0" xfId="1" applyNumberFormat="1" applyFont="1" applyFill="1">
      <alignment vertical="top"/>
    </xf>
    <xf numFmtId="167" fontId="3" fillId="10" borderId="0" xfId="1" applyNumberFormat="1" applyFont="1" applyFill="1">
      <alignment vertical="top"/>
    </xf>
    <xf numFmtId="164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3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520896"/>
        <c:axId val="141522432"/>
      </c:barChart>
      <c:catAx>
        <c:axId val="1415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2432"/>
        <c:crosses val="autoZero"/>
        <c:auto val="1"/>
        <c:lblAlgn val="ctr"/>
        <c:lblOffset val="100"/>
        <c:noMultiLvlLbl val="0"/>
      </c:catAx>
      <c:valAx>
        <c:axId val="14152243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0896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4544"/>
        <c:axId val="174850432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58240"/>
        <c:axId val="174852352"/>
      </c:lineChart>
      <c:catAx>
        <c:axId val="1748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850432"/>
        <c:crosses val="autoZero"/>
        <c:auto val="1"/>
        <c:lblAlgn val="ctr"/>
        <c:lblOffset val="100"/>
        <c:noMultiLvlLbl val="0"/>
      </c:catAx>
      <c:valAx>
        <c:axId val="1748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844544"/>
        <c:crosses val="autoZero"/>
        <c:crossBetween val="between"/>
      </c:valAx>
      <c:valAx>
        <c:axId val="174852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858240"/>
        <c:crosses val="max"/>
        <c:crossBetween val="between"/>
      </c:valAx>
      <c:catAx>
        <c:axId val="17485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85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29344"/>
        <c:axId val="226743424"/>
      </c:lineChart>
      <c:catAx>
        <c:axId val="226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743424"/>
        <c:crosses val="autoZero"/>
        <c:auto val="1"/>
        <c:lblAlgn val="ctr"/>
        <c:lblOffset val="100"/>
        <c:noMultiLvlLbl val="0"/>
      </c:catAx>
      <c:valAx>
        <c:axId val="2267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267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9:C10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9" spans="2:3" ht="50.25" x14ac:dyDescent="0.2">
      <c r="B9" s="11" t="s">
        <v>195</v>
      </c>
      <c r="C9" s="101"/>
    </row>
    <row r="10" spans="2:3" ht="50.25" x14ac:dyDescent="0.2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"/>
  <sheetViews>
    <sheetView workbookViewId="0"/>
  </sheetViews>
  <sheetFormatPr defaultColWidth="9.140625" defaultRowHeight="12" outlineLevelCol="1" x14ac:dyDescent="0.2"/>
  <cols>
    <col min="1" max="1" width="2" style="8" customWidth="1"/>
    <col min="2" max="3" width="15.140625" style="8" customWidth="1"/>
    <col min="4" max="4" width="2" style="8" customWidth="1"/>
    <col min="5" max="6" width="11.28515625" style="8" bestFit="1" customWidth="1"/>
    <col min="7" max="7" width="9.140625" style="8"/>
    <col min="8" max="8" width="11.42578125" style="8" bestFit="1" customWidth="1"/>
    <col min="9" max="10" width="10.28515625" style="8" hidden="1" customWidth="1" outlineLevel="1"/>
    <col min="11" max="11" width="10.28515625" style="8" bestFit="1" customWidth="1" collapsed="1"/>
    <col min="12" max="12" width="10.28515625" style="8" bestFit="1" customWidth="1"/>
    <col min="13" max="17" width="10.42578125" style="8" bestFit="1" customWidth="1"/>
    <col min="18" max="16384" width="9.1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" sqref="D1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273</v>
      </c>
    </row>
    <row r="2" spans="1:6" ht="15.75" x14ac:dyDescent="0.2">
      <c r="A2" s="1"/>
      <c r="B2" s="2"/>
    </row>
    <row r="3" spans="1:6" x14ac:dyDescent="0.2">
      <c r="B3" s="215" t="s">
        <v>199</v>
      </c>
    </row>
    <row r="5" spans="1:6" x14ac:dyDescent="0.2">
      <c r="F5" s="8" t="s">
        <v>201</v>
      </c>
    </row>
    <row r="6" spans="1:6" x14ac:dyDescent="0.2">
      <c r="B6" s="36" t="s">
        <v>171</v>
      </c>
      <c r="C6" s="62" t="s">
        <v>198</v>
      </c>
      <c r="D6" s="62" t="s">
        <v>234</v>
      </c>
    </row>
    <row r="7" spans="1:6" x14ac:dyDescent="0.2">
      <c r="B7" s="8" t="s">
        <v>223</v>
      </c>
      <c r="C7" s="14">
        <v>9600340</v>
      </c>
      <c r="D7" s="14">
        <v>9600340</v>
      </c>
    </row>
    <row r="8" spans="1:6" x14ac:dyDescent="0.2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">
      <c r="B9" s="8" t="s">
        <v>225</v>
      </c>
      <c r="C9" s="14">
        <v>4740000</v>
      </c>
      <c r="D9" s="14">
        <v>4740000</v>
      </c>
    </row>
    <row r="10" spans="1:6" x14ac:dyDescent="0.2">
      <c r="B10" s="8" t="s">
        <v>226</v>
      </c>
      <c r="C10" s="14">
        <v>2460000</v>
      </c>
      <c r="D10" s="14">
        <v>2460000</v>
      </c>
    </row>
    <row r="11" spans="1:6" x14ac:dyDescent="0.2">
      <c r="B11" s="8" t="s">
        <v>227</v>
      </c>
      <c r="C11" s="14">
        <v>10700000</v>
      </c>
      <c r="D11" s="14">
        <v>10700000</v>
      </c>
    </row>
    <row r="12" spans="1:6" x14ac:dyDescent="0.2">
      <c r="B12" s="129" t="s">
        <v>228</v>
      </c>
      <c r="C12" s="210" t="s">
        <v>65</v>
      </c>
      <c r="D12" s="210" t="s">
        <v>65</v>
      </c>
    </row>
    <row r="13" spans="1:6" x14ac:dyDescent="0.2">
      <c r="B13" s="129" t="s">
        <v>229</v>
      </c>
      <c r="C13" s="210" t="s">
        <v>65</v>
      </c>
      <c r="D13" s="210" t="s">
        <v>65</v>
      </c>
    </row>
    <row r="14" spans="1:6" x14ac:dyDescent="0.2">
      <c r="B14" s="129" t="s">
        <v>230</v>
      </c>
      <c r="C14" s="210" t="s">
        <v>65</v>
      </c>
      <c r="D14" s="210" t="s">
        <v>65</v>
      </c>
    </row>
    <row r="15" spans="1:6" x14ac:dyDescent="0.2">
      <c r="B15" s="129" t="s">
        <v>231</v>
      </c>
      <c r="C15" s="210" t="s">
        <v>65</v>
      </c>
      <c r="D15" s="210" t="s">
        <v>65</v>
      </c>
    </row>
    <row r="16" spans="1:6" x14ac:dyDescent="0.2">
      <c r="B16" s="129" t="s">
        <v>232</v>
      </c>
      <c r="C16" s="210" t="s">
        <v>65</v>
      </c>
      <c r="D16" s="210" t="s">
        <v>65</v>
      </c>
    </row>
    <row r="17" spans="2:4" x14ac:dyDescent="0.2">
      <c r="B17" s="129" t="s">
        <v>233</v>
      </c>
      <c r="C17" s="210" t="s">
        <v>65</v>
      </c>
      <c r="D17" s="210" t="s">
        <v>65</v>
      </c>
    </row>
    <row r="18" spans="2:4" x14ac:dyDescent="0.2">
      <c r="B18" s="9" t="s">
        <v>198</v>
      </c>
      <c r="C18" s="212" t="s">
        <v>65</v>
      </c>
      <c r="D18" s="173">
        <f>AVERAGE(D7:D17)</f>
        <v>6821468</v>
      </c>
    </row>
    <row r="19" spans="2:4" x14ac:dyDescent="0.2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I11" sqref="I11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6" width="9.7109375" style="8" customWidth="1"/>
    <col min="7" max="8" width="9.7109375" style="8" customWidth="1" outlineLevel="1"/>
    <col min="9" max="19" width="9.7109375" style="8" customWidth="1"/>
    <col min="20" max="20" width="15.140625" style="8" customWidth="1"/>
    <col min="21" max="16384" width="9.140625" style="8"/>
  </cols>
  <sheetData>
    <row r="1" spans="1:20" ht="15.75" x14ac:dyDescent="0.2">
      <c r="A1" s="1"/>
      <c r="B1" s="2" t="s">
        <v>212</v>
      </c>
      <c r="T1" s="8" t="s">
        <v>76</v>
      </c>
    </row>
    <row r="2" spans="1:20" ht="15.75" x14ac:dyDescent="0.2">
      <c r="A2" s="1"/>
      <c r="B2" s="2"/>
    </row>
    <row r="3" spans="1:20" x14ac:dyDescent="0.2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15" customHeight="1" x14ac:dyDescent="0.2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75" thickBot="1" x14ac:dyDescent="0.25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"/>
    <row r="13" spans="1:20" x14ac:dyDescent="0.2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workbookViewId="0">
      <selection activeCell="I38" sqref="I38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6" width="9.140625" style="8"/>
    <col min="7" max="7" width="2" style="8" customWidth="1"/>
    <col min="8" max="16384" width="9.140625" style="8"/>
  </cols>
  <sheetData>
    <row r="1" spans="1:8" ht="15.75" x14ac:dyDescent="0.2">
      <c r="A1" s="1"/>
      <c r="B1" s="2" t="s">
        <v>205</v>
      </c>
    </row>
    <row r="2" spans="1:8" ht="15.75" x14ac:dyDescent="0.2">
      <c r="A2" s="1"/>
      <c r="B2" s="2"/>
    </row>
    <row r="3" spans="1:8" ht="12.75" x14ac:dyDescent="0.2">
      <c r="A3" s="1"/>
      <c r="B3" s="102" t="s">
        <v>199</v>
      </c>
    </row>
    <row r="5" spans="1:8" ht="24" x14ac:dyDescent="0.2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">
      <c r="B13" s="8" t="s">
        <v>200</v>
      </c>
    </row>
    <row r="14" spans="1:8" x14ac:dyDescent="0.2">
      <c r="F14" s="8" t="s">
        <v>201</v>
      </c>
    </row>
    <row r="15" spans="1:8" x14ac:dyDescent="0.2">
      <c r="B15" s="36" t="s">
        <v>171</v>
      </c>
      <c r="C15" s="36" t="s">
        <v>198</v>
      </c>
    </row>
    <row r="16" spans="1:8" x14ac:dyDescent="0.2">
      <c r="B16" s="8" t="s">
        <v>174</v>
      </c>
      <c r="C16" s="8" t="s">
        <v>65</v>
      </c>
    </row>
    <row r="17" spans="2:3" x14ac:dyDescent="0.2">
      <c r="B17" s="8" t="s">
        <v>180</v>
      </c>
      <c r="C17" s="103">
        <f>AVERAGE('P&amp;L Input'!C29:F29)</f>
        <v>0.25321088044477918</v>
      </c>
    </row>
    <row r="18" spans="2:3" x14ac:dyDescent="0.2">
      <c r="B18" s="8" t="s">
        <v>175</v>
      </c>
      <c r="C18" s="8" t="s">
        <v>65</v>
      </c>
    </row>
    <row r="19" spans="2:3" x14ac:dyDescent="0.2">
      <c r="B19" s="8" t="s">
        <v>177</v>
      </c>
      <c r="C19" s="8" t="s">
        <v>65</v>
      </c>
    </row>
    <row r="20" spans="2:3" x14ac:dyDescent="0.2">
      <c r="B20" s="8" t="s">
        <v>176</v>
      </c>
      <c r="C20" s="8" t="s">
        <v>65</v>
      </c>
    </row>
    <row r="21" spans="2:3" x14ac:dyDescent="0.2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L6" sqref="L6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77</v>
      </c>
    </row>
    <row r="2" spans="1:19" ht="15.75" x14ac:dyDescent="0.2">
      <c r="A2" s="1"/>
      <c r="B2" s="2"/>
    </row>
    <row r="3" spans="1:19" x14ac:dyDescent="0.2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75" thickBot="1" x14ac:dyDescent="0.25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"/>
    <row r="13" spans="1:19" x14ac:dyDescent="0.2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D14" sqref="D14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221</v>
      </c>
    </row>
    <row r="2" spans="1:19" ht="15.75" x14ac:dyDescent="0.2">
      <c r="A2" s="1"/>
      <c r="B2" s="2"/>
    </row>
    <row r="3" spans="1:19" x14ac:dyDescent="0.2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75" thickBot="1" x14ac:dyDescent="0.25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E32" sqref="E32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hidden="1" customWidth="1" outlineLevel="1"/>
    <col min="9" max="9" width="10.28515625" style="8" bestFit="1" customWidth="1" collapsed="1"/>
    <col min="10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293</v>
      </c>
    </row>
    <row r="2" spans="1:19" ht="15.75" x14ac:dyDescent="0.2">
      <c r="A2" s="1"/>
      <c r="B2" s="2"/>
    </row>
    <row r="3" spans="1:19" ht="24" x14ac:dyDescent="0.2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">
      <c r="M7" s="34"/>
      <c r="N7" s="34"/>
      <c r="O7" s="34"/>
      <c r="P7" s="34"/>
      <c r="Q7" s="34"/>
      <c r="R7" s="34"/>
      <c r="S7" s="34"/>
    </row>
    <row r="8" spans="1:19" x14ac:dyDescent="0.2">
      <c r="M8" s="34"/>
      <c r="N8" s="34"/>
      <c r="O8" s="34"/>
      <c r="P8" s="34"/>
      <c r="Q8" s="34"/>
      <c r="R8" s="34"/>
      <c r="S8" s="34"/>
    </row>
    <row r="9" spans="1:19" x14ac:dyDescent="0.2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J12" sqref="J12"/>
    </sheetView>
  </sheetViews>
  <sheetFormatPr defaultColWidth="9.140625" defaultRowHeight="12" outlineLevelCol="1" x14ac:dyDescent="0.2"/>
  <cols>
    <col min="1" max="1" width="2" style="8" customWidth="1"/>
    <col min="2" max="2" width="28" style="8" customWidth="1"/>
    <col min="3" max="6" width="9.7109375" style="8" customWidth="1"/>
    <col min="7" max="8" width="9.7109375" style="8" customWidth="1" outlineLevel="1"/>
    <col min="9" max="14" width="9.7109375" style="8" customWidth="1"/>
    <col min="15" max="16384" width="9.140625" style="8"/>
  </cols>
  <sheetData>
    <row r="1" spans="1:19" ht="15.75" x14ac:dyDescent="0.2">
      <c r="A1" s="1"/>
      <c r="B1" s="2" t="s">
        <v>251</v>
      </c>
    </row>
    <row r="2" spans="1:19" ht="15.75" x14ac:dyDescent="0.2">
      <c r="A2" s="1"/>
      <c r="B2" s="2"/>
    </row>
    <row r="3" spans="1:19" x14ac:dyDescent="0.2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"/>
    <row r="11" spans="1:19" x14ac:dyDescent="0.2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I9" sqref="I9"/>
    </sheetView>
  </sheetViews>
  <sheetFormatPr defaultColWidth="9.140625" defaultRowHeight="12" outlineLevelCol="1" x14ac:dyDescent="0.2"/>
  <cols>
    <col min="1" max="1" width="2" style="8" customWidth="1"/>
    <col min="2" max="2" width="28.85546875" style="8" customWidth="1"/>
    <col min="3" max="6" width="9.7109375" style="8" customWidth="1"/>
    <col min="7" max="8" width="9.7109375" style="8" customWidth="1" outlineLevel="1"/>
    <col min="9" max="14" width="9.7109375" style="8" customWidth="1"/>
    <col min="15" max="16384" width="9.140625" style="8"/>
  </cols>
  <sheetData>
    <row r="1" spans="1:19" ht="24" x14ac:dyDescent="0.2">
      <c r="A1" s="1"/>
      <c r="B1" s="2" t="s">
        <v>215</v>
      </c>
      <c r="O1" s="98" t="s">
        <v>269</v>
      </c>
    </row>
    <row r="2" spans="1:19" ht="15.75" x14ac:dyDescent="0.2">
      <c r="A2" s="1"/>
      <c r="B2" s="2"/>
    </row>
    <row r="3" spans="1:19" x14ac:dyDescent="0.2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"/>
    <row r="11" spans="1:19" x14ac:dyDescent="0.2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3" sqref="C3"/>
    </sheetView>
  </sheetViews>
  <sheetFormatPr defaultColWidth="9.140625" defaultRowHeight="12" x14ac:dyDescent="0.2"/>
  <cols>
    <col min="1" max="1" width="2" style="8" customWidth="1"/>
    <col min="2" max="2" width="27.28515625" style="8" bestFit="1" customWidth="1"/>
    <col min="3" max="6" width="11.28515625" style="8" bestFit="1" customWidth="1"/>
    <col min="7" max="7" width="11.42578125" style="8" bestFit="1" customWidth="1"/>
    <col min="8" max="11" width="10.28515625" style="8" bestFit="1" customWidth="1"/>
    <col min="12" max="16" width="10.42578125" style="8" bestFit="1" customWidth="1"/>
    <col min="17" max="16384" width="9.140625" style="8"/>
  </cols>
  <sheetData>
    <row r="1" spans="1:6" ht="15.75" x14ac:dyDescent="0.2">
      <c r="A1" s="1"/>
      <c r="B1" s="2" t="s">
        <v>74</v>
      </c>
    </row>
    <row r="3" spans="1:6" ht="12.75" x14ac:dyDescent="0.2">
      <c r="B3" s="8" t="s">
        <v>75</v>
      </c>
      <c r="C3" s="13">
        <v>2</v>
      </c>
      <c r="E3" s="4"/>
      <c r="F3" s="4"/>
    </row>
    <row r="4" spans="1:6" ht="12.75" x14ac:dyDescent="0.2">
      <c r="B4" s="8" t="s">
        <v>309</v>
      </c>
      <c r="C4" s="113" t="s">
        <v>195</v>
      </c>
      <c r="E4" s="4"/>
      <c r="F4" s="4"/>
    </row>
    <row r="5" spans="1:6" x14ac:dyDescent="0.2">
      <c r="B5" s="8" t="s">
        <v>190</v>
      </c>
      <c r="C5" s="99" t="s">
        <v>191</v>
      </c>
    </row>
    <row r="6" spans="1:6" x14ac:dyDescent="0.2">
      <c r="B6" s="8" t="s">
        <v>192</v>
      </c>
      <c r="C6" s="99" t="s">
        <v>193</v>
      </c>
    </row>
    <row r="7" spans="1:6" x14ac:dyDescent="0.2">
      <c r="B7" s="8" t="s">
        <v>310</v>
      </c>
      <c r="C7" s="100">
        <v>3.0700000000000002E-2</v>
      </c>
    </row>
    <row r="8" spans="1:6" x14ac:dyDescent="0.2">
      <c r="B8" s="8" t="s">
        <v>194</v>
      </c>
      <c r="C8" s="34">
        <v>0.05</v>
      </c>
    </row>
    <row r="9" spans="1:6" x14ac:dyDescent="0.2">
      <c r="B9" s="8" t="s">
        <v>311</v>
      </c>
      <c r="C9" s="8">
        <v>0.78</v>
      </c>
    </row>
    <row r="10" spans="1:6" x14ac:dyDescent="0.2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">
      <c r="B12" s="8" t="s">
        <v>107</v>
      </c>
      <c r="C12" s="34">
        <v>0.3</v>
      </c>
    </row>
    <row r="13" spans="1:6" x14ac:dyDescent="0.2">
      <c r="B13" s="8" t="s">
        <v>161</v>
      </c>
      <c r="C13" s="34">
        <v>0.02</v>
      </c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I9" sqref="I9"/>
    </sheetView>
  </sheetViews>
  <sheetFormatPr defaultColWidth="9.140625" defaultRowHeight="12" outlineLevelCol="1" x14ac:dyDescent="0.2"/>
  <cols>
    <col min="1" max="1" width="2" style="8" customWidth="1"/>
    <col min="2" max="2" width="28.7109375" style="8" customWidth="1"/>
    <col min="3" max="6" width="9.7109375" style="8" customWidth="1"/>
    <col min="7" max="8" width="9.7109375" style="8" customWidth="1" outlineLevel="1"/>
    <col min="9" max="19" width="9.7109375" style="8" customWidth="1"/>
    <col min="20" max="16384" width="9.140625" style="8"/>
  </cols>
  <sheetData>
    <row r="1" spans="1:19" ht="15.75" x14ac:dyDescent="0.2">
      <c r="A1" s="1"/>
      <c r="B1" s="2" t="s">
        <v>250</v>
      </c>
    </row>
    <row r="2" spans="1:19" ht="15.75" x14ac:dyDescent="0.2">
      <c r="A2" s="1"/>
      <c r="B2" s="2"/>
    </row>
    <row r="3" spans="1:19" x14ac:dyDescent="0.2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x14ac:dyDescent="0.2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75" thickBot="1" x14ac:dyDescent="0.25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6" sqref="C6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3" width="33.28515625" style="8" customWidth="1"/>
    <col min="4" max="4" width="11.7109375" style="8" customWidth="1"/>
    <col min="5" max="6" width="9.140625" style="8"/>
    <col min="7" max="7" width="2" style="8" customWidth="1"/>
    <col min="8" max="16384" width="9.140625" style="8"/>
  </cols>
  <sheetData>
    <row r="1" spans="1:6" ht="15.75" x14ac:dyDescent="0.2">
      <c r="A1" s="1"/>
      <c r="B1" s="2" t="s">
        <v>246</v>
      </c>
    </row>
    <row r="2" spans="1:6" ht="15.75" x14ac:dyDescent="0.2">
      <c r="A2" s="1"/>
      <c r="B2" s="2"/>
    </row>
    <row r="3" spans="1:6" ht="12.75" x14ac:dyDescent="0.2">
      <c r="A3" s="1"/>
      <c r="B3" s="102" t="s">
        <v>274</v>
      </c>
    </row>
    <row r="5" spans="1:6" x14ac:dyDescent="0.2">
      <c r="F5" s="8" t="s">
        <v>201</v>
      </c>
    </row>
    <row r="6" spans="1:6" x14ac:dyDescent="0.2">
      <c r="B6" s="36" t="s">
        <v>309</v>
      </c>
      <c r="C6" s="62" t="s">
        <v>198</v>
      </c>
      <c r="D6" s="62" t="s">
        <v>234</v>
      </c>
    </row>
    <row r="7" spans="1:6" x14ac:dyDescent="0.2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">
      <c r="B12" s="129" t="s">
        <v>228</v>
      </c>
      <c r="C12" s="114">
        <f>(-379+5376+2490)/24339</f>
        <v>0.30761329553391675</v>
      </c>
      <c r="D12" s="114"/>
    </row>
    <row r="13" spans="1:6" x14ac:dyDescent="0.2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">
      <c r="B14" s="129" t="s">
        <v>230</v>
      </c>
      <c r="C14" s="114">
        <f>(329065+657119)/3416890</f>
        <v>0.28862035359639904</v>
      </c>
      <c r="D14" s="114"/>
    </row>
    <row r="15" spans="1:6" x14ac:dyDescent="0.2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">
      <c r="B17" s="129" t="s">
        <v>233</v>
      </c>
      <c r="C17" s="114">
        <f>(264.7+449.5)/18187.5</f>
        <v>3.9268728522336774E-2</v>
      </c>
      <c r="D17" s="114"/>
    </row>
    <row r="18" spans="2:4" x14ac:dyDescent="0.2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H14" sqref="H14"/>
    </sheetView>
  </sheetViews>
  <sheetFormatPr defaultColWidth="9.140625" defaultRowHeight="12" outlineLevelCol="1" x14ac:dyDescent="0.2"/>
  <cols>
    <col min="1" max="1" width="2" style="8" customWidth="1"/>
    <col min="2" max="2" width="25.7109375" style="8" bestFit="1" customWidth="1"/>
    <col min="3" max="6" width="9.7109375" style="8" customWidth="1"/>
    <col min="7" max="8" width="9.7109375" style="8" customWidth="1" outlineLevel="1"/>
    <col min="9" max="14" width="9.7109375" style="8" customWidth="1"/>
    <col min="15" max="15" width="10.42578125" style="8" bestFit="1" customWidth="1"/>
    <col min="16" max="16384" width="9.140625" style="8"/>
  </cols>
  <sheetData>
    <row r="1" spans="1:19" ht="15.75" x14ac:dyDescent="0.2">
      <c r="A1" s="1"/>
      <c r="B1" s="2" t="s">
        <v>78</v>
      </c>
    </row>
    <row r="3" spans="1:19" x14ac:dyDescent="0.2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x14ac:dyDescent="0.2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topLeftCell="A4"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topLeftCell="G1" workbookViewId="0">
      <selection activeCell="Q8" sqref="Q8"/>
    </sheetView>
  </sheetViews>
  <sheetFormatPr defaultColWidth="9.140625" defaultRowHeight="12.75" x14ac:dyDescent="0.2"/>
  <cols>
    <col min="1" max="1" width="2" style="19" customWidth="1"/>
    <col min="2" max="2" width="26.85546875" style="19" customWidth="1"/>
    <col min="3" max="3" width="12.85546875" style="19" bestFit="1" customWidth="1"/>
    <col min="4" max="4" width="10.5703125" style="19" customWidth="1"/>
    <col min="5" max="5" width="10.140625" style="19" customWidth="1"/>
    <col min="6" max="6" width="10" style="19" customWidth="1"/>
    <col min="7" max="14" width="10.28515625" style="19" customWidth="1"/>
    <col min="15" max="16384" width="9.140625" style="19"/>
  </cols>
  <sheetData>
    <row r="1" spans="1:19" ht="15.75" x14ac:dyDescent="0.25">
      <c r="B1" s="18" t="s">
        <v>162</v>
      </c>
    </row>
    <row r="3" spans="1:19" x14ac:dyDescent="0.2">
      <c r="B3" s="121" t="str">
        <f>"Selected case:"&amp;CHOOSE(C3," as a % of PPE"," as a % of revenue")</f>
        <v>Selected case: as a % of PPE</v>
      </c>
      <c r="C3" s="120">
        <v>1</v>
      </c>
    </row>
    <row r="4" spans="1:19" ht="5.45" customHeight="1" x14ac:dyDescent="0.2">
      <c r="B4" s="121"/>
      <c r="C4" s="122"/>
    </row>
    <row r="5" spans="1:19" x14ac:dyDescent="0.2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5" customHeight="1" x14ac:dyDescent="0.2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5" thickBot="1" x14ac:dyDescent="0.25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000000000000004" customHeight="1" x14ac:dyDescent="0.2"/>
    <row r="12" spans="1:19" x14ac:dyDescent="0.2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5" thickBot="1" x14ac:dyDescent="0.25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000000000000004" customHeight="1" x14ac:dyDescent="0.2"/>
    <row r="28" spans="2:19" x14ac:dyDescent="0.2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">
      <c r="B32" s="23"/>
      <c r="C32" s="4"/>
      <c r="D32" s="4"/>
      <c r="E32" s="4"/>
      <c r="F32" s="4"/>
    </row>
    <row r="33" spans="2:3" x14ac:dyDescent="0.2">
      <c r="B33" s="20" t="s">
        <v>91</v>
      </c>
      <c r="C33" s="21">
        <v>15</v>
      </c>
    </row>
    <row r="34" spans="2:3" x14ac:dyDescent="0.2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6" sqref="C6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16384" width="9.140625" style="8"/>
  </cols>
  <sheetData>
    <row r="1" spans="1:7" ht="15.75" x14ac:dyDescent="0.2">
      <c r="A1" s="1"/>
      <c r="B1" s="2" t="s">
        <v>247</v>
      </c>
    </row>
    <row r="2" spans="1:7" ht="15.75" x14ac:dyDescent="0.2">
      <c r="A2" s="1"/>
      <c r="B2" s="2"/>
    </row>
    <row r="3" spans="1:7" ht="12.75" x14ac:dyDescent="0.2">
      <c r="A3" s="1"/>
      <c r="B3" s="102" t="s">
        <v>274</v>
      </c>
    </row>
    <row r="5" spans="1:7" x14ac:dyDescent="0.2">
      <c r="C5" s="218" t="s">
        <v>87</v>
      </c>
      <c r="D5" s="218"/>
      <c r="F5" s="218" t="s">
        <v>88</v>
      </c>
      <c r="G5" s="218"/>
    </row>
    <row r="6" spans="1:7" x14ac:dyDescent="0.2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">
      <c r="B17" s="129" t="s">
        <v>233</v>
      </c>
      <c r="C17" s="114"/>
      <c r="D17" s="114"/>
      <c r="E17" s="129"/>
      <c r="F17" s="114"/>
      <c r="G17" s="114"/>
    </row>
    <row r="18" spans="2:7" x14ac:dyDescent="0.2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35" sqref="D35"/>
    </sheetView>
  </sheetViews>
  <sheetFormatPr defaultColWidth="9.140625" defaultRowHeight="12" x14ac:dyDescent="0.2"/>
  <cols>
    <col min="1" max="1" width="2" style="8" customWidth="1"/>
    <col min="2" max="2" width="17.7109375" style="8" customWidth="1"/>
    <col min="3" max="4" width="12.85546875" style="8" customWidth="1"/>
    <col min="5" max="5" width="2" style="8" customWidth="1"/>
    <col min="6" max="7" width="12.85546875" style="8" customWidth="1"/>
    <col min="8" max="8" width="2" style="8" customWidth="1"/>
    <col min="9" max="10" width="9.140625" style="8"/>
    <col min="11" max="11" width="2" style="8" customWidth="1"/>
    <col min="12" max="16384" width="9.140625" style="8"/>
  </cols>
  <sheetData>
    <row r="1" spans="1:13" ht="15.75" x14ac:dyDescent="0.2">
      <c r="A1" s="1"/>
      <c r="B1" s="2" t="s">
        <v>296</v>
      </c>
    </row>
    <row r="2" spans="1:13" ht="15.75" x14ac:dyDescent="0.2">
      <c r="A2" s="1"/>
      <c r="B2" s="2"/>
    </row>
    <row r="3" spans="1:13" ht="12.75" x14ac:dyDescent="0.2">
      <c r="A3" s="1"/>
      <c r="B3" s="102" t="s">
        <v>274</v>
      </c>
    </row>
    <row r="5" spans="1:13" x14ac:dyDescent="0.2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x14ac:dyDescent="0.2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I7" sqref="I7"/>
    </sheetView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92</v>
      </c>
    </row>
    <row r="3" spans="2:19" x14ac:dyDescent="0.2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9" customHeight="1" x14ac:dyDescent="0.2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5" thickBot="1" x14ac:dyDescent="0.25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defaultColWidth="9.140625" defaultRowHeight="12.75" x14ac:dyDescent="0.2"/>
  <cols>
    <col min="1" max="1" width="2" style="19" customWidth="1"/>
    <col min="2" max="2" width="19.140625" style="19" customWidth="1"/>
    <col min="3" max="14" width="9.7109375" style="19" customWidth="1"/>
    <col min="15" max="16384" width="9.140625" style="19"/>
  </cols>
  <sheetData>
    <row r="1" spans="2:2" ht="15.75" x14ac:dyDescent="0.25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H32" sqref="H32:H33"/>
    </sheetView>
  </sheetViews>
  <sheetFormatPr defaultColWidth="9.140625" defaultRowHeight="12" x14ac:dyDescent="0.2"/>
  <cols>
    <col min="1" max="1" width="2" style="20" customWidth="1"/>
    <col min="2" max="2" width="36.5703125" style="20" customWidth="1"/>
    <col min="3" max="14" width="9.7109375" style="20" customWidth="1"/>
    <col min="15" max="16384" width="9.140625" style="20"/>
  </cols>
  <sheetData>
    <row r="1" spans="1:19" ht="15.75" x14ac:dyDescent="0.25">
      <c r="B1" s="18" t="s">
        <v>96</v>
      </c>
      <c r="C1" s="28"/>
    </row>
    <row r="3" spans="1:19" x14ac:dyDescent="0.2">
      <c r="B3" s="20" t="s">
        <v>139</v>
      </c>
    </row>
    <row r="4" spans="1:19" x14ac:dyDescent="0.2">
      <c r="B4" s="20" t="s">
        <v>140</v>
      </c>
      <c r="C4" s="142">
        <v>0.5</v>
      </c>
    </row>
    <row r="5" spans="1:19" x14ac:dyDescent="0.2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x14ac:dyDescent="0.2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topLeftCell="A2" workbookViewId="0">
      <selection activeCell="G24" sqref="G24"/>
    </sheetView>
  </sheetViews>
  <sheetFormatPr defaultColWidth="9.140625" defaultRowHeight="12" x14ac:dyDescent="0.2"/>
  <cols>
    <col min="1" max="1" width="2" style="20" customWidth="1"/>
    <col min="2" max="2" width="27.140625" style="20" bestFit="1" customWidth="1"/>
    <col min="3" max="14" width="9.7109375" style="20" customWidth="1"/>
    <col min="15" max="16384" width="9.140625" style="20"/>
  </cols>
  <sheetData>
    <row r="1" spans="2:19" ht="15.75" x14ac:dyDescent="0.25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x14ac:dyDescent="0.2">
      <c r="B9" s="30" t="s">
        <v>156</v>
      </c>
      <c r="C9" s="31">
        <f>C4+C5*C6</f>
        <v>6.9700000000000012E-2</v>
      </c>
    </row>
    <row r="10" spans="2:19" x14ac:dyDescent="0.2">
      <c r="B10" s="30" t="s">
        <v>316</v>
      </c>
      <c r="C10" s="31">
        <f>Drivers!C11</f>
        <v>7.4999999999999997E-2</v>
      </c>
    </row>
    <row r="13" spans="2:19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15" customHeight="1" x14ac:dyDescent="0.2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75" thickBot="1" x14ac:dyDescent="0.25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workbookViewId="0">
      <selection activeCell="H6" sqref="H6"/>
    </sheetView>
  </sheetViews>
  <sheetFormatPr defaultColWidth="9.140625" defaultRowHeight="12.75" x14ac:dyDescent="0.2"/>
  <cols>
    <col min="1" max="1" width="2" style="19" customWidth="1"/>
    <col min="2" max="2" width="22.42578125" style="19" bestFit="1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101</v>
      </c>
      <c r="C1" s="18"/>
    </row>
    <row r="3" spans="2:19" x14ac:dyDescent="0.2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5" thickBot="1" x14ac:dyDescent="0.25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">
      <c r="C15" s="33"/>
    </row>
    <row r="16" spans="2:19" x14ac:dyDescent="0.2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topLeftCell="A7" workbookViewId="0">
      <selection activeCell="I22" sqref="I22"/>
    </sheetView>
  </sheetViews>
  <sheetFormatPr defaultColWidth="9.140625" defaultRowHeight="12.75" x14ac:dyDescent="0.2"/>
  <cols>
    <col min="1" max="1" width="2" style="1" customWidth="1"/>
    <col min="2" max="2" width="22.42578125" style="1" customWidth="1"/>
    <col min="3" max="3" width="9.5703125" style="1" bestFit="1" customWidth="1"/>
    <col min="4" max="4" width="9.28515625" style="1" bestFit="1" customWidth="1"/>
    <col min="5" max="6" width="10.28515625" style="1" bestFit="1" customWidth="1"/>
    <col min="7" max="7" width="9.28515625" style="1" bestFit="1" customWidth="1"/>
    <col min="8" max="8" width="3.28515625" style="1" customWidth="1"/>
    <col min="9" max="9" width="9.28515625" style="1" bestFit="1" customWidth="1"/>
    <col min="10" max="11" width="9.85546875" style="1" bestFit="1" customWidth="1"/>
    <col min="12" max="14" width="10" style="1" bestFit="1" customWidth="1"/>
    <col min="15" max="19" width="9.7109375" style="1" customWidth="1"/>
    <col min="20" max="20" width="1.140625" style="1" customWidth="1"/>
    <col min="21" max="21" width="11.85546875" style="1" customWidth="1"/>
    <col min="22" max="16384" width="9.140625" style="1"/>
  </cols>
  <sheetData>
    <row r="1" spans="2:21" ht="15.75" x14ac:dyDescent="0.25">
      <c r="B1" s="18" t="s">
        <v>258</v>
      </c>
    </row>
    <row r="2" spans="2:21" ht="15.75" x14ac:dyDescent="0.25">
      <c r="B2" s="18"/>
    </row>
    <row r="3" spans="2:21" x14ac:dyDescent="0.2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36" x14ac:dyDescent="0.2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2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2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2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2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2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2" x14ac:dyDescent="0.2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2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2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2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2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2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2" x14ac:dyDescent="0.2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thickBot="1" x14ac:dyDescent="0.25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2" x14ac:dyDescent="0.2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2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2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2" x14ac:dyDescent="0.2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2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2" x14ac:dyDescent="0.2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2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2" x14ac:dyDescent="0.2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2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2" x14ac:dyDescent="0.2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2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2" x14ac:dyDescent="0.2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2" x14ac:dyDescent="0.2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2" x14ac:dyDescent="0.2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thickBot="1" x14ac:dyDescent="0.25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2" x14ac:dyDescent="0.2"/>
    <row r="36" spans="2:19" s="8" customFormat="1" ht="12" x14ac:dyDescent="0.2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2" x14ac:dyDescent="0.2">
      <c r="H37" s="175"/>
      <c r="I37" s="175"/>
      <c r="J37" s="175"/>
      <c r="K37" s="175"/>
      <c r="L37" s="175"/>
    </row>
    <row r="38" spans="2:19" s="8" customFormat="1" ht="12" x14ac:dyDescent="0.2"/>
    <row r="39" spans="2:19" s="8" customFormat="1" ht="12" x14ac:dyDescent="0.2"/>
    <row r="40" spans="2:19" s="8" customFormat="1" ht="12" x14ac:dyDescent="0.2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workbookViewId="0">
      <selection activeCell="H20" sqref="H20"/>
    </sheetView>
  </sheetViews>
  <sheetFormatPr defaultColWidth="9.140625" defaultRowHeight="12.75" outlineLevelRow="1" x14ac:dyDescent="0.2"/>
  <cols>
    <col min="1" max="1" width="2" style="19" customWidth="1"/>
    <col min="2" max="2" width="32.5703125" style="19" bestFit="1" customWidth="1"/>
    <col min="3" max="14" width="9.7109375" style="19" customWidth="1"/>
    <col min="15" max="16384" width="9.140625" style="19"/>
  </cols>
  <sheetData>
    <row r="1" spans="2:19" ht="15.75" x14ac:dyDescent="0.25">
      <c r="B1" s="18" t="s">
        <v>127</v>
      </c>
      <c r="C1" s="18"/>
    </row>
    <row r="2" spans="2:19" ht="15.75" x14ac:dyDescent="0.25">
      <c r="B2" s="18"/>
      <c r="C2" s="18"/>
    </row>
    <row r="3" spans="2:19" x14ac:dyDescent="0.2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2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2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2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2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2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2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2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2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2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thickBot="1" x14ac:dyDescent="0.25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2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2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2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2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2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thickBot="1" x14ac:dyDescent="0.25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</sheetPr>
  <dimension ref="B1:S22"/>
  <sheetViews>
    <sheetView tabSelected="1"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40625" defaultRowHeight="12" outlineLevelRow="1" x14ac:dyDescent="0.2"/>
  <cols>
    <col min="1" max="1" width="2" style="49" customWidth="1"/>
    <col min="2" max="2" width="22.7109375" style="49" customWidth="1"/>
    <col min="3" max="12" width="9.7109375" style="49" customWidth="1"/>
    <col min="13" max="18" width="9.140625" style="49"/>
    <col min="19" max="19" width="9.7109375" style="49" bestFit="1" customWidth="1"/>
    <col min="20" max="16384" width="9.140625" style="49"/>
  </cols>
  <sheetData>
    <row r="1" spans="2:19" ht="15.75" x14ac:dyDescent="0.25">
      <c r="B1" s="48" t="s">
        <v>144</v>
      </c>
    </row>
    <row r="2" spans="2:19" ht="12.75" thickBot="1" x14ac:dyDescent="0.25"/>
    <row r="3" spans="2:19" ht="13.5" thickTop="1" thickBot="1" x14ac:dyDescent="0.25">
      <c r="B3" s="50" t="s">
        <v>145</v>
      </c>
      <c r="C3" s="51">
        <f>Drivers!C13</f>
        <v>0.02</v>
      </c>
      <c r="D3" s="49" t="s">
        <v>76</v>
      </c>
    </row>
    <row r="4" spans="2:19" ht="12.75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x14ac:dyDescent="0.2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x14ac:dyDescent="0.2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>
        <f>SUM(H10:S10)</f>
        <v>29263.186853182557</v>
      </c>
      <c r="G14" s="60"/>
    </row>
    <row r="15" spans="2:19" x14ac:dyDescent="0.2">
      <c r="B15" s="49" t="s">
        <v>150</v>
      </c>
      <c r="E15" s="54"/>
      <c r="F15" s="54">
        <f>S7</f>
        <v>11603.611959069414</v>
      </c>
    </row>
    <row r="16" spans="2:19" x14ac:dyDescent="0.2">
      <c r="B16" s="49" t="s">
        <v>151</v>
      </c>
      <c r="E16" s="54"/>
      <c r="F16" s="54">
        <f>S11</f>
        <v>6098.195797049987</v>
      </c>
      <c r="G16" s="60"/>
    </row>
    <row r="17" spans="2:7" x14ac:dyDescent="0.2">
      <c r="B17" s="53" t="s">
        <v>152</v>
      </c>
      <c r="C17" s="53"/>
      <c r="D17" s="53"/>
      <c r="E17" s="55"/>
      <c r="F17" s="55">
        <f>F14+F16</f>
        <v>35361.382650232546</v>
      </c>
    </row>
    <row r="18" spans="2:7" x14ac:dyDescent="0.2">
      <c r="B18" s="56" t="s">
        <v>153</v>
      </c>
      <c r="E18" s="54"/>
      <c r="F18" s="54">
        <f>'Balance Sheet'!G5</f>
        <v>2236.424</v>
      </c>
      <c r="G18" s="54"/>
    </row>
    <row r="19" spans="2:7" x14ac:dyDescent="0.2">
      <c r="B19" s="56" t="s">
        <v>154</v>
      </c>
      <c r="E19" s="54"/>
      <c r="F19" s="54">
        <f>-'Balance Sheet'!G28</f>
        <v>-11616.575000000001</v>
      </c>
    </row>
    <row r="20" spans="2:7" x14ac:dyDescent="0.2">
      <c r="B20" s="53" t="s">
        <v>155</v>
      </c>
      <c r="C20" s="53"/>
      <c r="D20" s="53"/>
      <c r="E20" s="55"/>
      <c r="F20" s="55">
        <f>SUM(F17:F19)</f>
        <v>25981.231650232545</v>
      </c>
    </row>
    <row r="21" spans="2:7" x14ac:dyDescent="0.2">
      <c r="B21" s="49" t="s">
        <v>159</v>
      </c>
      <c r="F21" s="54">
        <v>168.07</v>
      </c>
    </row>
    <row r="22" spans="2:7" x14ac:dyDescent="0.2">
      <c r="B22" s="61" t="s">
        <v>160</v>
      </c>
      <c r="C22" s="61"/>
      <c r="D22" s="61"/>
      <c r="E22" s="61"/>
      <c r="F22" s="61">
        <f>F20/F21</f>
        <v>154.58577765355236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workbookViewId="0">
      <selection activeCell="G16" sqref="G16"/>
    </sheetView>
  </sheetViews>
  <sheetFormatPr defaultColWidth="9.140625" defaultRowHeight="12.75" x14ac:dyDescent="0.2"/>
  <cols>
    <col min="1" max="1" width="2" style="1" customWidth="1"/>
    <col min="2" max="2" width="41.7109375" style="1" bestFit="1" customWidth="1"/>
    <col min="3" max="5" width="11.28515625" style="1" bestFit="1" customWidth="1"/>
    <col min="6" max="6" width="11.5703125" style="1" customWidth="1"/>
    <col min="7" max="7" width="11.42578125" style="1" bestFit="1" customWidth="1"/>
    <col min="8" max="16384" width="9.140625" style="1"/>
  </cols>
  <sheetData>
    <row r="1" spans="2:7" ht="15.75" x14ac:dyDescent="0.2">
      <c r="B1" s="2" t="s">
        <v>165</v>
      </c>
    </row>
    <row r="3" spans="2:7" ht="24" x14ac:dyDescent="0.2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5" thickBot="1" x14ac:dyDescent="0.25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topLeftCell="A15" workbookViewId="0">
      <selection activeCell="I41" sqref="I41"/>
    </sheetView>
  </sheetViews>
  <sheetFormatPr defaultColWidth="9.140625" defaultRowHeight="12" x14ac:dyDescent="0.2"/>
  <cols>
    <col min="1" max="1" width="2" style="8" customWidth="1"/>
    <col min="2" max="2" width="44.85546875" style="8" bestFit="1" customWidth="1"/>
    <col min="3" max="4" width="12.85546875" style="8" bestFit="1" customWidth="1"/>
    <col min="5" max="5" width="14" style="8" bestFit="1" customWidth="1"/>
    <col min="6" max="7" width="11.42578125" style="8" customWidth="1"/>
    <col min="8" max="8" width="9.140625" style="8"/>
    <col min="9" max="10" width="10.28515625" style="8" bestFit="1" customWidth="1"/>
    <col min="11" max="16384" width="9.140625" style="8"/>
  </cols>
  <sheetData>
    <row r="1" spans="2:7" ht="15.75" x14ac:dyDescent="0.2">
      <c r="B1" s="2" t="s">
        <v>167</v>
      </c>
    </row>
    <row r="3" spans="2:7" ht="24" x14ac:dyDescent="0.2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x14ac:dyDescent="0.2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75" thickBot="1" x14ac:dyDescent="0.25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">
      <c r="B24" s="8" t="s">
        <v>25</v>
      </c>
      <c r="C24" s="80">
        <v>0</v>
      </c>
      <c r="D24" s="80"/>
      <c r="E24" s="80"/>
      <c r="F24" s="73"/>
      <c r="G24" s="74"/>
    </row>
    <row r="25" spans="2:7" x14ac:dyDescent="0.2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x14ac:dyDescent="0.2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">
      <c r="B27" s="8" t="s">
        <v>28</v>
      </c>
      <c r="C27" s="80"/>
      <c r="D27" s="80"/>
      <c r="E27" s="80"/>
      <c r="F27" s="80"/>
      <c r="G27" s="81"/>
    </row>
    <row r="28" spans="2:7" x14ac:dyDescent="0.2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x14ac:dyDescent="0.2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x14ac:dyDescent="0.2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75" thickBot="1" x14ac:dyDescent="0.25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4:G29"/>
  <sheetViews>
    <sheetView workbookViewId="0">
      <selection activeCell="G29" sqref="G29"/>
    </sheetView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252</v>
      </c>
    </row>
    <row r="29" spans="7:7" x14ac:dyDescent="0.2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4"/>
  <sheetViews>
    <sheetView workbookViewId="0"/>
  </sheetViews>
  <sheetFormatPr defaultColWidth="9.140625" defaultRowHeight="12.75" x14ac:dyDescent="0.2"/>
  <cols>
    <col min="1" max="1" width="2" style="1" customWidth="1"/>
    <col min="2" max="16384" width="9.140625" style="1"/>
  </cols>
  <sheetData>
    <row r="14" spans="2:2" ht="50.25" x14ac:dyDescent="0.2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I16" sqref="I16"/>
    </sheetView>
  </sheetViews>
  <sheetFormatPr defaultColWidth="9.140625" defaultRowHeight="12" outlineLevelCol="1" x14ac:dyDescent="0.2"/>
  <cols>
    <col min="1" max="1" width="2" style="8" customWidth="1"/>
    <col min="2" max="2" width="15.140625" style="8" customWidth="1"/>
    <col min="3" max="4" width="11.28515625" style="8" bestFit="1" customWidth="1"/>
    <col min="5" max="5" width="9.140625" style="8"/>
    <col min="6" max="6" width="11.42578125" style="8" bestFit="1" customWidth="1"/>
    <col min="7" max="8" width="10.28515625" style="8" customWidth="1" outlineLevel="1"/>
    <col min="9" max="10" width="10.28515625" style="8" bestFit="1" customWidth="1"/>
    <col min="11" max="14" width="10.42578125" style="8" bestFit="1" customWidth="1"/>
    <col min="15" max="16384" width="9.140625" style="8"/>
  </cols>
  <sheetData>
    <row r="1" spans="1:19" ht="15.75" x14ac:dyDescent="0.2">
      <c r="A1" s="1"/>
      <c r="B1" s="2" t="s">
        <v>179</v>
      </c>
    </row>
    <row r="2" spans="1:19" ht="15.75" x14ac:dyDescent="0.2">
      <c r="A2" s="1"/>
      <c r="B2" s="2"/>
    </row>
    <row r="3" spans="1:19" x14ac:dyDescent="0.2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75" thickBot="1" x14ac:dyDescent="0.25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"/>
    <row r="13" spans="1:19" x14ac:dyDescent="0.2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">
      <c r="B24" s="8" t="s">
        <v>265</v>
      </c>
    </row>
    <row r="25" spans="2:19" x14ac:dyDescent="0.2">
      <c r="B25" s="8" t="s">
        <v>266</v>
      </c>
      <c r="C25" s="34">
        <v>0.1</v>
      </c>
    </row>
    <row r="26" spans="2:19" x14ac:dyDescent="0.2">
      <c r="B26" s="8" t="s">
        <v>266</v>
      </c>
      <c r="C26" s="34">
        <v>0.05</v>
      </c>
    </row>
    <row r="27" spans="2:19" x14ac:dyDescent="0.2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2017-12-26T16:16:22Z</dcterms:created>
  <dcterms:modified xsi:type="dcterms:W3CDTF">2021-02-09T18:30:45Z</dcterms:modified>
</cp:coreProperties>
</file>