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Spring 2018\CS-513\Assignment\HW_04_Dtree\"/>
    </mc:Choice>
  </mc:AlternateContent>
  <xr:revisionPtr revIDLastSave="0" documentId="13_ncr:1_{EB0543B4-A397-4DE6-A488-EE4C6B2D702A}" xr6:coauthVersionLast="28" xr6:coauthVersionMax="28" xr10:uidLastSave="{00000000-0000-0000-0000-000000000000}"/>
  <bookViews>
    <workbookView xWindow="0" yWindow="0" windowWidth="23040" windowHeight="9048" xr2:uid="{DB899B52-939F-42A8-B606-7C14960E48FB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Sheet2!$A$13:$C$25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30" i="2"/>
  <c r="C29" i="2"/>
  <c r="B31" i="2"/>
  <c r="B30" i="2"/>
  <c r="B29" i="2"/>
  <c r="L8" i="2"/>
  <c r="L9" i="2"/>
  <c r="L13" i="2"/>
  <c r="L16" i="2"/>
  <c r="L20" i="2"/>
  <c r="L21" i="2"/>
  <c r="L23" i="2"/>
  <c r="L31" i="2"/>
  <c r="L36" i="2"/>
  <c r="L38" i="2"/>
  <c r="L43" i="2"/>
  <c r="K15" i="2"/>
  <c r="K25" i="2"/>
  <c r="K30" i="2"/>
  <c r="K39" i="2"/>
  <c r="L39" i="2" s="1"/>
  <c r="K45" i="2"/>
  <c r="J46" i="2"/>
  <c r="K46" i="2" s="1"/>
  <c r="L46" i="2" s="1"/>
  <c r="J45" i="2"/>
  <c r="L45" i="2" s="1"/>
  <c r="J44" i="2"/>
  <c r="J41" i="2"/>
  <c r="K41" i="2" s="1"/>
  <c r="L41" i="2" s="1"/>
  <c r="J40" i="2"/>
  <c r="K40" i="2" s="1"/>
  <c r="J39" i="2"/>
  <c r="J35" i="2"/>
  <c r="J34" i="2"/>
  <c r="J33" i="2"/>
  <c r="J30" i="2"/>
  <c r="L30" i="2" s="1"/>
  <c r="J29" i="2"/>
  <c r="J28" i="2"/>
  <c r="J26" i="2"/>
  <c r="K26" i="2" s="1"/>
  <c r="L26" i="2" s="1"/>
  <c r="J25" i="2"/>
  <c r="L25" i="2" s="1"/>
  <c r="J24" i="2"/>
  <c r="J19" i="2"/>
  <c r="J18" i="2"/>
  <c r="J15" i="2"/>
  <c r="L15" i="2" s="1"/>
  <c r="J14" i="2"/>
  <c r="J11" i="2"/>
  <c r="K11" i="2" s="1"/>
  <c r="L11" i="2" s="1"/>
  <c r="J10" i="2"/>
  <c r="K10" i="2" s="1"/>
  <c r="I47" i="2"/>
  <c r="N43" i="2" s="1"/>
  <c r="I42" i="2"/>
  <c r="N38" i="2" s="1"/>
  <c r="I37" i="2"/>
  <c r="N33" i="2" s="1"/>
  <c r="I32" i="2"/>
  <c r="N28" i="2" s="1"/>
  <c r="I27" i="2"/>
  <c r="N23" i="2" s="1"/>
  <c r="I22" i="2"/>
  <c r="N18" i="2" s="1"/>
  <c r="I17" i="2"/>
  <c r="N13" i="2" s="1"/>
  <c r="I12" i="2"/>
  <c r="N8" i="2" s="1"/>
  <c r="L28" i="2" l="1"/>
  <c r="K44" i="2"/>
  <c r="L44" i="2" s="1"/>
  <c r="M43" i="2" s="1"/>
  <c r="O43" i="2" s="1"/>
  <c r="K35" i="2"/>
  <c r="L35" i="2" s="1"/>
  <c r="K29" i="2"/>
  <c r="L29" i="2" s="1"/>
  <c r="K24" i="2"/>
  <c r="L24" i="2" s="1"/>
  <c r="M23" i="2" s="1"/>
  <c r="O23" i="2" s="1"/>
  <c r="K14" i="2"/>
  <c r="L14" i="2" s="1"/>
  <c r="M13" i="2" s="1"/>
  <c r="O13" i="2" s="1"/>
  <c r="L40" i="2"/>
  <c r="M38" i="2" s="1"/>
  <c r="O38" i="2" s="1"/>
  <c r="L10" i="2"/>
  <c r="M8" i="2" s="1"/>
  <c r="O8" i="2" s="1"/>
  <c r="K34" i="2"/>
  <c r="L34" i="2" s="1"/>
  <c r="K28" i="2"/>
  <c r="K19" i="2"/>
  <c r="L19" i="2" s="1"/>
  <c r="K33" i="2"/>
  <c r="L33" i="2" s="1"/>
  <c r="M33" i="2" s="1"/>
  <c r="O33" i="2" s="1"/>
  <c r="K18" i="2"/>
  <c r="L18" i="2" s="1"/>
  <c r="M45" i="1"/>
  <c r="M44" i="1"/>
  <c r="M43" i="1"/>
  <c r="O42" i="1" s="1"/>
  <c r="M42" i="1"/>
  <c r="L44" i="1"/>
  <c r="L43" i="1"/>
  <c r="L42" i="1"/>
  <c r="J42" i="1"/>
  <c r="N42" i="1" s="1"/>
  <c r="I42" i="1"/>
  <c r="M49" i="1"/>
  <c r="M48" i="1"/>
  <c r="M47" i="1"/>
  <c r="L48" i="1"/>
  <c r="L47" i="1"/>
  <c r="L46" i="1"/>
  <c r="J46" i="1"/>
  <c r="I46" i="1"/>
  <c r="M39" i="1"/>
  <c r="M40" i="1"/>
  <c r="M38" i="1"/>
  <c r="L41" i="1"/>
  <c r="L40" i="1"/>
  <c r="L39" i="1"/>
  <c r="E2" i="1"/>
  <c r="F2" i="1"/>
  <c r="I2" i="1"/>
  <c r="J2" i="1"/>
  <c r="L2" i="1"/>
  <c r="M2" i="1"/>
  <c r="E3" i="1"/>
  <c r="F3" i="1"/>
  <c r="L3" i="1"/>
  <c r="M3" i="1"/>
  <c r="O2" i="1" s="1"/>
  <c r="E4" i="1"/>
  <c r="F4" i="1"/>
  <c r="L4" i="1"/>
  <c r="M4" i="1"/>
  <c r="E5" i="1"/>
  <c r="F5" i="1"/>
  <c r="M5" i="1"/>
  <c r="E6" i="1"/>
  <c r="F6" i="1"/>
  <c r="I6" i="1"/>
  <c r="J6" i="1"/>
  <c r="N6" i="1" s="1"/>
  <c r="L6" i="1"/>
  <c r="M6" i="1"/>
  <c r="E7" i="1"/>
  <c r="F7" i="1"/>
  <c r="L7" i="1"/>
  <c r="O6" i="1" s="1"/>
  <c r="M7" i="1"/>
  <c r="E8" i="1"/>
  <c r="F8" i="1"/>
  <c r="L8" i="1"/>
  <c r="M8" i="1"/>
  <c r="E9" i="1"/>
  <c r="F9" i="1"/>
  <c r="L9" i="1"/>
  <c r="M9" i="1"/>
  <c r="E10" i="1"/>
  <c r="F10" i="1"/>
  <c r="I10" i="1"/>
  <c r="N10" i="1" s="1"/>
  <c r="J10" i="1"/>
  <c r="M10" i="1"/>
  <c r="E11" i="1"/>
  <c r="F11" i="1"/>
  <c r="L11" i="1"/>
  <c r="M11" i="1"/>
  <c r="E12" i="1"/>
  <c r="F12" i="1"/>
  <c r="L12" i="1"/>
  <c r="M12" i="1"/>
  <c r="M13" i="1"/>
  <c r="I14" i="1"/>
  <c r="J14" i="1"/>
  <c r="L14" i="1"/>
  <c r="M14" i="1"/>
  <c r="O14" i="1"/>
  <c r="L15" i="1"/>
  <c r="M15" i="1"/>
  <c r="M16" i="1"/>
  <c r="M17" i="1"/>
  <c r="I18" i="1"/>
  <c r="J18" i="1"/>
  <c r="M18" i="1"/>
  <c r="L19" i="1"/>
  <c r="M19" i="1"/>
  <c r="L20" i="1"/>
  <c r="M20" i="1"/>
  <c r="L21" i="1"/>
  <c r="I22" i="1"/>
  <c r="J22" i="1"/>
  <c r="L22" i="1"/>
  <c r="N22" i="1"/>
  <c r="L23" i="1"/>
  <c r="M23" i="1"/>
  <c r="L24" i="1"/>
  <c r="M24" i="1"/>
  <c r="M25" i="1"/>
  <c r="I26" i="1"/>
  <c r="J26" i="1"/>
  <c r="N26" i="1" s="1"/>
  <c r="L26" i="1"/>
  <c r="O26" i="1" s="1"/>
  <c r="M26" i="1"/>
  <c r="L27" i="1"/>
  <c r="M27" i="1"/>
  <c r="L28" i="1"/>
  <c r="M28" i="1"/>
  <c r="L29" i="1"/>
  <c r="M29" i="1"/>
  <c r="I30" i="1"/>
  <c r="J30" i="1"/>
  <c r="M30" i="1"/>
  <c r="N30" i="1"/>
  <c r="L31" i="1"/>
  <c r="M31" i="1"/>
  <c r="L32" i="1"/>
  <c r="M32" i="1"/>
  <c r="L33" i="1"/>
  <c r="M33" i="1"/>
  <c r="I34" i="1"/>
  <c r="N34" i="1" s="1"/>
  <c r="J34" i="1"/>
  <c r="M34" i="1"/>
  <c r="L35" i="1"/>
  <c r="M35" i="1"/>
  <c r="L36" i="1"/>
  <c r="M36" i="1"/>
  <c r="L37" i="1"/>
  <c r="M37" i="1"/>
  <c r="I38" i="1"/>
  <c r="N38" i="1" s="1"/>
  <c r="J38" i="1"/>
  <c r="L38" i="1"/>
  <c r="L6" i="2"/>
  <c r="I7" i="2"/>
  <c r="J5" i="2" s="1"/>
  <c r="C7" i="2"/>
  <c r="C8" i="2"/>
  <c r="C9" i="2"/>
  <c r="D9" i="2" s="1"/>
  <c r="C6" i="2"/>
  <c r="M18" i="2" l="1"/>
  <c r="O18" i="2" s="1"/>
  <c r="M28" i="2"/>
  <c r="O28" i="2" s="1"/>
  <c r="O22" i="1"/>
  <c r="N46" i="1"/>
  <c r="O30" i="1"/>
  <c r="P30" i="1" s="1"/>
  <c r="O18" i="1"/>
  <c r="O34" i="1"/>
  <c r="N18" i="1"/>
  <c r="P18" i="1" s="1"/>
  <c r="N14" i="1"/>
  <c r="P14" i="1" s="1"/>
  <c r="O10" i="1"/>
  <c r="P10" i="1" s="1"/>
  <c r="N2" i="1"/>
  <c r="P2" i="1" s="1"/>
  <c r="O46" i="1"/>
  <c r="P46" i="1" s="1"/>
  <c r="O38" i="1"/>
  <c r="P38" i="1" s="1"/>
  <c r="P42" i="1"/>
  <c r="P22" i="1"/>
  <c r="P6" i="1"/>
  <c r="K5" i="2"/>
  <c r="L5" i="2" s="1"/>
  <c r="P34" i="1"/>
  <c r="P26" i="1"/>
  <c r="N3" i="2"/>
  <c r="J3" i="2"/>
  <c r="J4" i="2"/>
  <c r="E9" i="2"/>
  <c r="D8" i="2"/>
  <c r="E8" i="2" s="1"/>
  <c r="D7" i="2"/>
  <c r="E7" i="2" s="1"/>
  <c r="D6" i="2"/>
  <c r="E6" i="2" s="1"/>
  <c r="E11" i="2" l="1"/>
  <c r="K4" i="2"/>
  <c r="L4" i="2" s="1"/>
  <c r="K3" i="2"/>
  <c r="L3" i="2" s="1"/>
  <c r="M3" i="2" s="1"/>
  <c r="O3" i="2" s="1"/>
</calcChain>
</file>

<file path=xl/sharedStrings.xml><?xml version="1.0" encoding="utf-8"?>
<sst xmlns="http://schemas.openxmlformats.org/spreadsheetml/2006/main" count="200" uniqueCount="56">
  <si>
    <t>Occupation</t>
  </si>
  <si>
    <t>Gender</t>
  </si>
  <si>
    <t>Age</t>
  </si>
  <si>
    <t>Salary</t>
  </si>
  <si>
    <t>Salary Wise Class</t>
  </si>
  <si>
    <t>Age Level Wise Class</t>
  </si>
  <si>
    <t>Service</t>
  </si>
  <si>
    <t>Female</t>
  </si>
  <si>
    <t>Male</t>
  </si>
  <si>
    <t>Management</t>
  </si>
  <si>
    <t>Sales</t>
  </si>
  <si>
    <t>Staff</t>
  </si>
  <si>
    <t>Occupation: [Service]</t>
  </si>
  <si>
    <t>Occupation: [Management]</t>
  </si>
  <si>
    <t>Occupation: [Sales]</t>
  </si>
  <si>
    <t>Occupation: [Staff]</t>
  </si>
  <si>
    <t>Age &lt;= 30</t>
  </si>
  <si>
    <t>Age &gt; 30</t>
  </si>
  <si>
    <t>Age &gt; 50</t>
  </si>
  <si>
    <t>PL</t>
  </si>
  <si>
    <t>PR</t>
  </si>
  <si>
    <t>Level</t>
  </si>
  <si>
    <t>Q(s|t)</t>
  </si>
  <si>
    <t>Φ(s|t)</t>
  </si>
  <si>
    <t>L1</t>
  </si>
  <si>
    <t>L2</t>
  </si>
  <si>
    <t>L3</t>
  </si>
  <si>
    <t>L4</t>
  </si>
  <si>
    <t>Net Gain</t>
  </si>
  <si>
    <t>Split</t>
  </si>
  <si>
    <t>31 &lt;= Age &lt;40</t>
  </si>
  <si>
    <t>Management, Sales, Staff</t>
  </si>
  <si>
    <t>Service, Sales, Staff</t>
  </si>
  <si>
    <t>Service, Management, Staff</t>
  </si>
  <si>
    <t>Service, Management, Sales</t>
  </si>
  <si>
    <t>Not 31 &lt;= Age &lt; 40</t>
  </si>
  <si>
    <t>Age &lt;= 50</t>
  </si>
  <si>
    <t>P(j|tL)</t>
  </si>
  <si>
    <t>2*PL*PR</t>
  </si>
  <si>
    <t>P(j|tR)</t>
  </si>
  <si>
    <t>No Of Record</t>
  </si>
  <si>
    <t>Pj</t>
  </si>
  <si>
    <t>log2(Pj)</t>
  </si>
  <si>
    <t>-Pj * LOG2(Pj)</t>
  </si>
  <si>
    <t>Enthropy</t>
  </si>
  <si>
    <t>Total</t>
  </si>
  <si>
    <t>Row Total</t>
  </si>
  <si>
    <t>Percent</t>
  </si>
  <si>
    <t>Percent * RowTotal</t>
  </si>
  <si>
    <t>Service, Management</t>
  </si>
  <si>
    <t>Sales,Staff</t>
  </si>
  <si>
    <t>Service, Sales</t>
  </si>
  <si>
    <t>Management,  Staff</t>
  </si>
  <si>
    <t>Service, Staff</t>
  </si>
  <si>
    <t>Management, Sales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</si>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</sst>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6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405735-7029-4554-8AC5-033FDC54861F}" name="Table15" displayName="Table15" ref="A1:F12" totalsRowShown="0">
  <autoFilter ref="A1:F12" xr:uid="{F7A4E978-9238-4EFB-ABB2-5C7F36A85524}"/>
  <tableColumns count="6">
    <tableColumn id="1" xr3:uid="{C79F8DD9-B78F-451F-BDA2-CDE1C782ED53}" name="Occupation"/>
    <tableColumn id="2" xr3:uid="{60BBD6FF-5AD3-4722-865C-42DF199BBD8C}" name="Gender"/>
    <tableColumn id="3" xr3:uid="{0A6DCA80-2BB5-43E7-A887-9821F9770033}" name="Age"/>
    <tableColumn id="4" xr3:uid="{801B3BB8-6593-4423-9F14-4BB94C3FEB17}" name="Salary" dataDxfId="1"/>
    <tableColumn id="5" xr3:uid="{C84CFC2D-6B8B-493E-A95C-1C19609EC640}" name="Salary Wise Class" dataDxfId="0">
      <calculatedColumnFormula>IF(Table15[[#This Row],[Salary]]&gt;55000,4,IF(Table15[[#This Row],[Salary]]&gt;=45000,3,IF(Table15[[#This Row],[Salary]]&gt;=35000,2,1)))</calculatedColumnFormula>
    </tableColumn>
    <tableColumn id="6" xr3:uid="{E21045E1-14AC-4800-97CE-890AE9711955}" name="Age Level Wise Class">
      <calculatedColumnFormula>IF(Table15[[#This Row],[Age]]&gt;40,"&lt;= 50",IF(Table15[[#This Row],[Age]]&gt;=31,"&lt;= 40","&lt;= 30"))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6A1498-50F8-4F84-A574-F811B23ABF62}" name="Table5" displayName="Table5" ref="A16:C28" totalsRowShown="0">
  <autoFilter ref="A16:C28" xr:uid="{23B2E2EF-10C0-4F4D-B7FC-A7D965BCB944}"/>
  <tableColumns count="3">
    <tableColumn id="1" xr3:uid="{E9BBE95B-3812-4ACF-B5EE-52E019459EC5}" name="Split"/>
    <tableColumn id="2" xr3:uid="{C2B97A5D-E61B-4952-9951-4C83DAAEC925}" name="PL"/>
    <tableColumn id="3" xr3:uid="{D504492C-032F-4F04-8229-8B540B81EB6E}" name="P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9AD549-5701-4601-82FE-40AC7B904562}" name="Table6" displayName="Table6" ref="H1:P49" totalsRowShown="0">
  <autoFilter ref="H1:P49" xr:uid="{FA4D8746-A6F7-4D1F-BC62-4B9568321AC6}"/>
  <tableColumns count="9">
    <tableColumn id="1" xr3:uid="{42CEF603-7BDA-460B-9F37-B5462C08F5B1}" name="Split"/>
    <tableColumn id="2" xr3:uid="{3D47879B-B1F3-4014-861F-C19A8F6863CC}" name="PL"/>
    <tableColumn id="3" xr3:uid="{822DE4EA-3E96-4C6B-BBA4-86175B9A5109}" name="PR"/>
    <tableColumn id="4" xr3:uid="{7A50A068-8130-4529-954D-859F53543C33}" name="Level"/>
    <tableColumn id="5" xr3:uid="{304DC868-6CD9-4731-B233-23C01AA02315}" name="P(j|tL)">
      <calculatedColumnFormula>1/3</calculatedColumnFormula>
    </tableColumn>
    <tableColumn id="6" xr3:uid="{BD1B0FDA-51FE-4450-9197-EFDEAB952876}" name="P(j|tR)"/>
    <tableColumn id="7" xr3:uid="{8CC8E90F-B480-4DED-99A4-9630B414E73B}" name="2*PL*PR"/>
    <tableColumn id="8" xr3:uid="{14435E28-0F05-4728-B59E-41078A50EB60}" name="Q(s|t)"/>
    <tableColumn id="9" xr3:uid="{857B9619-C351-442A-9CC5-7C5A1FA2DB1C}" name="Φ(s|t)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7C3D29-C364-4148-9DD9-BD6487AEF63D}" name="Table7" displayName="Table7" ref="A5:E11" totalsRowShown="0">
  <autoFilter ref="A5:E11" xr:uid="{A28999C0-DBE4-41AD-9F07-86D9EA40F0C3}"/>
  <tableColumns count="5">
    <tableColumn id="1" xr3:uid="{A475181F-DF90-476B-9CF9-3E011D3B5450}" name="Salary Wise Class"/>
    <tableColumn id="2" xr3:uid="{6AE903B2-9201-4324-8F34-60E1B3EF9AE3}" name="No Of Record"/>
    <tableColumn id="3" xr3:uid="{6BEB1F2A-E874-4D53-8421-F0DC7E0E0B4E}" name="Pj"/>
    <tableColumn id="4" xr3:uid="{1559D2EC-9C7D-4A79-AFDF-5D9406000143}" name="log2(Pj)"/>
    <tableColumn id="5" xr3:uid="{999DF7BD-863E-457A-939B-B403D3AFBF99}" name="-Pj * LOG2(Pj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D68C8A-9DCE-4866-BA4F-5202565CC4BA}" name="Table8" displayName="Table8" ref="G2:O47" totalsRowShown="0">
  <autoFilter ref="G2:O47" xr:uid="{443059EF-B3D0-4BD4-8BB7-723EE8DB1E59}"/>
  <tableColumns count="9">
    <tableColumn id="1" xr3:uid="{8866FB1A-214F-436E-9118-5BBDECC2D232}" name="Split"/>
    <tableColumn id="2" xr3:uid="{CB027A4A-3FBA-41A3-B4C8-0493C13F4BFF}" name="Level"/>
    <tableColumn id="3" xr3:uid="{C66F1049-F115-4636-A15E-011902EA2AEC}" name="No Of Record"/>
    <tableColumn id="4" xr3:uid="{56D2F161-E9EE-4888-9170-6E88939FC1BF}" name="Pj"/>
    <tableColumn id="5" xr3:uid="{C6636F80-CE79-49C5-802A-FF3DFD76A84E}" name="log2(Pj)"/>
    <tableColumn id="6" xr3:uid="{48BAB8B2-5B16-406B-A397-AA2E5389E4C5}" name="-Pj * LOG2(Pj)"/>
    <tableColumn id="7" xr3:uid="{7211FF17-C8B3-496F-BFF3-F6347F594DCB}" name="Row Total"/>
    <tableColumn id="8" xr3:uid="{D6C9DE79-2E95-4AF3-B8A8-E36492FA829E}" name="Percent"/>
    <tableColumn id="9" xr3:uid="{B28E5B1F-99D6-4577-80A2-B8001FA8A2DB}" name="Percent * RowTotal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95BD0-BE14-4751-83BD-2D1DB48A38B3}" name="Table9" displayName="Table9" ref="A28:C31" totalsRowShown="0">
  <autoFilter ref="A28:C31" xr:uid="{46AB3224-5821-4085-B5DA-A5E9897A07DA}"/>
  <tableColumns count="3">
    <tableColumn id="1" xr3:uid="{9FADE551-DC0F-4AA6-98C7-0C686FFB5358}" name="Split"/>
    <tableColumn id="2" xr3:uid="{E3F642C9-A519-4C25-8752-7E848A9971C1}" name="Total Gain"/>
    <tableColumn id="3" xr3:uid="{0A53B148-04E0-4A5C-AD51-BEBE7E79F6CD}" name="Net G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492B-4733-4615-BC2C-807CE354AD1A}">
  <dimension ref="A1:P70"/>
  <sheetViews>
    <sheetView tabSelected="1" zoomScaleNormal="100" workbookViewId="0">
      <selection activeCell="B1" sqref="B1"/>
    </sheetView>
  </sheetViews>
  <sheetFormatPr defaultRowHeight="14.4" x14ac:dyDescent="0.3"/>
  <cols>
    <col min="2" max="2" width="21" bestFit="1" customWidth="1"/>
    <col min="3" max="3" width="23.77734375" bestFit="1" customWidth="1"/>
    <col min="6" max="6" width="8.33203125" customWidth="1"/>
    <col min="7" max="7" width="19.88671875" customWidth="1"/>
    <col min="9" max="9" width="8.33203125" bestFit="1" customWidth="1"/>
    <col min="11" max="11" width="7.6640625" style="2" customWidth="1"/>
    <col min="12" max="12" width="11.5546875" customWidth="1"/>
    <col min="14" max="14" width="9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29</v>
      </c>
      <c r="I1" t="s">
        <v>19</v>
      </c>
      <c r="J1" t="s">
        <v>20</v>
      </c>
      <c r="K1" t="s">
        <v>21</v>
      </c>
      <c r="L1" t="s">
        <v>37</v>
      </c>
      <c r="M1" t="s">
        <v>39</v>
      </c>
      <c r="N1" t="s">
        <v>38</v>
      </c>
      <c r="O1" t="s">
        <v>22</v>
      </c>
      <c r="P1" t="s">
        <v>23</v>
      </c>
    </row>
    <row r="2" spans="1:16" x14ac:dyDescent="0.3">
      <c r="A2" t="s">
        <v>6</v>
      </c>
      <c r="B2" t="s">
        <v>7</v>
      </c>
      <c r="C2">
        <v>45</v>
      </c>
      <c r="D2" s="1">
        <v>48000</v>
      </c>
      <c r="E2">
        <f>IF(Table15[[#This Row],[Salary]]&gt;55000,4,IF(Table15[[#This Row],[Salary]]&gt;=45000,3,IF(Table15[[#This Row],[Salary]]&gt;=35000,2,1)))</f>
        <v>3</v>
      </c>
      <c r="F2" t="str">
        <f>IF(Table15[[#This Row],[Age]]&gt;40,"&lt;= 50",IF(Table15[[#This Row],[Age]]&gt;=31,"&lt;= 40","&lt;= 30"))</f>
        <v>&lt;= 50</v>
      </c>
      <c r="H2">
        <v>1</v>
      </c>
      <c r="I2" s="2">
        <f>3/11</f>
        <v>0.27272727272727271</v>
      </c>
      <c r="J2">
        <f>8/11</f>
        <v>0.72727272727272729</v>
      </c>
      <c r="K2" t="s">
        <v>24</v>
      </c>
      <c r="L2">
        <f>1/3</f>
        <v>0.33333333333333331</v>
      </c>
      <c r="M2">
        <f>1/8</f>
        <v>0.125</v>
      </c>
      <c r="N2">
        <f>2*I2*J2</f>
        <v>0.39669421487603301</v>
      </c>
      <c r="O2">
        <f>ABS(L2-M2)+ABS(L3-M3)+ABS(L4-M4)+ABS(L5-M5)</f>
        <v>0.58333333333333326</v>
      </c>
      <c r="P2">
        <f>N2*O2</f>
        <v>0.2314049586776859</v>
      </c>
    </row>
    <row r="3" spans="1:16" x14ac:dyDescent="0.3">
      <c r="A3" t="s">
        <v>6</v>
      </c>
      <c r="B3" t="s">
        <v>8</v>
      </c>
      <c r="C3">
        <v>25</v>
      </c>
      <c r="D3" s="1">
        <v>25000</v>
      </c>
      <c r="E3">
        <f>IF(Table15[[#This Row],[Salary]]&gt;55000,4,IF(Table15[[#This Row],[Salary]]&gt;=45000,3,IF(Table15[[#This Row],[Salary]]&gt;=35000,2,1)))</f>
        <v>1</v>
      </c>
      <c r="F3" t="str">
        <f>IF(Table15[[#This Row],[Age]]&gt;40,"&lt;= 50",IF(Table15[[#This Row],[Age]]&gt;=31,"&lt;= 40","&lt;= 30"))</f>
        <v>&lt;= 30</v>
      </c>
      <c r="K3" t="s">
        <v>25</v>
      </c>
      <c r="L3">
        <f>1/3</f>
        <v>0.33333333333333331</v>
      </c>
      <c r="M3" s="2">
        <f>2/8</f>
        <v>0.25</v>
      </c>
      <c r="N3" s="13"/>
      <c r="O3" s="13"/>
      <c r="P3" s="13"/>
    </row>
    <row r="4" spans="1:16" x14ac:dyDescent="0.3">
      <c r="A4" t="s">
        <v>6</v>
      </c>
      <c r="B4" t="s">
        <v>8</v>
      </c>
      <c r="C4">
        <v>33</v>
      </c>
      <c r="D4" s="1">
        <v>35000</v>
      </c>
      <c r="E4">
        <f>IF(Table15[[#This Row],[Salary]]&gt;55000,4,IF(Table15[[#This Row],[Salary]]&gt;=45000,3,IF(Table15[[#This Row],[Salary]]&gt;=35000,2,1)))</f>
        <v>2</v>
      </c>
      <c r="F4" t="str">
        <f>IF(Table15[[#This Row],[Age]]&gt;40,"&lt;= 50",IF(Table15[[#This Row],[Age]]&gt;=31,"&lt;= 40","&lt;= 30"))</f>
        <v>&lt;= 40</v>
      </c>
      <c r="K4" t="s">
        <v>26</v>
      </c>
      <c r="L4">
        <f>1/3</f>
        <v>0.33333333333333331</v>
      </c>
      <c r="M4">
        <f>3/8</f>
        <v>0.375</v>
      </c>
      <c r="N4" s="13"/>
      <c r="O4" s="13"/>
      <c r="P4" s="13"/>
    </row>
    <row r="5" spans="1:16" x14ac:dyDescent="0.3">
      <c r="A5" t="s">
        <v>9</v>
      </c>
      <c r="B5" t="s">
        <v>8</v>
      </c>
      <c r="C5">
        <v>25</v>
      </c>
      <c r="D5" s="1">
        <v>45000</v>
      </c>
      <c r="E5">
        <f>IF(Table15[[#This Row],[Salary]]&gt;55000,4,IF(Table15[[#This Row],[Salary]]&gt;=45000,3,IF(Table15[[#This Row],[Salary]]&gt;=35000,2,1)))</f>
        <v>3</v>
      </c>
      <c r="F5" t="str">
        <f>IF(Table15[[#This Row],[Age]]&gt;40,"&lt;= 50",IF(Table15[[#This Row],[Age]]&gt;=31,"&lt;= 40","&lt;= 30"))</f>
        <v>&lt;= 30</v>
      </c>
      <c r="K5" t="s">
        <v>27</v>
      </c>
      <c r="L5">
        <v>0</v>
      </c>
      <c r="M5" s="2">
        <f>2/8</f>
        <v>0.25</v>
      </c>
      <c r="N5" s="13"/>
      <c r="O5" s="13"/>
      <c r="P5" s="13"/>
    </row>
    <row r="6" spans="1:16" x14ac:dyDescent="0.3">
      <c r="A6" t="s">
        <v>9</v>
      </c>
      <c r="B6" t="s">
        <v>7</v>
      </c>
      <c r="C6">
        <v>35</v>
      </c>
      <c r="D6" s="1">
        <v>65000</v>
      </c>
      <c r="E6">
        <f>IF(Table15[[#This Row],[Salary]]&gt;55000,4,IF(Table15[[#This Row],[Salary]]&gt;=45000,3,IF(Table15[[#This Row],[Salary]]&gt;=35000,2,1)))</f>
        <v>4</v>
      </c>
      <c r="F6" t="str">
        <f>IF(Table15[[#This Row],[Age]]&gt;40,"&lt;= 50",IF(Table15[[#This Row],[Age]]&gt;=31,"&lt;= 40","&lt;= 30"))</f>
        <v>&lt;= 40</v>
      </c>
      <c r="H6">
        <v>2</v>
      </c>
      <c r="I6">
        <f>4/11</f>
        <v>0.36363636363636365</v>
      </c>
      <c r="J6">
        <f>7/11</f>
        <v>0.63636363636363635</v>
      </c>
      <c r="K6" t="s">
        <v>24</v>
      </c>
      <c r="L6">
        <f>0</f>
        <v>0</v>
      </c>
      <c r="M6">
        <f>2/7</f>
        <v>0.2857142857142857</v>
      </c>
      <c r="N6" s="13">
        <f>2*I6*J6</f>
        <v>0.46280991735537191</v>
      </c>
      <c r="O6" s="13">
        <f>ABS(L6-M6)+ABS(L7-M7)+ABS(L8-M8)+ABS(L9-M9)</f>
        <v>1.4285714285714284</v>
      </c>
      <c r="P6" s="13">
        <f>N6*O6</f>
        <v>0.66115702479338834</v>
      </c>
    </row>
    <row r="7" spans="1:16" x14ac:dyDescent="0.3">
      <c r="A7" t="s">
        <v>9</v>
      </c>
      <c r="B7" t="s">
        <v>8</v>
      </c>
      <c r="C7">
        <v>26</v>
      </c>
      <c r="D7" s="1">
        <v>45000</v>
      </c>
      <c r="E7">
        <f>IF(Table15[[#This Row],[Salary]]&gt;55000,4,IF(Table15[[#This Row],[Salary]]&gt;=45000,3,IF(Table15[[#This Row],[Salary]]&gt;=35000,2,1)))</f>
        <v>3</v>
      </c>
      <c r="F7" t="str">
        <f>IF(Table15[[#This Row],[Age]]&gt;40,"&lt;= 50",IF(Table15[[#This Row],[Age]]&gt;=31,"&lt;= 40","&lt;= 30"))</f>
        <v>&lt;= 30</v>
      </c>
      <c r="K7" t="s">
        <v>25</v>
      </c>
      <c r="L7">
        <f>0</f>
        <v>0</v>
      </c>
      <c r="M7">
        <f>3/7</f>
        <v>0.42857142857142855</v>
      </c>
      <c r="N7" s="13"/>
      <c r="O7" s="13"/>
      <c r="P7" s="13"/>
    </row>
    <row r="8" spans="1:16" x14ac:dyDescent="0.3">
      <c r="A8" t="s">
        <v>9</v>
      </c>
      <c r="B8" t="s">
        <v>7</v>
      </c>
      <c r="C8">
        <v>45</v>
      </c>
      <c r="D8" s="1">
        <v>70000</v>
      </c>
      <c r="E8">
        <f>IF(Table15[[#This Row],[Salary]]&gt;55000,4,IF(Table15[[#This Row],[Salary]]&gt;=45000,3,IF(Table15[[#This Row],[Salary]]&gt;=35000,2,1)))</f>
        <v>4</v>
      </c>
      <c r="F8" t="str">
        <f>IF(Table15[[#This Row],[Age]]&gt;40,"&lt;= 50",IF(Table15[[#This Row],[Age]]&gt;=31,"&lt;= 40","&lt;= 30"))</f>
        <v>&lt;= 50</v>
      </c>
      <c r="K8" t="s">
        <v>26</v>
      </c>
      <c r="L8" s="2">
        <f>2/4</f>
        <v>0.5</v>
      </c>
      <c r="M8" s="2">
        <f>2/7</f>
        <v>0.2857142857142857</v>
      </c>
      <c r="N8" s="13"/>
      <c r="O8" s="13"/>
      <c r="P8" s="13"/>
    </row>
    <row r="9" spans="1:16" x14ac:dyDescent="0.3">
      <c r="A9" t="s">
        <v>10</v>
      </c>
      <c r="B9" t="s">
        <v>7</v>
      </c>
      <c r="C9">
        <v>40</v>
      </c>
      <c r="D9" s="1">
        <v>50000</v>
      </c>
      <c r="E9">
        <f>IF(Table15[[#This Row],[Salary]]&gt;55000,4,IF(Table15[[#This Row],[Salary]]&gt;=45000,3,IF(Table15[[#This Row],[Salary]]&gt;=35000,2,1)))</f>
        <v>3</v>
      </c>
      <c r="F9" t="str">
        <f>IF(Table15[[#This Row],[Age]]&gt;40,"&lt;= 50",IF(Table15[[#This Row],[Age]]&gt;=31,"&lt;= 40","&lt;= 30"))</f>
        <v>&lt;= 40</v>
      </c>
      <c r="K9" t="s">
        <v>27</v>
      </c>
      <c r="L9">
        <f>2/4</f>
        <v>0.5</v>
      </c>
      <c r="M9">
        <f>0</f>
        <v>0</v>
      </c>
      <c r="N9" s="13"/>
      <c r="O9" s="13"/>
      <c r="P9" s="13"/>
    </row>
    <row r="10" spans="1:16" x14ac:dyDescent="0.3">
      <c r="A10" t="s">
        <v>10</v>
      </c>
      <c r="B10" t="s">
        <v>8</v>
      </c>
      <c r="C10">
        <v>30</v>
      </c>
      <c r="D10" s="1">
        <v>40000</v>
      </c>
      <c r="E10">
        <f>IF(Table15[[#This Row],[Salary]]&gt;55000,4,IF(Table15[[#This Row],[Salary]]&gt;=45000,3,IF(Table15[[#This Row],[Salary]]&gt;=35000,2,1)))</f>
        <v>2</v>
      </c>
      <c r="F10" t="str">
        <f>IF(Table15[[#This Row],[Age]]&gt;40,"&lt;= 50",IF(Table15[[#This Row],[Age]]&gt;=31,"&lt;= 40","&lt;= 30"))</f>
        <v>&lt;= 30</v>
      </c>
      <c r="H10">
        <v>3</v>
      </c>
      <c r="I10">
        <f>2/11</f>
        <v>0.18181818181818182</v>
      </c>
      <c r="J10">
        <f>9/11</f>
        <v>0.81818181818181823</v>
      </c>
      <c r="K10" t="s">
        <v>24</v>
      </c>
      <c r="L10">
        <v>0</v>
      </c>
      <c r="M10">
        <f>2/9</f>
        <v>0.22222222222222221</v>
      </c>
      <c r="N10" s="13">
        <f>2*I10*J10</f>
        <v>0.2975206611570248</v>
      </c>
      <c r="O10" s="13">
        <f>ABS(L10-M10)+ABS(L11-M11)+ABS(L12-M12)+ABS(L13-M13)</f>
        <v>0.88888888888888895</v>
      </c>
      <c r="P10" s="13">
        <f>N10*O10</f>
        <v>0.26446280991735538</v>
      </c>
    </row>
    <row r="11" spans="1:16" x14ac:dyDescent="0.3">
      <c r="A11" t="s">
        <v>11</v>
      </c>
      <c r="B11" t="s">
        <v>7</v>
      </c>
      <c r="C11">
        <v>50</v>
      </c>
      <c r="D11" s="1">
        <v>40000</v>
      </c>
      <c r="E11">
        <f>IF(Table15[[#This Row],[Salary]]&gt;55000,4,IF(Table15[[#This Row],[Salary]]&gt;=45000,3,IF(Table15[[#This Row],[Salary]]&gt;=35000,2,1)))</f>
        <v>2</v>
      </c>
      <c r="F11" t="str">
        <f>IF(Table15[[#This Row],[Age]]&gt;40,"&lt;= 50",IF(Table15[[#This Row],[Age]]&gt;=31,"&lt;= 40","&lt;= 30"))</f>
        <v>&lt;= 50</v>
      </c>
      <c r="K11" t="s">
        <v>25</v>
      </c>
      <c r="L11">
        <f>1/2</f>
        <v>0.5</v>
      </c>
      <c r="M11">
        <f>2/9</f>
        <v>0.22222222222222221</v>
      </c>
      <c r="N11" s="13"/>
      <c r="O11" s="13"/>
      <c r="P11" s="13"/>
    </row>
    <row r="12" spans="1:16" x14ac:dyDescent="0.3">
      <c r="A12" t="s">
        <v>11</v>
      </c>
      <c r="B12" t="s">
        <v>8</v>
      </c>
      <c r="C12">
        <v>25</v>
      </c>
      <c r="D12" s="1">
        <v>25000</v>
      </c>
      <c r="E12">
        <f>IF(Table15[[#This Row],[Salary]]&gt;55000,4,IF(Table15[[#This Row],[Salary]]&gt;=45000,3,IF(Table15[[#This Row],[Salary]]&gt;=35000,2,1)))</f>
        <v>1</v>
      </c>
      <c r="F12" t="str">
        <f>IF(Table15[[#This Row],[Age]]&gt;40,"&lt;= 50",IF(Table15[[#This Row],[Age]]&gt;=31,"&lt;= 40","&lt;= 30"))</f>
        <v>&lt;= 30</v>
      </c>
      <c r="K12" t="s">
        <v>26</v>
      </c>
      <c r="L12">
        <f>1/2</f>
        <v>0.5</v>
      </c>
      <c r="M12">
        <f>3/9</f>
        <v>0.33333333333333331</v>
      </c>
      <c r="N12" s="13"/>
      <c r="O12" s="13"/>
      <c r="P12" s="13"/>
    </row>
    <row r="13" spans="1:16" x14ac:dyDescent="0.3">
      <c r="K13" t="s">
        <v>27</v>
      </c>
      <c r="L13">
        <v>0</v>
      </c>
      <c r="M13">
        <f>2/9</f>
        <v>0.22222222222222221</v>
      </c>
      <c r="N13" s="13"/>
      <c r="O13" s="13"/>
      <c r="P13" s="13"/>
    </row>
    <row r="14" spans="1:16" x14ac:dyDescent="0.3">
      <c r="H14">
        <v>4</v>
      </c>
      <c r="I14">
        <f>2/11</f>
        <v>0.18181818181818182</v>
      </c>
      <c r="J14">
        <f>9/11</f>
        <v>0.81818181818181823</v>
      </c>
      <c r="K14" t="s">
        <v>24</v>
      </c>
      <c r="L14">
        <f>1/2</f>
        <v>0.5</v>
      </c>
      <c r="M14">
        <f>1/9</f>
        <v>0.1111111111111111</v>
      </c>
      <c r="N14" s="13">
        <f>2*I14*J14</f>
        <v>0.2975206611570248</v>
      </c>
      <c r="O14" s="13">
        <f>ABS(L14-M14)+ABS(L15-M15)+ABS(L16-M16)+ABS(L17-M17)</f>
        <v>1.3333333333333335</v>
      </c>
      <c r="P14" s="13">
        <f>N14*O14</f>
        <v>0.39669421487603312</v>
      </c>
    </row>
    <row r="15" spans="1:16" x14ac:dyDescent="0.3">
      <c r="K15" t="s">
        <v>25</v>
      </c>
      <c r="L15">
        <f>1/2</f>
        <v>0.5</v>
      </c>
      <c r="M15">
        <f>2/9</f>
        <v>0.22222222222222221</v>
      </c>
      <c r="N15" s="13"/>
      <c r="O15" s="13"/>
      <c r="P15" s="13"/>
    </row>
    <row r="16" spans="1:16" x14ac:dyDescent="0.3">
      <c r="A16" t="s">
        <v>29</v>
      </c>
      <c r="B16" t="s">
        <v>19</v>
      </c>
      <c r="C16" t="s">
        <v>20</v>
      </c>
      <c r="K16" t="s">
        <v>26</v>
      </c>
      <c r="L16">
        <v>0</v>
      </c>
      <c r="M16">
        <f>4/9</f>
        <v>0.44444444444444442</v>
      </c>
      <c r="N16" s="13"/>
      <c r="O16" s="13"/>
      <c r="P16" s="13"/>
    </row>
    <row r="17" spans="1:16" x14ac:dyDescent="0.3">
      <c r="A17">
        <v>1</v>
      </c>
      <c r="B17" t="s">
        <v>12</v>
      </c>
      <c r="C17" t="s">
        <v>31</v>
      </c>
      <c r="K17" t="s">
        <v>27</v>
      </c>
      <c r="L17">
        <v>0</v>
      </c>
      <c r="M17">
        <f>2/9</f>
        <v>0.22222222222222221</v>
      </c>
      <c r="N17" s="13"/>
      <c r="O17" s="13"/>
      <c r="P17" s="13"/>
    </row>
    <row r="18" spans="1:16" x14ac:dyDescent="0.3">
      <c r="A18">
        <v>2</v>
      </c>
      <c r="B18" t="s">
        <v>13</v>
      </c>
      <c r="C18" t="s">
        <v>32</v>
      </c>
      <c r="H18">
        <v>5</v>
      </c>
      <c r="I18">
        <f>5/11</f>
        <v>0.45454545454545453</v>
      </c>
      <c r="J18">
        <f>6/11</f>
        <v>0.54545454545454541</v>
      </c>
      <c r="K18" t="s">
        <v>24</v>
      </c>
      <c r="L18">
        <v>0</v>
      </c>
      <c r="M18">
        <f>2/6</f>
        <v>0.33333333333333331</v>
      </c>
      <c r="N18" s="13">
        <f>2*I18*J18</f>
        <v>0.49586776859504128</v>
      </c>
      <c r="O18" s="13">
        <f>ABS(L18-M18)+ABS(L19-M19)+ABS(L20-M20)+ABS(L21-M21)</f>
        <v>0.93333333333333335</v>
      </c>
      <c r="P18" s="13">
        <f>N18*O18</f>
        <v>0.46280991735537186</v>
      </c>
    </row>
    <row r="19" spans="1:16" x14ac:dyDescent="0.3">
      <c r="A19">
        <v>3</v>
      </c>
      <c r="B19" t="s">
        <v>14</v>
      </c>
      <c r="C19" t="s">
        <v>33</v>
      </c>
      <c r="K19" t="s">
        <v>25</v>
      </c>
      <c r="L19">
        <f>1/5</f>
        <v>0.2</v>
      </c>
      <c r="M19">
        <f>2/6</f>
        <v>0.33333333333333331</v>
      </c>
      <c r="N19" s="13"/>
      <c r="O19" s="13"/>
      <c r="P19" s="13"/>
    </row>
    <row r="20" spans="1:16" x14ac:dyDescent="0.3">
      <c r="A20">
        <v>4</v>
      </c>
      <c r="B20" t="s">
        <v>15</v>
      </c>
      <c r="C20" t="s">
        <v>34</v>
      </c>
      <c r="K20" t="s">
        <v>26</v>
      </c>
      <c r="L20">
        <f>2/5</f>
        <v>0.4</v>
      </c>
      <c r="M20">
        <f>2/6</f>
        <v>0.33333333333333331</v>
      </c>
      <c r="N20" s="13"/>
      <c r="O20" s="13"/>
      <c r="P20" s="13"/>
    </row>
    <row r="21" spans="1:16" x14ac:dyDescent="0.3">
      <c r="A21">
        <v>5</v>
      </c>
      <c r="B21" t="s">
        <v>7</v>
      </c>
      <c r="C21" t="s">
        <v>8</v>
      </c>
      <c r="K21" t="s">
        <v>27</v>
      </c>
      <c r="L21">
        <f>2/5</f>
        <v>0.4</v>
      </c>
      <c r="M21">
        <v>0</v>
      </c>
      <c r="N21" s="13"/>
      <c r="O21" s="13"/>
      <c r="P21" s="13"/>
    </row>
    <row r="22" spans="1:16" x14ac:dyDescent="0.3">
      <c r="A22">
        <v>6</v>
      </c>
      <c r="B22" t="s">
        <v>8</v>
      </c>
      <c r="C22" t="s">
        <v>7</v>
      </c>
      <c r="H22">
        <v>6</v>
      </c>
      <c r="I22">
        <f>6/11</f>
        <v>0.54545454545454541</v>
      </c>
      <c r="J22">
        <f>5/11</f>
        <v>0.45454545454545453</v>
      </c>
      <c r="K22" t="s">
        <v>24</v>
      </c>
      <c r="L22">
        <f>2/6</f>
        <v>0.33333333333333331</v>
      </c>
      <c r="M22">
        <v>0</v>
      </c>
      <c r="N22" s="13">
        <f>2*I22*J22</f>
        <v>0.49586776859504128</v>
      </c>
      <c r="O22" s="13">
        <f>ABS(L22-M22)+ABS(L23-M23)+ABS(L24-M24)+ABS(L25-M25)</f>
        <v>0.93333333333333335</v>
      </c>
      <c r="P22" s="13">
        <f>N22*O22</f>
        <v>0.46280991735537186</v>
      </c>
    </row>
    <row r="23" spans="1:16" x14ac:dyDescent="0.3">
      <c r="A23">
        <v>7</v>
      </c>
      <c r="B23" t="s">
        <v>16</v>
      </c>
      <c r="C23" t="s">
        <v>17</v>
      </c>
      <c r="K23" t="s">
        <v>25</v>
      </c>
      <c r="L23">
        <f>2/6</f>
        <v>0.33333333333333331</v>
      </c>
      <c r="M23">
        <f>1/5</f>
        <v>0.2</v>
      </c>
      <c r="N23" s="13"/>
      <c r="O23" s="13"/>
      <c r="P23" s="13"/>
    </row>
    <row r="24" spans="1:16" x14ac:dyDescent="0.3">
      <c r="A24">
        <v>8</v>
      </c>
      <c r="B24" t="s">
        <v>30</v>
      </c>
      <c r="C24" t="s">
        <v>35</v>
      </c>
      <c r="K24" t="s">
        <v>26</v>
      </c>
      <c r="L24">
        <f>2/6</f>
        <v>0.33333333333333331</v>
      </c>
      <c r="M24">
        <f>2/5</f>
        <v>0.4</v>
      </c>
      <c r="N24" s="13"/>
      <c r="O24" s="13"/>
      <c r="P24" s="13"/>
    </row>
    <row r="25" spans="1:16" x14ac:dyDescent="0.3">
      <c r="A25">
        <v>9</v>
      </c>
      <c r="B25" t="s">
        <v>36</v>
      </c>
      <c r="C25" t="s">
        <v>18</v>
      </c>
      <c r="K25" t="s">
        <v>27</v>
      </c>
      <c r="L25">
        <v>0</v>
      </c>
      <c r="M25">
        <f>2/5</f>
        <v>0.4</v>
      </c>
      <c r="N25" s="13"/>
      <c r="O25" s="13"/>
      <c r="P25" s="13"/>
    </row>
    <row r="26" spans="1:16" x14ac:dyDescent="0.3">
      <c r="A26">
        <v>10</v>
      </c>
      <c r="B26" t="s">
        <v>49</v>
      </c>
      <c r="C26" t="s">
        <v>50</v>
      </c>
      <c r="H26">
        <v>7</v>
      </c>
      <c r="I26" s="2">
        <f>5/11</f>
        <v>0.45454545454545453</v>
      </c>
      <c r="J26">
        <f>6/11</f>
        <v>0.54545454545454541</v>
      </c>
      <c r="K26" t="s">
        <v>24</v>
      </c>
      <c r="L26">
        <f>2/5</f>
        <v>0.4</v>
      </c>
      <c r="M26">
        <f>0</f>
        <v>0</v>
      </c>
      <c r="N26" s="13">
        <f>2*I26*J26</f>
        <v>0.49586776859504128</v>
      </c>
      <c r="O26" s="13">
        <f>ABS(L26-M26)+ABS(L27-M27)+ABS(L28-M28)+ABS(L29-M29)</f>
        <v>0.93333333333333335</v>
      </c>
      <c r="P26" s="13">
        <f>N26*O26</f>
        <v>0.46280991735537186</v>
      </c>
    </row>
    <row r="27" spans="1:16" x14ac:dyDescent="0.3">
      <c r="A27">
        <v>11</v>
      </c>
      <c r="B27" t="s">
        <v>51</v>
      </c>
      <c r="C27" t="s">
        <v>52</v>
      </c>
      <c r="K27" t="s">
        <v>25</v>
      </c>
      <c r="L27">
        <f>1/5</f>
        <v>0.2</v>
      </c>
      <c r="M27">
        <f>2/6</f>
        <v>0.33333333333333331</v>
      </c>
      <c r="N27" s="13"/>
      <c r="O27" s="13"/>
      <c r="P27" s="13"/>
    </row>
    <row r="28" spans="1:16" x14ac:dyDescent="0.3">
      <c r="A28">
        <v>12</v>
      </c>
      <c r="B28" t="s">
        <v>53</v>
      </c>
      <c r="C28" t="s">
        <v>54</v>
      </c>
      <c r="K28" t="s">
        <v>26</v>
      </c>
      <c r="L28">
        <f>2/5</f>
        <v>0.4</v>
      </c>
      <c r="M28">
        <f>2/6</f>
        <v>0.33333333333333331</v>
      </c>
      <c r="N28" s="13"/>
      <c r="O28" s="13"/>
      <c r="P28" s="13"/>
    </row>
    <row r="29" spans="1:16" x14ac:dyDescent="0.3">
      <c r="K29" t="s">
        <v>27</v>
      </c>
      <c r="L29">
        <f>0</f>
        <v>0</v>
      </c>
      <c r="M29">
        <f>2/6</f>
        <v>0.33333333333333331</v>
      </c>
      <c r="N29" s="13"/>
      <c r="O29" s="13"/>
      <c r="P29" s="13"/>
    </row>
    <row r="30" spans="1:16" x14ac:dyDescent="0.3">
      <c r="H30">
        <v>8</v>
      </c>
      <c r="I30">
        <f>3/11</f>
        <v>0.27272727272727271</v>
      </c>
      <c r="J30">
        <f>8/11</f>
        <v>0.72727272727272729</v>
      </c>
      <c r="K30" t="s">
        <v>24</v>
      </c>
      <c r="L30">
        <v>0</v>
      </c>
      <c r="M30">
        <f>2/8</f>
        <v>0.25</v>
      </c>
      <c r="N30" s="13">
        <f>2*I30*J30</f>
        <v>0.39669421487603301</v>
      </c>
      <c r="O30" s="13">
        <f>ABS(L30-M30)+ABS(L31-M31)+ABS(L32-M32)+ABS(L33-M33)</f>
        <v>0.58333333333333326</v>
      </c>
      <c r="P30" s="13">
        <f>N30*O30</f>
        <v>0.2314049586776859</v>
      </c>
    </row>
    <row r="31" spans="1:16" x14ac:dyDescent="0.3">
      <c r="K31" t="s">
        <v>25</v>
      </c>
      <c r="L31">
        <f>1/3</f>
        <v>0.33333333333333331</v>
      </c>
      <c r="M31">
        <f>2/8</f>
        <v>0.25</v>
      </c>
      <c r="N31" s="13"/>
      <c r="O31" s="13"/>
      <c r="P31" s="13"/>
    </row>
    <row r="32" spans="1:16" x14ac:dyDescent="0.3">
      <c r="K32" t="s">
        <v>26</v>
      </c>
      <c r="L32">
        <f>1/3</f>
        <v>0.33333333333333331</v>
      </c>
      <c r="M32">
        <f>3/8</f>
        <v>0.375</v>
      </c>
      <c r="N32" s="13"/>
      <c r="O32" s="13"/>
      <c r="P32" s="13"/>
    </row>
    <row r="33" spans="3:16" x14ac:dyDescent="0.3">
      <c r="K33" t="s">
        <v>27</v>
      </c>
      <c r="L33">
        <f>1/3</f>
        <v>0.33333333333333331</v>
      </c>
      <c r="M33">
        <f>1/8</f>
        <v>0.125</v>
      </c>
      <c r="N33" s="13"/>
      <c r="O33" s="13"/>
      <c r="P33" s="13"/>
    </row>
    <row r="34" spans="3:16" x14ac:dyDescent="0.3">
      <c r="H34">
        <v>9</v>
      </c>
      <c r="I34">
        <f>3/11</f>
        <v>0.27272727272727271</v>
      </c>
      <c r="J34">
        <f>8/11</f>
        <v>0.72727272727272729</v>
      </c>
      <c r="K34" t="s">
        <v>24</v>
      </c>
      <c r="L34">
        <v>0</v>
      </c>
      <c r="M34">
        <f>2/8</f>
        <v>0.25</v>
      </c>
      <c r="N34" s="13">
        <f>2*I34*J34</f>
        <v>0.39669421487603301</v>
      </c>
      <c r="O34" s="13">
        <f>ABS(L34-M34)+ABS(L35-M35)+ABS(L36-M36)+ABS(L37-M37)</f>
        <v>0.58333333333333326</v>
      </c>
      <c r="P34" s="13">
        <f>N34*O34</f>
        <v>0.2314049586776859</v>
      </c>
    </row>
    <row r="35" spans="3:16" x14ac:dyDescent="0.3">
      <c r="K35" t="s">
        <v>25</v>
      </c>
      <c r="L35">
        <f>1/3</f>
        <v>0.33333333333333331</v>
      </c>
      <c r="M35">
        <f>2/8</f>
        <v>0.25</v>
      </c>
      <c r="N35" s="13"/>
      <c r="O35" s="13"/>
      <c r="P35" s="13"/>
    </row>
    <row r="36" spans="3:16" x14ac:dyDescent="0.3">
      <c r="K36" t="s">
        <v>26</v>
      </c>
      <c r="L36">
        <f>1/3</f>
        <v>0.33333333333333331</v>
      </c>
      <c r="M36">
        <f>3/8</f>
        <v>0.375</v>
      </c>
      <c r="N36" s="13"/>
      <c r="O36" s="13"/>
      <c r="P36" s="13"/>
    </row>
    <row r="37" spans="3:16" x14ac:dyDescent="0.3">
      <c r="K37" t="s">
        <v>27</v>
      </c>
      <c r="L37">
        <f>1/3</f>
        <v>0.33333333333333331</v>
      </c>
      <c r="M37">
        <f>1/8</f>
        <v>0.125</v>
      </c>
      <c r="N37" s="13"/>
      <c r="O37" s="13"/>
      <c r="P37" s="13"/>
    </row>
    <row r="38" spans="3:16" x14ac:dyDescent="0.3">
      <c r="H38">
        <v>10</v>
      </c>
      <c r="I38">
        <f>7/11</f>
        <v>0.63636363636363635</v>
      </c>
      <c r="J38">
        <f>4/11</f>
        <v>0.36363636363636365</v>
      </c>
      <c r="K38" t="s">
        <v>24</v>
      </c>
      <c r="L38">
        <f>1/7</f>
        <v>0.14285714285714285</v>
      </c>
      <c r="M38">
        <f>1/4</f>
        <v>0.25</v>
      </c>
      <c r="N38" s="13">
        <f t="shared" ref="N38:N46" si="0">2*I38*J38</f>
        <v>0.46280991735537191</v>
      </c>
      <c r="O38" s="13">
        <f t="shared" ref="O38:O46" si="1">ABS(L38-M38)+ABS(L39-M39)+ABS(L40-M40)+ABS(L41-M41)</f>
        <v>0.92857142857142849</v>
      </c>
      <c r="P38" s="13">
        <f t="shared" ref="P38:P46" si="2">N38*O38</f>
        <v>0.42975206611570244</v>
      </c>
    </row>
    <row r="39" spans="3:16" x14ac:dyDescent="0.3">
      <c r="K39" t="s">
        <v>25</v>
      </c>
      <c r="L39">
        <f>1/7</f>
        <v>0.14285714285714285</v>
      </c>
      <c r="M39">
        <f>2/4</f>
        <v>0.5</v>
      </c>
      <c r="N39" s="13"/>
      <c r="O39" s="13"/>
      <c r="P39" s="13"/>
    </row>
    <row r="40" spans="3:16" x14ac:dyDescent="0.3">
      <c r="K40" t="s">
        <v>26</v>
      </c>
      <c r="L40">
        <f>3/7</f>
        <v>0.42857142857142855</v>
      </c>
      <c r="M40">
        <f>1/4</f>
        <v>0.25</v>
      </c>
      <c r="N40" s="13"/>
      <c r="O40" s="13"/>
      <c r="P40" s="13"/>
    </row>
    <row r="41" spans="3:16" x14ac:dyDescent="0.3">
      <c r="K41" t="s">
        <v>27</v>
      </c>
      <c r="L41">
        <f>2/7</f>
        <v>0.2857142857142857</v>
      </c>
      <c r="M41">
        <v>0</v>
      </c>
      <c r="N41" s="13"/>
      <c r="O41" s="13"/>
      <c r="P41" s="13"/>
    </row>
    <row r="42" spans="3:16" x14ac:dyDescent="0.3">
      <c r="H42">
        <v>11</v>
      </c>
      <c r="I42" s="2">
        <f>5/11</f>
        <v>0.45454545454545453</v>
      </c>
      <c r="J42">
        <f>6/11</f>
        <v>0.54545454545454541</v>
      </c>
      <c r="K42" t="s">
        <v>24</v>
      </c>
      <c r="L42">
        <f>1/5</f>
        <v>0.2</v>
      </c>
      <c r="M42">
        <f>1/6</f>
        <v>0.16666666666666666</v>
      </c>
      <c r="N42" s="13">
        <f>2*I42*J42</f>
        <v>0.49586776859504128</v>
      </c>
      <c r="O42" s="13">
        <f>ABS(L42-M42)+ABS(L43-M43)+ABS(L44-M44)+ABS(L45-M45)</f>
        <v>0.66666666666666674</v>
      </c>
      <c r="P42" s="13">
        <f>N42*O42</f>
        <v>0.33057851239669422</v>
      </c>
    </row>
    <row r="43" spans="3:16" x14ac:dyDescent="0.3">
      <c r="C43" s="3"/>
      <c r="D43" s="3"/>
      <c r="K43" t="s">
        <v>25</v>
      </c>
      <c r="L43">
        <f>2/5</f>
        <v>0.4</v>
      </c>
      <c r="M43">
        <f>1/6</f>
        <v>0.16666666666666666</v>
      </c>
      <c r="N43" s="13"/>
      <c r="O43" s="13"/>
      <c r="P43" s="13"/>
    </row>
    <row r="44" spans="3:16" x14ac:dyDescent="0.3">
      <c r="K44" t="s">
        <v>26</v>
      </c>
      <c r="L44">
        <f>2/5</f>
        <v>0.4</v>
      </c>
      <c r="M44">
        <f>2/6</f>
        <v>0.33333333333333331</v>
      </c>
      <c r="N44" s="13"/>
      <c r="O44" s="13"/>
      <c r="P44" s="13"/>
    </row>
    <row r="45" spans="3:16" x14ac:dyDescent="0.3">
      <c r="K45" t="s">
        <v>27</v>
      </c>
      <c r="L45">
        <v>0</v>
      </c>
      <c r="M45">
        <f>2/6</f>
        <v>0.33333333333333331</v>
      </c>
      <c r="N45" s="13"/>
      <c r="O45" s="13"/>
      <c r="P45" s="13"/>
    </row>
    <row r="46" spans="3:16" x14ac:dyDescent="0.3">
      <c r="H46">
        <v>12</v>
      </c>
      <c r="I46">
        <f>5/11</f>
        <v>0.45454545454545453</v>
      </c>
      <c r="J46">
        <f>6/11</f>
        <v>0.54545454545454541</v>
      </c>
      <c r="K46" t="s">
        <v>24</v>
      </c>
      <c r="L46">
        <f>2/5</f>
        <v>0.4</v>
      </c>
      <c r="M46">
        <v>0</v>
      </c>
      <c r="N46" s="13">
        <f t="shared" si="0"/>
        <v>0.49586776859504128</v>
      </c>
      <c r="O46" s="13">
        <f t="shared" si="1"/>
        <v>1.2666666666666666</v>
      </c>
      <c r="P46" s="13">
        <f t="shared" si="2"/>
        <v>0.62809917355371891</v>
      </c>
    </row>
    <row r="47" spans="3:16" x14ac:dyDescent="0.3">
      <c r="K47" t="s">
        <v>25</v>
      </c>
      <c r="L47">
        <f>2/5</f>
        <v>0.4</v>
      </c>
      <c r="M47">
        <f>1/6</f>
        <v>0.16666666666666666</v>
      </c>
      <c r="N47" s="13"/>
      <c r="O47" s="13"/>
      <c r="P47" s="13"/>
    </row>
    <row r="48" spans="3:16" x14ac:dyDescent="0.3">
      <c r="K48" t="s">
        <v>26</v>
      </c>
      <c r="L48">
        <f>1/5</f>
        <v>0.2</v>
      </c>
      <c r="M48">
        <f>3/6</f>
        <v>0.5</v>
      </c>
      <c r="N48" s="13"/>
      <c r="O48" s="13"/>
      <c r="P48" s="13"/>
    </row>
    <row r="49" spans="11:16" x14ac:dyDescent="0.3">
      <c r="K49" t="s">
        <v>27</v>
      </c>
      <c r="L49">
        <v>0</v>
      </c>
      <c r="M49">
        <f>2/6</f>
        <v>0.33333333333333331</v>
      </c>
      <c r="N49" s="13"/>
      <c r="O49" s="13"/>
      <c r="P49" s="13"/>
    </row>
    <row r="50" spans="11:16" x14ac:dyDescent="0.3">
      <c r="K50"/>
    </row>
    <row r="51" spans="11:16" x14ac:dyDescent="0.3">
      <c r="K51"/>
    </row>
    <row r="52" spans="11:16" x14ac:dyDescent="0.3">
      <c r="K52"/>
    </row>
    <row r="53" spans="11:16" x14ac:dyDescent="0.3">
      <c r="K53"/>
    </row>
    <row r="54" spans="11:16" x14ac:dyDescent="0.3">
      <c r="K54"/>
    </row>
    <row r="55" spans="11:16" x14ac:dyDescent="0.3">
      <c r="K55"/>
    </row>
    <row r="56" spans="11:16" x14ac:dyDescent="0.3">
      <c r="K56"/>
    </row>
    <row r="57" spans="11:16" x14ac:dyDescent="0.3">
      <c r="K57"/>
    </row>
    <row r="58" spans="11:16" x14ac:dyDescent="0.3">
      <c r="K58"/>
    </row>
    <row r="59" spans="11:16" x14ac:dyDescent="0.3">
      <c r="K59"/>
    </row>
    <row r="60" spans="11:16" x14ac:dyDescent="0.3">
      <c r="K60"/>
    </row>
    <row r="61" spans="11:16" x14ac:dyDescent="0.3">
      <c r="K61"/>
    </row>
    <row r="62" spans="11:16" x14ac:dyDescent="0.3">
      <c r="K62"/>
    </row>
    <row r="63" spans="11:16" x14ac:dyDescent="0.3">
      <c r="K63"/>
    </row>
    <row r="64" spans="11:16" x14ac:dyDescent="0.3">
      <c r="K64"/>
    </row>
    <row r="65" spans="11:11" x14ac:dyDescent="0.3">
      <c r="K65"/>
    </row>
    <row r="66" spans="11:11" x14ac:dyDescent="0.3">
      <c r="K66"/>
    </row>
    <row r="67" spans="11:11" x14ac:dyDescent="0.3">
      <c r="K67"/>
    </row>
    <row r="68" spans="11:11" x14ac:dyDescent="0.3">
      <c r="K68"/>
    </row>
    <row r="69" spans="11:11" x14ac:dyDescent="0.3">
      <c r="K69"/>
    </row>
    <row r="70" spans="11:11" x14ac:dyDescent="0.3">
      <c r="K70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11EE-17FC-45F7-AD4F-630D9682FE95}">
  <dimension ref="A1:Q47"/>
  <sheetViews>
    <sheetView workbookViewId="0">
      <selection activeCell="E29" sqref="E29"/>
    </sheetView>
  </sheetViews>
  <sheetFormatPr defaultRowHeight="14.4" x14ac:dyDescent="0.3"/>
  <cols>
    <col min="1" max="1" width="11.33203125" customWidth="1"/>
    <col min="2" max="2" width="18" customWidth="1"/>
    <col min="3" max="3" width="23.77734375" bestFit="1" customWidth="1"/>
    <col min="5" max="5" width="15.6640625" customWidth="1"/>
    <col min="6" max="6" width="23.5546875" bestFit="1" customWidth="1"/>
    <col min="9" max="9" width="14.109375" customWidth="1"/>
    <col min="10" max="10" width="12" bestFit="1" customWidth="1"/>
    <col min="11" max="11" width="9.44140625" customWidth="1"/>
    <col min="12" max="12" width="14.5546875" customWidth="1"/>
    <col min="13" max="14" width="12" bestFit="1" customWidth="1"/>
    <col min="15" max="15" width="19.109375" customWidth="1"/>
  </cols>
  <sheetData>
    <row r="1" spans="1:17" ht="36.6" x14ac:dyDescent="0.7">
      <c r="A1" s="13"/>
      <c r="B1" s="13"/>
      <c r="C1" s="13"/>
      <c r="D1" s="13"/>
      <c r="E1" s="17" t="s">
        <v>28</v>
      </c>
      <c r="F1" s="16"/>
      <c r="G1" s="16"/>
      <c r="H1" s="16"/>
      <c r="I1" s="16"/>
      <c r="J1" s="16"/>
      <c r="K1" s="13"/>
      <c r="L1" s="13"/>
      <c r="M1" s="13"/>
      <c r="N1" s="13"/>
      <c r="O1" s="13"/>
      <c r="P1" s="13"/>
      <c r="Q1" s="13"/>
    </row>
    <row r="2" spans="1:17" x14ac:dyDescent="0.3">
      <c r="A2" s="13"/>
      <c r="B2" s="13"/>
      <c r="C2" s="13"/>
      <c r="D2" s="13"/>
      <c r="E2" s="16"/>
      <c r="F2" s="16"/>
      <c r="G2" s="13" t="s">
        <v>29</v>
      </c>
      <c r="H2" s="13" t="s">
        <v>21</v>
      </c>
      <c r="I2" s="13" t="s">
        <v>40</v>
      </c>
      <c r="J2" s="13" t="s">
        <v>41</v>
      </c>
      <c r="K2" s="13" t="s">
        <v>42</v>
      </c>
      <c r="L2" s="15" t="s">
        <v>43</v>
      </c>
      <c r="M2" s="13" t="s">
        <v>46</v>
      </c>
      <c r="N2" s="13" t="s">
        <v>47</v>
      </c>
      <c r="O2" s="13" t="s">
        <v>48</v>
      </c>
      <c r="P2" s="13"/>
      <c r="Q2" s="13"/>
    </row>
    <row r="3" spans="1:17" x14ac:dyDescent="0.3">
      <c r="A3" s="13"/>
      <c r="B3" s="13"/>
      <c r="C3" s="13"/>
      <c r="D3" s="13"/>
      <c r="E3" s="16"/>
      <c r="F3" s="16"/>
      <c r="G3" s="13">
        <v>1</v>
      </c>
      <c r="H3" s="13" t="s">
        <v>24</v>
      </c>
      <c r="I3" s="13">
        <v>1</v>
      </c>
      <c r="J3" s="13">
        <f>I3/I7</f>
        <v>0.33333333333333331</v>
      </c>
      <c r="K3" s="13">
        <f>LOG(J3,2)</f>
        <v>-1.5849625007211563</v>
      </c>
      <c r="L3" s="13">
        <f>-J3*K3</f>
        <v>0.52832083357371873</v>
      </c>
      <c r="M3" s="13">
        <f>SUM(L3:L6)</f>
        <v>1.5849625007211561</v>
      </c>
      <c r="N3" s="13">
        <f>I7/11</f>
        <v>0.27272727272727271</v>
      </c>
      <c r="O3" s="13">
        <f>M3*N3</f>
        <v>0.43226250019667889</v>
      </c>
      <c r="P3" s="13"/>
      <c r="Q3" s="13"/>
    </row>
    <row r="4" spans="1:17" x14ac:dyDescent="0.3">
      <c r="A4" s="13"/>
      <c r="B4" s="13"/>
      <c r="C4" s="13"/>
      <c r="D4" s="13"/>
      <c r="E4" s="13"/>
      <c r="F4" s="13"/>
      <c r="G4" s="13"/>
      <c r="H4" s="13" t="s">
        <v>25</v>
      </c>
      <c r="I4" s="13">
        <v>1</v>
      </c>
      <c r="J4" s="13">
        <f>I4/I7</f>
        <v>0.33333333333333331</v>
      </c>
      <c r="K4" s="13">
        <f>LOG(J4,2)</f>
        <v>-1.5849625007211563</v>
      </c>
      <c r="L4" s="13">
        <f t="shared" ref="L4:L47" si="0">-J4*K4</f>
        <v>0.52832083357371873</v>
      </c>
      <c r="M4" s="13"/>
      <c r="N4" s="13"/>
      <c r="O4" s="13"/>
      <c r="P4" s="13"/>
      <c r="Q4" s="13"/>
    </row>
    <row r="5" spans="1:17" x14ac:dyDescent="0.3">
      <c r="A5" s="13" t="s">
        <v>4</v>
      </c>
      <c r="B5" s="13" t="s">
        <v>40</v>
      </c>
      <c r="C5" s="13" t="s">
        <v>41</v>
      </c>
      <c r="D5" s="13" t="s">
        <v>42</v>
      </c>
      <c r="E5" s="15" t="s">
        <v>43</v>
      </c>
      <c r="F5" s="13"/>
      <c r="G5" s="13"/>
      <c r="H5" s="13" t="s">
        <v>26</v>
      </c>
      <c r="I5" s="13">
        <v>1</v>
      </c>
      <c r="J5" s="13">
        <f>I5/I7</f>
        <v>0.33333333333333331</v>
      </c>
      <c r="K5" s="13">
        <f>LOG(J5,2)</f>
        <v>-1.5849625007211563</v>
      </c>
      <c r="L5" s="13">
        <f t="shared" si="0"/>
        <v>0.52832083357371873</v>
      </c>
      <c r="M5" s="13"/>
      <c r="N5" s="13"/>
      <c r="O5" s="13"/>
      <c r="P5" s="13"/>
      <c r="Q5" s="13"/>
    </row>
    <row r="6" spans="1:17" x14ac:dyDescent="0.3">
      <c r="A6" s="13">
        <v>1</v>
      </c>
      <c r="B6" s="13">
        <v>2</v>
      </c>
      <c r="C6" s="13">
        <f>B6/11</f>
        <v>0.18181818181818182</v>
      </c>
      <c r="D6" s="13">
        <f>LOG(C6,2)</f>
        <v>-2.4594316186372973</v>
      </c>
      <c r="E6" s="13">
        <f>-(C6*D6)</f>
        <v>0.44716938520678134</v>
      </c>
      <c r="F6" s="13"/>
      <c r="G6" s="13"/>
      <c r="H6" s="13" t="s">
        <v>27</v>
      </c>
      <c r="I6" s="13">
        <v>0</v>
      </c>
      <c r="J6" s="13">
        <v>0</v>
      </c>
      <c r="K6" s="13">
        <v>0</v>
      </c>
      <c r="L6" s="13">
        <f t="shared" si="0"/>
        <v>0</v>
      </c>
      <c r="M6" s="13"/>
      <c r="N6" s="13"/>
      <c r="O6" s="13"/>
      <c r="P6" s="13"/>
      <c r="Q6" s="13"/>
    </row>
    <row r="7" spans="1:17" x14ac:dyDescent="0.3">
      <c r="A7" s="13">
        <v>2</v>
      </c>
      <c r="B7" s="13">
        <v>3</v>
      </c>
      <c r="C7" s="13">
        <f t="shared" ref="C7:C9" si="1">B7/11</f>
        <v>0.27272727272727271</v>
      </c>
      <c r="D7" s="13">
        <f t="shared" ref="D7:D9" si="2">LOG(C7,2)</f>
        <v>-1.8744691179161412</v>
      </c>
      <c r="E7" s="13">
        <f t="shared" ref="E7:E9" si="3">-(C7*D7)</f>
        <v>0.51121885034076575</v>
      </c>
      <c r="F7" s="13"/>
      <c r="G7" s="13"/>
      <c r="H7" s="14" t="s">
        <v>45</v>
      </c>
      <c r="I7" s="13">
        <f>SUM((I3:I6))</f>
        <v>3</v>
      </c>
      <c r="J7" s="13"/>
      <c r="K7" s="13"/>
      <c r="L7" s="13"/>
      <c r="M7" s="13"/>
      <c r="N7" s="13"/>
      <c r="O7" s="13"/>
      <c r="P7" s="13"/>
      <c r="Q7" s="13"/>
    </row>
    <row r="8" spans="1:17" x14ac:dyDescent="0.3">
      <c r="A8" s="13">
        <v>3</v>
      </c>
      <c r="B8" s="13">
        <v>4</v>
      </c>
      <c r="C8" s="13">
        <f t="shared" si="1"/>
        <v>0.36363636363636365</v>
      </c>
      <c r="D8" s="13">
        <f t="shared" si="2"/>
        <v>-1.4594316186372973</v>
      </c>
      <c r="E8" s="13">
        <f t="shared" si="3"/>
        <v>0.53070240677719904</v>
      </c>
      <c r="F8" s="13"/>
      <c r="G8" s="13">
        <v>2</v>
      </c>
      <c r="H8" s="13" t="s">
        <v>24</v>
      </c>
      <c r="I8" s="13">
        <v>0</v>
      </c>
      <c r="J8" s="13">
        <v>0</v>
      </c>
      <c r="K8" s="13">
        <v>0</v>
      </c>
      <c r="L8" s="13">
        <f t="shared" si="0"/>
        <v>0</v>
      </c>
      <c r="M8" s="13">
        <f>SUM(L8:L11)</f>
        <v>1</v>
      </c>
      <c r="N8" s="13">
        <f>I12/11</f>
        <v>0.36363636363636365</v>
      </c>
      <c r="O8" s="13">
        <f>M8*N8</f>
        <v>0.36363636363636365</v>
      </c>
      <c r="P8" s="13"/>
      <c r="Q8" s="13"/>
    </row>
    <row r="9" spans="1:17" x14ac:dyDescent="0.3">
      <c r="A9" s="13">
        <v>4</v>
      </c>
      <c r="B9" s="13">
        <v>2</v>
      </c>
      <c r="C9" s="13">
        <f t="shared" si="1"/>
        <v>0.18181818181818182</v>
      </c>
      <c r="D9" s="13">
        <f t="shared" si="2"/>
        <v>-2.4594316186372973</v>
      </c>
      <c r="E9" s="13">
        <f t="shared" si="3"/>
        <v>0.44716938520678134</v>
      </c>
      <c r="F9" s="13"/>
      <c r="G9" s="13"/>
      <c r="H9" s="13" t="s">
        <v>25</v>
      </c>
      <c r="I9" s="13">
        <v>0</v>
      </c>
      <c r="J9" s="13">
        <v>0</v>
      </c>
      <c r="K9" s="13">
        <v>0</v>
      </c>
      <c r="L9" s="13">
        <f t="shared" si="0"/>
        <v>0</v>
      </c>
      <c r="M9" s="13"/>
      <c r="N9" s="13"/>
      <c r="O9" s="13"/>
      <c r="P9" s="13"/>
      <c r="Q9" s="13"/>
    </row>
    <row r="10" spans="1:17" x14ac:dyDescent="0.3">
      <c r="A10" s="13"/>
      <c r="B10" s="13"/>
      <c r="C10" s="13"/>
      <c r="D10" s="13"/>
      <c r="E10" s="13"/>
      <c r="F10" s="13"/>
      <c r="H10" t="s">
        <v>26</v>
      </c>
      <c r="I10">
        <v>2</v>
      </c>
      <c r="J10">
        <f>2/4</f>
        <v>0.5</v>
      </c>
      <c r="K10" s="13">
        <f t="shared" ref="K9:K47" si="4">LOG(J10,2)</f>
        <v>-1</v>
      </c>
      <c r="L10" s="13">
        <f t="shared" si="0"/>
        <v>0.5</v>
      </c>
      <c r="P10" s="13"/>
      <c r="Q10" s="13"/>
    </row>
    <row r="11" spans="1:17" x14ac:dyDescent="0.3">
      <c r="A11" s="13"/>
      <c r="B11" s="13"/>
      <c r="C11" s="13"/>
      <c r="D11" s="14" t="s">
        <v>44</v>
      </c>
      <c r="E11" s="13">
        <f>SUM(E6:E9)</f>
        <v>1.9362600275315274</v>
      </c>
      <c r="F11" s="13"/>
      <c r="H11" t="s">
        <v>27</v>
      </c>
      <c r="I11">
        <v>2</v>
      </c>
      <c r="J11">
        <f>2/4</f>
        <v>0.5</v>
      </c>
      <c r="K11" s="13">
        <f t="shared" si="4"/>
        <v>-1</v>
      </c>
      <c r="L11" s="13">
        <f t="shared" si="0"/>
        <v>0.5</v>
      </c>
      <c r="P11" s="13"/>
      <c r="Q11" s="13"/>
    </row>
    <row r="12" spans="1:17" x14ac:dyDescent="0.3">
      <c r="A12" s="13"/>
      <c r="B12" s="13"/>
      <c r="C12" s="13"/>
      <c r="D12" s="13"/>
      <c r="E12" s="13"/>
      <c r="F12" s="13"/>
      <c r="H12" s="14" t="s">
        <v>45</v>
      </c>
      <c r="I12">
        <f>SUM(I8:I11)</f>
        <v>4</v>
      </c>
      <c r="K12" s="13"/>
      <c r="L12" s="13"/>
      <c r="P12" s="13"/>
      <c r="Q12" s="13"/>
    </row>
    <row r="13" spans="1:17" x14ac:dyDescent="0.3">
      <c r="A13" s="4" t="s">
        <v>29</v>
      </c>
      <c r="B13" s="5" t="s">
        <v>19</v>
      </c>
      <c r="C13" s="6" t="s">
        <v>20</v>
      </c>
      <c r="G13">
        <v>3</v>
      </c>
      <c r="H13" t="s">
        <v>24</v>
      </c>
      <c r="I13">
        <v>0</v>
      </c>
      <c r="J13">
        <v>0</v>
      </c>
      <c r="K13" s="13">
        <v>0</v>
      </c>
      <c r="L13" s="13">
        <f t="shared" si="0"/>
        <v>0</v>
      </c>
      <c r="M13">
        <f>SUM(L13:L16)</f>
        <v>1</v>
      </c>
      <c r="N13">
        <f>I17/11</f>
        <v>0.18181818181818182</v>
      </c>
      <c r="O13">
        <f>M13*N13</f>
        <v>0.18181818181818182</v>
      </c>
    </row>
    <row r="14" spans="1:17" x14ac:dyDescent="0.3">
      <c r="A14" s="7">
        <v>1</v>
      </c>
      <c r="B14" s="8" t="s">
        <v>12</v>
      </c>
      <c r="C14" s="9" t="s">
        <v>31</v>
      </c>
      <c r="H14" t="s">
        <v>25</v>
      </c>
      <c r="I14">
        <v>1</v>
      </c>
      <c r="J14">
        <f>1/2</f>
        <v>0.5</v>
      </c>
      <c r="K14" s="13">
        <f t="shared" si="4"/>
        <v>-1</v>
      </c>
      <c r="L14" s="13">
        <f t="shared" si="0"/>
        <v>0.5</v>
      </c>
    </row>
    <row r="15" spans="1:17" x14ac:dyDescent="0.3">
      <c r="A15" s="7">
        <v>2</v>
      </c>
      <c r="B15" s="8" t="s">
        <v>13</v>
      </c>
      <c r="C15" s="9" t="s">
        <v>32</v>
      </c>
      <c r="H15" t="s">
        <v>26</v>
      </c>
      <c r="I15">
        <v>1</v>
      </c>
      <c r="J15">
        <f>1/2</f>
        <v>0.5</v>
      </c>
      <c r="K15" s="13">
        <f t="shared" si="4"/>
        <v>-1</v>
      </c>
      <c r="L15" s="13">
        <f t="shared" si="0"/>
        <v>0.5</v>
      </c>
    </row>
    <row r="16" spans="1:17" x14ac:dyDescent="0.3">
      <c r="A16" s="7">
        <v>3</v>
      </c>
      <c r="B16" s="8" t="s">
        <v>14</v>
      </c>
      <c r="C16" s="9" t="s">
        <v>33</v>
      </c>
      <c r="H16" t="s">
        <v>27</v>
      </c>
      <c r="I16">
        <v>0</v>
      </c>
      <c r="J16">
        <v>0</v>
      </c>
      <c r="K16" s="13">
        <v>0</v>
      </c>
      <c r="L16" s="13">
        <f t="shared" si="0"/>
        <v>0</v>
      </c>
    </row>
    <row r="17" spans="1:15" x14ac:dyDescent="0.3">
      <c r="A17" s="7">
        <v>4</v>
      </c>
      <c r="B17" s="8" t="s">
        <v>15</v>
      </c>
      <c r="C17" s="9" t="s">
        <v>34</v>
      </c>
      <c r="H17" s="14" t="s">
        <v>45</v>
      </c>
      <c r="I17">
        <f>SUM(I13:I16)</f>
        <v>2</v>
      </c>
      <c r="K17" s="13"/>
      <c r="L17" s="13"/>
    </row>
    <row r="18" spans="1:15" x14ac:dyDescent="0.3">
      <c r="A18" s="7">
        <v>5</v>
      </c>
      <c r="B18" s="8" t="s">
        <v>7</v>
      </c>
      <c r="C18" s="9" t="s">
        <v>8</v>
      </c>
      <c r="G18">
        <v>4</v>
      </c>
      <c r="H18" t="s">
        <v>24</v>
      </c>
      <c r="I18">
        <v>1</v>
      </c>
      <c r="J18">
        <f>1/2</f>
        <v>0.5</v>
      </c>
      <c r="K18" s="13">
        <f t="shared" si="4"/>
        <v>-1</v>
      </c>
      <c r="L18" s="13">
        <f t="shared" si="0"/>
        <v>0.5</v>
      </c>
      <c r="M18">
        <f>SUM(L18:L21)</f>
        <v>1</v>
      </c>
      <c r="N18">
        <f>I22/11</f>
        <v>0.18181818181818182</v>
      </c>
      <c r="O18">
        <f>M18*N18</f>
        <v>0.18181818181818182</v>
      </c>
    </row>
    <row r="19" spans="1:15" x14ac:dyDescent="0.3">
      <c r="A19" s="7">
        <v>6</v>
      </c>
      <c r="B19" s="8" t="s">
        <v>8</v>
      </c>
      <c r="C19" s="9" t="s">
        <v>7</v>
      </c>
      <c r="H19" t="s">
        <v>25</v>
      </c>
      <c r="I19">
        <v>1</v>
      </c>
      <c r="J19">
        <f>1/2</f>
        <v>0.5</v>
      </c>
      <c r="K19" s="13">
        <f t="shared" si="4"/>
        <v>-1</v>
      </c>
      <c r="L19" s="13">
        <f t="shared" si="0"/>
        <v>0.5</v>
      </c>
    </row>
    <row r="20" spans="1:15" x14ac:dyDescent="0.3">
      <c r="A20" s="7">
        <v>7</v>
      </c>
      <c r="B20" s="8" t="s">
        <v>16</v>
      </c>
      <c r="C20" s="9" t="s">
        <v>17</v>
      </c>
      <c r="H20" t="s">
        <v>26</v>
      </c>
      <c r="I20">
        <v>0</v>
      </c>
      <c r="J20">
        <v>0</v>
      </c>
      <c r="K20" s="13">
        <v>0</v>
      </c>
      <c r="L20" s="13">
        <f t="shared" si="0"/>
        <v>0</v>
      </c>
    </row>
    <row r="21" spans="1:15" x14ac:dyDescent="0.3">
      <c r="A21" s="7">
        <v>8</v>
      </c>
      <c r="B21" s="8" t="s">
        <v>30</v>
      </c>
      <c r="C21" s="9" t="s">
        <v>35</v>
      </c>
      <c r="H21" t="s">
        <v>27</v>
      </c>
      <c r="I21">
        <v>0</v>
      </c>
      <c r="J21">
        <v>0</v>
      </c>
      <c r="K21" s="13">
        <v>0</v>
      </c>
      <c r="L21" s="13">
        <f t="shared" si="0"/>
        <v>0</v>
      </c>
    </row>
    <row r="22" spans="1:15" x14ac:dyDescent="0.3">
      <c r="A22" s="7">
        <v>9</v>
      </c>
      <c r="B22" s="8" t="s">
        <v>36</v>
      </c>
      <c r="C22" s="9" t="s">
        <v>18</v>
      </c>
      <c r="H22" s="14" t="s">
        <v>45</v>
      </c>
      <c r="I22">
        <f>SUM(I18:I21)</f>
        <v>2</v>
      </c>
      <c r="K22" s="13"/>
      <c r="L22" s="13"/>
    </row>
    <row r="23" spans="1:15" x14ac:dyDescent="0.3">
      <c r="A23" s="7"/>
      <c r="B23" s="8"/>
      <c r="C23" s="9"/>
      <c r="G23">
        <v>5</v>
      </c>
      <c r="H23" t="s">
        <v>24</v>
      </c>
      <c r="I23">
        <v>0</v>
      </c>
      <c r="J23">
        <v>0</v>
      </c>
      <c r="K23" s="13">
        <v>0</v>
      </c>
      <c r="L23" s="13">
        <f t="shared" si="0"/>
        <v>0</v>
      </c>
      <c r="M23">
        <f>SUM(L23:L26)</f>
        <v>1.5219280948873621</v>
      </c>
      <c r="N23">
        <f>I27/11</f>
        <v>0.45454545454545453</v>
      </c>
      <c r="O23">
        <f>M23*N23</f>
        <v>0.69178549767607367</v>
      </c>
    </row>
    <row r="24" spans="1:15" x14ac:dyDescent="0.3">
      <c r="A24" s="7"/>
      <c r="B24" s="8"/>
      <c r="C24" s="9"/>
      <c r="H24" t="s">
        <v>25</v>
      </c>
      <c r="I24">
        <v>1</v>
      </c>
      <c r="J24">
        <f>1/5</f>
        <v>0.2</v>
      </c>
      <c r="K24" s="13">
        <f t="shared" si="4"/>
        <v>-2.3219280948873622</v>
      </c>
      <c r="L24" s="13">
        <f t="shared" si="0"/>
        <v>0.46438561897747244</v>
      </c>
    </row>
    <row r="25" spans="1:15" x14ac:dyDescent="0.3">
      <c r="A25" s="10"/>
      <c r="B25" s="11"/>
      <c r="C25" s="12"/>
      <c r="H25" t="s">
        <v>26</v>
      </c>
      <c r="I25">
        <v>2</v>
      </c>
      <c r="J25">
        <f>2/5</f>
        <v>0.4</v>
      </c>
      <c r="K25" s="13">
        <f t="shared" si="4"/>
        <v>-1.3219280948873622</v>
      </c>
      <c r="L25" s="13">
        <f t="shared" si="0"/>
        <v>0.52877123795494485</v>
      </c>
    </row>
    <row r="26" spans="1:15" x14ac:dyDescent="0.3">
      <c r="H26" t="s">
        <v>27</v>
      </c>
      <c r="I26">
        <v>2</v>
      </c>
      <c r="J26">
        <f>2/5</f>
        <v>0.4</v>
      </c>
      <c r="K26" s="13">
        <f t="shared" si="4"/>
        <v>-1.3219280948873622</v>
      </c>
      <c r="L26" s="13">
        <f t="shared" si="0"/>
        <v>0.52877123795494485</v>
      </c>
    </row>
    <row r="27" spans="1:15" x14ac:dyDescent="0.3">
      <c r="H27" s="14" t="s">
        <v>45</v>
      </c>
      <c r="I27">
        <f>SUM(I23:I26)</f>
        <v>5</v>
      </c>
      <c r="K27" s="13"/>
      <c r="L27" s="13"/>
    </row>
    <row r="28" spans="1:15" x14ac:dyDescent="0.3">
      <c r="A28" t="s">
        <v>29</v>
      </c>
      <c r="B28" t="s">
        <v>55</v>
      </c>
      <c r="C28" t="s">
        <v>28</v>
      </c>
      <c r="G28">
        <v>6</v>
      </c>
      <c r="H28" t="s">
        <v>24</v>
      </c>
      <c r="I28">
        <v>2</v>
      </c>
      <c r="J28">
        <f>2/6</f>
        <v>0.33333333333333331</v>
      </c>
      <c r="K28" s="13">
        <f t="shared" si="4"/>
        <v>-1.5849625007211563</v>
      </c>
      <c r="L28" s="13">
        <f t="shared" si="0"/>
        <v>0.52832083357371873</v>
      </c>
      <c r="M28">
        <f>SUM(L28:L31)</f>
        <v>1.5849625007211561</v>
      </c>
      <c r="N28">
        <f>I32/11</f>
        <v>0.54545454545454541</v>
      </c>
      <c r="O28">
        <f>M28*N28</f>
        <v>0.86452500039335778</v>
      </c>
    </row>
    <row r="29" spans="1:15" ht="21" x14ac:dyDescent="0.4">
      <c r="A29" t="s">
        <v>0</v>
      </c>
      <c r="B29">
        <f>SUM(O3,O8,O13,O18)</f>
        <v>1.1595352274694062</v>
      </c>
      <c r="C29" s="18">
        <f>E11-B29</f>
        <v>0.77672480006212119</v>
      </c>
      <c r="H29" t="s">
        <v>25</v>
      </c>
      <c r="I29">
        <v>2</v>
      </c>
      <c r="J29">
        <f>2/6</f>
        <v>0.33333333333333331</v>
      </c>
      <c r="K29" s="13">
        <f t="shared" si="4"/>
        <v>-1.5849625007211563</v>
      </c>
      <c r="L29" s="13">
        <f t="shared" si="0"/>
        <v>0.52832083357371873</v>
      </c>
    </row>
    <row r="30" spans="1:15" x14ac:dyDescent="0.3">
      <c r="A30" t="s">
        <v>1</v>
      </c>
      <c r="B30">
        <f>SUM(O23,O28)</f>
        <v>1.5563104980694313</v>
      </c>
      <c r="C30">
        <f>E11-B30</f>
        <v>0.37994952946209604</v>
      </c>
      <c r="H30" t="s">
        <v>26</v>
      </c>
      <c r="I30">
        <v>2</v>
      </c>
      <c r="J30">
        <f>2/6</f>
        <v>0.33333333333333331</v>
      </c>
      <c r="K30" s="13">
        <f t="shared" si="4"/>
        <v>-1.5849625007211563</v>
      </c>
      <c r="L30" s="13">
        <f t="shared" si="0"/>
        <v>0.52832083357371873</v>
      </c>
    </row>
    <row r="31" spans="1:15" x14ac:dyDescent="0.3">
      <c r="A31" t="s">
        <v>2</v>
      </c>
      <c r="B31">
        <f>SUM(O33,O38,O43)</f>
        <v>1.5563104980694313</v>
      </c>
      <c r="C31">
        <f>E11-B31</f>
        <v>0.37994952946209604</v>
      </c>
      <c r="H31" t="s">
        <v>27</v>
      </c>
      <c r="I31">
        <v>0</v>
      </c>
      <c r="J31">
        <v>0</v>
      </c>
      <c r="K31" s="13">
        <v>0</v>
      </c>
      <c r="L31" s="13">
        <f t="shared" si="0"/>
        <v>0</v>
      </c>
    </row>
    <row r="32" spans="1:15" x14ac:dyDescent="0.3">
      <c r="H32" s="14" t="s">
        <v>45</v>
      </c>
      <c r="I32">
        <f>SUM(I28:I31)</f>
        <v>6</v>
      </c>
      <c r="K32" s="13"/>
      <c r="L32" s="13"/>
    </row>
    <row r="33" spans="7:15" x14ac:dyDescent="0.3">
      <c r="G33">
        <v>7</v>
      </c>
      <c r="H33" t="s">
        <v>24</v>
      </c>
      <c r="I33">
        <v>2</v>
      </c>
      <c r="J33">
        <f>2/5</f>
        <v>0.4</v>
      </c>
      <c r="K33" s="13">
        <f t="shared" si="4"/>
        <v>-1.3219280948873622</v>
      </c>
      <c r="L33" s="13">
        <f t="shared" si="0"/>
        <v>0.52877123795494485</v>
      </c>
      <c r="M33">
        <f>SUM(L33:L36)</f>
        <v>1.5219280948873621</v>
      </c>
      <c r="N33">
        <f>I37/11</f>
        <v>0.45454545454545453</v>
      </c>
      <c r="O33">
        <f>M33*N33</f>
        <v>0.69178549767607367</v>
      </c>
    </row>
    <row r="34" spans="7:15" x14ac:dyDescent="0.3">
      <c r="H34" t="s">
        <v>25</v>
      </c>
      <c r="I34">
        <v>1</v>
      </c>
      <c r="J34">
        <f>1/5</f>
        <v>0.2</v>
      </c>
      <c r="K34" s="13">
        <f t="shared" si="4"/>
        <v>-2.3219280948873622</v>
      </c>
      <c r="L34" s="13">
        <f t="shared" si="0"/>
        <v>0.46438561897747244</v>
      </c>
    </row>
    <row r="35" spans="7:15" x14ac:dyDescent="0.3">
      <c r="H35" t="s">
        <v>26</v>
      </c>
      <c r="I35">
        <v>2</v>
      </c>
      <c r="J35">
        <f>2/5</f>
        <v>0.4</v>
      </c>
      <c r="K35" s="13">
        <f t="shared" si="4"/>
        <v>-1.3219280948873622</v>
      </c>
      <c r="L35" s="13">
        <f t="shared" si="0"/>
        <v>0.52877123795494485</v>
      </c>
    </row>
    <row r="36" spans="7:15" x14ac:dyDescent="0.3">
      <c r="H36" t="s">
        <v>27</v>
      </c>
      <c r="I36">
        <v>0</v>
      </c>
      <c r="J36">
        <v>0</v>
      </c>
      <c r="K36" s="13">
        <v>0</v>
      </c>
      <c r="L36" s="13">
        <f t="shared" si="0"/>
        <v>0</v>
      </c>
    </row>
    <row r="37" spans="7:15" x14ac:dyDescent="0.3">
      <c r="H37" s="14" t="s">
        <v>45</v>
      </c>
      <c r="I37">
        <f>SUM(I33:I36)</f>
        <v>5</v>
      </c>
      <c r="K37" s="13"/>
      <c r="L37" s="13"/>
    </row>
    <row r="38" spans="7:15" x14ac:dyDescent="0.3">
      <c r="G38">
        <v>8</v>
      </c>
      <c r="H38" t="s">
        <v>24</v>
      </c>
      <c r="I38">
        <v>0</v>
      </c>
      <c r="J38">
        <v>0</v>
      </c>
      <c r="K38" s="13">
        <v>0</v>
      </c>
      <c r="L38" s="13">
        <f t="shared" si="0"/>
        <v>0</v>
      </c>
      <c r="M38">
        <f>SUM(L38:L41)</f>
        <v>1.5849625007211561</v>
      </c>
      <c r="N38">
        <f>I42/11</f>
        <v>0.27272727272727271</v>
      </c>
      <c r="O38">
        <f>M38*N38</f>
        <v>0.43226250019667889</v>
      </c>
    </row>
    <row r="39" spans="7:15" ht="14.4" customHeight="1" x14ac:dyDescent="0.3">
      <c r="H39" t="s">
        <v>25</v>
      </c>
      <c r="I39">
        <v>1</v>
      </c>
      <c r="J39">
        <f>1/3</f>
        <v>0.33333333333333331</v>
      </c>
      <c r="K39" s="13">
        <f t="shared" si="4"/>
        <v>-1.5849625007211563</v>
      </c>
      <c r="L39" s="13">
        <f t="shared" si="0"/>
        <v>0.52832083357371873</v>
      </c>
    </row>
    <row r="40" spans="7:15" x14ac:dyDescent="0.3">
      <c r="H40" t="s">
        <v>26</v>
      </c>
      <c r="I40">
        <v>1</v>
      </c>
      <c r="J40">
        <f>1/3</f>
        <v>0.33333333333333331</v>
      </c>
      <c r="K40" s="13">
        <f t="shared" si="4"/>
        <v>-1.5849625007211563</v>
      </c>
      <c r="L40" s="13">
        <f t="shared" si="0"/>
        <v>0.52832083357371873</v>
      </c>
    </row>
    <row r="41" spans="7:15" x14ac:dyDescent="0.3">
      <c r="H41" t="s">
        <v>27</v>
      </c>
      <c r="I41">
        <v>1</v>
      </c>
      <c r="J41">
        <f>1/3</f>
        <v>0.33333333333333331</v>
      </c>
      <c r="K41" s="13">
        <f t="shared" si="4"/>
        <v>-1.5849625007211563</v>
      </c>
      <c r="L41" s="13">
        <f t="shared" si="0"/>
        <v>0.52832083357371873</v>
      </c>
    </row>
    <row r="42" spans="7:15" x14ac:dyDescent="0.3">
      <c r="H42" s="14" t="s">
        <v>45</v>
      </c>
      <c r="I42">
        <f>SUM(I38:I41)</f>
        <v>3</v>
      </c>
      <c r="K42" s="13"/>
      <c r="L42" s="13"/>
    </row>
    <row r="43" spans="7:15" x14ac:dyDescent="0.3">
      <c r="G43">
        <v>9</v>
      </c>
      <c r="H43" t="s">
        <v>24</v>
      </c>
      <c r="I43">
        <v>0</v>
      </c>
      <c r="J43">
        <v>0</v>
      </c>
      <c r="K43" s="13">
        <v>0</v>
      </c>
      <c r="L43" s="13">
        <f t="shared" si="0"/>
        <v>0</v>
      </c>
      <c r="M43">
        <f>SUM(L43:L46)</f>
        <v>1.5849625007211561</v>
      </c>
      <c r="N43">
        <f>I47/11</f>
        <v>0.27272727272727271</v>
      </c>
      <c r="O43">
        <f>M43*N43</f>
        <v>0.43226250019667889</v>
      </c>
    </row>
    <row r="44" spans="7:15" x14ac:dyDescent="0.3">
      <c r="H44" t="s">
        <v>25</v>
      </c>
      <c r="I44">
        <v>1</v>
      </c>
      <c r="J44">
        <f>1/3</f>
        <v>0.33333333333333331</v>
      </c>
      <c r="K44" s="13">
        <f t="shared" si="4"/>
        <v>-1.5849625007211563</v>
      </c>
      <c r="L44" s="13">
        <f t="shared" si="0"/>
        <v>0.52832083357371873</v>
      </c>
    </row>
    <row r="45" spans="7:15" x14ac:dyDescent="0.3">
      <c r="H45" t="s">
        <v>26</v>
      </c>
      <c r="I45">
        <v>1</v>
      </c>
      <c r="J45">
        <f>1/3</f>
        <v>0.33333333333333331</v>
      </c>
      <c r="K45" s="13">
        <f t="shared" si="4"/>
        <v>-1.5849625007211563</v>
      </c>
      <c r="L45" s="13">
        <f t="shared" si="0"/>
        <v>0.52832083357371873</v>
      </c>
    </row>
    <row r="46" spans="7:15" x14ac:dyDescent="0.3">
      <c r="H46" t="s">
        <v>27</v>
      </c>
      <c r="I46">
        <v>1</v>
      </c>
      <c r="J46">
        <f>1/3</f>
        <v>0.33333333333333331</v>
      </c>
      <c r="K46" s="13">
        <f t="shared" si="4"/>
        <v>-1.5849625007211563</v>
      </c>
      <c r="L46" s="13">
        <f t="shared" si="0"/>
        <v>0.52832083357371873</v>
      </c>
    </row>
    <row r="47" spans="7:15" x14ac:dyDescent="0.3">
      <c r="H47" s="14" t="s">
        <v>45</v>
      </c>
      <c r="I47">
        <f>SUM(I43:I46)</f>
        <v>3</v>
      </c>
      <c r="K47" s="13"/>
      <c r="L47" s="13"/>
    </row>
  </sheetData>
  <autoFilter ref="A13:C25" xr:uid="{91E01B5F-6C0F-4BCF-A08E-B4233A813117}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</dc:creator>
  <cp:lastModifiedBy>Kajal</cp:lastModifiedBy>
  <dcterms:created xsi:type="dcterms:W3CDTF">2018-04-01T03:22:25Z</dcterms:created>
  <dcterms:modified xsi:type="dcterms:W3CDTF">2018-04-04T01:57:28Z</dcterms:modified>
</cp:coreProperties>
</file>