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Ex1.xml" ContentType="application/vnd.ms-office.chartex+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chartEx2.xml" ContentType="application/vnd.ms-office.chartex+xml"/>
  <Override PartName="/xl/charts/style2.xml" ContentType="application/vnd.ms-office.chartstyle+xml"/>
  <Override PartName="/xl/charts/colors2.xml" ContentType="application/vnd.ms-office.chartcolorstyle+xml"/>
  <Override PartName="/xl/charts/chartEx3.xml" ContentType="application/vnd.ms-office.chartex+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C:\Users\dhruv\Downloads\"/>
    </mc:Choice>
  </mc:AlternateContent>
  <xr:revisionPtr revIDLastSave="0" documentId="13_ncr:1_{66AB6855-CC6C-404E-8DDB-7BAAAD33B59C}" xr6:coauthVersionLast="47" xr6:coauthVersionMax="47" xr10:uidLastSave="{00000000-0000-0000-0000-000000000000}"/>
  <bookViews>
    <workbookView xWindow="-108" yWindow="-108" windowWidth="23256" windowHeight="12456" firstSheet="7" activeTab="10" xr2:uid="{00000000-000D-0000-FFFF-FFFF00000000}"/>
  </bookViews>
  <sheets>
    <sheet name="Sheet1" sheetId="1" r:id="rId1"/>
    <sheet name="More Statistics Questions1" sheetId="2" r:id="rId2"/>
    <sheet name="More Statistics Questions" sheetId="3" r:id="rId3"/>
    <sheet name="Skewness and Kurtosis" sheetId="4" r:id="rId4"/>
    <sheet name="Percentile and Quartiles" sheetId="5" r:id="rId5"/>
    <sheet name="Correlation and Covariance" sheetId="6" r:id="rId6"/>
    <sheet name="Discrete Random Variable" sheetId="7" r:id="rId7"/>
    <sheet name="Continuous Random Variable " sheetId="8" r:id="rId8"/>
    <sheet name="Discrete Distribution and Conti" sheetId="9" r:id="rId9"/>
    <sheet name="Confidence Interval a" sheetId="10" r:id="rId10"/>
    <sheet name="Hypothesis Testings" sheetId="11" r:id="rId11"/>
  </sheets>
  <definedNames>
    <definedName name="_xlnm._FilterDatabase" localSheetId="2" hidden="1">'More Statistics Questions'!$B$12:$B$62</definedName>
    <definedName name="_xlchart.v1.0" hidden="1">'More Statistics Questions1'!$B$455</definedName>
    <definedName name="_xlchart.v1.1" hidden="1">'More Statistics Questions1'!$B$456:$B$555</definedName>
    <definedName name="_xlchart.v1.2" hidden="1">'More Statistics Questions'!$B$69</definedName>
    <definedName name="_xlchart.v1.3" hidden="1">'More Statistics Questions'!$B$70:$B$169</definedName>
    <definedName name="_xlchart.v1.4" hidden="1">'More Statistics Questions'!$G$13:$G$17</definedName>
    <definedName name="_xlchart.v1.5" hidden="1">'More Statistics Questions'!$H$12</definedName>
    <definedName name="_xlchart.v1.6" hidden="1">'More Statistics Questions'!$H$13:$H$17</definedName>
    <definedName name="_xlchart.v1.7" hidden="1">'More Statistics Questions'!$I$12</definedName>
    <definedName name="_xlchart.v1.8" hidden="1">'More Statistics Questions'!$I$13:$I$17</definedName>
    <definedName name="commute_times">'Percentile and Quartiles'!$K$86:$K$206</definedName>
    <definedName name="defect_rates">'Percentile and Quartiles'!$AE$33:$AE$162</definedName>
    <definedName name="monthly_sales_figures">'More Statistics Questions'!$B$12:$B$62</definedName>
    <definedName name="pa">'Percentile and Quartiles'!$F$53:$F$163</definedName>
    <definedName name="purchase_amounts">'More Statistics Questions1'!$E$377:$E$426</definedName>
    <definedName name="response_times">'More Statistics Questions'!$B$69:$B$169</definedName>
    <definedName name="satisfaction_ratings">'More Statistics Questions1'!$B$455:$B$555</definedName>
    <definedName name="upper_bound">'More Statistics Questions'!$D$69:$D$76</definedName>
    <definedName name="weights__in_kilograms">'Percentile and Quartiles'!$X$7:$X$106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6" i="11" l="1"/>
  <c r="G15" i="8"/>
  <c r="H65" i="7"/>
  <c r="P98" i="5"/>
  <c r="P97" i="5"/>
  <c r="P96" i="5"/>
  <c r="N65" i="5"/>
  <c r="N67" i="5"/>
  <c r="P92" i="5"/>
  <c r="P91" i="5"/>
  <c r="P90" i="5"/>
  <c r="N58" i="5"/>
  <c r="K75" i="4"/>
  <c r="K74" i="4"/>
  <c r="Y22" i="4"/>
  <c r="K19" i="4"/>
  <c r="Y21" i="4"/>
  <c r="K18" i="4"/>
  <c r="Z16" i="4"/>
  <c r="Z12" i="4"/>
  <c r="E13" i="4"/>
  <c r="E7" i="4"/>
  <c r="I25" i="3"/>
  <c r="I17" i="3"/>
  <c r="I16" i="3"/>
  <c r="I15" i="3"/>
  <c r="I14" i="3"/>
  <c r="I13" i="3"/>
  <c r="I89" i="3"/>
  <c r="F81" i="2"/>
  <c r="F77" i="2"/>
  <c r="F74" i="2"/>
  <c r="F38" i="2"/>
  <c r="F73" i="2"/>
  <c r="F72" i="2"/>
  <c r="B21" i="1"/>
  <c r="E66" i="1"/>
  <c r="E63" i="1"/>
  <c r="E60" i="1"/>
  <c r="H29" i="10"/>
  <c r="H32" i="10" s="1"/>
  <c r="H14" i="10"/>
  <c r="I37" i="9"/>
  <c r="I38" i="9" s="1"/>
  <c r="I39" i="9" s="1"/>
  <c r="I36" i="9"/>
  <c r="F28" i="9"/>
  <c r="Q17" i="9"/>
  <c r="F17" i="9"/>
  <c r="Q16" i="9"/>
  <c r="R19" i="9" s="1"/>
  <c r="H39" i="8"/>
  <c r="H40" i="8" s="1"/>
  <c r="H38" i="8"/>
  <c r="H56" i="7"/>
  <c r="I38" i="7"/>
  <c r="G25" i="7"/>
  <c r="G10" i="7"/>
  <c r="N66" i="5"/>
  <c r="N60" i="5"/>
  <c r="N59" i="5"/>
  <c r="AM44" i="5"/>
  <c r="AM43" i="5"/>
  <c r="AM42" i="5"/>
  <c r="AM38" i="5"/>
  <c r="AM37" i="5"/>
  <c r="AM36" i="5"/>
  <c r="J22" i="5"/>
  <c r="J21" i="5"/>
  <c r="J20" i="5"/>
  <c r="J19" i="5"/>
  <c r="AF18" i="5"/>
  <c r="AF17" i="5"/>
  <c r="AF16" i="5"/>
  <c r="I16" i="5"/>
  <c r="I15" i="5"/>
  <c r="I14" i="5"/>
  <c r="AE12" i="5"/>
  <c r="AE11" i="5"/>
  <c r="AE10" i="5"/>
  <c r="M123" i="4"/>
  <c r="M120" i="4"/>
  <c r="I98" i="4"/>
  <c r="I94" i="4"/>
  <c r="E70" i="4"/>
  <c r="E66" i="4"/>
  <c r="E76" i="3"/>
  <c r="E71" i="3"/>
  <c r="E70" i="3" a="1"/>
  <c r="E75" i="3" s="1"/>
  <c r="E70" i="3"/>
  <c r="AD38" i="3"/>
  <c r="AB38" i="3"/>
  <c r="Z38" i="3"/>
  <c r="AB37" i="3"/>
  <c r="Z37" i="3"/>
  <c r="AD37" i="3" s="1"/>
  <c r="AB36" i="3"/>
  <c r="Z36" i="3"/>
  <c r="AD36" i="3" s="1"/>
  <c r="Y31" i="3"/>
  <c r="Y30" i="3"/>
  <c r="Y29" i="3"/>
  <c r="E460" i="2"/>
  <c r="E459" i="2"/>
  <c r="E458" i="2"/>
  <c r="E457" i="2"/>
  <c r="E461" i="2" s="1"/>
  <c r="H401" i="2"/>
  <c r="H402" i="2" s="1"/>
  <c r="H400" i="2"/>
  <c r="G397" i="2"/>
  <c r="H394" i="2"/>
  <c r="I387" i="2"/>
  <c r="I380" i="2" a="1"/>
  <c r="I386" i="2" s="1"/>
  <c r="I380" i="2"/>
  <c r="F363" i="2"/>
  <c r="F362" i="2"/>
  <c r="F364" i="2" s="1"/>
  <c r="F359" i="2"/>
  <c r="F356" i="2"/>
  <c r="F353" i="2"/>
  <c r="F352" i="2"/>
  <c r="F351" i="2"/>
  <c r="F350" i="2"/>
  <c r="F349" i="2"/>
  <c r="F348" i="2"/>
  <c r="F347" i="2"/>
  <c r="F346" i="2"/>
  <c r="F345" i="2"/>
  <c r="F344" i="2"/>
  <c r="F343" i="2"/>
  <c r="F342" i="2"/>
  <c r="F341" i="2"/>
  <c r="F340" i="2"/>
  <c r="F339" i="2"/>
  <c r="F338" i="2"/>
  <c r="F337" i="2"/>
  <c r="F336" i="2"/>
  <c r="F335" i="2"/>
  <c r="Q320" i="2"/>
  <c r="O320" i="2"/>
  <c r="M320" i="2"/>
  <c r="N320" i="2" s="1"/>
  <c r="P320" i="2" s="1"/>
  <c r="Q319" i="2"/>
  <c r="O319" i="2"/>
  <c r="M319" i="2"/>
  <c r="N319" i="2" s="1"/>
  <c r="P319" i="2" s="1"/>
  <c r="Q318" i="2"/>
  <c r="O318" i="2"/>
  <c r="M318" i="2"/>
  <c r="N318" i="2" s="1"/>
  <c r="P318" i="2" s="1"/>
  <c r="Q317" i="2"/>
  <c r="O317" i="2"/>
  <c r="N317" i="2"/>
  <c r="P317" i="2" s="1"/>
  <c r="M317" i="2"/>
  <c r="Q316" i="2"/>
  <c r="O316" i="2"/>
  <c r="N316" i="2"/>
  <c r="P316" i="2" s="1"/>
  <c r="M316" i="2"/>
  <c r="J220" i="2"/>
  <c r="J216" i="2"/>
  <c r="J215" i="2"/>
  <c r="J217" i="2" s="1"/>
  <c r="I212" i="2"/>
  <c r="H155" i="2"/>
  <c r="F152" i="2"/>
  <c r="F151" i="2"/>
  <c r="F150" i="2"/>
  <c r="F140" i="2"/>
  <c r="F139" i="2"/>
  <c r="G136" i="2"/>
  <c r="G135" i="2"/>
  <c r="G137" i="2" s="1"/>
  <c r="F132" i="2"/>
  <c r="F131" i="2"/>
  <c r="F130" i="2"/>
  <c r="F44" i="2"/>
  <c r="F41" i="2"/>
  <c r="F37" i="2"/>
  <c r="F36" i="2"/>
  <c r="F20" i="2"/>
  <c r="F16" i="2"/>
  <c r="F12" i="2"/>
  <c r="F14" i="2" s="1"/>
  <c r="F11" i="2"/>
  <c r="F42" i="1"/>
  <c r="F39" i="1"/>
  <c r="F36" i="1"/>
  <c r="B18" i="1"/>
  <c r="B16" i="1"/>
  <c r="I381" i="2" l="1"/>
  <c r="I389" i="2"/>
  <c r="I388" i="2"/>
  <c r="I383" i="2"/>
  <c r="E72" i="3"/>
  <c r="G70" i="3" s="1" a="1"/>
  <c r="G70" i="3" s="1"/>
  <c r="E73" i="3"/>
  <c r="E74" i="3"/>
  <c r="I382" i="2"/>
  <c r="I384" i="2"/>
  <c r="I385" i="2"/>
</calcChain>
</file>

<file path=xl/sharedStrings.xml><?xml version="1.0" encoding="utf-8"?>
<sst xmlns="http://schemas.openxmlformats.org/spreadsheetml/2006/main" count="428" uniqueCount="335">
  <si>
    <t>1) Business Problem: A retail store wants to analyze the sales data of a particular product category to understand the typical sales performance and make strategic decisions.</t>
  </si>
  <si>
    <t>Week 1:</t>
  </si>
  <si>
    <t>Week 2:</t>
  </si>
  <si>
    <t>Week 3:</t>
  </si>
  <si>
    <t>week4:</t>
  </si>
  <si>
    <t xml:space="preserve">Question: </t>
  </si>
  <si>
    <t>1. Mean: What is the average weekly sales of the product category?</t>
  </si>
  <si>
    <t>2.Median: What is the typical or central sales value for the product category?</t>
  </si>
  <si>
    <t>3. Mode: Are there any recurring or most frequently occurring sales figures for the product category?</t>
  </si>
  <si>
    <t>2) Business Problem: A restaurant wants to analyze the waiting times of its
customers to understand the typical waiting experience and improve service
efficiency.</t>
  </si>
  <si>
    <t>waiting times (in minutes)</t>
  </si>
  <si>
    <t>Question: 1. Mean: What is the average waiting time for customers at the restaurant?</t>
  </si>
  <si>
    <t>2. Median: What is the typical or central waiting time experienced by customers?</t>
  </si>
  <si>
    <t>3. Mode: Are there any recurring or most frequently occurring waiting times for customers?</t>
  </si>
  <si>
    <t xml:space="preserve">3) Business Problem: A car rental company wants to analyze the rental durations of
its customers to understand the typical rental period and optimize its pricing and
fleet management strategies.
</t>
  </si>
  <si>
    <t>rental durations (in days) f</t>
  </si>
  <si>
    <t>Question: 1. Mean: What is the average rental duration for customers at the car rental company?</t>
  </si>
  <si>
    <t>2. Median: What is the typical or central rental duration experienced by customers?</t>
  </si>
  <si>
    <t>3. Mode: Are there any recurring or most frequently occurring rental durations for customers?</t>
  </si>
  <si>
    <t>Problem: A manufacturing company wants to analyze the production output of a
specific machine to understand the variability or spread in its performance</t>
  </si>
  <si>
    <t>Day</t>
  </si>
  <si>
    <t>Number of units produced</t>
  </si>
  <si>
    <t>Question: 1. Range: What is the range of the production output for the machine?</t>
  </si>
  <si>
    <t>max</t>
  </si>
  <si>
    <t>min</t>
  </si>
  <si>
    <t>range</t>
  </si>
  <si>
    <t>max-min</t>
  </si>
  <si>
    <t>2. Variance: What is the variance of the production output for the machine?</t>
  </si>
  <si>
    <t>Variance:</t>
  </si>
  <si>
    <t>3. Standard Deviation: What is the standard deviation of the production output for the machine?</t>
  </si>
  <si>
    <t>Standard Deviation:</t>
  </si>
  <si>
    <t>2) Problem: A retail store wants to analyze the sales of a specific product to
understand the variability in daily sales and assess its inventory management</t>
  </si>
  <si>
    <t>day</t>
  </si>
  <si>
    <t>sales in units</t>
  </si>
  <si>
    <t>Questions: 1. Range: What is the range of the daily sales?</t>
  </si>
  <si>
    <t>2. Variance: What is the variance of the daily sales?</t>
  </si>
  <si>
    <t xml:space="preserve"> Variance:</t>
  </si>
  <si>
    <t>3. Standard Deviation: What is the standard deviation of the daily sales?</t>
  </si>
  <si>
    <t xml:space="preserve">3) Problem: An e-commerce platform wants to analyze the delivery times of its
shipments to understand the variability in order fulfillment and optimize its
logistics operations.
</t>
  </si>
  <si>
    <t>shipments</t>
  </si>
  <si>
    <t>delivery time</t>
  </si>
  <si>
    <t>Questions: 1. Range: What is the range of the delivery times?</t>
  </si>
  <si>
    <t>2. Variance: What is the variance of the delivery times?</t>
  </si>
  <si>
    <t>Variance</t>
  </si>
  <si>
    <t>3. Standard Deviation: What is the standard deviation of the delivery times?</t>
  </si>
  <si>
    <t>Standard Deviation</t>
  </si>
  <si>
    <t>4) Problem : A company wants to analyze the monthly revenue generated by one of
its products to understand its performance and variability</t>
  </si>
  <si>
    <t>month</t>
  </si>
  <si>
    <t xml:space="preserve">monthly revenue </t>
  </si>
  <si>
    <t>Questions: 1. Measure of Central Tendency: What is the average monthly revenue for the product?</t>
  </si>
  <si>
    <t>mean</t>
  </si>
  <si>
    <t>median</t>
  </si>
  <si>
    <t>mode</t>
  </si>
  <si>
    <t>2. Measure of Dispersion: What is the range of monthly revenue for the product?</t>
  </si>
  <si>
    <t>standard deviation</t>
  </si>
  <si>
    <t>variance</t>
  </si>
  <si>
    <t xml:space="preserve">5) Problem : A survey was conducted to gather feedback from customers regarding
their satisfaction with a particular service on a scale of 1 to 10.
</t>
  </si>
  <si>
    <t>satisfaction ratings from 50 customers</t>
  </si>
  <si>
    <t>Questions: 1. Measure of Central Tendency: What is the average satisfaction rating?</t>
  </si>
  <si>
    <t>2. Measure of Dispersion: What is the standard deviation of the satisfaction ratings?</t>
  </si>
  <si>
    <t xml:space="preserve">6) Problem :A company wants to analyze the customer wait times at its call center to
assess the efficiency of its customer service operations.
</t>
  </si>
  <si>
    <t>customer</t>
  </si>
  <si>
    <t xml:space="preserve"> wait times (in minutes)</t>
  </si>
  <si>
    <t>Questions: 1. Measure of Central Tendency: What is the average wait time for customers at the call center?</t>
  </si>
  <si>
    <t>average</t>
  </si>
  <si>
    <t>2. Measure of Dispersion: What is the range of wait times for customers at the call center?</t>
  </si>
  <si>
    <t>3. Measure of Dispersion: What is the standard deviation of the wait times for customers at the call center?</t>
  </si>
  <si>
    <t>7) Problem : A transportation company wants to analyze the fuel efficiency of its
vehicle fleet to identify any variations across different ve</t>
  </si>
  <si>
    <t>modal</t>
  </si>
  <si>
    <t>NO OF VECHICLE</t>
  </si>
  <si>
    <t>AVERAGE</t>
  </si>
  <si>
    <t>MAX</t>
  </si>
  <si>
    <t>MIN</t>
  </si>
  <si>
    <t>RANGE</t>
  </si>
  <si>
    <t>STANDARD DEVIATION</t>
  </si>
  <si>
    <t>A</t>
  </si>
  <si>
    <t>B</t>
  </si>
  <si>
    <t>C</t>
  </si>
  <si>
    <t>D</t>
  </si>
  <si>
    <t>E</t>
  </si>
  <si>
    <t xml:space="preserve">8) Problem : A company wants to analyze the ages of its employees to understand
the age distribution and demographics within the organization.
</t>
  </si>
  <si>
    <t xml:space="preserve"> ages of 100 employees:</t>
  </si>
  <si>
    <t xml:space="preserve">Questions: 1. Frequency Distribution: Create a frequency distribution table for the ages of the employees. </t>
  </si>
  <si>
    <t>unique value</t>
  </si>
  <si>
    <t>frequency</t>
  </si>
  <si>
    <t>2. Mode: What is the mode (most common age) among the employees?</t>
  </si>
  <si>
    <t>3. Median: What is the median age of the employees?</t>
  </si>
  <si>
    <t xml:space="preserve">median </t>
  </si>
  <si>
    <t>4. Range: What is the range of ages among the employees?</t>
  </si>
  <si>
    <t>9) Problem :A retail store wants to analyze the purchase amounts made by
customers to understand their spending habits</t>
  </si>
  <si>
    <t>purchase amounts</t>
  </si>
  <si>
    <t>Questions: 1. Frequency Distribution: Create a frequency distribution table for the purchase amounts.</t>
  </si>
  <si>
    <t>class length</t>
  </si>
  <si>
    <t>upperbound</t>
  </si>
  <si>
    <t>26-30</t>
  </si>
  <si>
    <t>31-35</t>
  </si>
  <si>
    <t>36-40</t>
  </si>
  <si>
    <t>41-45</t>
  </si>
  <si>
    <t>46-50</t>
  </si>
  <si>
    <t>51-55</t>
  </si>
  <si>
    <t>56-60</t>
  </si>
  <si>
    <t>61-65</t>
  </si>
  <si>
    <t>66-70</t>
  </si>
  <si>
    <t>71-75</t>
  </si>
  <si>
    <t>2. Mode: What is the mode (most common purchase amount) among the customers?</t>
  </si>
  <si>
    <t>3. Median: What is the median purchase amount among the customers?</t>
  </si>
  <si>
    <t>4. Interquartile Range: What is the interquartile range of the purchase amounts?</t>
  </si>
  <si>
    <t>1st quartile</t>
  </si>
  <si>
    <t>3rd quartile</t>
  </si>
  <si>
    <t>interquartile</t>
  </si>
  <si>
    <t>10) Problem : A manufacturing company wants to analyze the defect rates of its
production line to identify the frequency of different types of defects</t>
  </si>
  <si>
    <t>Defect Type</t>
  </si>
  <si>
    <t xml:space="preserve"> Frequency:</t>
  </si>
  <si>
    <t>1. Bar Chart: Create a bar chart to visualize the frequency of different defect types.</t>
  </si>
  <si>
    <t>F</t>
  </si>
  <si>
    <t>G</t>
  </si>
  <si>
    <t>2. Most Common Defect: Which defect type has the highest frequency?</t>
  </si>
  <si>
    <t>11) Problem : A survey was conducted to gather feedback from customers about their
satisfaction levels with a specific service on a scale of 1 to 5</t>
  </si>
  <si>
    <t xml:space="preserve">DEFECT </t>
  </si>
  <si>
    <t>3. Histogram: Create a histogram to represent the defect frequencies.</t>
  </si>
  <si>
    <t>satisfaction ratings</t>
  </si>
  <si>
    <t>RATING</t>
  </si>
  <si>
    <t>FREQUENCY</t>
  </si>
  <si>
    <t>Questions: 1. Histogram: Create a histogram to visualize the distribution of satisfaction ratings</t>
  </si>
  <si>
    <t>2. Mode: Which satisfaction rating has the highest frequency?</t>
  </si>
  <si>
    <t>3. Bar Chart: Create a bar chart to display the frequency of each satisfaction rating.</t>
  </si>
  <si>
    <t>14) Problem : A company wants to analyze the sales performance of its products
across different regions.</t>
  </si>
  <si>
    <t>12) Problem : A company wants to analyze the monthly sales figures of its products to
understand the sales distribution across different price ranges.</t>
  </si>
  <si>
    <t>REGION</t>
  </si>
  <si>
    <t>SALES</t>
  </si>
  <si>
    <t>REGION1</t>
  </si>
  <si>
    <t>REGION2</t>
  </si>
  <si>
    <t>REGION3</t>
  </si>
  <si>
    <t>Questions: 1. Histogram: Create a histogram to visualize the sales distribution across different price ranges.</t>
  </si>
  <si>
    <t xml:space="preserve">monthly sales figures </t>
  </si>
  <si>
    <t>PRICE RANGE</t>
  </si>
  <si>
    <t>UPPER BOUND</t>
  </si>
  <si>
    <t>1. Bar Chart: Create a bar chart to compare the sales figures across the three regions.</t>
  </si>
  <si>
    <t>25-30</t>
  </si>
  <si>
    <t>2. Measure of Central Tendency: What is the average monthly sales figure?</t>
  </si>
  <si>
    <t>2. Measure of Central Tendency: What is the average sales figure for each region?</t>
  </si>
  <si>
    <t>Bar Chart: Create a bar chart to display the frequency of sales in different price ranges.</t>
  </si>
  <si>
    <t>region 1</t>
  </si>
  <si>
    <t>region 2</t>
  </si>
  <si>
    <t>region3</t>
  </si>
  <si>
    <t>3. Measure of Dispersion : What is the range of sales figures in each region?</t>
  </si>
  <si>
    <t>13) Problem : A study was conducted to analyze the response times of a website for
different user locations.</t>
  </si>
  <si>
    <t>response times</t>
  </si>
  <si>
    <t>upper bound</t>
  </si>
  <si>
    <t>116-120</t>
  </si>
  <si>
    <t>121-125</t>
  </si>
  <si>
    <t>Questions: 1. Histogram: Create a histogram to visualize the distribution of response times.</t>
  </si>
  <si>
    <t>126-130</t>
  </si>
  <si>
    <t>131-135</t>
  </si>
  <si>
    <t>136-140</t>
  </si>
  <si>
    <t>141-145</t>
  </si>
  <si>
    <t>146-150</t>
  </si>
  <si>
    <t>2. Measure of Central Tendency: What is the median response time?</t>
  </si>
  <si>
    <t>MEDIAN</t>
  </si>
  <si>
    <t>3. Bar Chart: Create a bar chart to display the frequency of response times within different ranges.</t>
  </si>
  <si>
    <t xml:space="preserve">1) Question : A company wants to analyze the monthly returns of its investment
portfolio to understand the distribution and risk associated with the returns.
</t>
  </si>
  <si>
    <t xml:space="preserve">2) Question : A research study wants to analyze the income distribution of a
population to understand the level of income inequality.
</t>
  </si>
  <si>
    <t xml:space="preserve">monthly returns (%) for the portfolio </t>
  </si>
  <si>
    <t>Questions: 1. Skewness: Calculate the skewness of the monthly returns.</t>
  </si>
  <si>
    <t>monthly incomes</t>
  </si>
  <si>
    <t>Questions: 1. Skewness: Calculate the skewness of the income distribution</t>
  </si>
  <si>
    <t>2. Kurtosis: Calculate the kurtosis of the monthly returns</t>
  </si>
  <si>
    <t>Skewness</t>
  </si>
  <si>
    <t>2. Kurtosis: Calculate the kurtosis of the income distribution.</t>
  </si>
  <si>
    <t>Kurtosis</t>
  </si>
  <si>
    <t>3. Interpretation: Based on the skewness and kurtosis values, what can be said about the distribution of returns?</t>
  </si>
  <si>
    <r>
      <rPr>
        <sz val="11"/>
        <color theme="1"/>
        <rFont val="Calibri"/>
      </rPr>
      <t>For</t>
    </r>
    <r>
      <rPr>
        <b/>
        <sz val="11"/>
        <color theme="1"/>
        <rFont val="Calibri"/>
      </rPr>
      <t xml:space="preserve"> skewness</t>
    </r>
    <r>
      <rPr>
        <sz val="11"/>
        <color theme="1"/>
        <rFont val="Calibri"/>
      </rPr>
      <t xml:space="preserve"> , value is less than -1, the distribution is left skewed.</t>
    </r>
  </si>
  <si>
    <r>
      <rPr>
        <sz val="11"/>
        <color theme="1"/>
        <rFont val="Calibri"/>
      </rPr>
      <t xml:space="preserve">for </t>
    </r>
    <r>
      <rPr>
        <b/>
        <sz val="11"/>
        <color theme="1"/>
        <rFont val="Calibri"/>
      </rPr>
      <t>kurtosis</t>
    </r>
    <r>
      <rPr>
        <sz val="11"/>
        <color theme="1"/>
        <rFont val="Calibri"/>
      </rPr>
      <t>, value is less than -1 , the distribution is platykurtik.</t>
    </r>
  </si>
  <si>
    <t>3. Interpretation: Based on the skewness and kurtosis values, what can be inferred about the income inequality?</t>
  </si>
  <si>
    <t>3) Question : A survey was conducted to analyze the satisfaction ratings of
customers on a scale of 1 to 5 for a specific product.</t>
  </si>
  <si>
    <t>Questions: 1. Skewness: Calculate the skewness of the satisfaction ratings.</t>
  </si>
  <si>
    <t>2. Kurtosis: Calculate the kurtosis of the satisfaction ratings.</t>
  </si>
  <si>
    <t>3. Interpretation: Based on the skewness and kurtosis values, what can be inferred about the satisfaction ratings distribution?</t>
  </si>
  <si>
    <r>
      <rPr>
        <sz val="11"/>
        <color theme="1"/>
        <rFont val="Calibri"/>
      </rPr>
      <t xml:space="preserve">For </t>
    </r>
    <r>
      <rPr>
        <b/>
        <sz val="11"/>
        <color theme="1"/>
        <rFont val="Calibri"/>
      </rPr>
      <t>skewness</t>
    </r>
    <r>
      <rPr>
        <sz val="11"/>
        <color theme="1"/>
        <rFont val="Calibri"/>
      </rPr>
      <t xml:space="preserve"> , value is less than -1, the distribution is left skewed.</t>
    </r>
  </si>
  <si>
    <r>
      <rPr>
        <sz val="11"/>
        <color theme="1"/>
        <rFont val="Calibri"/>
      </rPr>
      <t xml:space="preserve">for </t>
    </r>
    <r>
      <rPr>
        <b/>
        <sz val="11"/>
        <color theme="1"/>
        <rFont val="Calibri"/>
      </rPr>
      <t>kurtosis,</t>
    </r>
    <r>
      <rPr>
        <sz val="11"/>
        <color theme="1"/>
        <rFont val="Calibri"/>
      </rPr>
      <t xml:space="preserve"> value is less than -1 , the distribution is platykurtik.</t>
    </r>
  </si>
  <si>
    <t>4) Question : A study wants to analyze the distribution of house prices in a specific
city to understand the market trends</t>
  </si>
  <si>
    <t>house prices</t>
  </si>
  <si>
    <t>Questions: 1. Skewness: Calculate the skewness of the house price distribution.</t>
  </si>
  <si>
    <t>2. Kurtosis: Calculate the kurtosis of the house price distribution.</t>
  </si>
  <si>
    <t>3. Interpretation: Based on the skewness and kurtosis values, what can be inferred about the distribution of house prices?</t>
  </si>
  <si>
    <r>
      <rPr>
        <sz val="11"/>
        <color theme="1"/>
        <rFont val="Calibri"/>
      </rPr>
      <t xml:space="preserve">For </t>
    </r>
    <r>
      <rPr>
        <b/>
        <sz val="11"/>
        <color theme="1"/>
        <rFont val="Calibri"/>
      </rPr>
      <t>skewness</t>
    </r>
    <r>
      <rPr>
        <sz val="11"/>
        <color theme="1"/>
        <rFont val="Calibri"/>
      </rPr>
      <t xml:space="preserve"> , value is greater than +1, the distribution is right skewed.</t>
    </r>
  </si>
  <si>
    <r>
      <rPr>
        <sz val="11"/>
        <color theme="1"/>
        <rFont val="Calibri"/>
      </rPr>
      <t xml:space="preserve">for </t>
    </r>
    <r>
      <rPr>
        <b/>
        <sz val="11"/>
        <color theme="1"/>
        <rFont val="Calibri"/>
      </rPr>
      <t>kurtosis,</t>
    </r>
    <r>
      <rPr>
        <sz val="11"/>
        <color theme="1"/>
        <rFont val="Calibri"/>
      </rPr>
      <t xml:space="preserve"> value is  -1 , the distribution is platykurtik.</t>
    </r>
  </si>
  <si>
    <t xml:space="preserve">5) Question : A company wants to analyze the waiting times of customers at a
service center to improve operational efficiency.
</t>
  </si>
  <si>
    <t>waiting times (in minutes</t>
  </si>
  <si>
    <t>Questions: 1. Skewness: Calculate the skewness of the waiting time distribution.</t>
  </si>
  <si>
    <t>2. Kurtosis : Calculate the kurtosis of the waiting time distribution.</t>
  </si>
  <si>
    <t>3. Interpretation: Based on the skewness and kurtosis values, what can be inferred about the waiting time distribution?</t>
  </si>
  <si>
    <r>
      <rPr>
        <sz val="11"/>
        <color theme="1"/>
        <rFont val="Calibri"/>
      </rPr>
      <t xml:space="preserve">For </t>
    </r>
    <r>
      <rPr>
        <b/>
        <sz val="11"/>
        <color theme="1"/>
        <rFont val="Calibri"/>
      </rPr>
      <t>skewness</t>
    </r>
    <r>
      <rPr>
        <sz val="11"/>
        <color theme="1"/>
        <rFont val="Calibri"/>
      </rPr>
      <t xml:space="preserve"> , value is less than -1 the distribution is right skewed.</t>
    </r>
  </si>
  <si>
    <r>
      <rPr>
        <sz val="11"/>
        <color theme="1"/>
        <rFont val="Calibri"/>
      </rPr>
      <t xml:space="preserve">for </t>
    </r>
    <r>
      <rPr>
        <b/>
        <sz val="11"/>
        <color theme="1"/>
        <rFont val="Calibri"/>
      </rPr>
      <t>kurtosis,</t>
    </r>
    <r>
      <rPr>
        <sz val="11"/>
        <color theme="1"/>
        <rFont val="Calibri"/>
      </rPr>
      <t xml:space="preserve"> value is less than  -1 , the distribution is platykurtik means more data value is located near the mean and.</t>
    </r>
  </si>
  <si>
    <t>less value are located near the mean.</t>
  </si>
  <si>
    <t xml:space="preserve">2) Question : A research study wants to analyze the weight distribution of a sample
of individuals to assess their health and body composition.
</t>
  </si>
  <si>
    <t>1) Question : A company wants to analyze the salary distribution of its employees to
determine the income levels at different percentiles.</t>
  </si>
  <si>
    <t>monthly salaries</t>
  </si>
  <si>
    <t>weights (in kilograms)</t>
  </si>
  <si>
    <t>Questions: 1. Quartiles: Calculate the first quartile (Q1), median (Q2), and third quartile (Q3) of the weight distribution.</t>
  </si>
  <si>
    <t xml:space="preserve"> first quartile (Q1)</t>
  </si>
  <si>
    <t>median (Q2</t>
  </si>
  <si>
    <t>Questions: 1. Quartiles: Calculate the first quartile (Q1), median (Q2), and third quartile (Q3) of the salary distribution</t>
  </si>
  <si>
    <t xml:space="preserve">third quartile (Q3) </t>
  </si>
  <si>
    <t>2. Percentiles: Calculate the 15th percentile, 50th percentile, and 85th percentile of the weight distribution.</t>
  </si>
  <si>
    <t>15th perentile</t>
  </si>
  <si>
    <t>50th percentile</t>
  </si>
  <si>
    <t>2. Percentiles: Calculate the 10th percentile, 25th percentile, 75th percentile, and 90th percentile of the salary distribution.</t>
  </si>
  <si>
    <t>85th percentile</t>
  </si>
  <si>
    <t>10th perentile</t>
  </si>
  <si>
    <t>25th percentile</t>
  </si>
  <si>
    <t>75th percentile</t>
  </si>
  <si>
    <t>3. Interpretation: Based on the quartiles and percentiles, what can be inferred about the weight distribution of the individuals?</t>
  </si>
  <si>
    <t>90th percentile</t>
  </si>
  <si>
    <t>3. Interpretation: Based on the quartiles and percentiles, what can be inferred about the income distribution of the employees?</t>
  </si>
  <si>
    <t>(P 25) =127.5/ Q1 =127.5</t>
  </si>
  <si>
    <t>means 25% of income distribution of employee are equal or below 127.5.</t>
  </si>
  <si>
    <t>5) Question : A manufacturing company wants to analyze the defect rates in its
production process to evaluate product quality</t>
  </si>
  <si>
    <t>Q2 = 255</t>
  </si>
  <si>
    <t xml:space="preserve">means 50% of income distribution of employee are equal or below 255 </t>
  </si>
  <si>
    <t>P(75) / Q3 = 377.5</t>
  </si>
  <si>
    <t>means 75% of income distribution of employee are equal or below 377.5.</t>
  </si>
  <si>
    <t>defect rates</t>
  </si>
  <si>
    <t>Questions: 1. Quartiles: Calculate the first quartile (Q1), median (Q2), and third quartile (Q3) of the defect rate distribution.</t>
  </si>
  <si>
    <t>2. Percentiles: Calculate the 25th percentile, 50th percentile, and 75th percentile of the defect rate distribution.</t>
  </si>
  <si>
    <t>25th perentile</t>
  </si>
  <si>
    <t xml:space="preserve">3) Question : A retail store wants to analyze the distribution of customer purchase
amounts to identify their spending patterns.
</t>
  </si>
  <si>
    <t>3. Interpretation: Based on the quartiles and percentiles, what can be inferred about the quality of the products?</t>
  </si>
  <si>
    <t>Questions: 1. Quartiles: Calculate the first quartile (Q1), median (Q2), and third quartile (Q3) of the purchase amount distribution</t>
  </si>
  <si>
    <t>first quartile (Q1)</t>
  </si>
  <si>
    <t>median(Q2)</t>
  </si>
  <si>
    <t>third quartile (Q3)</t>
  </si>
  <si>
    <t>2. Percentiles: Calculate the 20th percentile, 40th percentile, and 80th percentile of the purchase amount distribution</t>
  </si>
  <si>
    <t>20th percentile</t>
  </si>
  <si>
    <t>40th percentile</t>
  </si>
  <si>
    <t>80th percentile</t>
  </si>
  <si>
    <t>3. Interpretation: Based on the quartiles and percentiles, what can be inferred about the spending patterns of the customers?</t>
  </si>
  <si>
    <t>means 25% of customer spend are equal or below 156.25.</t>
  </si>
  <si>
    <t>Q2 = 292.5</t>
  </si>
  <si>
    <t>means 50% ofcustomer spend are equal or below 292.5</t>
  </si>
  <si>
    <t>Q3 = 428.75</t>
  </si>
  <si>
    <t>means 75% of customer spend equal or below 428.75.</t>
  </si>
  <si>
    <t xml:space="preserve">4) Question : A study wants to analyze the distribution of commute times of
employees to determine the average time spent traveling to work.
</t>
  </si>
  <si>
    <t>commute times</t>
  </si>
  <si>
    <t>Questions: 1. Quartiles: Calculate the first quartile (Q1), median (Q2), and third quartile (Q3) of the commute time distribution</t>
  </si>
  <si>
    <t>2. Percentiles: Calculate the 30th percentile, 50th percentile, and 70th percentile of the commute time distribution.</t>
  </si>
  <si>
    <t>30th percentile</t>
  </si>
  <si>
    <t>70th percentile</t>
  </si>
  <si>
    <t>3. Interpretation: Based on the quartiles and percentiles, what can be inferred about the average commute time of the employees?</t>
  </si>
  <si>
    <t xml:space="preserve"> Q1 =163.75</t>
  </si>
  <si>
    <t>means 25% of employee commute time are equal or below 163.75</t>
  </si>
  <si>
    <t>p(50) /Q2 = 312.5</t>
  </si>
  <si>
    <t>means 50% of employee commute time are equal or below 312.5</t>
  </si>
  <si>
    <t>Q3 = 461.25</t>
  </si>
  <si>
    <t>means 75% of employee commute time are equal or below 461.25</t>
  </si>
  <si>
    <t>Question : A marketing department wants to understand the relationship between
advertising expenditure and sales revenue to assess the effectiveness of their
advertising campaigns.</t>
  </si>
  <si>
    <t xml:space="preserve">Question:
Calculate the correlation coefficient between advertising expenditure and sales revenue.
Interpret the value of the correlation coefficient and explain the nature of the relationship
between advertising expenditure and sales revenue.
</t>
  </si>
  <si>
    <t>Advertising Expenditure:</t>
  </si>
  <si>
    <t>Sales Revenue</t>
  </si>
  <si>
    <t>2) Question : An investment analyst wants to assess the relationship between the
stock prices of two companies to identify potential investment opportunities.</t>
  </si>
  <si>
    <t>Company A:</t>
  </si>
  <si>
    <t>Company B</t>
  </si>
  <si>
    <t>Question:
Calculate the covariance between the stock prices of Company A and Company B.
Interpret the value of the covariance and explain the nature of the relationship between
the two stocks.</t>
  </si>
  <si>
    <t xml:space="preserve">3) Question : A researcher wants to examine the relationship between the hours
spent studying and the exam scores of a group of students.
</t>
  </si>
  <si>
    <t>Hours Spent Studying</t>
  </si>
  <si>
    <t>Exam Scores</t>
  </si>
  <si>
    <t>Question:
Calculate the correlation coefficient between the hours spent studying and the exam
scores. Interpret the value of the correlation coefficient and explain the nature of the
relationship between studying hours and exam scores</t>
  </si>
  <si>
    <t>1. Problem: A fair six-sided die is rolled 100 times. What is the probability of rolling
exactly five 3's?
Data: Number of rolls (n) = 100</t>
  </si>
  <si>
    <t>n</t>
  </si>
  <si>
    <t>no of trial</t>
  </si>
  <si>
    <t>k</t>
  </si>
  <si>
    <t>no of success</t>
  </si>
  <si>
    <t>p</t>
  </si>
  <si>
    <t>probability of single question</t>
  </si>
  <si>
    <t>binomial distribution</t>
  </si>
  <si>
    <t>2. Problem: In a deck of 52 playing cards, five cards are randomly drawn without
replacement. What is the probability of getting two hearts?
Data: Number of hearts in the deck (N) = 13, Number of cards drawn (n) = 5</t>
  </si>
  <si>
    <t>population size  (N)</t>
  </si>
  <si>
    <t>No. Of success in population (K)</t>
  </si>
  <si>
    <t>sample size (n)</t>
  </si>
  <si>
    <t>No. Of success in sample (k)</t>
  </si>
  <si>
    <t>3. Problem: A multiple-choice test consists of 10 questions, each with four possible
answers. If a student randomly guesses on each question, what is the probability of
getting at least 8 questions correct?
Data: Number of questions (n) = 10, Number of possible answers per question (k) = 4</t>
  </si>
  <si>
    <t xml:space="preserve">no of question </t>
  </si>
  <si>
    <t>4. Problem: A bag contains 30 red balls, 20 blue balls, and 10 green balls. Three balls
are drawn without replacement. What is the probability that all three balls are blue?
Data: Number of blue balls in the bag (N) = 20, Number of balls drawn (n) = 3</t>
  </si>
  <si>
    <t>5. Problem: In a football match, a player scores a goal with a 0.3 probability per shot. If
the player takes 10 shots, what is the probability of scoring exactly three goals?
Data: Number of shots (n) = 10, Probability of scoring per shot (p) = 0.3</t>
  </si>
  <si>
    <t>p(x)</t>
  </si>
  <si>
    <t>1. Problem: The heights of students in a class are normally distributed with a mean of
165 cm and a standard deviation of 10 cm. What is the probability that a randomly
selected student is taller than 180 cm?
Data: Mean height (μ) = 165 cm, Standard deviation (σ) = 10 cm, Height threshold (x)
= 180 cm</t>
  </si>
  <si>
    <t xml:space="preserve">(μ) </t>
  </si>
  <si>
    <t xml:space="preserve">(σ) </t>
  </si>
  <si>
    <t>x</t>
  </si>
  <si>
    <t>P(x&gt;180)</t>
  </si>
  <si>
    <t>2. Problem: The lifetimes of a certain brand of light bulbs are normally distributed with a
mean of 1000 hours and a standard deviation of 100 hours. What is the probability that
a randomly selected light bulb lasts between 900 and 1100 hours?
Data: Mean lifetime (μ) = 1000 hours, Standard deviation (σ) = 100 hours, Lifetime
range (lower limit x1, upper limit x2)</t>
  </si>
  <si>
    <t>x1</t>
  </si>
  <si>
    <t>x1&lt;900</t>
  </si>
  <si>
    <t>x2</t>
  </si>
  <si>
    <t>x2&lt;1100</t>
  </si>
  <si>
    <t>P(1100&lt;x&lt;900)</t>
  </si>
  <si>
    <t>Discrete Distribution:</t>
  </si>
  <si>
    <t>Continuous Distribution:</t>
  </si>
  <si>
    <t>1. Problem: The weights of apples in a basket follow a normal distribution with a mean
of 150 grams and a standard deviation of 10 grams. What is the probability that a
randomly selected apple weighs between 140 and 160 grams?
Data: Mean weight (μ) = 150 grams, Standard deviation (σ) = 10 grams, Weight range
(lower limit x1, upper limit x2)</t>
  </si>
  <si>
    <t>1. Problem: A company sells smartphones, and the number of defects per batch follows
a Poisson distribution with a mean of 2 defects. What is the probability of having exactly
3 defects in a randomly selected batch?
Data: Mean number of defects (λ) = 2, Number of defects (x) = 3</t>
  </si>
  <si>
    <t xml:space="preserve"> (σ)</t>
  </si>
  <si>
    <t xml:space="preserve">(λ) </t>
  </si>
  <si>
    <t>x1&lt;160</t>
  </si>
  <si>
    <t>X2&gt;140</t>
  </si>
  <si>
    <t>2. Problem: In a game, a player has a 0.3 probability of winning each round. If the
player plays 10 rounds, what is the probability of winning exactly 3 rounds?
Data: Probability of winning (p) = 0.3, Number of rounds (n) = 10, Number of wins (x)
= 3</t>
  </si>
  <si>
    <t>P(160&lt;x&lt;140)</t>
  </si>
  <si>
    <t>3. Problem: A six-sided fair die is rolled three times. What is the probability of obtaining
at least one 6?
Data: Number of rolls (n) = 3</t>
  </si>
  <si>
    <t xml:space="preserve">probability of getting six = </t>
  </si>
  <si>
    <t xml:space="preserve">probability of no getting six = </t>
  </si>
  <si>
    <t>probability of no 6 in three rolls</t>
  </si>
  <si>
    <t xml:space="preserve">probability of getting six </t>
  </si>
  <si>
    <t xml:space="preserve"> at least 1 six</t>
  </si>
  <si>
    <t>1. Problem: A study is conducted to estimate the mean height of a population. A random
sample of 100 individuals is selected, and their heights are measured. Calculate a 95%
confidence interval for the population mean height, given that the sample mean height is
170 cm and the sample standard deviation is 8 cm.
Data: Sample size (n) = 100, Sample mean (x̄) = 170 cm, Sample standard deviation
(s) = 8 cm, Confidence level = 95%</t>
  </si>
  <si>
    <t>x̄</t>
  </si>
  <si>
    <t>s</t>
  </si>
  <si>
    <t>confidence level</t>
  </si>
  <si>
    <t>2. Problem: A survey is conducted to estimate the proportion of people in a city who
support a particular policy. A random sample of 500 individuals is surveyed, and 320 of
them express support for the policy. Calculate a 90% confidence interval for the
population proportion, given the sample proportion.
Data: Sample size (n) = 500, Number of successes (x) = 320, Confidence level = 90%</t>
  </si>
  <si>
    <t xml:space="preserve">standard deviation </t>
  </si>
  <si>
    <t>3. Problem: A researcher wants to test whether a new teaching method improves
student performance. A random sample of 50 students is divided into two groups: one
group taught using the new method and the other using the traditional method. The
average test scores of the two groups are compared. State the null and alternative
hypotheses for this study.
Data: Sample size (n) = 50, Test scores of the two groups</t>
  </si>
  <si>
    <r>
      <rPr>
        <sz val="11"/>
        <color theme="1"/>
        <rFont val="Calibri"/>
      </rPr>
      <t xml:space="preserve">The </t>
    </r>
    <r>
      <rPr>
        <b/>
        <sz val="11"/>
        <color theme="1"/>
        <rFont val="Calibri"/>
      </rPr>
      <t>null hypothesis (H0)</t>
    </r>
    <r>
      <rPr>
        <sz val="11"/>
        <color theme="1"/>
        <rFont val="Calibri"/>
      </rPr>
      <t xml:space="preserve"> states that there is no significant difference between the average score between group using </t>
    </r>
  </si>
  <si>
    <t>new teaching method and group using traditional methods</t>
  </si>
  <si>
    <r>
      <rPr>
        <b/>
        <sz val="11"/>
        <color theme="1"/>
        <rFont val="Calibri"/>
      </rPr>
      <t xml:space="preserve">alternative hypothesis (Ha) </t>
    </r>
    <r>
      <rPr>
        <sz val="11"/>
        <color theme="1"/>
        <rFont val="Calibri"/>
      </rPr>
      <t>suggests that new teaching methods improve average test score compare to traditional methods.</t>
    </r>
  </si>
  <si>
    <t>4. Problem: A manufacturing company claims that the average weight of its product is
500 grams. To test this claim, a random sample of 25 products is selected, and their
weights are measured. The sample mean weight is found to be 510 grams with a
sample standard deviation of 20 grams. Perform a hypothesis test to determine if there
is evidence to support the company's claim.
Data: Sample size (n) = 25, Sample mean (x̄) = 510 grams, Sample standard
deviation (s) = 20 grams, Population mean (μ) = 500 grams</t>
  </si>
  <si>
    <r>
      <rPr>
        <sz val="11"/>
        <color theme="1"/>
        <rFont val="Calibri"/>
      </rPr>
      <t>The</t>
    </r>
    <r>
      <rPr>
        <b/>
        <sz val="11"/>
        <color theme="1"/>
        <rFont val="Calibri"/>
      </rPr>
      <t xml:space="preserve"> null hypothesis (H0</t>
    </r>
    <r>
      <rPr>
        <sz val="11"/>
        <color theme="1"/>
        <rFont val="Calibri"/>
      </rPr>
      <t>) assumes that  average weight of its product is
500 grams.</t>
    </r>
  </si>
  <si>
    <r>
      <rPr>
        <b/>
        <sz val="11"/>
        <color theme="1"/>
        <rFont val="Calibri"/>
      </rPr>
      <t xml:space="preserve">alternative hypothesis (Ha) </t>
    </r>
    <r>
      <rPr>
        <sz val="11"/>
        <color theme="1"/>
        <rFont val="Calibri"/>
      </rPr>
      <t>suggests that  average weight of its product is not equal to
500 grams,</t>
    </r>
  </si>
  <si>
    <t xml:space="preserve">Sample mean (x̄) = </t>
  </si>
  <si>
    <t xml:space="preserve">Population mean (μ) </t>
  </si>
  <si>
    <t>Sample standard</t>
  </si>
  <si>
    <t>deviation (s)</t>
  </si>
  <si>
    <t>Sample size (n)</t>
  </si>
  <si>
    <t>alpa</t>
  </si>
  <si>
    <t>z-value</t>
  </si>
  <si>
    <t xml:space="preserve">critical value </t>
  </si>
  <si>
    <t>2.5 is greater than critical value =2 hence null hypothesis is rejected</t>
  </si>
  <si>
    <t>Q1 =156.25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</si>
</sst>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theme="1"/>
      <name val="Calibri"/>
      <scheme val="minor"/>
    </font>
    <font>
      <b/>
      <sz val="12"/>
      <color theme="1"/>
      <name val="Calibri"/>
    </font>
    <font>
      <sz val="11"/>
      <color theme="1"/>
      <name val="Calibri"/>
    </font>
    <font>
      <sz val="11"/>
      <color theme="1"/>
      <name val="Calibri"/>
    </font>
    <font>
      <b/>
      <sz val="11"/>
      <color theme="1"/>
      <name val="Calibri"/>
    </font>
    <font>
      <sz val="11"/>
      <name val="Calibri"/>
    </font>
    <font>
      <i/>
      <sz val="11"/>
      <color theme="1"/>
      <name val="Calibri"/>
    </font>
    <font>
      <b/>
      <i/>
      <sz val="11"/>
      <color theme="1"/>
      <name val="Calibri"/>
    </font>
  </fonts>
  <fills count="4">
    <fill>
      <patternFill patternType="none"/>
    </fill>
    <fill>
      <patternFill patternType="gray125"/>
    </fill>
    <fill>
      <patternFill patternType="solid">
        <fgColor theme="0"/>
        <bgColor theme="0"/>
      </patternFill>
    </fill>
    <fill>
      <patternFill patternType="solid">
        <fgColor rgb="FFFFFF00"/>
        <bgColor rgb="FFFFFF00"/>
      </patternFill>
    </fill>
  </fills>
  <borders count="25">
    <border>
      <left/>
      <right/>
      <top/>
      <bottom/>
      <diagonal/>
    </border>
    <border>
      <left/>
      <right/>
      <top/>
      <bottom/>
      <diagonal/>
    </border>
    <border>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medium">
        <color rgb="FF000000"/>
      </top>
      <bottom style="thin">
        <color rgb="FF000000"/>
      </bottom>
      <diagonal/>
    </border>
    <border>
      <left/>
      <right/>
      <top/>
      <bottom style="medium">
        <color rgb="FF000000"/>
      </bottom>
      <diagonal/>
    </border>
  </borders>
  <cellStyleXfs count="1">
    <xf numFmtId="0" fontId="0" fillId="0" borderId="0"/>
  </cellStyleXfs>
  <cellXfs count="69">
    <xf numFmtId="0" fontId="0" fillId="0" borderId="0" xfId="0" applyFont="1" applyAlignment="1"/>
    <xf numFmtId="0" fontId="2" fillId="0" borderId="0" xfId="0" applyFont="1"/>
    <xf numFmtId="0" fontId="2" fillId="2" borderId="1" xfId="0" applyFont="1" applyFill="1" applyBorder="1"/>
    <xf numFmtId="0" fontId="2" fillId="2" borderId="2" xfId="0" applyFont="1" applyFill="1" applyBorder="1"/>
    <xf numFmtId="0" fontId="2" fillId="2" borderId="3" xfId="0" applyFont="1" applyFill="1" applyBorder="1"/>
    <xf numFmtId="0" fontId="2" fillId="2" borderId="4" xfId="0" applyFont="1" applyFill="1" applyBorder="1"/>
    <xf numFmtId="0" fontId="2" fillId="2" borderId="5" xfId="0" applyFont="1" applyFill="1" applyBorder="1"/>
    <xf numFmtId="0" fontId="2" fillId="2" borderId="6" xfId="0" applyFont="1" applyFill="1" applyBorder="1"/>
    <xf numFmtId="0" fontId="2" fillId="2" borderId="7" xfId="0" applyFont="1" applyFill="1" applyBorder="1"/>
    <xf numFmtId="0" fontId="2" fillId="2" borderId="1" xfId="0" applyFont="1" applyFill="1" applyBorder="1"/>
    <xf numFmtId="0" fontId="3" fillId="0" borderId="0" xfId="0" applyFont="1"/>
    <xf numFmtId="0" fontId="4" fillId="0" borderId="0" xfId="0" applyFont="1"/>
    <xf numFmtId="0" fontId="1" fillId="0" borderId="8" xfId="0" applyFont="1" applyBorder="1" applyAlignment="1">
      <alignment horizontal="center"/>
    </xf>
    <xf numFmtId="0" fontId="2" fillId="0" borderId="8" xfId="0" applyFont="1" applyBorder="1" applyAlignment="1">
      <alignment horizontal="center"/>
    </xf>
    <xf numFmtId="0" fontId="4" fillId="0" borderId="0" xfId="0" applyFont="1" applyAlignment="1">
      <alignment horizontal="center"/>
    </xf>
    <xf numFmtId="0" fontId="2" fillId="0" borderId="0" xfId="0" applyFont="1" applyAlignment="1">
      <alignment horizontal="center"/>
    </xf>
    <xf numFmtId="0" fontId="4" fillId="0" borderId="8" xfId="0" applyFont="1" applyBorder="1" applyAlignment="1">
      <alignment horizontal="center"/>
    </xf>
    <xf numFmtId="0" fontId="4" fillId="0" borderId="17" xfId="0" applyFont="1" applyBorder="1" applyAlignment="1">
      <alignment horizontal="center"/>
    </xf>
    <xf numFmtId="0" fontId="4" fillId="0" borderId="0" xfId="0" applyFont="1" applyAlignment="1">
      <alignment horizontal="center"/>
    </xf>
    <xf numFmtId="0" fontId="2" fillId="0" borderId="17" xfId="0" applyFont="1" applyBorder="1" applyAlignment="1">
      <alignment horizontal="center"/>
    </xf>
    <xf numFmtId="0" fontId="2" fillId="0" borderId="0" xfId="0" applyFont="1" applyAlignment="1">
      <alignment horizontal="center"/>
    </xf>
    <xf numFmtId="0" fontId="4" fillId="0" borderId="0" xfId="0" applyFont="1" applyAlignment="1">
      <alignment vertical="center" wrapText="1"/>
    </xf>
    <xf numFmtId="0" fontId="4" fillId="0" borderId="8" xfId="0" applyFont="1" applyBorder="1"/>
    <xf numFmtId="0" fontId="6" fillId="0" borderId="0" xfId="0" applyFont="1" applyAlignment="1">
      <alignment horizontal="center"/>
    </xf>
    <xf numFmtId="0" fontId="4" fillId="0" borderId="9" xfId="0" applyFont="1" applyBorder="1"/>
    <xf numFmtId="0" fontId="2" fillId="0" borderId="10" xfId="0" applyFont="1" applyBorder="1"/>
    <xf numFmtId="0" fontId="2" fillId="0" borderId="11" xfId="0" applyFont="1" applyBorder="1"/>
    <xf numFmtId="0" fontId="2" fillId="0" borderId="12" xfId="0" applyFont="1" applyBorder="1"/>
    <xf numFmtId="0" fontId="2" fillId="0" borderId="13" xfId="0" applyFont="1" applyBorder="1"/>
    <xf numFmtId="0" fontId="4" fillId="0" borderId="12" xfId="0" applyFont="1" applyBorder="1"/>
    <xf numFmtId="0" fontId="2" fillId="0" borderId="14" xfId="0" applyFont="1" applyBorder="1"/>
    <xf numFmtId="0" fontId="2" fillId="0" borderId="15" xfId="0" applyFont="1" applyBorder="1"/>
    <xf numFmtId="0" fontId="2" fillId="0" borderId="16" xfId="0" applyFont="1" applyBorder="1"/>
    <xf numFmtId="0" fontId="4" fillId="0" borderId="0" xfId="0" applyFont="1" applyAlignment="1">
      <alignment vertical="center"/>
    </xf>
    <xf numFmtId="0" fontId="2" fillId="0" borderId="9" xfId="0" applyFont="1" applyBorder="1"/>
    <xf numFmtId="0" fontId="4" fillId="0" borderId="15" xfId="0" applyFont="1" applyBorder="1" applyAlignment="1">
      <alignment vertical="center" wrapText="1"/>
    </xf>
    <xf numFmtId="0" fontId="2" fillId="3" borderId="1" xfId="0" applyFont="1" applyFill="1" applyBorder="1"/>
    <xf numFmtId="0" fontId="2" fillId="0" borderId="20" xfId="0" applyFont="1" applyBorder="1"/>
    <xf numFmtId="0" fontId="2" fillId="0" borderId="21" xfId="0" applyFont="1" applyBorder="1"/>
    <xf numFmtId="0" fontId="2" fillId="0" borderId="22" xfId="0" applyFont="1" applyBorder="1"/>
    <xf numFmtId="0" fontId="6" fillId="0" borderId="23" xfId="0" applyFont="1" applyBorder="1" applyAlignment="1">
      <alignment horizontal="center"/>
    </xf>
    <xf numFmtId="0" fontId="2" fillId="0" borderId="24" xfId="0" applyFont="1" applyBorder="1"/>
    <xf numFmtId="0" fontId="2" fillId="0" borderId="0" xfId="0" applyFont="1" applyAlignment="1">
      <alignment horizontal="right"/>
    </xf>
    <xf numFmtId="0" fontId="2" fillId="0" borderId="0" xfId="0" applyFont="1" applyAlignment="1">
      <alignment wrapText="1"/>
    </xf>
    <xf numFmtId="0" fontId="4" fillId="3" borderId="1" xfId="0" applyFont="1" applyFill="1" applyBorder="1" applyAlignment="1">
      <alignment vertical="center" wrapText="1"/>
    </xf>
    <xf numFmtId="2" fontId="2" fillId="0" borderId="0" xfId="0" applyNumberFormat="1" applyFont="1"/>
    <xf numFmtId="9" fontId="2" fillId="0" borderId="0" xfId="0" applyNumberFormat="1" applyFont="1"/>
    <xf numFmtId="0" fontId="1" fillId="0" borderId="0" xfId="0" applyFont="1" applyAlignment="1">
      <alignment horizontal="center" vertical="center"/>
    </xf>
    <xf numFmtId="0" fontId="0" fillId="0" borderId="0" xfId="0" applyFont="1" applyAlignment="1"/>
    <xf numFmtId="0" fontId="4" fillId="0" borderId="0" xfId="0" applyFont="1" applyAlignment="1">
      <alignment horizontal="center" vertical="center" wrapText="1"/>
    </xf>
    <xf numFmtId="0" fontId="4" fillId="0" borderId="17" xfId="0" applyFont="1" applyBorder="1" applyAlignment="1">
      <alignment horizontal="center"/>
    </xf>
    <xf numFmtId="0" fontId="5" fillId="0" borderId="18" xfId="0" applyFont="1" applyBorder="1"/>
    <xf numFmtId="0" fontId="5" fillId="0" borderId="19" xfId="0" applyFont="1" applyBorder="1"/>
    <xf numFmtId="0" fontId="4" fillId="0" borderId="9" xfId="0" applyFont="1" applyBorder="1" applyAlignment="1">
      <alignment horizontal="center" wrapText="1"/>
    </xf>
    <xf numFmtId="0" fontId="5" fillId="0" borderId="10" xfId="0" applyFont="1" applyBorder="1"/>
    <xf numFmtId="0" fontId="5" fillId="0" borderId="11" xfId="0" applyFont="1" applyBorder="1"/>
    <xf numFmtId="0" fontId="5" fillId="0" borderId="12" xfId="0" applyFont="1" applyBorder="1"/>
    <xf numFmtId="0" fontId="5" fillId="0" borderId="13" xfId="0" applyFont="1" applyBorder="1"/>
    <xf numFmtId="0" fontId="5" fillId="0" borderId="14" xfId="0" applyFont="1" applyBorder="1"/>
    <xf numFmtId="0" fontId="5" fillId="0" borderId="15" xfId="0" applyFont="1" applyBorder="1"/>
    <xf numFmtId="0" fontId="5" fillId="0" borderId="16" xfId="0" applyFont="1" applyBorder="1"/>
    <xf numFmtId="0" fontId="4" fillId="0" borderId="9" xfId="0" applyFont="1" applyBorder="1" applyAlignment="1">
      <alignment horizontal="center" vertical="center" wrapText="1"/>
    </xf>
    <xf numFmtId="0" fontId="4" fillId="0" borderId="0" xfId="0" applyFont="1" applyAlignment="1">
      <alignment horizontal="center" wrapText="1"/>
    </xf>
    <xf numFmtId="0" fontId="4" fillId="0" borderId="0" xfId="0" applyFont="1" applyAlignment="1">
      <alignment vertical="center" wrapText="1"/>
    </xf>
    <xf numFmtId="0" fontId="7" fillId="0" borderId="17" xfId="0" applyFont="1" applyBorder="1" applyAlignment="1">
      <alignment horizontal="center"/>
    </xf>
    <xf numFmtId="0" fontId="4" fillId="0" borderId="9" xfId="0" applyFont="1" applyBorder="1" applyAlignment="1">
      <alignment vertical="center" wrapText="1"/>
    </xf>
    <xf numFmtId="0" fontId="2" fillId="0" borderId="0" xfId="0" applyFont="1" applyAlignment="1">
      <alignment horizontal="center" wrapText="1"/>
    </xf>
    <xf numFmtId="0" fontId="2" fillId="0" borderId="0" xfId="0" applyFont="1" applyAlignment="1">
      <alignment horizontal="center" vertical="center" wrapText="1"/>
    </xf>
    <xf numFmtId="0" fontId="1" fillId="0" borderId="0" xfId="0" applyFont="1" applyAlignment="1">
      <alignment horizontal="center" vertical="center" wrapText="1"/>
    </xf>
  </cellXfs>
  <cellStyles count="1">
    <cellStyle name="Normal" xfId="0" builtinId="0"/>
  </cellStyles>
  <dxfs count="5">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theme="0"/>
          <bgColor theme="0"/>
        </patternFill>
      </fill>
    </dxf>
  </dxfs>
  <tableStyles count="3">
    <tableStyle name="Invisible" pivot="0" table="0" count="0" xr9:uid="{180C2BF9-66FD-4C37-BE7A-F926CC947AD8}"/>
    <tableStyle name="Sheet1-style" pivot="0" count="3" xr9:uid="{00000000-0011-0000-FFFF-FFFF00000000}">
      <tableStyleElement type="totalRow" dxfId="4"/>
      <tableStyleElement type="firstRowStripe" dxfId="3"/>
      <tableStyleElement type="secondRowStripe" dxfId="2"/>
    </tableStyle>
    <tableStyle name="Sheet1-style 2" pivot="0" count="2" xr9:uid="{00000000-0011-0000-FFFF-FFFF01000000}">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1" i="0">
                <a:solidFill>
                  <a:srgbClr val="757575"/>
                </a:solidFill>
                <a:latin typeface="+mn-lt"/>
              </a:defRPr>
            </a:pPr>
            <a:r>
              <a:rPr lang="en-IN" b="1" i="0">
                <a:solidFill>
                  <a:srgbClr val="757575"/>
                </a:solidFill>
                <a:latin typeface="+mn-lt"/>
              </a:rPr>
              <a:t> different types of defects</a:t>
            </a:r>
          </a:p>
        </c:rich>
      </c:tx>
      <c:overlay val="0"/>
    </c:title>
    <c:autoTitleDeleted val="0"/>
    <c:plotArea>
      <c:layout/>
      <c:barChart>
        <c:barDir val="col"/>
        <c:grouping val="clustered"/>
        <c:varyColors val="1"/>
        <c:ser>
          <c:idx val="0"/>
          <c:order val="0"/>
          <c:tx>
            <c:v> Frequency:</c:v>
          </c:tx>
          <c:spPr>
            <a:solidFill>
              <a:srgbClr val="4F81BD"/>
            </a:solidFill>
            <a:ln cmpd="sng">
              <a:solidFill>
                <a:srgbClr val="000000"/>
              </a:solidFill>
            </a:ln>
          </c:spPr>
          <c:invertIfNegative val="1"/>
          <c:cat>
            <c:strRef>
              <c:f>'More Statistics Questions1'!$E$432:$E$438</c:f>
              <c:strCache>
                <c:ptCount val="7"/>
                <c:pt idx="0">
                  <c:v>A</c:v>
                </c:pt>
                <c:pt idx="1">
                  <c:v>B</c:v>
                </c:pt>
                <c:pt idx="2">
                  <c:v>C</c:v>
                </c:pt>
                <c:pt idx="3">
                  <c:v>D</c:v>
                </c:pt>
                <c:pt idx="4">
                  <c:v>E</c:v>
                </c:pt>
                <c:pt idx="5">
                  <c:v>F</c:v>
                </c:pt>
                <c:pt idx="6">
                  <c:v>G</c:v>
                </c:pt>
              </c:strCache>
            </c:strRef>
          </c:cat>
          <c:val>
            <c:numRef>
              <c:f>'More Statistics Questions1'!$F$432:$F$438</c:f>
              <c:numCache>
                <c:formatCode>General</c:formatCode>
                <c:ptCount val="7"/>
                <c:pt idx="0">
                  <c:v>30</c:v>
                </c:pt>
                <c:pt idx="1">
                  <c:v>40</c:v>
                </c:pt>
                <c:pt idx="2">
                  <c:v>20</c:v>
                </c:pt>
                <c:pt idx="3">
                  <c:v>10</c:v>
                </c:pt>
                <c:pt idx="4">
                  <c:v>45</c:v>
                </c:pt>
                <c:pt idx="5">
                  <c:v>25</c:v>
                </c:pt>
                <c:pt idx="6">
                  <c:v>30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4316-427F-BF89-78D0DA15503C}"/>
            </c:ext>
          </c:extLst>
        </c:ser>
        <c:dLbls>
          <c:showLegendKey val="0"/>
          <c:showVal val="0"/>
          <c:showCatName val="0"/>
          <c:showSerName val="0"/>
          <c:showPercent val="0"/>
          <c:showBubbleSize val="0"/>
        </c:dLbls>
        <c:gapWidth val="150"/>
        <c:axId val="1293996008"/>
        <c:axId val="1669570"/>
      </c:barChart>
      <c:catAx>
        <c:axId val="1293996008"/>
        <c:scaling>
          <c:orientation val="minMax"/>
        </c:scaling>
        <c:delete val="0"/>
        <c:axPos val="b"/>
        <c:title>
          <c:tx>
            <c:rich>
              <a:bodyPr/>
              <a:lstStyle/>
              <a:p>
                <a:pPr lvl="0">
                  <a:defRPr b="1" i="0">
                    <a:solidFill>
                      <a:srgbClr val="000000"/>
                    </a:solidFill>
                    <a:latin typeface="+mn-lt"/>
                  </a:defRPr>
                </a:pPr>
                <a:r>
                  <a:rPr lang="en-IN" b="1" i="0">
                    <a:solidFill>
                      <a:srgbClr val="000000"/>
                    </a:solidFill>
                    <a:latin typeface="+mn-lt"/>
                  </a:rPr>
                  <a:t> Defect Type</a:t>
                </a:r>
              </a:p>
            </c:rich>
          </c:tx>
          <c:overlay val="0"/>
        </c:title>
        <c:numFmt formatCode="General" sourceLinked="0"/>
        <c:majorTickMark val="out"/>
        <c:minorTickMark val="none"/>
        <c:tickLblPos val="nextTo"/>
        <c:txPr>
          <a:bodyPr/>
          <a:lstStyle/>
          <a:p>
            <a:pPr lvl="0">
              <a:defRPr b="0" i="0">
                <a:solidFill>
                  <a:srgbClr val="000000"/>
                </a:solidFill>
                <a:latin typeface="+mn-lt"/>
              </a:defRPr>
            </a:pPr>
            <a:endParaRPr lang="en-US"/>
          </a:p>
        </c:txPr>
        <c:crossAx val="1669570"/>
        <c:crosses val="autoZero"/>
        <c:auto val="1"/>
        <c:lblAlgn val="ctr"/>
        <c:lblOffset val="100"/>
        <c:noMultiLvlLbl val="1"/>
      </c:catAx>
      <c:valAx>
        <c:axId val="1669570"/>
        <c:scaling>
          <c:orientation val="minMax"/>
        </c:scaling>
        <c:delete val="0"/>
        <c:axPos val="l"/>
        <c:majorGridlines>
          <c:spPr>
            <a:ln>
              <a:solidFill>
                <a:srgbClr val="B7B7B7"/>
              </a:solidFill>
            </a:ln>
          </c:spPr>
        </c:majorGridlines>
        <c:title>
          <c:tx>
            <c:rich>
              <a:bodyPr/>
              <a:lstStyle/>
              <a:p>
                <a:pPr lvl="0">
                  <a:defRPr b="1" i="0">
                    <a:solidFill>
                      <a:srgbClr val="000000"/>
                    </a:solidFill>
                    <a:latin typeface="+mn-lt"/>
                  </a:defRPr>
                </a:pPr>
                <a:r>
                  <a:rPr lang="en-IN" b="1" i="0">
                    <a:solidFill>
                      <a:srgbClr val="000000"/>
                    </a:solidFill>
                    <a:latin typeface="+mn-lt"/>
                  </a:rPr>
                  <a:t>FREQUENCY
</a:t>
                </a:r>
              </a:p>
            </c:rich>
          </c:tx>
          <c:overlay val="0"/>
        </c:title>
        <c:numFmt formatCode="General" sourceLinked="1"/>
        <c:majorTickMark val="out"/>
        <c:minorTickMark val="none"/>
        <c:tickLblPos val="nextTo"/>
        <c:spPr>
          <a:ln/>
        </c:spPr>
        <c:txPr>
          <a:bodyPr/>
          <a:lstStyle/>
          <a:p>
            <a:pPr lvl="0">
              <a:defRPr b="0" i="0">
                <a:solidFill>
                  <a:srgbClr val="000000"/>
                </a:solidFill>
                <a:latin typeface="+mn-lt"/>
              </a:defRPr>
            </a:pPr>
            <a:endParaRPr lang="en-US"/>
          </a:p>
        </c:txPr>
        <c:crossAx val="1293996008"/>
        <c:crosses val="autoZero"/>
        <c:crossBetween val="between"/>
      </c:valAx>
    </c:plotArea>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757575"/>
                </a:solidFill>
                <a:latin typeface="+mn-lt"/>
              </a:defRPr>
            </a:pPr>
            <a:r>
              <a:rPr lang="en-IN" sz="1400" b="0" i="0">
                <a:solidFill>
                  <a:srgbClr val="757575"/>
                </a:solidFill>
                <a:latin typeface="+mn-lt"/>
              </a:rPr>
              <a:t>Frequency of Statisfaction Rating</a:t>
            </a:r>
          </a:p>
        </c:rich>
      </c:tx>
      <c:overlay val="0"/>
    </c:title>
    <c:autoTitleDeleted val="0"/>
    <c:plotArea>
      <c:layout/>
      <c:barChart>
        <c:barDir val="bar"/>
        <c:grouping val="clustered"/>
        <c:varyColors val="1"/>
        <c:ser>
          <c:idx val="0"/>
          <c:order val="0"/>
          <c:tx>
            <c:v>FREQUENCY</c:v>
          </c:tx>
          <c:spPr>
            <a:solidFill>
              <a:srgbClr val="4F81BD"/>
            </a:solidFill>
            <a:ln cmpd="sng">
              <a:solidFill>
                <a:srgbClr val="000000"/>
              </a:solidFill>
            </a:ln>
          </c:spPr>
          <c:invertIfNegative val="1"/>
          <c:dLbls>
            <c:spPr>
              <a:noFill/>
              <a:ln>
                <a:noFill/>
              </a:ln>
              <a:effectLst/>
            </c:spPr>
            <c:txPr>
              <a:bodyPr/>
              <a:lstStyle/>
              <a:p>
                <a:pPr lvl="0">
                  <a:defRPr sz="900" b="0" i="0">
                    <a:latin typeface="+mn-lt"/>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'More Statistics Questions1'!$D$457:$D$460</c:f>
              <c:numCache>
                <c:formatCode>General</c:formatCode>
                <c:ptCount val="4"/>
                <c:pt idx="0">
                  <c:v>2</c:v>
                </c:pt>
                <c:pt idx="1">
                  <c:v>3</c:v>
                </c:pt>
                <c:pt idx="2">
                  <c:v>4</c:v>
                </c:pt>
                <c:pt idx="3">
                  <c:v>5</c:v>
                </c:pt>
              </c:numCache>
            </c:numRef>
          </c:cat>
          <c:val>
            <c:numRef>
              <c:f>'More Statistics Questions1'!$E$457:$E$460</c:f>
              <c:numCache>
                <c:formatCode>General</c:formatCode>
                <c:ptCount val="4"/>
                <c:pt idx="0">
                  <c:v>9</c:v>
                </c:pt>
                <c:pt idx="1">
                  <c:v>30</c:v>
                </c:pt>
                <c:pt idx="2">
                  <c:v>38</c:v>
                </c:pt>
                <c:pt idx="3">
                  <c:v>23</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550F-4FE0-B1C1-03D6ADA3A169}"/>
            </c:ext>
          </c:extLst>
        </c:ser>
        <c:dLbls>
          <c:showLegendKey val="0"/>
          <c:showVal val="0"/>
          <c:showCatName val="0"/>
          <c:showSerName val="0"/>
          <c:showPercent val="0"/>
          <c:showBubbleSize val="0"/>
        </c:dLbls>
        <c:gapWidth val="150"/>
        <c:axId val="251000444"/>
        <c:axId val="72575231"/>
      </c:barChart>
      <c:catAx>
        <c:axId val="251000444"/>
        <c:scaling>
          <c:orientation val="maxMin"/>
        </c:scaling>
        <c:delete val="0"/>
        <c:axPos val="l"/>
        <c:title>
          <c:tx>
            <c:rich>
              <a:bodyPr/>
              <a:lstStyle/>
              <a:p>
                <a:pPr lvl="0">
                  <a:defRPr sz="1000" b="0" i="0">
                    <a:solidFill>
                      <a:srgbClr val="000000"/>
                    </a:solidFill>
                    <a:latin typeface="+mn-lt"/>
                  </a:defRPr>
                </a:pPr>
                <a:r>
                  <a:rPr lang="en-IN" sz="1000" b="0" i="0">
                    <a:solidFill>
                      <a:srgbClr val="000000"/>
                    </a:solidFill>
                    <a:latin typeface="+mn-lt"/>
                  </a:rPr>
                  <a:t>Range</a:t>
                </a:r>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72575231"/>
        <c:crosses val="autoZero"/>
        <c:auto val="1"/>
        <c:lblAlgn val="ctr"/>
        <c:lblOffset val="100"/>
        <c:noMultiLvlLbl val="1"/>
      </c:catAx>
      <c:valAx>
        <c:axId val="72575231"/>
        <c:scaling>
          <c:orientation val="minMax"/>
        </c:scaling>
        <c:delete val="0"/>
        <c:axPos val="b"/>
        <c:majorGridlines>
          <c:spPr>
            <a:ln>
              <a:solidFill>
                <a:srgbClr val="B7B7B7"/>
              </a:solidFill>
            </a:ln>
          </c:spPr>
        </c:majorGridlines>
        <c:title>
          <c:tx>
            <c:rich>
              <a:bodyPr/>
              <a:lstStyle/>
              <a:p>
                <a:pPr lvl="0">
                  <a:defRPr sz="1000" b="0" i="0">
                    <a:solidFill>
                      <a:srgbClr val="000000"/>
                    </a:solidFill>
                    <a:latin typeface="+mn-lt"/>
                  </a:defRPr>
                </a:pPr>
                <a:r>
                  <a:rPr lang="en-IN" sz="1000" b="0" i="0">
                    <a:solidFill>
                      <a:srgbClr val="000000"/>
                    </a:solidFill>
                    <a:latin typeface="+mn-lt"/>
                  </a:rPr>
                  <a:t>frequency</a:t>
                </a:r>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251000444"/>
        <c:crosses val="max"/>
        <c:crossBetween val="between"/>
      </c:valAx>
    </c:plotArea>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tx>
            <c:v>REGION1</c:v>
          </c:tx>
          <c:spPr>
            <a:solidFill>
              <a:srgbClr val="4F81BD"/>
            </a:solidFill>
            <a:ln cmpd="sng">
              <a:solidFill>
                <a:srgbClr val="000000"/>
              </a:solidFill>
            </a:ln>
          </c:spPr>
          <c:invertIfNegative val="1"/>
          <c:val>
            <c:numRef>
              <c:f>'More Statistics Questions'!$W$7:$AF$7</c:f>
              <c:numCache>
                <c:formatCode>General</c:formatCode>
                <c:ptCount val="10"/>
                <c:pt idx="0">
                  <c:v>45</c:v>
                </c:pt>
                <c:pt idx="1">
                  <c:v>35</c:v>
                </c:pt>
                <c:pt idx="2">
                  <c:v>40</c:v>
                </c:pt>
                <c:pt idx="3">
                  <c:v>38</c:v>
                </c:pt>
                <c:pt idx="4">
                  <c:v>42</c:v>
                </c:pt>
                <c:pt idx="5">
                  <c:v>37</c:v>
                </c:pt>
                <c:pt idx="6">
                  <c:v>39</c:v>
                </c:pt>
                <c:pt idx="7">
                  <c:v>43</c:v>
                </c:pt>
                <c:pt idx="8">
                  <c:v>44</c:v>
                </c:pt>
                <c:pt idx="9">
                  <c:v>41</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73D5-477F-8014-EA2E95792A77}"/>
            </c:ext>
          </c:extLst>
        </c:ser>
        <c:ser>
          <c:idx val="1"/>
          <c:order val="1"/>
          <c:tx>
            <c:v>REGION2</c:v>
          </c:tx>
          <c:spPr>
            <a:solidFill>
              <a:srgbClr val="C0504D"/>
            </a:solidFill>
            <a:ln cmpd="sng">
              <a:solidFill>
                <a:srgbClr val="000000"/>
              </a:solidFill>
            </a:ln>
          </c:spPr>
          <c:invertIfNegative val="1"/>
          <c:val>
            <c:numRef>
              <c:f>'More Statistics Questions'!$W$8:$AF$8</c:f>
              <c:numCache>
                <c:formatCode>General</c:formatCode>
                <c:ptCount val="10"/>
                <c:pt idx="0">
                  <c:v>32</c:v>
                </c:pt>
                <c:pt idx="1">
                  <c:v>28</c:v>
                </c:pt>
                <c:pt idx="2">
                  <c:v>30</c:v>
                </c:pt>
                <c:pt idx="3">
                  <c:v>34</c:v>
                </c:pt>
                <c:pt idx="4">
                  <c:v>33</c:v>
                </c:pt>
                <c:pt idx="5">
                  <c:v>35</c:v>
                </c:pt>
                <c:pt idx="6">
                  <c:v>31</c:v>
                </c:pt>
                <c:pt idx="7">
                  <c:v>29</c:v>
                </c:pt>
                <c:pt idx="8">
                  <c:v>36</c:v>
                </c:pt>
                <c:pt idx="9">
                  <c:v>37</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73D5-477F-8014-EA2E95792A77}"/>
            </c:ext>
          </c:extLst>
        </c:ser>
        <c:ser>
          <c:idx val="2"/>
          <c:order val="2"/>
          <c:tx>
            <c:v>REGION3</c:v>
          </c:tx>
          <c:spPr>
            <a:solidFill>
              <a:srgbClr val="9BBB59"/>
            </a:solidFill>
            <a:ln cmpd="sng">
              <a:solidFill>
                <a:srgbClr val="000000"/>
              </a:solidFill>
            </a:ln>
          </c:spPr>
          <c:invertIfNegative val="1"/>
          <c:val>
            <c:numRef>
              <c:f>'More Statistics Questions'!$W$9:$AF$9</c:f>
              <c:numCache>
                <c:formatCode>General</c:formatCode>
                <c:ptCount val="10"/>
                <c:pt idx="0">
                  <c:v>40</c:v>
                </c:pt>
                <c:pt idx="1">
                  <c:v>39</c:v>
                </c:pt>
                <c:pt idx="2">
                  <c:v>42</c:v>
                </c:pt>
                <c:pt idx="3">
                  <c:v>41</c:v>
                </c:pt>
                <c:pt idx="4">
                  <c:v>38</c:v>
                </c:pt>
                <c:pt idx="5">
                  <c:v>43</c:v>
                </c:pt>
                <c:pt idx="6">
                  <c:v>45</c:v>
                </c:pt>
                <c:pt idx="7">
                  <c:v>44</c:v>
                </c:pt>
                <c:pt idx="8">
                  <c:v>41</c:v>
                </c:pt>
                <c:pt idx="9">
                  <c:v>37</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2-73D5-477F-8014-EA2E95792A77}"/>
            </c:ext>
          </c:extLst>
        </c:ser>
        <c:dLbls>
          <c:showLegendKey val="0"/>
          <c:showVal val="0"/>
          <c:showCatName val="0"/>
          <c:showSerName val="0"/>
          <c:showPercent val="0"/>
          <c:showBubbleSize val="0"/>
        </c:dLbls>
        <c:gapWidth val="150"/>
        <c:axId val="1073244073"/>
        <c:axId val="1598079549"/>
      </c:barChart>
      <c:catAx>
        <c:axId val="1073244073"/>
        <c:scaling>
          <c:orientation val="minMax"/>
        </c:scaling>
        <c:delete val="0"/>
        <c:axPos val="b"/>
        <c:title>
          <c:tx>
            <c:rich>
              <a:bodyPr/>
              <a:lstStyle/>
              <a:p>
                <a:pPr lvl="0">
                  <a:defRPr b="0">
                    <a:solidFill>
                      <a:srgbClr val="000000"/>
                    </a:solidFill>
                    <a:latin typeface="+mn-lt"/>
                  </a:defRPr>
                </a:pPr>
                <a:endParaRPr lang="en-IN"/>
              </a:p>
            </c:rich>
          </c:tx>
          <c:overlay val="0"/>
        </c:title>
        <c:numFmt formatCode="General" sourceLinked="1"/>
        <c:majorTickMark val="out"/>
        <c:minorTickMark val="none"/>
        <c:tickLblPos val="nextTo"/>
        <c:txPr>
          <a:bodyPr/>
          <a:lstStyle/>
          <a:p>
            <a:pPr lvl="0">
              <a:defRPr b="0" i="0">
                <a:solidFill>
                  <a:srgbClr val="000000"/>
                </a:solidFill>
                <a:latin typeface="+mn-lt"/>
              </a:defRPr>
            </a:pPr>
            <a:endParaRPr lang="en-US"/>
          </a:p>
        </c:txPr>
        <c:crossAx val="1598079549"/>
        <c:crosses val="autoZero"/>
        <c:auto val="1"/>
        <c:lblAlgn val="ctr"/>
        <c:lblOffset val="100"/>
        <c:noMultiLvlLbl val="1"/>
      </c:catAx>
      <c:valAx>
        <c:axId val="1598079549"/>
        <c:scaling>
          <c:orientation val="minMax"/>
        </c:scaling>
        <c:delete val="0"/>
        <c:axPos val="l"/>
        <c:majorGridlines>
          <c:spPr>
            <a:ln>
              <a:solidFill>
                <a:srgbClr val="B7B7B7"/>
              </a:solidFill>
            </a:ln>
          </c:spPr>
        </c:majorGridlines>
        <c:title>
          <c:tx>
            <c:rich>
              <a:bodyPr/>
              <a:lstStyle/>
              <a:p>
                <a:pPr lvl="0">
                  <a:defRPr b="1" i="0">
                    <a:solidFill>
                      <a:srgbClr val="000000"/>
                    </a:solidFill>
                    <a:latin typeface="+mn-lt"/>
                  </a:defRPr>
                </a:pPr>
                <a:r>
                  <a:rPr lang="en-IN" b="1" i="0">
                    <a:solidFill>
                      <a:srgbClr val="000000"/>
                    </a:solidFill>
                    <a:latin typeface="+mn-lt"/>
                  </a:rPr>
                  <a:t>sales</a:t>
                </a:r>
              </a:p>
            </c:rich>
          </c:tx>
          <c:overlay val="0"/>
        </c:title>
        <c:numFmt formatCode="General" sourceLinked="1"/>
        <c:majorTickMark val="out"/>
        <c:minorTickMark val="none"/>
        <c:tickLblPos val="nextTo"/>
        <c:spPr>
          <a:ln/>
        </c:spPr>
        <c:txPr>
          <a:bodyPr/>
          <a:lstStyle/>
          <a:p>
            <a:pPr lvl="0">
              <a:defRPr b="0" i="0">
                <a:solidFill>
                  <a:srgbClr val="000000"/>
                </a:solidFill>
                <a:latin typeface="+mn-lt"/>
              </a:defRPr>
            </a:pPr>
            <a:endParaRPr lang="en-US"/>
          </a:p>
        </c:txPr>
        <c:crossAx val="1073244073"/>
        <c:crosses val="autoZero"/>
        <c:crossBetween val="between"/>
      </c:valAx>
    </c:plotArea>
    <c:legend>
      <c:legendPos val="r"/>
      <c:overlay val="0"/>
      <c:txPr>
        <a:bodyPr/>
        <a:lstStyle/>
        <a:p>
          <a:pPr lvl="0">
            <a:defRPr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'More Statistics Questions'!$H$12</c:f>
              <c:strCache>
                <c:ptCount val="1"/>
                <c:pt idx="0">
                  <c:v>UPPER BOUND</c:v>
                </c:pt>
              </c:strCache>
            </c:strRef>
          </c:tx>
          <c:spPr>
            <a:solidFill>
              <a:schemeClr val="accent1"/>
            </a:solidFill>
            <a:ln>
              <a:noFill/>
            </a:ln>
            <a:effectLst/>
          </c:spPr>
          <c:invertIfNegative val="0"/>
          <c:cat>
            <c:strRef>
              <c:f>'More Statistics Questions'!$G$13:$G$17</c:f>
              <c:strCache>
                <c:ptCount val="5"/>
                <c:pt idx="0">
                  <c:v>25-30</c:v>
                </c:pt>
                <c:pt idx="1">
                  <c:v>31-35</c:v>
                </c:pt>
                <c:pt idx="2">
                  <c:v>36-40</c:v>
                </c:pt>
                <c:pt idx="3">
                  <c:v>41-45</c:v>
                </c:pt>
                <c:pt idx="4">
                  <c:v>46-50</c:v>
                </c:pt>
              </c:strCache>
            </c:strRef>
          </c:cat>
          <c:val>
            <c:numRef>
              <c:f>'More Statistics Questions'!$H$13:$H$17</c:f>
            </c:numRef>
          </c:val>
          <c:extLst>
            <c:ext xmlns:c16="http://schemas.microsoft.com/office/drawing/2014/chart" uri="{C3380CC4-5D6E-409C-BE32-E72D297353CC}">
              <c16:uniqueId val="{00000000-0903-4FEC-8D20-A8EBF8D77C55}"/>
            </c:ext>
          </c:extLst>
        </c:ser>
        <c:ser>
          <c:idx val="1"/>
          <c:order val="1"/>
          <c:tx>
            <c:strRef>
              <c:f>'More Statistics Questions'!$I$12</c:f>
              <c:strCache>
                <c:ptCount val="1"/>
                <c:pt idx="0">
                  <c:v>SALES</c:v>
                </c:pt>
              </c:strCache>
            </c:strRef>
          </c:tx>
          <c:spPr>
            <a:solidFill>
              <a:schemeClr val="accent2"/>
            </a:solidFill>
            <a:ln>
              <a:noFill/>
            </a:ln>
            <a:effectLst/>
          </c:spPr>
          <c:invertIfNegative val="0"/>
          <c:cat>
            <c:strRef>
              <c:f>'More Statistics Questions'!$G$13:$G$17</c:f>
              <c:strCache>
                <c:ptCount val="5"/>
                <c:pt idx="0">
                  <c:v>25-30</c:v>
                </c:pt>
                <c:pt idx="1">
                  <c:v>31-35</c:v>
                </c:pt>
                <c:pt idx="2">
                  <c:v>36-40</c:v>
                </c:pt>
                <c:pt idx="3">
                  <c:v>41-45</c:v>
                </c:pt>
                <c:pt idx="4">
                  <c:v>46-50</c:v>
                </c:pt>
              </c:strCache>
            </c:strRef>
          </c:cat>
          <c:val>
            <c:numRef>
              <c:f>'More Statistics Questions'!$I$13:$I$17</c:f>
              <c:numCache>
                <c:formatCode>General</c:formatCode>
                <c:ptCount val="5"/>
                <c:pt idx="0">
                  <c:v>10</c:v>
                </c:pt>
                <c:pt idx="1">
                  <c:v>13</c:v>
                </c:pt>
                <c:pt idx="2">
                  <c:v>15</c:v>
                </c:pt>
                <c:pt idx="3">
                  <c:v>10</c:v>
                </c:pt>
                <c:pt idx="4">
                  <c:v>2</c:v>
                </c:pt>
              </c:numCache>
            </c:numRef>
          </c:val>
          <c:extLst>
            <c:ext xmlns:c16="http://schemas.microsoft.com/office/drawing/2014/chart" uri="{C3380CC4-5D6E-409C-BE32-E72D297353CC}">
              <c16:uniqueId val="{00000001-0903-4FEC-8D20-A8EBF8D77C55}"/>
            </c:ext>
          </c:extLst>
        </c:ser>
        <c:dLbls>
          <c:showLegendKey val="0"/>
          <c:showVal val="0"/>
          <c:showCatName val="0"/>
          <c:showSerName val="0"/>
          <c:showPercent val="0"/>
          <c:showBubbleSize val="0"/>
        </c:dLbls>
        <c:gapWidth val="182"/>
        <c:axId val="469805583"/>
        <c:axId val="469807503"/>
      </c:barChart>
      <c:catAx>
        <c:axId val="46980558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9807503"/>
        <c:crosses val="autoZero"/>
        <c:auto val="1"/>
        <c:lblAlgn val="ctr"/>
        <c:lblOffset val="100"/>
        <c:noMultiLvlLbl val="0"/>
      </c:catAx>
      <c:valAx>
        <c:axId val="46980750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98055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'More Statistics Questions'!$E$69</c:f>
              <c:strCache>
                <c:ptCount val="1"/>
                <c:pt idx="0">
                  <c:v>frequency</c:v>
                </c:pt>
              </c:strCache>
            </c:strRef>
          </c:tx>
          <c:spPr>
            <a:solidFill>
              <a:schemeClr val="accent1"/>
            </a:solidFill>
            <a:ln>
              <a:noFill/>
            </a:ln>
            <a:effectLst/>
          </c:spPr>
          <c:invertIfNegative val="0"/>
          <c:cat>
            <c:strRef>
              <c:f>'More Statistics Questions'!$C$70:$C$76</c:f>
              <c:strCache>
                <c:ptCount val="7"/>
                <c:pt idx="0">
                  <c:v>116-120</c:v>
                </c:pt>
                <c:pt idx="1">
                  <c:v>121-125</c:v>
                </c:pt>
                <c:pt idx="2">
                  <c:v>126-130</c:v>
                </c:pt>
                <c:pt idx="3">
                  <c:v>131-135</c:v>
                </c:pt>
                <c:pt idx="4">
                  <c:v>136-140</c:v>
                </c:pt>
                <c:pt idx="5">
                  <c:v>141-145</c:v>
                </c:pt>
                <c:pt idx="6">
                  <c:v>146-150</c:v>
                </c:pt>
              </c:strCache>
            </c:strRef>
          </c:cat>
          <c:val>
            <c:numRef>
              <c:f>'More Statistics Questions'!$E$70:$E$76</c:f>
              <c:numCache>
                <c:formatCode>General</c:formatCode>
                <c:ptCount val="7"/>
                <c:pt idx="0">
                  <c:v>6</c:v>
                </c:pt>
                <c:pt idx="1">
                  <c:v>20</c:v>
                </c:pt>
                <c:pt idx="2">
                  <c:v>25</c:v>
                </c:pt>
                <c:pt idx="3">
                  <c:v>28</c:v>
                </c:pt>
                <c:pt idx="4">
                  <c:v>14</c:v>
                </c:pt>
                <c:pt idx="5">
                  <c:v>6</c:v>
                </c:pt>
                <c:pt idx="6">
                  <c:v>1</c:v>
                </c:pt>
              </c:numCache>
            </c:numRef>
          </c:val>
          <c:extLst>
            <c:ext xmlns:c16="http://schemas.microsoft.com/office/drawing/2014/chart" uri="{C3380CC4-5D6E-409C-BE32-E72D297353CC}">
              <c16:uniqueId val="{00000000-CCDA-46CB-A0E2-564EA9A73259}"/>
            </c:ext>
          </c:extLst>
        </c:ser>
        <c:dLbls>
          <c:showLegendKey val="0"/>
          <c:showVal val="0"/>
          <c:showCatName val="0"/>
          <c:showSerName val="0"/>
          <c:showPercent val="0"/>
          <c:showBubbleSize val="0"/>
        </c:dLbls>
        <c:gapWidth val="182"/>
        <c:axId val="587772271"/>
        <c:axId val="587756911"/>
      </c:barChart>
      <c:catAx>
        <c:axId val="58777227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7756911"/>
        <c:crosses val="autoZero"/>
        <c:auto val="1"/>
        <c:lblAlgn val="ctr"/>
        <c:lblOffset val="100"/>
        <c:noMultiLvlLbl val="0"/>
      </c:catAx>
      <c:valAx>
        <c:axId val="58775691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77722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plotArea>
      <cx:plotAreaRegion>
        <cx:series layoutId="clusteredColumn" uniqueId="{B4603827-451E-4341-B534-47D626D1B631}">
          <cx:tx>
            <cx:txData>
              <cx:f>_xlchart.v1.0</cx:f>
              <cx:v>satisfaction ratings</cx:v>
            </cx:txData>
          </cx:tx>
          <cx:dataId val="0"/>
          <cx:layoutPr>
            <cx:binning intervalClosed="r"/>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plotArea>
      <cx:plotAreaRegion>
        <cx:series layoutId="clusteredColumn" uniqueId="{33634258-76BB-40C1-8347-A28A49A1151E}">
          <cx:tx>
            <cx:txData>
              <cx:f>_xlchart.v1.2</cx:f>
              <cx:v>response times</cx:v>
            </cx:txData>
          </cx:tx>
          <cx:dataId val="0"/>
          <cx:layoutPr>
            <cx:binning intervalClosed="r"/>
          </cx:layoutPr>
        </cx:series>
      </cx:plotAreaRegion>
      <cx:axis id="0">
        <cx:catScaling gapWidth="0"/>
        <cx:tickLabels/>
      </cx:axis>
      <cx:axis id="1">
        <cx:valScaling/>
        <cx:majorGridlines/>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val">
        <cx:f>_xlchart.v1.6</cx:f>
      </cx:numDim>
    </cx:data>
    <cx:data id="1">
      <cx:strDim type="cat">
        <cx:f>_xlchart.v1.4</cx:f>
      </cx:strDim>
      <cx:numDim type="val">
        <cx:f>_xlchart.v1.8</cx:f>
      </cx:numDim>
    </cx:data>
  </cx:chartData>
  <cx:chart>
    <cx:title pos="t" align="ctr" overlay="0"/>
    <cx:plotArea>
      <cx:plotAreaRegion>
        <cx:series layoutId="clusteredColumn" hidden="1" uniqueId="{F128C810-B2C7-4690-84E2-59EDD7377E6E}" formatIdx="0">
          <cx:tx>
            <cx:txData>
              <cx:f>_xlchart.v1.5</cx:f>
              <cx:v/>
            </cx:txData>
          </cx:tx>
          <cx:dataId val="0"/>
          <cx:layoutPr>
            <cx:aggregation/>
          </cx:layoutPr>
          <cx:axisId val="1"/>
        </cx:series>
        <cx:series layoutId="paretoLine" ownerIdx="0" uniqueId="{DF740C16-7FAA-42E2-9828-AF5171848DAB}" formatIdx="1">
          <cx:axisId val="2"/>
        </cx:series>
        <cx:series layoutId="clusteredColumn" uniqueId="{E8C56FF2-59B8-4C01-91F6-E0E4F136B2FF}" formatIdx="2">
          <cx:tx>
            <cx:txData>
              <cx:f>_xlchart.v1.7</cx:f>
              <cx:v>SALES</cx:v>
            </cx:txData>
          </cx:tx>
          <cx:dataId val="1"/>
          <cx:layoutPr>
            <cx:aggregation/>
          </cx:layoutPr>
          <cx:axisId val="1"/>
        </cx:series>
        <cx:series layoutId="paretoLine" ownerIdx="2" uniqueId="{0BF67B4B-A525-469F-8DCD-D214CF86EBD3}" formatIdx="3">
          <cx:axisId val="2"/>
        </cx:series>
      </cx:plotAreaRegion>
      <cx:axis id="0">
        <cx:catScaling gapWidth="0"/>
        <cx:tickLabels/>
      </cx:axis>
      <cx:axis id="1">
        <cx:valScaling/>
        <cx:majorGridlines/>
        <cx:tickLabels/>
      </cx:axis>
      <cx:axis id="2">
        <cx:valScaling max="1" min="0"/>
        <cx:units unit="percentage"/>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microsoft.com/office/2014/relationships/chartEx" Target="../charts/chartEx1.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microsoft.com/office/2014/relationships/chartEx" Target="../charts/chartEx3.xml"/><Relationship Id="rId2" Type="http://schemas.microsoft.com/office/2014/relationships/chartEx" Target="../charts/chartEx2.xml"/><Relationship Id="rId1" Type="http://schemas.openxmlformats.org/officeDocument/2006/relationships/chart" Target="../charts/chart3.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oneCellAnchor>
    <xdr:from>
      <xdr:col>7</xdr:col>
      <xdr:colOff>95250</xdr:colOff>
      <xdr:row>433</xdr:row>
      <xdr:rowOff>85725</xdr:rowOff>
    </xdr:from>
    <xdr:ext cx="4400550" cy="2876550"/>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3</xdr:col>
      <xdr:colOff>266700</xdr:colOff>
      <xdr:row>497</xdr:row>
      <xdr:rowOff>0</xdr:rowOff>
    </xdr:from>
    <xdr:ext cx="4572000" cy="2876550"/>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twoCellAnchor>
    <xdr:from>
      <xdr:col>3</xdr:col>
      <xdr:colOff>532357</xdr:colOff>
      <xdr:row>474</xdr:row>
      <xdr:rowOff>135698</xdr:rowOff>
    </xdr:from>
    <xdr:to>
      <xdr:col>8</xdr:col>
      <xdr:colOff>490604</xdr:colOff>
      <xdr:row>486</xdr:row>
      <xdr:rowOff>93945</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779CBF51-9070-4082-85AB-D8BE7BA328F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4456657" y="93777878"/>
              <a:ext cx="4568347" cy="2335687"/>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oneCellAnchor>
    <xdr:from>
      <xdr:col>22</xdr:col>
      <xdr:colOff>219075</xdr:colOff>
      <xdr:row>12</xdr:row>
      <xdr:rowOff>85725</xdr:rowOff>
    </xdr:from>
    <xdr:ext cx="4267200" cy="2495550"/>
    <xdr:graphicFrame macro="">
      <xdr:nvGraphicFramePr>
        <xdr:cNvPr id="3" name="Chart 3">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twoCellAnchor>
    <xdr:from>
      <xdr:col>6</xdr:col>
      <xdr:colOff>403860</xdr:colOff>
      <xdr:row>71</xdr:row>
      <xdr:rowOff>171450</xdr:rowOff>
    </xdr:from>
    <xdr:to>
      <xdr:col>14</xdr:col>
      <xdr:colOff>541020</xdr:colOff>
      <xdr:row>85</xdr:row>
      <xdr:rowOff>140970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9CE43C54-0105-707F-D7A2-68453D24E8D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5494020" y="1395603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11</xdr:col>
      <xdr:colOff>426720</xdr:colOff>
      <xdr:row>11</xdr:row>
      <xdr:rowOff>11430</xdr:rowOff>
    </xdr:from>
    <xdr:to>
      <xdr:col>19</xdr:col>
      <xdr:colOff>243840</xdr:colOff>
      <xdr:row>22</xdr:row>
      <xdr:rowOff>91440</xdr:rowOff>
    </xdr:to>
    <mc:AlternateContent xmlns:mc="http://schemas.openxmlformats.org/markup-compatibility/2006">
      <mc:Choice xmlns:cx1="http://schemas.microsoft.com/office/drawing/2015/9/8/chartex" Requires="cx1">
        <xdr:graphicFrame macro="">
          <xdr:nvGraphicFramePr>
            <xdr:cNvPr id="7" name="Chart 6">
              <a:extLst>
                <a:ext uri="{FF2B5EF4-FFF2-40B4-BE49-F238E27FC236}">
                  <a16:creationId xmlns:a16="http://schemas.microsoft.com/office/drawing/2014/main" id="{D2170D1B-0E96-FEBF-7E0B-E7CF568B467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8168640" y="2045970"/>
              <a:ext cx="4572000" cy="212217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xdr:col>
      <xdr:colOff>7620</xdr:colOff>
      <xdr:row>30</xdr:row>
      <xdr:rowOff>3810</xdr:rowOff>
    </xdr:from>
    <xdr:to>
      <xdr:col>11</xdr:col>
      <xdr:colOff>373380</xdr:colOff>
      <xdr:row>44</xdr:row>
      <xdr:rowOff>68580</xdr:rowOff>
    </xdr:to>
    <xdr:graphicFrame macro="">
      <xdr:nvGraphicFramePr>
        <xdr:cNvPr id="8" name="Chart 7">
          <a:extLst>
            <a:ext uri="{FF2B5EF4-FFF2-40B4-BE49-F238E27FC236}">
              <a16:creationId xmlns:a16="http://schemas.microsoft.com/office/drawing/2014/main" id="{5F6F50BD-FA8E-9E14-D67C-26E173DAEF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137160</xdr:colOff>
      <xdr:row>93</xdr:row>
      <xdr:rowOff>194310</xdr:rowOff>
    </xdr:from>
    <xdr:to>
      <xdr:col>14</xdr:col>
      <xdr:colOff>274320</xdr:colOff>
      <xdr:row>107</xdr:row>
      <xdr:rowOff>163830</xdr:rowOff>
    </xdr:to>
    <xdr:graphicFrame macro="">
      <xdr:nvGraphicFramePr>
        <xdr:cNvPr id="9" name="Chart 8">
          <a:extLst>
            <a:ext uri="{FF2B5EF4-FFF2-40B4-BE49-F238E27FC236}">
              <a16:creationId xmlns:a16="http://schemas.microsoft.com/office/drawing/2014/main" id="{69A9B93F-4115-12CA-893A-7E923D4580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B9:C13" headerRowCount="0">
  <tableColumns count="2">
    <tableColumn id="1" xr3:uid="{00000000-0010-0000-0000-000001000000}" name="Column1"/>
    <tableColumn id="2" xr3:uid="{00000000-0010-0000-0000-000002000000}" name="Column2"/>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58:B108" headerRowCount="0">
  <tableColumns count="1">
    <tableColumn id="1" xr3:uid="{00000000-0010-0000-0100-000001000000}" name="Column1"/>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H1000"/>
  <sheetViews>
    <sheetView topLeftCell="A67" workbookViewId="0">
      <selection activeCell="G18" sqref="G18"/>
    </sheetView>
  </sheetViews>
  <sheetFormatPr defaultColWidth="14.44140625" defaultRowHeight="15" customHeight="1" x14ac:dyDescent="0.3"/>
  <cols>
    <col min="1" max="1" width="9.109375" customWidth="1"/>
    <col min="2" max="2" width="26.44140625" customWidth="1"/>
    <col min="3" max="3" width="11" customWidth="1"/>
    <col min="4" max="8" width="8.6640625" customWidth="1"/>
  </cols>
  <sheetData>
    <row r="3" spans="1:8" ht="15" customHeight="1" x14ac:dyDescent="0.3">
      <c r="B3" s="47" t="s">
        <v>0</v>
      </c>
      <c r="C3" s="48"/>
      <c r="D3" s="48"/>
      <c r="E3" s="48"/>
      <c r="F3" s="48"/>
      <c r="G3" s="48"/>
      <c r="H3" s="48"/>
    </row>
    <row r="4" spans="1:8" ht="15" customHeight="1" x14ac:dyDescent="0.3">
      <c r="B4" s="48"/>
      <c r="C4" s="48"/>
      <c r="D4" s="48"/>
      <c r="E4" s="48"/>
      <c r="F4" s="48"/>
      <c r="G4" s="48"/>
      <c r="H4" s="48"/>
    </row>
    <row r="5" spans="1:8" ht="15" customHeight="1" x14ac:dyDescent="0.3">
      <c r="B5" s="48"/>
      <c r="C5" s="48"/>
      <c r="D5" s="48"/>
      <c r="E5" s="48"/>
      <c r="F5" s="48"/>
      <c r="G5" s="48"/>
      <c r="H5" s="48"/>
    </row>
    <row r="7" spans="1:8" ht="14.4" x14ac:dyDescent="0.3">
      <c r="E7" s="1"/>
    </row>
    <row r="8" spans="1:8" ht="14.4" x14ac:dyDescent="0.3">
      <c r="E8" s="2"/>
    </row>
    <row r="9" spans="1:8" ht="14.4" x14ac:dyDescent="0.3">
      <c r="B9" s="3" t="s">
        <v>1</v>
      </c>
      <c r="C9" s="4">
        <v>50</v>
      </c>
      <c r="E9" s="2"/>
    </row>
    <row r="10" spans="1:8" ht="14.4" x14ac:dyDescent="0.3">
      <c r="B10" s="5" t="s">
        <v>2</v>
      </c>
      <c r="C10" s="6">
        <v>60</v>
      </c>
      <c r="E10" s="2"/>
    </row>
    <row r="11" spans="1:8" ht="14.4" x14ac:dyDescent="0.3">
      <c r="B11" s="5" t="s">
        <v>3</v>
      </c>
      <c r="C11" s="6">
        <v>55</v>
      </c>
      <c r="E11" s="2"/>
    </row>
    <row r="12" spans="1:8" ht="14.4" x14ac:dyDescent="0.3">
      <c r="B12" s="7" t="s">
        <v>4</v>
      </c>
      <c r="C12" s="8">
        <v>70</v>
      </c>
    </row>
    <row r="13" spans="1:8" ht="14.4" x14ac:dyDescent="0.3">
      <c r="B13" s="9"/>
      <c r="C13" s="9"/>
    </row>
    <row r="14" spans="1:8" ht="14.4" x14ac:dyDescent="0.3">
      <c r="A14" s="10" t="s">
        <v>5</v>
      </c>
    </row>
    <row r="15" spans="1:8" ht="14.4" x14ac:dyDescent="0.3">
      <c r="A15" s="11" t="s">
        <v>6</v>
      </c>
    </row>
    <row r="16" spans="1:8" ht="14.4" x14ac:dyDescent="0.3">
      <c r="B16" s="10">
        <f>AVERAGE(Sheet1!$C$9:$C$12)</f>
        <v>58.75</v>
      </c>
    </row>
    <row r="17" spans="1:7" ht="14.4" x14ac:dyDescent="0.3">
      <c r="A17" s="11" t="s">
        <v>7</v>
      </c>
    </row>
    <row r="18" spans="1:7" ht="14.4" x14ac:dyDescent="0.3">
      <c r="B18" s="10">
        <f>MEDIAN(Sheet1!$C$9:$C$12)</f>
        <v>57.5</v>
      </c>
    </row>
    <row r="20" spans="1:7" ht="14.4" x14ac:dyDescent="0.3">
      <c r="A20" s="11" t="s">
        <v>8</v>
      </c>
    </row>
    <row r="21" spans="1:7" ht="15.75" customHeight="1" x14ac:dyDescent="0.3">
      <c r="B21" s="10" t="e">
        <f>MODE(Sheet1!$C$9:$C$12)</f>
        <v>#N/A</v>
      </c>
    </row>
    <row r="22" spans="1:7" ht="15.75" customHeight="1" x14ac:dyDescent="0.3"/>
    <row r="23" spans="1:7" ht="15.75" customHeight="1" x14ac:dyDescent="0.3">
      <c r="A23" s="49" t="s">
        <v>9</v>
      </c>
      <c r="B23" s="48"/>
      <c r="C23" s="48"/>
      <c r="D23" s="48"/>
      <c r="E23" s="48"/>
      <c r="F23" s="48"/>
      <c r="G23" s="48"/>
    </row>
    <row r="24" spans="1:7" ht="15.75" customHeight="1" x14ac:dyDescent="0.3">
      <c r="A24" s="48"/>
      <c r="B24" s="48"/>
      <c r="C24" s="48"/>
      <c r="D24" s="48"/>
      <c r="E24" s="48"/>
      <c r="F24" s="48"/>
      <c r="G24" s="48"/>
    </row>
    <row r="25" spans="1:7" ht="15.75" customHeight="1" x14ac:dyDescent="0.3">
      <c r="A25" s="48"/>
      <c r="B25" s="48"/>
      <c r="C25" s="48"/>
      <c r="D25" s="48"/>
      <c r="E25" s="48"/>
      <c r="F25" s="48"/>
      <c r="G25" s="48"/>
    </row>
    <row r="26" spans="1:7" ht="15.75" customHeight="1" x14ac:dyDescent="0.3">
      <c r="A26" s="48"/>
      <c r="B26" s="48"/>
      <c r="C26" s="48"/>
      <c r="D26" s="48"/>
      <c r="E26" s="48"/>
      <c r="F26" s="48"/>
      <c r="G26" s="48"/>
    </row>
    <row r="27" spans="1:7" ht="15.75" customHeight="1" x14ac:dyDescent="0.3">
      <c r="A27" s="48"/>
      <c r="B27" s="48"/>
      <c r="C27" s="48"/>
      <c r="D27" s="48"/>
      <c r="E27" s="48"/>
      <c r="F27" s="48"/>
      <c r="G27" s="48"/>
    </row>
    <row r="28" spans="1:7" ht="15.75" customHeight="1" x14ac:dyDescent="0.3">
      <c r="A28" s="48"/>
      <c r="B28" s="48"/>
      <c r="C28" s="48"/>
      <c r="D28" s="48"/>
      <c r="E28" s="48"/>
      <c r="F28" s="48"/>
      <c r="G28" s="48"/>
    </row>
    <row r="29" spans="1:7" ht="15.75" customHeight="1" x14ac:dyDescent="0.3">
      <c r="B29" s="12" t="s">
        <v>10</v>
      </c>
    </row>
    <row r="30" spans="1:7" ht="15.75" customHeight="1" x14ac:dyDescent="0.3">
      <c r="B30" s="13">
        <v>15</v>
      </c>
    </row>
    <row r="31" spans="1:7" ht="15.75" customHeight="1" x14ac:dyDescent="0.3">
      <c r="B31" s="13">
        <v>10</v>
      </c>
    </row>
    <row r="32" spans="1:7" ht="15.75" customHeight="1" x14ac:dyDescent="0.3">
      <c r="B32" s="13">
        <v>20</v>
      </c>
    </row>
    <row r="33" spans="2:6" ht="15.75" customHeight="1" x14ac:dyDescent="0.3">
      <c r="B33" s="13">
        <v>25</v>
      </c>
    </row>
    <row r="34" spans="2:6" ht="15.75" customHeight="1" x14ac:dyDescent="0.3">
      <c r="B34" s="13">
        <v>15</v>
      </c>
    </row>
    <row r="35" spans="2:6" ht="15.75" customHeight="1" x14ac:dyDescent="0.3">
      <c r="B35" s="13">
        <v>10</v>
      </c>
      <c r="D35" s="11" t="s">
        <v>11</v>
      </c>
    </row>
    <row r="36" spans="2:6" ht="15.75" customHeight="1" x14ac:dyDescent="0.3">
      <c r="B36" s="13">
        <v>30</v>
      </c>
      <c r="F36" s="10">
        <f>AVERAGE(B30:B49)</f>
        <v>17</v>
      </c>
    </row>
    <row r="37" spans="2:6" ht="15.75" customHeight="1" x14ac:dyDescent="0.3">
      <c r="B37" s="13">
        <v>20</v>
      </c>
    </row>
    <row r="38" spans="2:6" ht="15.75" customHeight="1" x14ac:dyDescent="0.3">
      <c r="B38" s="13">
        <v>15</v>
      </c>
      <c r="D38" s="11" t="s">
        <v>12</v>
      </c>
    </row>
    <row r="39" spans="2:6" ht="15.75" customHeight="1" x14ac:dyDescent="0.3">
      <c r="B39" s="13">
        <v>10</v>
      </c>
      <c r="F39" s="10">
        <f>MEDIAN(B30:B49)</f>
        <v>15</v>
      </c>
    </row>
    <row r="40" spans="2:6" ht="15.75" customHeight="1" x14ac:dyDescent="0.3">
      <c r="B40" s="13">
        <v>10</v>
      </c>
    </row>
    <row r="41" spans="2:6" ht="15.75" customHeight="1" x14ac:dyDescent="0.3">
      <c r="B41" s="13">
        <v>25</v>
      </c>
      <c r="D41" s="11" t="s">
        <v>13</v>
      </c>
    </row>
    <row r="42" spans="2:6" ht="15.75" customHeight="1" x14ac:dyDescent="0.3">
      <c r="B42" s="13">
        <v>15</v>
      </c>
      <c r="F42" s="10">
        <f>MODE(B30:B49)</f>
        <v>10</v>
      </c>
    </row>
    <row r="43" spans="2:6" ht="15.75" customHeight="1" x14ac:dyDescent="0.3">
      <c r="B43" s="13">
        <v>20</v>
      </c>
    </row>
    <row r="44" spans="2:6" ht="15.75" customHeight="1" x14ac:dyDescent="0.3">
      <c r="B44" s="13">
        <v>20</v>
      </c>
    </row>
    <row r="45" spans="2:6" ht="15.75" customHeight="1" x14ac:dyDescent="0.3">
      <c r="B45" s="13">
        <v>15</v>
      </c>
    </row>
    <row r="46" spans="2:6" ht="15.75" customHeight="1" x14ac:dyDescent="0.3">
      <c r="B46" s="13">
        <v>10</v>
      </c>
    </row>
    <row r="47" spans="2:6" ht="15.75" customHeight="1" x14ac:dyDescent="0.3">
      <c r="B47" s="13">
        <v>10</v>
      </c>
    </row>
    <row r="48" spans="2:6" ht="15.75" customHeight="1" x14ac:dyDescent="0.3">
      <c r="B48" s="13">
        <v>20</v>
      </c>
    </row>
    <row r="49" spans="1:8" ht="15.75" customHeight="1" x14ac:dyDescent="0.3">
      <c r="B49" s="13">
        <v>25</v>
      </c>
    </row>
    <row r="50" spans="1:8" ht="15.75" customHeight="1" x14ac:dyDescent="0.3"/>
    <row r="51" spans="1:8" ht="15" customHeight="1" x14ac:dyDescent="0.3">
      <c r="A51" s="49" t="s">
        <v>14</v>
      </c>
      <c r="B51" s="48"/>
      <c r="C51" s="48"/>
      <c r="D51" s="48"/>
      <c r="E51" s="48"/>
      <c r="F51" s="48"/>
      <c r="G51" s="48"/>
      <c r="H51" s="49"/>
    </row>
    <row r="52" spans="1:8" ht="15.75" customHeight="1" x14ac:dyDescent="0.3">
      <c r="A52" s="48"/>
      <c r="B52" s="48"/>
      <c r="C52" s="48"/>
      <c r="D52" s="48"/>
      <c r="E52" s="48"/>
      <c r="F52" s="48"/>
      <c r="G52" s="48"/>
      <c r="H52" s="48"/>
    </row>
    <row r="53" spans="1:8" ht="15.75" customHeight="1" x14ac:dyDescent="0.3">
      <c r="A53" s="48"/>
      <c r="B53" s="48"/>
      <c r="C53" s="48"/>
      <c r="D53" s="48"/>
      <c r="E53" s="48"/>
      <c r="F53" s="48"/>
      <c r="G53" s="48"/>
    </row>
    <row r="54" spans="1:8" ht="15.75" customHeight="1" x14ac:dyDescent="0.3">
      <c r="A54" s="48"/>
      <c r="B54" s="48"/>
      <c r="C54" s="48"/>
      <c r="D54" s="48"/>
      <c r="E54" s="48"/>
      <c r="F54" s="48"/>
      <c r="G54" s="48"/>
    </row>
    <row r="55" spans="1:8" ht="15.75" customHeight="1" x14ac:dyDescent="0.3"/>
    <row r="56" spans="1:8" ht="15.75" customHeight="1" x14ac:dyDescent="0.3"/>
    <row r="57" spans="1:8" ht="15.75" customHeight="1" x14ac:dyDescent="0.3"/>
    <row r="58" spans="1:8" ht="15.75" customHeight="1" x14ac:dyDescent="0.3">
      <c r="B58" s="14" t="s">
        <v>15</v>
      </c>
    </row>
    <row r="59" spans="1:8" ht="15.75" customHeight="1" x14ac:dyDescent="0.3">
      <c r="B59" s="15">
        <v>3</v>
      </c>
      <c r="D59" s="11" t="s">
        <v>16</v>
      </c>
    </row>
    <row r="60" spans="1:8" ht="15.75" customHeight="1" x14ac:dyDescent="0.3">
      <c r="B60" s="15">
        <v>2</v>
      </c>
      <c r="E60">
        <f>AVERAGE(B59:B108)</f>
        <v>3.44</v>
      </c>
    </row>
    <row r="61" spans="1:8" ht="15.75" customHeight="1" x14ac:dyDescent="0.3">
      <c r="B61" s="15">
        <v>5</v>
      </c>
    </row>
    <row r="62" spans="1:8" ht="15.75" customHeight="1" x14ac:dyDescent="0.3">
      <c r="B62" s="15">
        <v>4</v>
      </c>
      <c r="D62" s="11" t="s">
        <v>17</v>
      </c>
    </row>
    <row r="63" spans="1:8" ht="15.75" customHeight="1" x14ac:dyDescent="0.3">
      <c r="B63" s="15">
        <v>7</v>
      </c>
      <c r="E63">
        <f>MEDIAN(B59:B108)</f>
        <v>3</v>
      </c>
    </row>
    <row r="64" spans="1:8" ht="15.75" customHeight="1" x14ac:dyDescent="0.3">
      <c r="B64" s="15">
        <v>2</v>
      </c>
    </row>
    <row r="65" spans="2:5" ht="15.75" customHeight="1" x14ac:dyDescent="0.3">
      <c r="B65" s="15">
        <v>3</v>
      </c>
      <c r="D65" s="11" t="s">
        <v>18</v>
      </c>
    </row>
    <row r="66" spans="2:5" ht="15.75" customHeight="1" x14ac:dyDescent="0.3">
      <c r="B66" s="15">
        <v>3</v>
      </c>
      <c r="E66">
        <f>MODE(B59:B108)</f>
        <v>2</v>
      </c>
    </row>
    <row r="67" spans="2:5" ht="15.75" customHeight="1" x14ac:dyDescent="0.3">
      <c r="B67" s="15">
        <v>1</v>
      </c>
    </row>
    <row r="68" spans="2:5" ht="15.75" customHeight="1" x14ac:dyDescent="0.3">
      <c r="B68" s="15">
        <v>6</v>
      </c>
    </row>
    <row r="69" spans="2:5" ht="15.75" customHeight="1" x14ac:dyDescent="0.3">
      <c r="B69" s="15">
        <v>4</v>
      </c>
    </row>
    <row r="70" spans="2:5" ht="15.75" customHeight="1" x14ac:dyDescent="0.3">
      <c r="B70" s="15">
        <v>2</v>
      </c>
    </row>
    <row r="71" spans="2:5" ht="15.75" customHeight="1" x14ac:dyDescent="0.3">
      <c r="B71" s="15">
        <v>3</v>
      </c>
    </row>
    <row r="72" spans="2:5" ht="15.75" customHeight="1" x14ac:dyDescent="0.3">
      <c r="B72" s="15">
        <v>5</v>
      </c>
    </row>
    <row r="73" spans="2:5" ht="15.75" customHeight="1" x14ac:dyDescent="0.3">
      <c r="B73" s="15">
        <v>2</v>
      </c>
    </row>
    <row r="74" spans="2:5" ht="15.75" customHeight="1" x14ac:dyDescent="0.3">
      <c r="B74" s="15">
        <v>4</v>
      </c>
    </row>
    <row r="75" spans="2:5" ht="15.75" customHeight="1" x14ac:dyDescent="0.3">
      <c r="B75" s="15">
        <v>2</v>
      </c>
    </row>
    <row r="76" spans="2:5" ht="15.75" customHeight="1" x14ac:dyDescent="0.3">
      <c r="B76" s="15">
        <v>1</v>
      </c>
    </row>
    <row r="77" spans="2:5" ht="15.75" customHeight="1" x14ac:dyDescent="0.3">
      <c r="B77" s="15">
        <v>3</v>
      </c>
    </row>
    <row r="78" spans="2:5" ht="15.75" customHeight="1" x14ac:dyDescent="0.3">
      <c r="B78" s="15">
        <v>5</v>
      </c>
    </row>
    <row r="79" spans="2:5" ht="15.75" customHeight="1" x14ac:dyDescent="0.3">
      <c r="B79" s="15">
        <v>6</v>
      </c>
    </row>
    <row r="80" spans="2:5" ht="15.75" customHeight="1" x14ac:dyDescent="0.3">
      <c r="B80" s="15">
        <v>3</v>
      </c>
    </row>
    <row r="81" spans="2:2" ht="15.75" customHeight="1" x14ac:dyDescent="0.3">
      <c r="B81" s="15">
        <v>2</v>
      </c>
    </row>
    <row r="82" spans="2:2" ht="15.75" customHeight="1" x14ac:dyDescent="0.3">
      <c r="B82" s="15">
        <v>1</v>
      </c>
    </row>
    <row r="83" spans="2:2" ht="15.75" customHeight="1" x14ac:dyDescent="0.3">
      <c r="B83" s="15">
        <v>4</v>
      </c>
    </row>
    <row r="84" spans="2:2" ht="15.75" customHeight="1" x14ac:dyDescent="0.3">
      <c r="B84" s="15">
        <v>2</v>
      </c>
    </row>
    <row r="85" spans="2:2" ht="15.75" customHeight="1" x14ac:dyDescent="0.3">
      <c r="B85" s="15">
        <v>4</v>
      </c>
    </row>
    <row r="86" spans="2:2" ht="15.75" customHeight="1" x14ac:dyDescent="0.3">
      <c r="B86" s="15">
        <v>5</v>
      </c>
    </row>
    <row r="87" spans="2:2" ht="15.75" customHeight="1" x14ac:dyDescent="0.3">
      <c r="B87" s="15">
        <v>3</v>
      </c>
    </row>
    <row r="88" spans="2:2" ht="15.75" customHeight="1" x14ac:dyDescent="0.3">
      <c r="B88" s="15">
        <v>2</v>
      </c>
    </row>
    <row r="89" spans="2:2" ht="15.75" customHeight="1" x14ac:dyDescent="0.3">
      <c r="B89" s="15">
        <v>7</v>
      </c>
    </row>
    <row r="90" spans="2:2" ht="15.75" customHeight="1" x14ac:dyDescent="0.3">
      <c r="B90" s="15">
        <v>2</v>
      </c>
    </row>
    <row r="91" spans="2:2" ht="15.75" customHeight="1" x14ac:dyDescent="0.3">
      <c r="B91" s="15">
        <v>3</v>
      </c>
    </row>
    <row r="92" spans="2:2" ht="15.75" customHeight="1" x14ac:dyDescent="0.3">
      <c r="B92" s="15">
        <v>4</v>
      </c>
    </row>
    <row r="93" spans="2:2" ht="15.75" customHeight="1" x14ac:dyDescent="0.3">
      <c r="B93" s="15">
        <v>5</v>
      </c>
    </row>
    <row r="94" spans="2:2" ht="15.75" customHeight="1" x14ac:dyDescent="0.3">
      <c r="B94" s="15">
        <v>1</v>
      </c>
    </row>
    <row r="95" spans="2:2" ht="15.75" customHeight="1" x14ac:dyDescent="0.3">
      <c r="B95" s="15">
        <v>6</v>
      </c>
    </row>
    <row r="96" spans="2:2" ht="15.75" customHeight="1" x14ac:dyDescent="0.3">
      <c r="B96" s="15">
        <v>2</v>
      </c>
    </row>
    <row r="97" spans="2:2" ht="15.75" customHeight="1" x14ac:dyDescent="0.3">
      <c r="B97" s="15">
        <v>4</v>
      </c>
    </row>
    <row r="98" spans="2:2" ht="15.75" customHeight="1" x14ac:dyDescent="0.3">
      <c r="B98" s="15">
        <v>3</v>
      </c>
    </row>
    <row r="99" spans="2:2" ht="15.75" customHeight="1" x14ac:dyDescent="0.3">
      <c r="B99" s="15">
        <v>5</v>
      </c>
    </row>
    <row r="100" spans="2:2" ht="15.75" customHeight="1" x14ac:dyDescent="0.3">
      <c r="B100" s="15">
        <v>3</v>
      </c>
    </row>
    <row r="101" spans="2:2" ht="15.75" customHeight="1" x14ac:dyDescent="0.3">
      <c r="B101" s="15">
        <v>2</v>
      </c>
    </row>
    <row r="102" spans="2:2" ht="15.75" customHeight="1" x14ac:dyDescent="0.3">
      <c r="B102" s="15">
        <v>4</v>
      </c>
    </row>
    <row r="103" spans="2:2" ht="15.75" customHeight="1" x14ac:dyDescent="0.3">
      <c r="B103" s="15">
        <v>2</v>
      </c>
    </row>
    <row r="104" spans="2:2" ht="15.75" customHeight="1" x14ac:dyDescent="0.3">
      <c r="B104" s="15">
        <v>6</v>
      </c>
    </row>
    <row r="105" spans="2:2" ht="15.75" customHeight="1" x14ac:dyDescent="0.3">
      <c r="B105" s="15">
        <v>3</v>
      </c>
    </row>
    <row r="106" spans="2:2" ht="15.75" customHeight="1" x14ac:dyDescent="0.3">
      <c r="B106" s="15">
        <v>2</v>
      </c>
    </row>
    <row r="107" spans="2:2" ht="15.75" customHeight="1" x14ac:dyDescent="0.3">
      <c r="B107" s="15">
        <v>4</v>
      </c>
    </row>
    <row r="108" spans="2:2" ht="15.75" customHeight="1" x14ac:dyDescent="0.3">
      <c r="B108" s="15">
        <v>5</v>
      </c>
    </row>
    <row r="109" spans="2:2" ht="15.75" customHeight="1" x14ac:dyDescent="0.3"/>
    <row r="110" spans="2:2" ht="15.75" customHeight="1" x14ac:dyDescent="0.3"/>
    <row r="111" spans="2:2" ht="15.75" customHeight="1" x14ac:dyDescent="0.3"/>
    <row r="112" spans="2: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4">
    <mergeCell ref="B3:H5"/>
    <mergeCell ref="A23:G28"/>
    <mergeCell ref="A51:G54"/>
    <mergeCell ref="H51:H52"/>
  </mergeCells>
  <pageMargins left="0.7" right="0.7" top="0.75" bottom="0.75" header="0" footer="0"/>
  <pageSetup orientation="portrait"/>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Z1000"/>
  <sheetViews>
    <sheetView topLeftCell="A777" zoomScale="73" workbookViewId="0">
      <selection activeCell="K476" sqref="K476"/>
    </sheetView>
  </sheetViews>
  <sheetFormatPr defaultColWidth="14.44140625" defaultRowHeight="15" customHeight="1" x14ac:dyDescent="0.3"/>
  <cols>
    <col min="1" max="1" width="8.6640625" customWidth="1"/>
    <col min="2" max="2" width="34.109375" customWidth="1"/>
    <col min="3" max="3" width="14.44140625" customWidth="1"/>
    <col min="4" max="4" width="10.5546875" customWidth="1"/>
    <col min="5" max="5" width="19.109375" customWidth="1"/>
    <col min="6" max="6" width="14" customWidth="1"/>
    <col min="7" max="7" width="11.109375" customWidth="1"/>
    <col min="8" max="8" width="12.44140625" customWidth="1"/>
    <col min="9" max="16" width="8.6640625" customWidth="1"/>
    <col min="17" max="17" width="18" customWidth="1"/>
    <col min="18" max="26" width="8.6640625" customWidth="1"/>
  </cols>
  <sheetData>
    <row r="3" spans="1:26" ht="15" customHeight="1" x14ac:dyDescent="0.3">
      <c r="B3" s="53" t="s">
        <v>19</v>
      </c>
      <c r="C3" s="54"/>
      <c r="D3" s="54"/>
      <c r="E3" s="54"/>
      <c r="F3" s="54"/>
      <c r="G3" s="54"/>
      <c r="H3" s="55"/>
    </row>
    <row r="4" spans="1:26" ht="14.4" x14ac:dyDescent="0.3">
      <c r="B4" s="56"/>
      <c r="C4" s="48"/>
      <c r="D4" s="48"/>
      <c r="E4" s="48"/>
      <c r="F4" s="48"/>
      <c r="G4" s="48"/>
      <c r="H4" s="57"/>
    </row>
    <row r="5" spans="1:26" ht="14.4" x14ac:dyDescent="0.3">
      <c r="B5" s="56"/>
      <c r="C5" s="48"/>
      <c r="D5" s="48"/>
      <c r="E5" s="48"/>
      <c r="F5" s="48"/>
      <c r="G5" s="48"/>
      <c r="H5" s="57"/>
    </row>
    <row r="6" spans="1:26" ht="14.4" x14ac:dyDescent="0.3">
      <c r="B6" s="58"/>
      <c r="C6" s="59"/>
      <c r="D6" s="59"/>
      <c r="E6" s="59"/>
      <c r="F6" s="59"/>
      <c r="G6" s="59"/>
      <c r="H6" s="60"/>
    </row>
    <row r="9" spans="1:26" ht="14.4" x14ac:dyDescent="0.3">
      <c r="A9" s="16" t="s">
        <v>20</v>
      </c>
      <c r="B9" s="16" t="s">
        <v>21</v>
      </c>
      <c r="C9" s="11"/>
      <c r="D9" s="11"/>
      <c r="E9" s="11"/>
      <c r="F9" s="11"/>
      <c r="G9" s="11"/>
      <c r="H9" s="11"/>
      <c r="I9" s="11"/>
      <c r="J9" s="11"/>
      <c r="K9" s="11"/>
      <c r="L9" s="11"/>
      <c r="M9" s="11"/>
      <c r="N9" s="11"/>
      <c r="O9" s="11"/>
      <c r="P9" s="11"/>
      <c r="Q9" s="11"/>
      <c r="R9" s="11"/>
      <c r="S9" s="11"/>
      <c r="T9" s="11"/>
      <c r="U9" s="11"/>
      <c r="V9" s="11"/>
      <c r="W9" s="11"/>
      <c r="X9" s="11"/>
      <c r="Y9" s="11"/>
      <c r="Z9" s="11"/>
    </row>
    <row r="10" spans="1:26" ht="14.4" x14ac:dyDescent="0.3">
      <c r="A10" s="13">
        <v>1</v>
      </c>
      <c r="B10" s="13">
        <v>120</v>
      </c>
      <c r="D10" s="10" t="s">
        <v>22</v>
      </c>
    </row>
    <row r="11" spans="1:26" ht="14.4" x14ac:dyDescent="0.3">
      <c r="A11" s="13">
        <v>2</v>
      </c>
      <c r="B11" s="13">
        <v>110</v>
      </c>
      <c r="E11" s="10" t="s">
        <v>23</v>
      </c>
      <c r="F11" s="10">
        <f>MAX(B10:B19)</f>
        <v>140</v>
      </c>
    </row>
    <row r="12" spans="1:26" ht="14.4" x14ac:dyDescent="0.3">
      <c r="A12" s="13">
        <v>3</v>
      </c>
      <c r="B12" s="13">
        <v>130</v>
      </c>
      <c r="E12" s="10" t="s">
        <v>24</v>
      </c>
      <c r="F12" s="10">
        <f>MIN(B10:B19)</f>
        <v>105</v>
      </c>
    </row>
    <row r="13" spans="1:26" ht="14.4" x14ac:dyDescent="0.3">
      <c r="A13" s="13">
        <v>4</v>
      </c>
      <c r="B13" s="13">
        <v>115</v>
      </c>
      <c r="E13" s="10" t="s">
        <v>25</v>
      </c>
      <c r="F13" s="10" t="s">
        <v>26</v>
      </c>
    </row>
    <row r="14" spans="1:26" ht="14.4" x14ac:dyDescent="0.3">
      <c r="A14" s="13">
        <v>5</v>
      </c>
      <c r="B14" s="13">
        <v>125</v>
      </c>
      <c r="F14" s="10">
        <f>F11-F12</f>
        <v>35</v>
      </c>
    </row>
    <row r="15" spans="1:26" ht="14.4" x14ac:dyDescent="0.3">
      <c r="A15" s="13">
        <v>6</v>
      </c>
      <c r="B15" s="13">
        <v>105</v>
      </c>
      <c r="D15" s="10" t="s">
        <v>27</v>
      </c>
    </row>
    <row r="16" spans="1:26" ht="14.4" x14ac:dyDescent="0.3">
      <c r="A16" s="13">
        <v>7</v>
      </c>
      <c r="B16" s="13">
        <v>135</v>
      </c>
      <c r="E16" s="10" t="s">
        <v>28</v>
      </c>
      <c r="F16" s="10">
        <f>_xlfn.VAR.P(B10:B19)</f>
        <v>111</v>
      </c>
    </row>
    <row r="17" spans="1:7" ht="14.4" x14ac:dyDescent="0.3">
      <c r="A17" s="13">
        <v>8</v>
      </c>
      <c r="B17" s="13">
        <v>115</v>
      </c>
    </row>
    <row r="18" spans="1:7" ht="14.4" x14ac:dyDescent="0.3">
      <c r="A18" s="13">
        <v>9</v>
      </c>
      <c r="B18" s="13">
        <v>125</v>
      </c>
    </row>
    <row r="19" spans="1:7" ht="14.4" x14ac:dyDescent="0.3">
      <c r="A19" s="13">
        <v>10</v>
      </c>
      <c r="B19" s="13">
        <v>140</v>
      </c>
      <c r="D19" s="10" t="s">
        <v>29</v>
      </c>
    </row>
    <row r="20" spans="1:7" ht="14.4" x14ac:dyDescent="0.3">
      <c r="E20" s="10" t="s">
        <v>30</v>
      </c>
      <c r="F20" s="10">
        <f>_xlfn.STDEV.P(B10:B19)</f>
        <v>10.535653752852738</v>
      </c>
    </row>
    <row r="21" spans="1:7" ht="15.75" customHeight="1" x14ac:dyDescent="0.3"/>
    <row r="22" spans="1:7" ht="15.75" customHeight="1" x14ac:dyDescent="0.3"/>
    <row r="23" spans="1:7" ht="15.75" customHeight="1" x14ac:dyDescent="0.3"/>
    <row r="24" spans="1:7" ht="15.75" customHeight="1" x14ac:dyDescent="0.3">
      <c r="B24" s="61" t="s">
        <v>31</v>
      </c>
      <c r="C24" s="54"/>
      <c r="D24" s="54"/>
      <c r="E24" s="54"/>
      <c r="F24" s="54"/>
      <c r="G24" s="55"/>
    </row>
    <row r="25" spans="1:7" ht="15.75" customHeight="1" x14ac:dyDescent="0.3">
      <c r="B25" s="56"/>
      <c r="C25" s="48"/>
      <c r="D25" s="48"/>
      <c r="E25" s="48"/>
      <c r="F25" s="48"/>
      <c r="G25" s="57"/>
    </row>
    <row r="26" spans="1:7" ht="15.75" customHeight="1" x14ac:dyDescent="0.3">
      <c r="B26" s="56"/>
      <c r="C26" s="48"/>
      <c r="D26" s="48"/>
      <c r="E26" s="48"/>
      <c r="F26" s="48"/>
      <c r="G26" s="57"/>
    </row>
    <row r="27" spans="1:7" ht="15.75" customHeight="1" x14ac:dyDescent="0.3">
      <c r="B27" s="58"/>
      <c r="C27" s="59"/>
      <c r="D27" s="59"/>
      <c r="E27" s="59"/>
      <c r="F27" s="59"/>
      <c r="G27" s="60"/>
    </row>
    <row r="28" spans="1:7" ht="15.75" customHeight="1" x14ac:dyDescent="0.3"/>
    <row r="29" spans="1:7" ht="15.75" customHeight="1" x14ac:dyDescent="0.3">
      <c r="B29" s="16" t="s">
        <v>32</v>
      </c>
      <c r="C29" s="16" t="s">
        <v>33</v>
      </c>
    </row>
    <row r="30" spans="1:7" ht="15.75" customHeight="1" x14ac:dyDescent="0.3">
      <c r="B30" s="13">
        <v>1</v>
      </c>
      <c r="C30" s="13">
        <v>500</v>
      </c>
    </row>
    <row r="31" spans="1:7" ht="15.75" customHeight="1" x14ac:dyDescent="0.3">
      <c r="B31" s="13">
        <v>2</v>
      </c>
      <c r="C31" s="13">
        <v>700</v>
      </c>
    </row>
    <row r="32" spans="1:7" ht="15.75" customHeight="1" x14ac:dyDescent="0.3">
      <c r="B32" s="13">
        <v>3</v>
      </c>
      <c r="C32" s="13">
        <v>400</v>
      </c>
    </row>
    <row r="33" spans="2:6" ht="15.75" customHeight="1" x14ac:dyDescent="0.3">
      <c r="B33" s="13">
        <v>4</v>
      </c>
      <c r="C33" s="13">
        <v>600</v>
      </c>
    </row>
    <row r="34" spans="2:6" ht="15.75" customHeight="1" x14ac:dyDescent="0.3">
      <c r="B34" s="13">
        <v>5</v>
      </c>
      <c r="C34" s="13">
        <v>550</v>
      </c>
    </row>
    <row r="35" spans="2:6" ht="15.75" customHeight="1" x14ac:dyDescent="0.3">
      <c r="B35" s="13">
        <v>6</v>
      </c>
      <c r="C35" s="13">
        <v>750</v>
      </c>
      <c r="E35" s="10" t="s">
        <v>34</v>
      </c>
    </row>
    <row r="36" spans="2:6" ht="15.75" customHeight="1" x14ac:dyDescent="0.3">
      <c r="B36" s="13">
        <v>7</v>
      </c>
      <c r="C36" s="13">
        <v>650</v>
      </c>
      <c r="E36" s="10" t="s">
        <v>23</v>
      </c>
      <c r="F36" s="10">
        <f>MAX(C30:C59)</f>
        <v>800</v>
      </c>
    </row>
    <row r="37" spans="2:6" ht="15.75" customHeight="1" x14ac:dyDescent="0.3">
      <c r="B37" s="13">
        <v>8</v>
      </c>
      <c r="C37" s="13">
        <v>500</v>
      </c>
      <c r="E37" s="10" t="s">
        <v>24</v>
      </c>
      <c r="F37" s="10">
        <f>MIN(C30:C59)</f>
        <v>400</v>
      </c>
    </row>
    <row r="38" spans="2:6" ht="15.75" customHeight="1" x14ac:dyDescent="0.3">
      <c r="B38" s="13">
        <v>9</v>
      </c>
      <c r="C38" s="13">
        <v>600</v>
      </c>
      <c r="E38" s="10" t="s">
        <v>25</v>
      </c>
      <c r="F38" s="10">
        <f>F36-F37</f>
        <v>400</v>
      </c>
    </row>
    <row r="39" spans="2:6" ht="15.75" customHeight="1" x14ac:dyDescent="0.3">
      <c r="B39" s="13">
        <v>10</v>
      </c>
      <c r="C39" s="13">
        <v>550</v>
      </c>
    </row>
    <row r="40" spans="2:6" ht="15.75" customHeight="1" x14ac:dyDescent="0.3">
      <c r="B40" s="13">
        <v>11</v>
      </c>
      <c r="C40" s="13">
        <v>800</v>
      </c>
      <c r="E40" s="10" t="s">
        <v>35</v>
      </c>
    </row>
    <row r="41" spans="2:6" ht="15.75" customHeight="1" x14ac:dyDescent="0.3">
      <c r="B41" s="13">
        <v>12</v>
      </c>
      <c r="C41" s="13">
        <v>450</v>
      </c>
      <c r="E41" s="10" t="s">
        <v>36</v>
      </c>
      <c r="F41" s="10">
        <f>_xlfn.VAR.P(C30:C59)</f>
        <v>12725</v>
      </c>
    </row>
    <row r="42" spans="2:6" ht="15.75" customHeight="1" x14ac:dyDescent="0.3">
      <c r="B42" s="13">
        <v>13</v>
      </c>
      <c r="C42" s="13">
        <v>700</v>
      </c>
    </row>
    <row r="43" spans="2:6" ht="15.75" customHeight="1" x14ac:dyDescent="0.3">
      <c r="B43" s="13">
        <v>14</v>
      </c>
      <c r="C43" s="13">
        <v>550</v>
      </c>
      <c r="E43" s="10" t="s">
        <v>37</v>
      </c>
    </row>
    <row r="44" spans="2:6" ht="15.75" customHeight="1" x14ac:dyDescent="0.3">
      <c r="B44" s="13">
        <v>15</v>
      </c>
      <c r="C44" s="13">
        <v>600</v>
      </c>
      <c r="E44" s="10" t="s">
        <v>30</v>
      </c>
      <c r="F44" s="10">
        <f>_xlfn.STDEV.P(C30:C59)</f>
        <v>112.80514172678478</v>
      </c>
    </row>
    <row r="45" spans="2:6" ht="15.75" customHeight="1" x14ac:dyDescent="0.3">
      <c r="B45" s="13">
        <v>16</v>
      </c>
      <c r="C45" s="13">
        <v>400</v>
      </c>
    </row>
    <row r="46" spans="2:6" ht="15.75" customHeight="1" x14ac:dyDescent="0.3">
      <c r="B46" s="13">
        <v>17</v>
      </c>
      <c r="C46" s="13">
        <v>650</v>
      </c>
    </row>
    <row r="47" spans="2:6" ht="15.75" customHeight="1" x14ac:dyDescent="0.3">
      <c r="B47" s="13">
        <v>18</v>
      </c>
      <c r="C47" s="13">
        <v>500</v>
      </c>
    </row>
    <row r="48" spans="2:6" ht="15.75" customHeight="1" x14ac:dyDescent="0.3">
      <c r="B48" s="13">
        <v>19</v>
      </c>
      <c r="C48" s="13">
        <v>750</v>
      </c>
    </row>
    <row r="49" spans="2:8" ht="15.75" customHeight="1" x14ac:dyDescent="0.3">
      <c r="B49" s="13">
        <v>20</v>
      </c>
      <c r="C49" s="13">
        <v>550</v>
      </c>
    </row>
    <row r="50" spans="2:8" ht="15.75" customHeight="1" x14ac:dyDescent="0.3">
      <c r="B50" s="13">
        <v>21</v>
      </c>
      <c r="C50" s="13">
        <v>700</v>
      </c>
    </row>
    <row r="51" spans="2:8" ht="15.75" customHeight="1" x14ac:dyDescent="0.3">
      <c r="B51" s="13">
        <v>22</v>
      </c>
      <c r="C51" s="13">
        <v>600</v>
      </c>
    </row>
    <row r="52" spans="2:8" ht="15.75" customHeight="1" x14ac:dyDescent="0.3">
      <c r="B52" s="13">
        <v>23</v>
      </c>
      <c r="C52" s="13">
        <v>500</v>
      </c>
    </row>
    <row r="53" spans="2:8" ht="15.75" customHeight="1" x14ac:dyDescent="0.3">
      <c r="B53" s="13">
        <v>24</v>
      </c>
      <c r="C53" s="13">
        <v>800</v>
      </c>
    </row>
    <row r="54" spans="2:8" ht="15.75" customHeight="1" x14ac:dyDescent="0.3">
      <c r="B54" s="13">
        <v>25</v>
      </c>
      <c r="C54" s="13">
        <v>550</v>
      </c>
    </row>
    <row r="55" spans="2:8" ht="15.75" customHeight="1" x14ac:dyDescent="0.3">
      <c r="B55" s="13">
        <v>26</v>
      </c>
      <c r="C55" s="13">
        <v>650</v>
      </c>
    </row>
    <row r="56" spans="2:8" ht="15.75" customHeight="1" x14ac:dyDescent="0.3">
      <c r="B56" s="13">
        <v>27</v>
      </c>
      <c r="C56" s="13">
        <v>400</v>
      </c>
    </row>
    <row r="57" spans="2:8" ht="15.75" customHeight="1" x14ac:dyDescent="0.3">
      <c r="B57" s="13">
        <v>28</v>
      </c>
      <c r="C57" s="13">
        <v>600</v>
      </c>
    </row>
    <row r="58" spans="2:8" ht="15.75" customHeight="1" x14ac:dyDescent="0.3">
      <c r="B58" s="13">
        <v>29</v>
      </c>
      <c r="C58" s="13">
        <v>750</v>
      </c>
    </row>
    <row r="59" spans="2:8" ht="15.75" customHeight="1" x14ac:dyDescent="0.3">
      <c r="B59" s="13">
        <v>30</v>
      </c>
      <c r="C59" s="13">
        <v>550</v>
      </c>
    </row>
    <row r="60" spans="2:8" ht="15.75" customHeight="1" x14ac:dyDescent="0.3"/>
    <row r="61" spans="2:8" ht="15.75" customHeight="1" x14ac:dyDescent="0.3"/>
    <row r="62" spans="2:8" ht="15.75" customHeight="1" x14ac:dyDescent="0.3"/>
    <row r="63" spans="2:8" ht="15.75" customHeight="1" x14ac:dyDescent="0.3">
      <c r="B63" s="62" t="s">
        <v>38</v>
      </c>
      <c r="C63" s="48"/>
      <c r="D63" s="48"/>
      <c r="E63" s="48"/>
      <c r="F63" s="48"/>
      <c r="G63" s="48"/>
      <c r="H63" s="48"/>
    </row>
    <row r="64" spans="2:8" ht="15.75" customHeight="1" x14ac:dyDescent="0.3">
      <c r="B64" s="48"/>
      <c r="C64" s="48"/>
      <c r="D64" s="48"/>
      <c r="E64" s="48"/>
      <c r="F64" s="48"/>
      <c r="G64" s="48"/>
      <c r="H64" s="48"/>
    </row>
    <row r="65" spans="1:26" ht="15.75" customHeight="1" x14ac:dyDescent="0.3">
      <c r="B65" s="48"/>
      <c r="C65" s="48"/>
      <c r="D65" s="48"/>
      <c r="E65" s="48"/>
      <c r="F65" s="48"/>
      <c r="G65" s="48"/>
      <c r="H65" s="48"/>
    </row>
    <row r="66" spans="1:26" ht="15.75" customHeight="1" x14ac:dyDescent="0.3">
      <c r="B66" s="48"/>
      <c r="C66" s="48"/>
      <c r="D66" s="48"/>
      <c r="E66" s="48"/>
      <c r="F66" s="48"/>
      <c r="G66" s="48"/>
      <c r="H66" s="48"/>
    </row>
    <row r="67" spans="1:26" ht="15.75" customHeight="1" x14ac:dyDescent="0.3"/>
    <row r="68" spans="1:26" ht="15.75" customHeight="1" x14ac:dyDescent="0.3"/>
    <row r="69" spans="1:26" ht="15.75" customHeight="1" x14ac:dyDescent="0.3">
      <c r="A69" s="11"/>
      <c r="B69" s="16" t="s">
        <v>39</v>
      </c>
      <c r="C69" s="17" t="s">
        <v>40</v>
      </c>
      <c r="D69" s="18"/>
      <c r="E69" s="11"/>
      <c r="F69" s="11"/>
      <c r="G69" s="11"/>
      <c r="H69" s="11"/>
      <c r="I69" s="11"/>
      <c r="J69" s="11"/>
      <c r="K69" s="11"/>
      <c r="L69" s="11"/>
      <c r="M69" s="11"/>
      <c r="N69" s="11"/>
      <c r="O69" s="11"/>
      <c r="P69" s="11"/>
      <c r="Q69" s="11"/>
      <c r="R69" s="11"/>
      <c r="S69" s="11"/>
      <c r="T69" s="11"/>
      <c r="U69" s="11"/>
      <c r="V69" s="11"/>
      <c r="W69" s="11"/>
      <c r="X69" s="11"/>
      <c r="Y69" s="11"/>
      <c r="Z69" s="11"/>
    </row>
    <row r="70" spans="1:26" ht="15.75" customHeight="1" x14ac:dyDescent="0.3">
      <c r="B70" s="13">
        <v>1</v>
      </c>
      <c r="C70" s="19">
        <v>3</v>
      </c>
      <c r="D70" s="20"/>
    </row>
    <row r="71" spans="1:26" ht="15.75" customHeight="1" x14ac:dyDescent="0.3">
      <c r="B71" s="13">
        <v>2</v>
      </c>
      <c r="C71" s="19">
        <v>5</v>
      </c>
      <c r="D71" s="20"/>
      <c r="E71" s="10" t="s">
        <v>41</v>
      </c>
    </row>
    <row r="72" spans="1:26" ht="15.75" customHeight="1" x14ac:dyDescent="0.3">
      <c r="B72" s="13">
        <v>3</v>
      </c>
      <c r="C72" s="19">
        <v>2</v>
      </c>
      <c r="D72" s="20"/>
      <c r="E72" s="10" t="s">
        <v>23</v>
      </c>
      <c r="F72">
        <f>MAX(C70:C119)</f>
        <v>7</v>
      </c>
    </row>
    <row r="73" spans="1:26" ht="15.75" customHeight="1" x14ac:dyDescent="0.3">
      <c r="B73" s="13">
        <v>4</v>
      </c>
      <c r="C73" s="19">
        <v>4</v>
      </c>
      <c r="D73" s="20"/>
      <c r="E73" s="10" t="s">
        <v>24</v>
      </c>
      <c r="F73">
        <f>MIN(C70:C119)</f>
        <v>1</v>
      </c>
    </row>
    <row r="74" spans="1:26" ht="15.75" customHeight="1" x14ac:dyDescent="0.3">
      <c r="B74" s="13">
        <v>5</v>
      </c>
      <c r="C74" s="19">
        <v>6</v>
      </c>
      <c r="D74" s="20"/>
      <c r="E74" s="10" t="s">
        <v>25</v>
      </c>
      <c r="F74">
        <f>F72-1</f>
        <v>6</v>
      </c>
    </row>
    <row r="75" spans="1:26" ht="15.75" customHeight="1" x14ac:dyDescent="0.3">
      <c r="B75" s="13">
        <v>6</v>
      </c>
      <c r="C75" s="19">
        <v>2</v>
      </c>
      <c r="D75" s="20"/>
    </row>
    <row r="76" spans="1:26" ht="15.75" customHeight="1" x14ac:dyDescent="0.3">
      <c r="B76" s="13">
        <v>7</v>
      </c>
      <c r="C76" s="19">
        <v>3</v>
      </c>
      <c r="D76" s="20"/>
      <c r="E76" s="10" t="s">
        <v>42</v>
      </c>
    </row>
    <row r="77" spans="1:26" ht="15.75" customHeight="1" x14ac:dyDescent="0.3">
      <c r="B77" s="13">
        <v>8</v>
      </c>
      <c r="C77" s="19">
        <v>4</v>
      </c>
      <c r="D77" s="20"/>
      <c r="E77" s="10" t="s">
        <v>43</v>
      </c>
      <c r="F77">
        <f>_xlfn.VAR.P(C70:C119)</f>
        <v>2.2896000000000001</v>
      </c>
    </row>
    <row r="78" spans="1:26" ht="15.75" customHeight="1" x14ac:dyDescent="0.3">
      <c r="B78" s="13">
        <v>9</v>
      </c>
      <c r="C78" s="19">
        <v>2</v>
      </c>
      <c r="D78" s="20"/>
    </row>
    <row r="79" spans="1:26" ht="15.75" customHeight="1" x14ac:dyDescent="0.3">
      <c r="B79" s="13">
        <v>10</v>
      </c>
      <c r="C79" s="19">
        <v>5</v>
      </c>
      <c r="D79" s="20"/>
    </row>
    <row r="80" spans="1:26" ht="15.75" customHeight="1" x14ac:dyDescent="0.3">
      <c r="B80" s="13">
        <v>11</v>
      </c>
      <c r="C80" s="19">
        <v>7</v>
      </c>
      <c r="D80" s="20"/>
      <c r="E80" s="10" t="s">
        <v>44</v>
      </c>
    </row>
    <row r="81" spans="2:6" ht="15.75" customHeight="1" x14ac:dyDescent="0.3">
      <c r="B81" s="13">
        <v>12</v>
      </c>
      <c r="C81" s="19">
        <v>2</v>
      </c>
      <c r="D81" s="20"/>
      <c r="E81" s="10" t="s">
        <v>45</v>
      </c>
      <c r="F81">
        <f>_xlfn.STDEV.P(C70:C119)</f>
        <v>1.5131424255502191</v>
      </c>
    </row>
    <row r="82" spans="2:6" ht="15.75" customHeight="1" x14ac:dyDescent="0.3">
      <c r="B82" s="13">
        <v>13</v>
      </c>
      <c r="C82" s="19">
        <v>3</v>
      </c>
      <c r="D82" s="20"/>
    </row>
    <row r="83" spans="2:6" ht="15.75" customHeight="1" x14ac:dyDescent="0.3">
      <c r="B83" s="13">
        <v>14</v>
      </c>
      <c r="C83" s="19">
        <v>4</v>
      </c>
      <c r="D83" s="20"/>
    </row>
    <row r="84" spans="2:6" ht="15.75" customHeight="1" x14ac:dyDescent="0.3">
      <c r="B84" s="13">
        <v>15</v>
      </c>
      <c r="C84" s="19">
        <v>2</v>
      </c>
      <c r="D84" s="20"/>
    </row>
    <row r="85" spans="2:6" ht="15.75" customHeight="1" x14ac:dyDescent="0.3">
      <c r="B85" s="13">
        <v>16</v>
      </c>
      <c r="C85" s="19">
        <v>4</v>
      </c>
      <c r="D85" s="20"/>
    </row>
    <row r="86" spans="2:6" ht="15.75" customHeight="1" x14ac:dyDescent="0.3">
      <c r="B86" s="13">
        <v>17</v>
      </c>
      <c r="C86" s="19">
        <v>2</v>
      </c>
      <c r="D86" s="20"/>
    </row>
    <row r="87" spans="2:6" ht="15.75" customHeight="1" x14ac:dyDescent="0.3">
      <c r="B87" s="13">
        <v>18</v>
      </c>
      <c r="C87" s="19">
        <v>3</v>
      </c>
      <c r="D87" s="20"/>
    </row>
    <row r="88" spans="2:6" ht="15.75" customHeight="1" x14ac:dyDescent="0.3">
      <c r="B88" s="13">
        <v>19</v>
      </c>
      <c r="C88" s="19">
        <v>5</v>
      </c>
      <c r="D88" s="20"/>
    </row>
    <row r="89" spans="2:6" ht="15.75" customHeight="1" x14ac:dyDescent="0.3">
      <c r="B89" s="13">
        <v>20</v>
      </c>
      <c r="C89" s="19">
        <v>6</v>
      </c>
      <c r="D89" s="20"/>
    </row>
    <row r="90" spans="2:6" ht="15.75" customHeight="1" x14ac:dyDescent="0.3">
      <c r="B90" s="13">
        <v>21</v>
      </c>
      <c r="C90" s="19">
        <v>3</v>
      </c>
      <c r="D90" s="20"/>
    </row>
    <row r="91" spans="2:6" ht="15.75" customHeight="1" x14ac:dyDescent="0.3">
      <c r="B91" s="13">
        <v>22</v>
      </c>
      <c r="C91" s="19">
        <v>2</v>
      </c>
      <c r="D91" s="20"/>
    </row>
    <row r="92" spans="2:6" ht="15.75" customHeight="1" x14ac:dyDescent="0.3">
      <c r="B92" s="13">
        <v>23</v>
      </c>
      <c r="C92" s="19">
        <v>1</v>
      </c>
      <c r="D92" s="20"/>
    </row>
    <row r="93" spans="2:6" ht="15.75" customHeight="1" x14ac:dyDescent="0.3">
      <c r="B93" s="13">
        <v>24</v>
      </c>
      <c r="C93" s="19">
        <v>4</v>
      </c>
      <c r="D93" s="20"/>
    </row>
    <row r="94" spans="2:6" ht="15.75" customHeight="1" x14ac:dyDescent="0.3">
      <c r="B94" s="13">
        <v>25</v>
      </c>
      <c r="C94" s="19">
        <v>2</v>
      </c>
      <c r="D94" s="20"/>
    </row>
    <row r="95" spans="2:6" ht="15.75" customHeight="1" x14ac:dyDescent="0.3">
      <c r="B95" s="13">
        <v>26</v>
      </c>
      <c r="C95" s="19">
        <v>4</v>
      </c>
      <c r="D95" s="20"/>
    </row>
    <row r="96" spans="2:6" ht="15.75" customHeight="1" x14ac:dyDescent="0.3">
      <c r="B96" s="13">
        <v>27</v>
      </c>
      <c r="C96" s="19">
        <v>5</v>
      </c>
      <c r="D96" s="20"/>
    </row>
    <row r="97" spans="2:4" ht="15.75" customHeight="1" x14ac:dyDescent="0.3">
      <c r="B97" s="13">
        <v>28</v>
      </c>
      <c r="C97" s="19">
        <v>3</v>
      </c>
      <c r="D97" s="20"/>
    </row>
    <row r="98" spans="2:4" ht="15.75" customHeight="1" x14ac:dyDescent="0.3">
      <c r="B98" s="13">
        <v>29</v>
      </c>
      <c r="C98" s="19">
        <v>2</v>
      </c>
      <c r="D98" s="20"/>
    </row>
    <row r="99" spans="2:4" ht="15.75" customHeight="1" x14ac:dyDescent="0.3">
      <c r="B99" s="13">
        <v>30</v>
      </c>
      <c r="C99" s="19">
        <v>7</v>
      </c>
      <c r="D99" s="20"/>
    </row>
    <row r="100" spans="2:4" ht="15.75" customHeight="1" x14ac:dyDescent="0.3">
      <c r="B100" s="13">
        <v>31</v>
      </c>
      <c r="C100" s="19">
        <v>2</v>
      </c>
      <c r="D100" s="20"/>
    </row>
    <row r="101" spans="2:4" ht="15.75" customHeight="1" x14ac:dyDescent="0.3">
      <c r="B101" s="13">
        <v>32</v>
      </c>
      <c r="C101" s="19">
        <v>3</v>
      </c>
      <c r="D101" s="20"/>
    </row>
    <row r="102" spans="2:4" ht="15.75" customHeight="1" x14ac:dyDescent="0.3">
      <c r="B102" s="13">
        <v>33</v>
      </c>
      <c r="C102" s="19">
        <v>4</v>
      </c>
      <c r="D102" s="20"/>
    </row>
    <row r="103" spans="2:4" ht="15.75" customHeight="1" x14ac:dyDescent="0.3">
      <c r="B103" s="13">
        <v>34</v>
      </c>
      <c r="C103" s="19">
        <v>5</v>
      </c>
      <c r="D103" s="20"/>
    </row>
    <row r="104" spans="2:4" ht="15.75" customHeight="1" x14ac:dyDescent="0.3">
      <c r="B104" s="13">
        <v>35</v>
      </c>
      <c r="C104" s="19">
        <v>1</v>
      </c>
      <c r="D104" s="20"/>
    </row>
    <row r="105" spans="2:4" ht="15.75" customHeight="1" x14ac:dyDescent="0.3">
      <c r="B105" s="13">
        <v>36</v>
      </c>
      <c r="C105" s="19">
        <v>6</v>
      </c>
      <c r="D105" s="20"/>
    </row>
    <row r="106" spans="2:4" ht="15.75" customHeight="1" x14ac:dyDescent="0.3">
      <c r="B106" s="13">
        <v>37</v>
      </c>
      <c r="C106" s="19">
        <v>2</v>
      </c>
      <c r="D106" s="20"/>
    </row>
    <row r="107" spans="2:4" ht="15.75" customHeight="1" x14ac:dyDescent="0.3">
      <c r="B107" s="13">
        <v>38</v>
      </c>
      <c r="C107" s="19">
        <v>4</v>
      </c>
      <c r="D107" s="20"/>
    </row>
    <row r="108" spans="2:4" ht="15.75" customHeight="1" x14ac:dyDescent="0.3">
      <c r="B108" s="13">
        <v>39</v>
      </c>
      <c r="C108" s="19">
        <v>3</v>
      </c>
      <c r="D108" s="20"/>
    </row>
    <row r="109" spans="2:4" ht="15.75" customHeight="1" x14ac:dyDescent="0.3">
      <c r="B109" s="13">
        <v>40</v>
      </c>
      <c r="C109" s="19">
        <v>5</v>
      </c>
      <c r="D109" s="20"/>
    </row>
    <row r="110" spans="2:4" ht="15.75" customHeight="1" x14ac:dyDescent="0.3">
      <c r="B110" s="13">
        <v>41</v>
      </c>
      <c r="C110" s="19">
        <v>3</v>
      </c>
      <c r="D110" s="20"/>
    </row>
    <row r="111" spans="2:4" ht="15.75" customHeight="1" x14ac:dyDescent="0.3">
      <c r="B111" s="13">
        <v>42</v>
      </c>
      <c r="C111" s="19">
        <v>2</v>
      </c>
      <c r="D111" s="20"/>
    </row>
    <row r="112" spans="2:4" ht="15.75" customHeight="1" x14ac:dyDescent="0.3">
      <c r="B112" s="13">
        <v>43</v>
      </c>
      <c r="C112" s="19">
        <v>4</v>
      </c>
      <c r="D112" s="20"/>
    </row>
    <row r="113" spans="1:26" ht="15.75" customHeight="1" x14ac:dyDescent="0.3">
      <c r="B113" s="13">
        <v>44</v>
      </c>
      <c r="C113" s="19">
        <v>2</v>
      </c>
      <c r="D113" s="20"/>
    </row>
    <row r="114" spans="1:26" ht="15.75" customHeight="1" x14ac:dyDescent="0.3">
      <c r="B114" s="13">
        <v>45</v>
      </c>
      <c r="C114" s="19">
        <v>6</v>
      </c>
      <c r="D114" s="20"/>
    </row>
    <row r="115" spans="1:26" ht="15.75" customHeight="1" x14ac:dyDescent="0.3">
      <c r="B115" s="13">
        <v>46</v>
      </c>
      <c r="C115" s="19">
        <v>3</v>
      </c>
      <c r="D115" s="20"/>
    </row>
    <row r="116" spans="1:26" ht="15.75" customHeight="1" x14ac:dyDescent="0.3">
      <c r="B116" s="13">
        <v>47</v>
      </c>
      <c r="C116" s="19">
        <v>2</v>
      </c>
      <c r="D116" s="20"/>
    </row>
    <row r="117" spans="1:26" ht="15.75" customHeight="1" x14ac:dyDescent="0.3">
      <c r="B117" s="13">
        <v>48</v>
      </c>
      <c r="C117" s="19">
        <v>4</v>
      </c>
      <c r="D117" s="20"/>
    </row>
    <row r="118" spans="1:26" ht="15.75" customHeight="1" x14ac:dyDescent="0.3">
      <c r="B118" s="13">
        <v>49</v>
      </c>
      <c r="C118" s="19">
        <v>5</v>
      </c>
      <c r="D118" s="20"/>
    </row>
    <row r="119" spans="1:26" ht="15.75" customHeight="1" x14ac:dyDescent="0.3">
      <c r="B119" s="13">
        <v>50</v>
      </c>
      <c r="C119" s="19">
        <v>3</v>
      </c>
      <c r="D119" s="20"/>
    </row>
    <row r="120" spans="1:26" ht="15.75" customHeight="1" x14ac:dyDescent="0.3">
      <c r="D120" s="1"/>
    </row>
    <row r="121" spans="1:26" ht="15.75" customHeight="1" x14ac:dyDescent="0.3">
      <c r="D121" s="1"/>
    </row>
    <row r="122" spans="1:26" ht="15.75" customHeight="1" x14ac:dyDescent="0.3">
      <c r="B122" s="49" t="s">
        <v>46</v>
      </c>
      <c r="C122" s="48"/>
      <c r="D122" s="48"/>
      <c r="E122" s="48"/>
      <c r="F122" s="48"/>
    </row>
    <row r="123" spans="1:26" ht="15.75" customHeight="1" x14ac:dyDescent="0.3">
      <c r="B123" s="48"/>
      <c r="C123" s="48"/>
      <c r="D123" s="48"/>
      <c r="E123" s="48"/>
      <c r="F123" s="48"/>
    </row>
    <row r="124" spans="1:26" ht="15.75" customHeight="1" x14ac:dyDescent="0.3">
      <c r="B124" s="48"/>
      <c r="C124" s="48"/>
      <c r="D124" s="48"/>
      <c r="E124" s="48"/>
      <c r="F124" s="48"/>
    </row>
    <row r="125" spans="1:26" ht="15.75" customHeight="1" x14ac:dyDescent="0.3">
      <c r="D125" s="1"/>
    </row>
    <row r="126" spans="1:26" ht="15.75" customHeight="1" x14ac:dyDescent="0.3">
      <c r="A126" s="16" t="s">
        <v>47</v>
      </c>
      <c r="B126" s="16" t="s">
        <v>48</v>
      </c>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5.75" customHeight="1" x14ac:dyDescent="0.3">
      <c r="A127" s="13">
        <v>1</v>
      </c>
      <c r="B127" s="13">
        <v>120</v>
      </c>
      <c r="D127" s="1"/>
    </row>
    <row r="128" spans="1:26" ht="15.75" customHeight="1" x14ac:dyDescent="0.3">
      <c r="A128" s="13">
        <v>2</v>
      </c>
      <c r="B128" s="13">
        <v>150</v>
      </c>
      <c r="D128" s="1"/>
    </row>
    <row r="129" spans="1:7" ht="15.75" customHeight="1" x14ac:dyDescent="0.3">
      <c r="A129" s="13">
        <v>3</v>
      </c>
      <c r="B129" s="13">
        <v>110</v>
      </c>
      <c r="D129" s="10" t="s">
        <v>49</v>
      </c>
    </row>
    <row r="130" spans="1:7" ht="15.75" customHeight="1" x14ac:dyDescent="0.3">
      <c r="A130" s="13">
        <v>4</v>
      </c>
      <c r="B130" s="13">
        <v>135</v>
      </c>
      <c r="D130" s="1"/>
      <c r="E130" s="10" t="s">
        <v>50</v>
      </c>
      <c r="F130" s="10">
        <f>AVERAGE(B127:B138)</f>
        <v>132.5</v>
      </c>
    </row>
    <row r="131" spans="1:7" ht="15.75" customHeight="1" x14ac:dyDescent="0.3">
      <c r="A131" s="13">
        <v>5</v>
      </c>
      <c r="B131" s="13">
        <v>125</v>
      </c>
      <c r="D131" s="1"/>
      <c r="E131" s="10" t="s">
        <v>51</v>
      </c>
      <c r="F131" s="10">
        <f>MEDIAN((B127:B138))</f>
        <v>132.5</v>
      </c>
    </row>
    <row r="132" spans="1:7" ht="15.75" customHeight="1" x14ac:dyDescent="0.3">
      <c r="A132" s="13">
        <v>6</v>
      </c>
      <c r="B132" s="13">
        <v>140</v>
      </c>
      <c r="D132" s="1"/>
      <c r="E132" s="10" t="s">
        <v>52</v>
      </c>
      <c r="F132" s="10">
        <f>MODE(B127:B138)</f>
        <v>135</v>
      </c>
    </row>
    <row r="133" spans="1:7" ht="15.75" customHeight="1" x14ac:dyDescent="0.3">
      <c r="A133" s="13">
        <v>7</v>
      </c>
      <c r="B133" s="13">
        <v>130</v>
      </c>
      <c r="D133" s="1"/>
    </row>
    <row r="134" spans="1:7" ht="15.75" customHeight="1" x14ac:dyDescent="0.3">
      <c r="A134" s="13">
        <v>8</v>
      </c>
      <c r="B134" s="13">
        <v>155</v>
      </c>
      <c r="D134" s="1" t="s">
        <v>53</v>
      </c>
    </row>
    <row r="135" spans="1:7" ht="15.75" customHeight="1" x14ac:dyDescent="0.3">
      <c r="A135" s="13">
        <v>9</v>
      </c>
      <c r="B135" s="13">
        <v>115</v>
      </c>
      <c r="D135" s="1"/>
      <c r="E135" s="10" t="s">
        <v>25</v>
      </c>
      <c r="F135" s="10" t="s">
        <v>23</v>
      </c>
      <c r="G135" s="10">
        <f>MAX(B127:B138)</f>
        <v>155</v>
      </c>
    </row>
    <row r="136" spans="1:7" ht="15.75" customHeight="1" x14ac:dyDescent="0.3">
      <c r="A136" s="13">
        <v>10</v>
      </c>
      <c r="B136" s="13">
        <v>145</v>
      </c>
      <c r="D136" s="1"/>
      <c r="F136" s="10" t="s">
        <v>24</v>
      </c>
      <c r="G136" s="10">
        <f>MIN(B127:B138)</f>
        <v>110</v>
      </c>
    </row>
    <row r="137" spans="1:7" ht="15.75" customHeight="1" x14ac:dyDescent="0.3">
      <c r="A137" s="13">
        <v>11</v>
      </c>
      <c r="B137" s="13">
        <v>135</v>
      </c>
      <c r="D137" s="1"/>
      <c r="F137" s="10" t="s">
        <v>25</v>
      </c>
      <c r="G137" s="10">
        <f>G135-G136</f>
        <v>45</v>
      </c>
    </row>
    <row r="138" spans="1:7" ht="15.75" customHeight="1" x14ac:dyDescent="0.3">
      <c r="A138" s="13">
        <v>12</v>
      </c>
      <c r="B138" s="13">
        <v>130</v>
      </c>
      <c r="D138" s="1"/>
      <c r="E138" s="10" t="s">
        <v>54</v>
      </c>
    </row>
    <row r="139" spans="1:7" ht="15.75" customHeight="1" x14ac:dyDescent="0.3">
      <c r="D139" s="1"/>
      <c r="F139" s="10">
        <f>_xlfn.STDEV.S(B127:B138)</f>
        <v>13.734495390671025</v>
      </c>
    </row>
    <row r="140" spans="1:7" ht="15.75" customHeight="1" x14ac:dyDescent="0.3">
      <c r="D140" s="1"/>
      <c r="E140" s="10" t="s">
        <v>55</v>
      </c>
      <c r="F140" s="10">
        <f>_xlfn.VAR.S(B127:B138)</f>
        <v>188.63636363636363</v>
      </c>
    </row>
    <row r="141" spans="1:7" ht="15.75" customHeight="1" x14ac:dyDescent="0.3">
      <c r="D141" s="1"/>
    </row>
    <row r="142" spans="1:7" ht="15.75" customHeight="1" x14ac:dyDescent="0.3">
      <c r="D142" s="1"/>
    </row>
    <row r="143" spans="1:7" ht="15.75" customHeight="1" x14ac:dyDescent="0.3">
      <c r="D143" s="1"/>
    </row>
    <row r="144" spans="1:7" ht="15.75" customHeight="1" x14ac:dyDescent="0.3">
      <c r="B144" s="49" t="s">
        <v>56</v>
      </c>
      <c r="C144" s="48"/>
      <c r="D144" s="48"/>
      <c r="E144" s="48"/>
      <c r="F144" s="48"/>
      <c r="G144" s="48"/>
    </row>
    <row r="145" spans="2:8" ht="15.75" customHeight="1" x14ac:dyDescent="0.3">
      <c r="B145" s="48"/>
      <c r="C145" s="48"/>
      <c r="D145" s="48"/>
      <c r="E145" s="48"/>
      <c r="F145" s="48"/>
      <c r="G145" s="48"/>
    </row>
    <row r="146" spans="2:8" ht="15.75" customHeight="1" x14ac:dyDescent="0.3">
      <c r="B146" s="48"/>
      <c r="C146" s="48"/>
      <c r="D146" s="48"/>
      <c r="E146" s="48"/>
      <c r="F146" s="48"/>
      <c r="G146" s="48"/>
    </row>
    <row r="147" spans="2:8" ht="15.75" customHeight="1" x14ac:dyDescent="0.3">
      <c r="D147" s="1"/>
    </row>
    <row r="148" spans="2:8" ht="15.75" customHeight="1" x14ac:dyDescent="0.3">
      <c r="B148" s="16" t="s">
        <v>57</v>
      </c>
      <c r="D148" s="1"/>
    </row>
    <row r="149" spans="2:8" ht="15.75" customHeight="1" x14ac:dyDescent="0.3">
      <c r="B149" s="16">
        <v>8</v>
      </c>
      <c r="D149" s="10" t="s">
        <v>58</v>
      </c>
    </row>
    <row r="150" spans="2:8" ht="15.75" customHeight="1" x14ac:dyDescent="0.3">
      <c r="B150" s="16">
        <v>7</v>
      </c>
      <c r="E150" s="10" t="s">
        <v>50</v>
      </c>
      <c r="F150" s="10">
        <f>AVERAGE(B149:B198)</f>
        <v>7.5</v>
      </c>
    </row>
    <row r="151" spans="2:8" ht="15.75" customHeight="1" x14ac:dyDescent="0.3">
      <c r="B151" s="16">
        <v>9</v>
      </c>
      <c r="D151" s="1"/>
      <c r="E151" s="10" t="s">
        <v>51</v>
      </c>
      <c r="F151" s="10">
        <f>MEDIAN(B149:B198)</f>
        <v>7.5</v>
      </c>
    </row>
    <row r="152" spans="2:8" ht="15.75" customHeight="1" x14ac:dyDescent="0.3">
      <c r="B152" s="16">
        <v>6</v>
      </c>
      <c r="D152" s="1"/>
      <c r="E152" s="10" t="s">
        <v>52</v>
      </c>
      <c r="F152" s="10">
        <f>MODE(B149:B198)</f>
        <v>8</v>
      </c>
    </row>
    <row r="153" spans="2:8" ht="15.75" customHeight="1" x14ac:dyDescent="0.3">
      <c r="B153" s="16">
        <v>7</v>
      </c>
      <c r="D153" s="1"/>
    </row>
    <row r="154" spans="2:8" ht="15.75" customHeight="1" x14ac:dyDescent="0.3">
      <c r="B154" s="16">
        <v>8</v>
      </c>
      <c r="D154" s="1"/>
      <c r="E154" s="10" t="s">
        <v>59</v>
      </c>
    </row>
    <row r="155" spans="2:8" ht="15.75" customHeight="1" x14ac:dyDescent="0.3">
      <c r="B155" s="16">
        <v>9</v>
      </c>
      <c r="D155" s="1"/>
      <c r="F155" s="10" t="s">
        <v>54</v>
      </c>
      <c r="H155" s="10">
        <f>_xlfn.STDEV.S(B149:B198)</f>
        <v>1.0350983390135313</v>
      </c>
    </row>
    <row r="156" spans="2:8" ht="15.75" customHeight="1" x14ac:dyDescent="0.3">
      <c r="B156" s="16">
        <v>8</v>
      </c>
      <c r="D156" s="1"/>
    </row>
    <row r="157" spans="2:8" ht="15.75" customHeight="1" x14ac:dyDescent="0.3">
      <c r="B157" s="16">
        <v>7</v>
      </c>
      <c r="D157" s="1"/>
    </row>
    <row r="158" spans="2:8" ht="15.75" customHeight="1" x14ac:dyDescent="0.3">
      <c r="B158" s="16">
        <v>6</v>
      </c>
      <c r="D158" s="1"/>
    </row>
    <row r="159" spans="2:8" ht="15.75" customHeight="1" x14ac:dyDescent="0.3">
      <c r="B159" s="16">
        <v>8</v>
      </c>
      <c r="D159" s="1"/>
    </row>
    <row r="160" spans="2:8" ht="15.75" customHeight="1" x14ac:dyDescent="0.3">
      <c r="B160" s="16">
        <v>9</v>
      </c>
      <c r="D160" s="1"/>
    </row>
    <row r="161" spans="2:4" ht="15.75" customHeight="1" x14ac:dyDescent="0.3">
      <c r="B161" s="16">
        <v>7</v>
      </c>
      <c r="D161" s="1"/>
    </row>
    <row r="162" spans="2:4" ht="15.75" customHeight="1" x14ac:dyDescent="0.3">
      <c r="B162" s="16">
        <v>8</v>
      </c>
      <c r="D162" s="1"/>
    </row>
    <row r="163" spans="2:4" ht="15.75" customHeight="1" x14ac:dyDescent="0.3">
      <c r="B163" s="16">
        <v>7</v>
      </c>
      <c r="D163" s="1"/>
    </row>
    <row r="164" spans="2:4" ht="15.75" customHeight="1" x14ac:dyDescent="0.3">
      <c r="B164" s="16">
        <v>6</v>
      </c>
      <c r="D164" s="1"/>
    </row>
    <row r="165" spans="2:4" ht="15.75" customHeight="1" x14ac:dyDescent="0.3">
      <c r="B165" s="16">
        <v>8</v>
      </c>
      <c r="D165" s="1"/>
    </row>
    <row r="166" spans="2:4" ht="15.75" customHeight="1" x14ac:dyDescent="0.3">
      <c r="B166" s="16">
        <v>9</v>
      </c>
      <c r="D166" s="1"/>
    </row>
    <row r="167" spans="2:4" ht="15.75" customHeight="1" x14ac:dyDescent="0.3">
      <c r="B167" s="16">
        <v>6</v>
      </c>
      <c r="D167" s="1"/>
    </row>
    <row r="168" spans="2:4" ht="15.75" customHeight="1" x14ac:dyDescent="0.3">
      <c r="B168" s="16">
        <v>7</v>
      </c>
      <c r="D168" s="1"/>
    </row>
    <row r="169" spans="2:4" ht="15.75" customHeight="1" x14ac:dyDescent="0.3">
      <c r="B169" s="16">
        <v>8</v>
      </c>
      <c r="D169" s="1"/>
    </row>
    <row r="170" spans="2:4" ht="15.75" customHeight="1" x14ac:dyDescent="0.3">
      <c r="B170" s="16">
        <v>9</v>
      </c>
      <c r="D170" s="1"/>
    </row>
    <row r="171" spans="2:4" ht="15.75" customHeight="1" x14ac:dyDescent="0.3">
      <c r="B171" s="16">
        <v>7</v>
      </c>
      <c r="D171" s="1"/>
    </row>
    <row r="172" spans="2:4" ht="15.75" customHeight="1" x14ac:dyDescent="0.3">
      <c r="B172" s="16">
        <v>6</v>
      </c>
      <c r="D172" s="1"/>
    </row>
    <row r="173" spans="2:4" ht="15.75" customHeight="1" x14ac:dyDescent="0.3">
      <c r="B173" s="16">
        <v>7</v>
      </c>
      <c r="D173" s="1"/>
    </row>
    <row r="174" spans="2:4" ht="15.75" customHeight="1" x14ac:dyDescent="0.3">
      <c r="B174" s="16">
        <v>8</v>
      </c>
      <c r="D174" s="1"/>
    </row>
    <row r="175" spans="2:4" ht="15.75" customHeight="1" x14ac:dyDescent="0.3">
      <c r="B175" s="16">
        <v>9</v>
      </c>
      <c r="D175" s="1"/>
    </row>
    <row r="176" spans="2:4" ht="15.75" customHeight="1" x14ac:dyDescent="0.3">
      <c r="B176" s="16">
        <v>8</v>
      </c>
      <c r="D176" s="1"/>
    </row>
    <row r="177" spans="2:4" ht="15.75" customHeight="1" x14ac:dyDescent="0.3">
      <c r="B177" s="16">
        <v>7</v>
      </c>
      <c r="D177" s="1"/>
    </row>
    <row r="178" spans="2:4" ht="15.75" customHeight="1" x14ac:dyDescent="0.3">
      <c r="B178" s="16">
        <v>6</v>
      </c>
      <c r="D178" s="1"/>
    </row>
    <row r="179" spans="2:4" ht="15.75" customHeight="1" x14ac:dyDescent="0.3">
      <c r="B179" s="16">
        <v>9</v>
      </c>
      <c r="D179" s="1"/>
    </row>
    <row r="180" spans="2:4" ht="15.75" customHeight="1" x14ac:dyDescent="0.3">
      <c r="B180" s="16">
        <v>8</v>
      </c>
      <c r="D180" s="1"/>
    </row>
    <row r="181" spans="2:4" ht="15.75" customHeight="1" x14ac:dyDescent="0.3">
      <c r="B181" s="16">
        <v>7</v>
      </c>
      <c r="D181" s="1"/>
    </row>
    <row r="182" spans="2:4" ht="15.75" customHeight="1" x14ac:dyDescent="0.3">
      <c r="B182" s="16">
        <v>6</v>
      </c>
      <c r="D182" s="1"/>
    </row>
    <row r="183" spans="2:4" ht="15.75" customHeight="1" x14ac:dyDescent="0.3">
      <c r="B183" s="16">
        <v>8</v>
      </c>
      <c r="D183" s="1"/>
    </row>
    <row r="184" spans="2:4" ht="15.75" customHeight="1" x14ac:dyDescent="0.3">
      <c r="B184" s="16">
        <v>9</v>
      </c>
      <c r="D184" s="1"/>
    </row>
    <row r="185" spans="2:4" ht="15.75" customHeight="1" x14ac:dyDescent="0.3">
      <c r="B185" s="16">
        <v>7</v>
      </c>
      <c r="D185" s="1"/>
    </row>
    <row r="186" spans="2:4" ht="15.75" customHeight="1" x14ac:dyDescent="0.3">
      <c r="B186" s="16">
        <v>8</v>
      </c>
      <c r="D186" s="1"/>
    </row>
    <row r="187" spans="2:4" ht="15.75" customHeight="1" x14ac:dyDescent="0.3">
      <c r="B187" s="16">
        <v>7</v>
      </c>
      <c r="D187" s="1"/>
    </row>
    <row r="188" spans="2:4" ht="15.75" customHeight="1" x14ac:dyDescent="0.3">
      <c r="B188" s="16">
        <v>6</v>
      </c>
      <c r="D188" s="1"/>
    </row>
    <row r="189" spans="2:4" ht="15.75" customHeight="1" x14ac:dyDescent="0.3">
      <c r="B189" s="16">
        <v>9</v>
      </c>
      <c r="D189" s="1"/>
    </row>
    <row r="190" spans="2:4" ht="15.75" customHeight="1" x14ac:dyDescent="0.3">
      <c r="B190" s="16">
        <v>8</v>
      </c>
      <c r="D190" s="1"/>
    </row>
    <row r="191" spans="2:4" ht="15.75" customHeight="1" x14ac:dyDescent="0.3">
      <c r="B191" s="16">
        <v>7</v>
      </c>
      <c r="D191" s="1"/>
    </row>
    <row r="192" spans="2:4" ht="15.75" customHeight="1" x14ac:dyDescent="0.3">
      <c r="B192" s="16">
        <v>6</v>
      </c>
      <c r="D192" s="1"/>
    </row>
    <row r="193" spans="2:5" ht="15.75" customHeight="1" x14ac:dyDescent="0.3">
      <c r="B193" s="16">
        <v>7</v>
      </c>
      <c r="D193" s="1"/>
    </row>
    <row r="194" spans="2:5" ht="15.75" customHeight="1" x14ac:dyDescent="0.3">
      <c r="B194" s="16">
        <v>8</v>
      </c>
      <c r="D194" s="1"/>
    </row>
    <row r="195" spans="2:5" ht="15.75" customHeight="1" x14ac:dyDescent="0.3">
      <c r="B195" s="16">
        <v>9</v>
      </c>
      <c r="D195" s="1"/>
    </row>
    <row r="196" spans="2:5" ht="15.75" customHeight="1" x14ac:dyDescent="0.3">
      <c r="B196" s="16">
        <v>8</v>
      </c>
      <c r="D196" s="1"/>
    </row>
    <row r="197" spans="2:5" ht="15.75" customHeight="1" x14ac:dyDescent="0.3">
      <c r="B197" s="16">
        <v>7</v>
      </c>
      <c r="D197" s="1"/>
    </row>
    <row r="198" spans="2:5" ht="15.75" customHeight="1" x14ac:dyDescent="0.3">
      <c r="B198" s="16">
        <v>6</v>
      </c>
      <c r="D198" s="1"/>
    </row>
    <row r="199" spans="2:5" ht="15.75" customHeight="1" x14ac:dyDescent="0.3">
      <c r="D199" s="1"/>
    </row>
    <row r="200" spans="2:5" ht="15.75" customHeight="1" x14ac:dyDescent="0.3">
      <c r="D200" s="1"/>
    </row>
    <row r="201" spans="2:5" ht="15.75" customHeight="1" x14ac:dyDescent="0.3">
      <c r="B201" s="49" t="s">
        <v>60</v>
      </c>
      <c r="C201" s="48"/>
      <c r="D201" s="48"/>
      <c r="E201" s="48"/>
    </row>
    <row r="202" spans="2:5" ht="15.75" customHeight="1" x14ac:dyDescent="0.3">
      <c r="B202" s="48"/>
      <c r="C202" s="48"/>
      <c r="D202" s="48"/>
      <c r="E202" s="48"/>
    </row>
    <row r="203" spans="2:5" ht="15.75" customHeight="1" x14ac:dyDescent="0.3">
      <c r="B203" s="48"/>
      <c r="C203" s="48"/>
      <c r="D203" s="48"/>
      <c r="E203" s="48"/>
    </row>
    <row r="204" spans="2:5" ht="15.75" customHeight="1" x14ac:dyDescent="0.3">
      <c r="B204" s="48"/>
      <c r="C204" s="48"/>
      <c r="D204" s="48"/>
      <c r="E204" s="48"/>
    </row>
    <row r="205" spans="2:5" ht="15.75" customHeight="1" x14ac:dyDescent="0.3">
      <c r="B205" s="48"/>
      <c r="C205" s="48"/>
      <c r="D205" s="48"/>
      <c r="E205" s="48"/>
    </row>
    <row r="206" spans="2:5" ht="15.75" customHeight="1" x14ac:dyDescent="0.3">
      <c r="D206" s="1"/>
    </row>
    <row r="207" spans="2:5" ht="15.75" customHeight="1" x14ac:dyDescent="0.3">
      <c r="B207" s="13" t="s">
        <v>61</v>
      </c>
      <c r="C207" s="13" t="s">
        <v>62</v>
      </c>
      <c r="D207" s="1"/>
    </row>
    <row r="208" spans="2:5" ht="15.75" customHeight="1" x14ac:dyDescent="0.3">
      <c r="B208" s="13">
        <v>1</v>
      </c>
      <c r="C208" s="13">
        <v>10</v>
      </c>
      <c r="D208" s="1"/>
    </row>
    <row r="209" spans="2:10" ht="15.75" customHeight="1" x14ac:dyDescent="0.3">
      <c r="B209" s="13">
        <v>2</v>
      </c>
      <c r="C209" s="13">
        <v>15</v>
      </c>
      <c r="D209" s="1"/>
    </row>
    <row r="210" spans="2:10" ht="15.75" customHeight="1" x14ac:dyDescent="0.3">
      <c r="B210" s="13">
        <v>3</v>
      </c>
      <c r="C210" s="13">
        <v>12</v>
      </c>
      <c r="D210" s="1"/>
    </row>
    <row r="211" spans="2:10" ht="15.75" customHeight="1" x14ac:dyDescent="0.3">
      <c r="B211" s="13">
        <v>4</v>
      </c>
      <c r="C211" s="13">
        <v>18</v>
      </c>
      <c r="D211" s="1"/>
      <c r="F211" s="10" t="s">
        <v>63</v>
      </c>
    </row>
    <row r="212" spans="2:10" ht="15.75" customHeight="1" x14ac:dyDescent="0.3">
      <c r="B212" s="13">
        <v>5</v>
      </c>
      <c r="C212" s="13">
        <v>20</v>
      </c>
      <c r="D212" s="1"/>
      <c r="H212" s="10" t="s">
        <v>64</v>
      </c>
      <c r="I212" s="10">
        <f>AVERAGE(C208:C307)</f>
        <v>16.739999999999998</v>
      </c>
    </row>
    <row r="213" spans="2:10" ht="15.75" customHeight="1" x14ac:dyDescent="0.3">
      <c r="B213" s="13">
        <v>6</v>
      </c>
      <c r="C213" s="13">
        <v>25</v>
      </c>
      <c r="D213" s="1"/>
    </row>
    <row r="214" spans="2:10" ht="15.75" customHeight="1" x14ac:dyDescent="0.3">
      <c r="B214" s="13">
        <v>7</v>
      </c>
      <c r="C214" s="13">
        <v>8</v>
      </c>
      <c r="D214" s="1"/>
      <c r="F214" s="10" t="s">
        <v>65</v>
      </c>
    </row>
    <row r="215" spans="2:10" ht="15.75" customHeight="1" x14ac:dyDescent="0.3">
      <c r="B215" s="13">
        <v>8</v>
      </c>
      <c r="C215" s="13">
        <v>14</v>
      </c>
      <c r="D215" s="1"/>
      <c r="H215" s="10" t="s">
        <v>25</v>
      </c>
      <c r="I215" s="10" t="s">
        <v>23</v>
      </c>
      <c r="J215" s="10">
        <f>MAX(C208:C307)</f>
        <v>27</v>
      </c>
    </row>
    <row r="216" spans="2:10" ht="15.75" customHeight="1" x14ac:dyDescent="0.3">
      <c r="B216" s="13">
        <v>9</v>
      </c>
      <c r="C216" s="13">
        <v>16</v>
      </c>
      <c r="D216" s="1"/>
      <c r="I216" s="10" t="s">
        <v>24</v>
      </c>
      <c r="J216" s="10">
        <f>MIN(C208:C307)</f>
        <v>8</v>
      </c>
    </row>
    <row r="217" spans="2:10" ht="15.75" customHeight="1" x14ac:dyDescent="0.3">
      <c r="B217" s="13">
        <v>10</v>
      </c>
      <c r="C217" s="13">
        <v>22</v>
      </c>
      <c r="D217" s="1"/>
      <c r="I217" s="10" t="s">
        <v>25</v>
      </c>
      <c r="J217" s="10">
        <f>J215-J216</f>
        <v>19</v>
      </c>
    </row>
    <row r="218" spans="2:10" ht="15.75" customHeight="1" x14ac:dyDescent="0.3">
      <c r="B218" s="13">
        <v>11</v>
      </c>
      <c r="C218" s="13">
        <v>9</v>
      </c>
      <c r="D218" s="1"/>
    </row>
    <row r="219" spans="2:10" ht="15.75" customHeight="1" x14ac:dyDescent="0.3">
      <c r="B219" s="13">
        <v>12</v>
      </c>
      <c r="C219" s="13">
        <v>17</v>
      </c>
      <c r="D219" s="1"/>
      <c r="F219" s="10" t="s">
        <v>66</v>
      </c>
    </row>
    <row r="220" spans="2:10" ht="15.75" customHeight="1" x14ac:dyDescent="0.3">
      <c r="B220" s="13">
        <v>13</v>
      </c>
      <c r="C220" s="13">
        <v>11</v>
      </c>
      <c r="D220" s="1"/>
      <c r="H220" s="10" t="s">
        <v>54</v>
      </c>
      <c r="J220" s="10">
        <f>_xlfn.STDEV.P(C208:C307)</f>
        <v>4.1221838872131844</v>
      </c>
    </row>
    <row r="221" spans="2:10" ht="15.75" customHeight="1" x14ac:dyDescent="0.3">
      <c r="B221" s="13">
        <v>14</v>
      </c>
      <c r="C221" s="13">
        <v>13</v>
      </c>
      <c r="D221" s="1"/>
    </row>
    <row r="222" spans="2:10" ht="15.75" customHeight="1" x14ac:dyDescent="0.3">
      <c r="B222" s="13">
        <v>15</v>
      </c>
      <c r="C222" s="13">
        <v>19</v>
      </c>
      <c r="D222" s="1"/>
    </row>
    <row r="223" spans="2:10" ht="15.75" customHeight="1" x14ac:dyDescent="0.3">
      <c r="B223" s="13">
        <v>16</v>
      </c>
      <c r="C223" s="13">
        <v>23</v>
      </c>
      <c r="D223" s="1"/>
    </row>
    <row r="224" spans="2:10" ht="15.75" customHeight="1" x14ac:dyDescent="0.3">
      <c r="B224" s="13">
        <v>17</v>
      </c>
      <c r="C224" s="13">
        <v>21</v>
      </c>
      <c r="D224" s="1"/>
    </row>
    <row r="225" spans="2:4" ht="15.75" customHeight="1" x14ac:dyDescent="0.3">
      <c r="B225" s="13">
        <v>18</v>
      </c>
      <c r="C225" s="13">
        <v>16</v>
      </c>
      <c r="D225" s="1"/>
    </row>
    <row r="226" spans="2:4" ht="15.75" customHeight="1" x14ac:dyDescent="0.3">
      <c r="B226" s="13">
        <v>19</v>
      </c>
      <c r="C226" s="13">
        <v>24</v>
      </c>
      <c r="D226" s="1"/>
    </row>
    <row r="227" spans="2:4" ht="15.75" customHeight="1" x14ac:dyDescent="0.3">
      <c r="B227" s="13">
        <v>20</v>
      </c>
      <c r="C227" s="13">
        <v>27</v>
      </c>
      <c r="D227" s="1"/>
    </row>
    <row r="228" spans="2:4" ht="15.75" customHeight="1" x14ac:dyDescent="0.3">
      <c r="B228" s="13">
        <v>21</v>
      </c>
      <c r="C228" s="13">
        <v>13</v>
      </c>
      <c r="D228" s="1"/>
    </row>
    <row r="229" spans="2:4" ht="15.75" customHeight="1" x14ac:dyDescent="0.3">
      <c r="B229" s="13">
        <v>22</v>
      </c>
      <c r="C229" s="13">
        <v>10</v>
      </c>
      <c r="D229" s="1"/>
    </row>
    <row r="230" spans="2:4" ht="15.75" customHeight="1" x14ac:dyDescent="0.3">
      <c r="B230" s="13">
        <v>23</v>
      </c>
      <c r="C230" s="13">
        <v>18</v>
      </c>
      <c r="D230" s="1"/>
    </row>
    <row r="231" spans="2:4" ht="15.75" customHeight="1" x14ac:dyDescent="0.3">
      <c r="B231" s="13">
        <v>24</v>
      </c>
      <c r="C231" s="13">
        <v>16</v>
      </c>
      <c r="D231" s="1"/>
    </row>
    <row r="232" spans="2:4" ht="15.75" customHeight="1" x14ac:dyDescent="0.3">
      <c r="B232" s="13">
        <v>25</v>
      </c>
      <c r="C232" s="13">
        <v>12</v>
      </c>
      <c r="D232" s="1"/>
    </row>
    <row r="233" spans="2:4" ht="15.75" customHeight="1" x14ac:dyDescent="0.3">
      <c r="B233" s="13">
        <v>26</v>
      </c>
      <c r="C233" s="13">
        <v>14</v>
      </c>
      <c r="D233" s="1"/>
    </row>
    <row r="234" spans="2:4" ht="15.75" customHeight="1" x14ac:dyDescent="0.3">
      <c r="B234" s="13">
        <v>27</v>
      </c>
      <c r="C234" s="13">
        <v>19</v>
      </c>
      <c r="D234" s="1"/>
    </row>
    <row r="235" spans="2:4" ht="15.75" customHeight="1" x14ac:dyDescent="0.3">
      <c r="B235" s="13">
        <v>28</v>
      </c>
      <c r="C235" s="13">
        <v>21</v>
      </c>
      <c r="D235" s="1"/>
    </row>
    <row r="236" spans="2:4" ht="15.75" customHeight="1" x14ac:dyDescent="0.3">
      <c r="B236" s="13">
        <v>29</v>
      </c>
      <c r="C236" s="13">
        <v>11</v>
      </c>
      <c r="D236" s="1"/>
    </row>
    <row r="237" spans="2:4" ht="15.75" customHeight="1" x14ac:dyDescent="0.3">
      <c r="B237" s="13">
        <v>30</v>
      </c>
      <c r="C237" s="13">
        <v>17</v>
      </c>
      <c r="D237" s="1"/>
    </row>
    <row r="238" spans="2:4" ht="15.75" customHeight="1" x14ac:dyDescent="0.3">
      <c r="B238" s="13">
        <v>31</v>
      </c>
      <c r="C238" s="13">
        <v>15</v>
      </c>
      <c r="D238" s="1"/>
    </row>
    <row r="239" spans="2:4" ht="15.75" customHeight="1" x14ac:dyDescent="0.3">
      <c r="B239" s="13">
        <v>32</v>
      </c>
      <c r="C239" s="13">
        <v>20</v>
      </c>
      <c r="D239" s="1"/>
    </row>
    <row r="240" spans="2:4" ht="15.75" customHeight="1" x14ac:dyDescent="0.3">
      <c r="B240" s="13">
        <v>33</v>
      </c>
      <c r="C240" s="13">
        <v>26</v>
      </c>
      <c r="D240" s="1"/>
    </row>
    <row r="241" spans="2:4" ht="15.75" customHeight="1" x14ac:dyDescent="0.3">
      <c r="B241" s="13">
        <v>34</v>
      </c>
      <c r="C241" s="13">
        <v>13</v>
      </c>
      <c r="D241" s="1"/>
    </row>
    <row r="242" spans="2:4" ht="15.75" customHeight="1" x14ac:dyDescent="0.3">
      <c r="B242" s="13">
        <v>35</v>
      </c>
      <c r="C242" s="13">
        <v>12</v>
      </c>
      <c r="D242" s="1"/>
    </row>
    <row r="243" spans="2:4" ht="15.75" customHeight="1" x14ac:dyDescent="0.3">
      <c r="B243" s="13">
        <v>36</v>
      </c>
      <c r="C243" s="13">
        <v>14</v>
      </c>
      <c r="D243" s="1"/>
    </row>
    <row r="244" spans="2:4" ht="15.75" customHeight="1" x14ac:dyDescent="0.3">
      <c r="B244" s="13">
        <v>37</v>
      </c>
      <c r="C244" s="13">
        <v>22</v>
      </c>
      <c r="D244" s="1"/>
    </row>
    <row r="245" spans="2:4" ht="15.75" customHeight="1" x14ac:dyDescent="0.3">
      <c r="B245" s="13">
        <v>38</v>
      </c>
      <c r="C245" s="13">
        <v>19</v>
      </c>
      <c r="D245" s="1"/>
    </row>
    <row r="246" spans="2:4" ht="15.75" customHeight="1" x14ac:dyDescent="0.3">
      <c r="B246" s="13">
        <v>39</v>
      </c>
      <c r="C246" s="13">
        <v>16</v>
      </c>
      <c r="D246" s="1"/>
    </row>
    <row r="247" spans="2:4" ht="15.75" customHeight="1" x14ac:dyDescent="0.3">
      <c r="B247" s="13">
        <v>40</v>
      </c>
      <c r="C247" s="13">
        <v>11</v>
      </c>
      <c r="D247" s="1"/>
    </row>
    <row r="248" spans="2:4" ht="15.75" customHeight="1" x14ac:dyDescent="0.3">
      <c r="B248" s="13">
        <v>41</v>
      </c>
      <c r="C248" s="13">
        <v>25</v>
      </c>
      <c r="D248" s="1"/>
    </row>
    <row r="249" spans="2:4" ht="15.75" customHeight="1" x14ac:dyDescent="0.3">
      <c r="B249" s="13">
        <v>42</v>
      </c>
      <c r="C249" s="13">
        <v>18</v>
      </c>
      <c r="D249" s="1"/>
    </row>
    <row r="250" spans="2:4" ht="15.75" customHeight="1" x14ac:dyDescent="0.3">
      <c r="B250" s="13">
        <v>43</v>
      </c>
      <c r="C250" s="13">
        <v>16</v>
      </c>
      <c r="D250" s="1"/>
    </row>
    <row r="251" spans="2:4" ht="15.75" customHeight="1" x14ac:dyDescent="0.3">
      <c r="B251" s="13">
        <v>44</v>
      </c>
      <c r="C251" s="13">
        <v>13</v>
      </c>
      <c r="D251" s="1"/>
    </row>
    <row r="252" spans="2:4" ht="15.75" customHeight="1" x14ac:dyDescent="0.3">
      <c r="B252" s="13">
        <v>45</v>
      </c>
      <c r="C252" s="13">
        <v>21</v>
      </c>
      <c r="D252" s="1"/>
    </row>
    <row r="253" spans="2:4" ht="15.75" customHeight="1" x14ac:dyDescent="0.3">
      <c r="B253" s="13">
        <v>46</v>
      </c>
      <c r="C253" s="13">
        <v>20</v>
      </c>
      <c r="D253" s="1"/>
    </row>
    <row r="254" spans="2:4" ht="15.75" customHeight="1" x14ac:dyDescent="0.3">
      <c r="B254" s="13">
        <v>47</v>
      </c>
      <c r="C254" s="13">
        <v>15</v>
      </c>
      <c r="D254" s="1"/>
    </row>
    <row r="255" spans="2:4" ht="15.75" customHeight="1" x14ac:dyDescent="0.3">
      <c r="B255" s="13">
        <v>48</v>
      </c>
      <c r="C255" s="13">
        <v>12</v>
      </c>
      <c r="D255" s="1"/>
    </row>
    <row r="256" spans="2:4" ht="15.75" customHeight="1" x14ac:dyDescent="0.3">
      <c r="B256" s="13">
        <v>49</v>
      </c>
      <c r="C256" s="13">
        <v>19</v>
      </c>
      <c r="D256" s="1"/>
    </row>
    <row r="257" spans="2:4" ht="15.75" customHeight="1" x14ac:dyDescent="0.3">
      <c r="B257" s="13">
        <v>50</v>
      </c>
      <c r="C257" s="13">
        <v>17</v>
      </c>
      <c r="D257" s="1"/>
    </row>
    <row r="258" spans="2:4" ht="15.75" customHeight="1" x14ac:dyDescent="0.3">
      <c r="B258" s="13">
        <v>51</v>
      </c>
      <c r="C258" s="13">
        <v>14</v>
      </c>
      <c r="D258" s="1"/>
    </row>
    <row r="259" spans="2:4" ht="15.75" customHeight="1" x14ac:dyDescent="0.3">
      <c r="B259" s="13">
        <v>52</v>
      </c>
      <c r="C259" s="13">
        <v>16</v>
      </c>
      <c r="D259" s="1"/>
    </row>
    <row r="260" spans="2:4" ht="15.75" customHeight="1" x14ac:dyDescent="0.3">
      <c r="B260" s="13">
        <v>53</v>
      </c>
      <c r="C260" s="13">
        <v>23</v>
      </c>
      <c r="D260" s="1"/>
    </row>
    <row r="261" spans="2:4" ht="15.75" customHeight="1" x14ac:dyDescent="0.3">
      <c r="B261" s="13">
        <v>54</v>
      </c>
      <c r="C261" s="13">
        <v>18</v>
      </c>
      <c r="D261" s="1"/>
    </row>
    <row r="262" spans="2:4" ht="15.75" customHeight="1" x14ac:dyDescent="0.3">
      <c r="B262" s="13">
        <v>55</v>
      </c>
      <c r="C262" s="13">
        <v>15</v>
      </c>
      <c r="D262" s="1"/>
    </row>
    <row r="263" spans="2:4" ht="15.75" customHeight="1" x14ac:dyDescent="0.3">
      <c r="B263" s="13">
        <v>56</v>
      </c>
      <c r="C263" s="13">
        <v>11</v>
      </c>
      <c r="D263" s="1"/>
    </row>
    <row r="264" spans="2:4" ht="15.75" customHeight="1" x14ac:dyDescent="0.3">
      <c r="B264" s="13">
        <v>57</v>
      </c>
      <c r="C264" s="13">
        <v>19</v>
      </c>
      <c r="D264" s="1"/>
    </row>
    <row r="265" spans="2:4" ht="15.75" customHeight="1" x14ac:dyDescent="0.3">
      <c r="B265" s="13">
        <v>58</v>
      </c>
      <c r="C265" s="13">
        <v>22</v>
      </c>
      <c r="D265" s="1"/>
    </row>
    <row r="266" spans="2:4" ht="15.75" customHeight="1" x14ac:dyDescent="0.3">
      <c r="B266" s="13">
        <v>59</v>
      </c>
      <c r="C266" s="13">
        <v>17</v>
      </c>
      <c r="D266" s="1"/>
    </row>
    <row r="267" spans="2:4" ht="15.75" customHeight="1" x14ac:dyDescent="0.3">
      <c r="B267" s="13">
        <v>60</v>
      </c>
      <c r="C267" s="13">
        <v>12</v>
      </c>
      <c r="D267" s="1"/>
    </row>
    <row r="268" spans="2:4" ht="15.75" customHeight="1" x14ac:dyDescent="0.3">
      <c r="B268" s="13">
        <v>61</v>
      </c>
      <c r="C268" s="13">
        <v>16</v>
      </c>
      <c r="D268" s="1"/>
    </row>
    <row r="269" spans="2:4" ht="15.75" customHeight="1" x14ac:dyDescent="0.3">
      <c r="B269" s="13">
        <v>62</v>
      </c>
      <c r="C269" s="13">
        <v>14</v>
      </c>
      <c r="D269" s="1"/>
    </row>
    <row r="270" spans="2:4" ht="15.75" customHeight="1" x14ac:dyDescent="0.3">
      <c r="B270" s="13">
        <v>63</v>
      </c>
      <c r="C270" s="13">
        <v>18</v>
      </c>
      <c r="D270" s="1"/>
    </row>
    <row r="271" spans="2:4" ht="15.75" customHeight="1" x14ac:dyDescent="0.3">
      <c r="B271" s="13">
        <v>64</v>
      </c>
      <c r="C271" s="13">
        <v>20</v>
      </c>
      <c r="D271" s="1"/>
    </row>
    <row r="272" spans="2:4" ht="15.75" customHeight="1" x14ac:dyDescent="0.3">
      <c r="B272" s="13">
        <v>65</v>
      </c>
      <c r="C272" s="13">
        <v>25</v>
      </c>
      <c r="D272" s="1"/>
    </row>
    <row r="273" spans="2:4" ht="15.75" customHeight="1" x14ac:dyDescent="0.3">
      <c r="B273" s="13">
        <v>66</v>
      </c>
      <c r="C273" s="13">
        <v>13</v>
      </c>
      <c r="D273" s="1"/>
    </row>
    <row r="274" spans="2:4" ht="15.75" customHeight="1" x14ac:dyDescent="0.3">
      <c r="B274" s="13">
        <v>67</v>
      </c>
      <c r="C274" s="13">
        <v>11</v>
      </c>
      <c r="D274" s="1"/>
    </row>
    <row r="275" spans="2:4" ht="15.75" customHeight="1" x14ac:dyDescent="0.3">
      <c r="B275" s="13">
        <v>68</v>
      </c>
      <c r="C275" s="13">
        <v>22</v>
      </c>
      <c r="D275" s="1"/>
    </row>
    <row r="276" spans="2:4" ht="15.75" customHeight="1" x14ac:dyDescent="0.3">
      <c r="B276" s="13">
        <v>69</v>
      </c>
      <c r="C276" s="13">
        <v>19</v>
      </c>
      <c r="D276" s="1"/>
    </row>
    <row r="277" spans="2:4" ht="15.75" customHeight="1" x14ac:dyDescent="0.3">
      <c r="B277" s="13">
        <v>70</v>
      </c>
      <c r="C277" s="13">
        <v>17</v>
      </c>
      <c r="D277" s="1"/>
    </row>
    <row r="278" spans="2:4" ht="15.75" customHeight="1" x14ac:dyDescent="0.3">
      <c r="B278" s="13">
        <v>71</v>
      </c>
      <c r="C278" s="13">
        <v>15</v>
      </c>
      <c r="D278" s="1"/>
    </row>
    <row r="279" spans="2:4" ht="15.75" customHeight="1" x14ac:dyDescent="0.3">
      <c r="B279" s="13">
        <v>72</v>
      </c>
      <c r="C279" s="13">
        <v>16</v>
      </c>
      <c r="D279" s="1"/>
    </row>
    <row r="280" spans="2:4" ht="15.75" customHeight="1" x14ac:dyDescent="0.3">
      <c r="B280" s="13">
        <v>73</v>
      </c>
      <c r="C280" s="13">
        <v>13</v>
      </c>
      <c r="D280" s="1"/>
    </row>
    <row r="281" spans="2:4" ht="15.75" customHeight="1" x14ac:dyDescent="0.3">
      <c r="B281" s="13">
        <v>74</v>
      </c>
      <c r="C281" s="13">
        <v>14</v>
      </c>
      <c r="D281" s="1"/>
    </row>
    <row r="282" spans="2:4" ht="15.75" customHeight="1" x14ac:dyDescent="0.3">
      <c r="B282" s="13">
        <v>75</v>
      </c>
      <c r="C282" s="13">
        <v>18</v>
      </c>
      <c r="D282" s="1"/>
    </row>
    <row r="283" spans="2:4" ht="15.75" customHeight="1" x14ac:dyDescent="0.3">
      <c r="B283" s="13">
        <v>76</v>
      </c>
      <c r="C283" s="13">
        <v>20</v>
      </c>
      <c r="D283" s="1"/>
    </row>
    <row r="284" spans="2:4" ht="15.75" customHeight="1" x14ac:dyDescent="0.3">
      <c r="B284" s="13">
        <v>77</v>
      </c>
      <c r="C284" s="13">
        <v>19</v>
      </c>
      <c r="D284" s="1"/>
    </row>
    <row r="285" spans="2:4" ht="15.75" customHeight="1" x14ac:dyDescent="0.3">
      <c r="B285" s="13">
        <v>78</v>
      </c>
      <c r="C285" s="13">
        <v>21</v>
      </c>
      <c r="D285" s="1"/>
    </row>
    <row r="286" spans="2:4" ht="15.75" customHeight="1" x14ac:dyDescent="0.3">
      <c r="B286" s="13">
        <v>79</v>
      </c>
      <c r="C286" s="13">
        <v>17</v>
      </c>
      <c r="D286" s="1"/>
    </row>
    <row r="287" spans="2:4" ht="15.75" customHeight="1" x14ac:dyDescent="0.3">
      <c r="B287" s="13">
        <v>80</v>
      </c>
      <c r="C287" s="13">
        <v>12</v>
      </c>
      <c r="D287" s="1"/>
    </row>
    <row r="288" spans="2:4" ht="15.75" customHeight="1" x14ac:dyDescent="0.3">
      <c r="B288" s="13">
        <v>81</v>
      </c>
      <c r="C288" s="13">
        <v>15</v>
      </c>
      <c r="D288" s="1"/>
    </row>
    <row r="289" spans="2:4" ht="15.75" customHeight="1" x14ac:dyDescent="0.3">
      <c r="B289" s="13">
        <v>82</v>
      </c>
      <c r="C289" s="13">
        <v>13</v>
      </c>
      <c r="D289" s="1"/>
    </row>
    <row r="290" spans="2:4" ht="15.75" customHeight="1" x14ac:dyDescent="0.3">
      <c r="B290" s="13">
        <v>83</v>
      </c>
      <c r="C290" s="13">
        <v>16</v>
      </c>
      <c r="D290" s="1"/>
    </row>
    <row r="291" spans="2:4" ht="15.75" customHeight="1" x14ac:dyDescent="0.3">
      <c r="B291" s="13">
        <v>84</v>
      </c>
      <c r="C291" s="13">
        <v>14</v>
      </c>
      <c r="D291" s="1"/>
    </row>
    <row r="292" spans="2:4" ht="15.75" customHeight="1" x14ac:dyDescent="0.3">
      <c r="B292" s="13">
        <v>85</v>
      </c>
      <c r="C292" s="13">
        <v>22</v>
      </c>
      <c r="D292" s="1"/>
    </row>
    <row r="293" spans="2:4" ht="15.75" customHeight="1" x14ac:dyDescent="0.3">
      <c r="B293" s="13">
        <v>86</v>
      </c>
      <c r="C293" s="13">
        <v>21</v>
      </c>
      <c r="D293" s="1"/>
    </row>
    <row r="294" spans="2:4" ht="15.75" customHeight="1" x14ac:dyDescent="0.3">
      <c r="B294" s="13">
        <v>87</v>
      </c>
      <c r="C294" s="13">
        <v>19</v>
      </c>
      <c r="D294" s="1"/>
    </row>
    <row r="295" spans="2:4" ht="15.75" customHeight="1" x14ac:dyDescent="0.3">
      <c r="B295" s="13">
        <v>88</v>
      </c>
      <c r="C295" s="13">
        <v>18</v>
      </c>
      <c r="D295" s="1"/>
    </row>
    <row r="296" spans="2:4" ht="15.75" customHeight="1" x14ac:dyDescent="0.3">
      <c r="B296" s="13">
        <v>89</v>
      </c>
      <c r="C296" s="13">
        <v>16</v>
      </c>
      <c r="D296" s="1"/>
    </row>
    <row r="297" spans="2:4" ht="15.75" customHeight="1" x14ac:dyDescent="0.3">
      <c r="B297" s="13">
        <v>90</v>
      </c>
      <c r="C297" s="13">
        <v>11</v>
      </c>
      <c r="D297" s="1"/>
    </row>
    <row r="298" spans="2:4" ht="15.75" customHeight="1" x14ac:dyDescent="0.3">
      <c r="B298" s="13">
        <v>91</v>
      </c>
      <c r="C298" s="13">
        <v>17</v>
      </c>
      <c r="D298" s="1"/>
    </row>
    <row r="299" spans="2:4" ht="15.75" customHeight="1" x14ac:dyDescent="0.3">
      <c r="B299" s="13">
        <v>92</v>
      </c>
      <c r="C299" s="13">
        <v>14</v>
      </c>
      <c r="D299" s="1"/>
    </row>
    <row r="300" spans="2:4" ht="15.75" customHeight="1" x14ac:dyDescent="0.3">
      <c r="B300" s="13">
        <v>93</v>
      </c>
      <c r="C300" s="13">
        <v>12</v>
      </c>
      <c r="D300" s="1"/>
    </row>
    <row r="301" spans="2:4" ht="15.75" customHeight="1" x14ac:dyDescent="0.3">
      <c r="B301" s="13">
        <v>94</v>
      </c>
      <c r="C301" s="13">
        <v>20</v>
      </c>
      <c r="D301" s="1"/>
    </row>
    <row r="302" spans="2:4" ht="15.75" customHeight="1" x14ac:dyDescent="0.3">
      <c r="B302" s="13">
        <v>95</v>
      </c>
      <c r="C302" s="13">
        <v>23</v>
      </c>
      <c r="D302" s="1"/>
    </row>
    <row r="303" spans="2:4" ht="15.75" customHeight="1" x14ac:dyDescent="0.3">
      <c r="B303" s="13">
        <v>96</v>
      </c>
      <c r="C303" s="13">
        <v>19</v>
      </c>
      <c r="D303" s="1"/>
    </row>
    <row r="304" spans="2:4" ht="15.75" customHeight="1" x14ac:dyDescent="0.3">
      <c r="B304" s="13">
        <v>97</v>
      </c>
      <c r="C304" s="13">
        <v>15</v>
      </c>
      <c r="D304" s="1"/>
    </row>
    <row r="305" spans="1:26" ht="15.75" customHeight="1" x14ac:dyDescent="0.3">
      <c r="B305" s="13">
        <v>98</v>
      </c>
      <c r="C305" s="13">
        <v>16</v>
      </c>
      <c r="D305" s="1"/>
    </row>
    <row r="306" spans="1:26" ht="15.75" customHeight="1" x14ac:dyDescent="0.3">
      <c r="B306" s="13">
        <v>99</v>
      </c>
      <c r="C306" s="13">
        <v>13</v>
      </c>
      <c r="D306" s="1"/>
    </row>
    <row r="307" spans="1:26" ht="15.75" customHeight="1" x14ac:dyDescent="0.3">
      <c r="B307" s="13">
        <v>100</v>
      </c>
      <c r="C307" s="13">
        <v>18</v>
      </c>
      <c r="D307" s="1"/>
    </row>
    <row r="308" spans="1:26" ht="15.75" customHeight="1" x14ac:dyDescent="0.3">
      <c r="D308" s="1"/>
    </row>
    <row r="309" spans="1:26" ht="15.75" customHeight="1" x14ac:dyDescent="0.3">
      <c r="D309" s="1"/>
    </row>
    <row r="310" spans="1:26" ht="15.75" customHeight="1" x14ac:dyDescent="0.3">
      <c r="B310" s="49" t="s">
        <v>67</v>
      </c>
      <c r="C310" s="48"/>
      <c r="D310" s="48"/>
    </row>
    <row r="311" spans="1:26" ht="15.75" customHeight="1" x14ac:dyDescent="0.3">
      <c r="B311" s="48"/>
      <c r="C311" s="48"/>
      <c r="D311" s="48"/>
    </row>
    <row r="312" spans="1:26" ht="15.75" customHeight="1" x14ac:dyDescent="0.3">
      <c r="B312" s="48"/>
      <c r="C312" s="48"/>
      <c r="D312" s="48"/>
    </row>
    <row r="313" spans="1:26" ht="15.75" customHeight="1" x14ac:dyDescent="0.3">
      <c r="B313" s="48"/>
      <c r="C313" s="48"/>
      <c r="D313" s="48"/>
    </row>
    <row r="314" spans="1:26" ht="15.75" customHeight="1" x14ac:dyDescent="0.3">
      <c r="D314" s="1"/>
    </row>
    <row r="315" spans="1:26" ht="15.75" customHeight="1" x14ac:dyDescent="0.3">
      <c r="A315" s="11"/>
      <c r="B315" s="16" t="s">
        <v>68</v>
      </c>
      <c r="C315" s="50" t="s">
        <v>69</v>
      </c>
      <c r="D315" s="51"/>
      <c r="E315" s="51"/>
      <c r="F315" s="51"/>
      <c r="G315" s="51"/>
      <c r="H315" s="51"/>
      <c r="I315" s="51"/>
      <c r="J315" s="51"/>
      <c r="K315" s="51"/>
      <c r="L315" s="52"/>
      <c r="M315" s="16" t="s">
        <v>70</v>
      </c>
      <c r="N315" s="16" t="s">
        <v>71</v>
      </c>
      <c r="O315" s="16" t="s">
        <v>72</v>
      </c>
      <c r="P315" s="16" t="s">
        <v>73</v>
      </c>
      <c r="Q315" s="16" t="s">
        <v>74</v>
      </c>
      <c r="R315" s="11"/>
      <c r="S315" s="11"/>
      <c r="T315" s="11"/>
      <c r="U315" s="11"/>
      <c r="V315" s="11"/>
      <c r="W315" s="11"/>
      <c r="X315" s="11"/>
      <c r="Y315" s="11"/>
      <c r="Z315" s="11"/>
    </row>
    <row r="316" spans="1:26" ht="15.75" customHeight="1" x14ac:dyDescent="0.3">
      <c r="B316" s="16" t="s">
        <v>75</v>
      </c>
      <c r="C316" s="13">
        <v>30</v>
      </c>
      <c r="D316" s="13">
        <v>32</v>
      </c>
      <c r="E316" s="13">
        <v>33</v>
      </c>
      <c r="F316" s="13">
        <v>28</v>
      </c>
      <c r="G316" s="13">
        <v>31</v>
      </c>
      <c r="H316" s="13">
        <v>30</v>
      </c>
      <c r="I316" s="13">
        <v>29</v>
      </c>
      <c r="J316" s="13">
        <v>30</v>
      </c>
      <c r="K316" s="13">
        <v>32</v>
      </c>
      <c r="L316" s="13">
        <v>31</v>
      </c>
      <c r="M316" s="13">
        <f t="shared" ref="M316:M320" si="0">AVERAGE(C316:L316)</f>
        <v>30.6</v>
      </c>
      <c r="N316" s="13">
        <f t="shared" ref="N316:N320" si="1">MAX(C316:M316)</f>
        <v>33</v>
      </c>
      <c r="O316" s="13">
        <f t="shared" ref="O316:O320" si="2">MIN(B316:L316)</f>
        <v>28</v>
      </c>
      <c r="P316" s="13">
        <f t="shared" ref="P316:P320" si="3">N316-O316</f>
        <v>5</v>
      </c>
      <c r="Q316" s="13">
        <f t="shared" ref="Q316:Q320" si="4">_xlfn.STDEV.S(C316:L316)</f>
        <v>1.5055453054181622</v>
      </c>
    </row>
    <row r="317" spans="1:26" ht="15.75" customHeight="1" x14ac:dyDescent="0.3">
      <c r="B317" s="16" t="s">
        <v>76</v>
      </c>
      <c r="C317" s="13">
        <v>25</v>
      </c>
      <c r="D317" s="13">
        <v>27</v>
      </c>
      <c r="E317" s="13">
        <v>26</v>
      </c>
      <c r="F317" s="13">
        <v>23</v>
      </c>
      <c r="G317" s="13">
        <v>28</v>
      </c>
      <c r="H317" s="13">
        <v>24</v>
      </c>
      <c r="I317" s="13">
        <v>26</v>
      </c>
      <c r="J317" s="13">
        <v>25</v>
      </c>
      <c r="K317" s="13">
        <v>27</v>
      </c>
      <c r="L317" s="13">
        <v>28</v>
      </c>
      <c r="M317" s="13">
        <f t="shared" si="0"/>
        <v>25.9</v>
      </c>
      <c r="N317" s="13">
        <f t="shared" si="1"/>
        <v>28</v>
      </c>
      <c r="O317" s="13">
        <f t="shared" si="2"/>
        <v>23</v>
      </c>
      <c r="P317" s="13">
        <f t="shared" si="3"/>
        <v>5</v>
      </c>
      <c r="Q317" s="13">
        <f t="shared" si="4"/>
        <v>1.6633299933166201</v>
      </c>
    </row>
    <row r="318" spans="1:26" ht="15.75" customHeight="1" x14ac:dyDescent="0.3">
      <c r="B318" s="16" t="s">
        <v>77</v>
      </c>
      <c r="C318" s="13">
        <v>22</v>
      </c>
      <c r="D318" s="13">
        <v>23</v>
      </c>
      <c r="E318" s="13">
        <v>20</v>
      </c>
      <c r="F318" s="13">
        <v>25</v>
      </c>
      <c r="G318" s="13">
        <v>21</v>
      </c>
      <c r="H318" s="13">
        <v>24</v>
      </c>
      <c r="I318" s="13">
        <v>23</v>
      </c>
      <c r="J318" s="13">
        <v>22</v>
      </c>
      <c r="K318" s="13">
        <v>25</v>
      </c>
      <c r="L318" s="13">
        <v>24</v>
      </c>
      <c r="M318" s="13">
        <f t="shared" si="0"/>
        <v>22.9</v>
      </c>
      <c r="N318" s="13">
        <f t="shared" si="1"/>
        <v>25</v>
      </c>
      <c r="O318" s="13">
        <f t="shared" si="2"/>
        <v>20</v>
      </c>
      <c r="P318" s="13">
        <f t="shared" si="3"/>
        <v>5</v>
      </c>
      <c r="Q318" s="13">
        <f t="shared" si="4"/>
        <v>1.6633299933166201</v>
      </c>
    </row>
    <row r="319" spans="1:26" ht="15.75" customHeight="1" x14ac:dyDescent="0.3">
      <c r="B319" s="16" t="s">
        <v>78</v>
      </c>
      <c r="C319" s="13">
        <v>18</v>
      </c>
      <c r="D319" s="13">
        <v>17</v>
      </c>
      <c r="E319" s="13">
        <v>19</v>
      </c>
      <c r="F319" s="13">
        <v>20</v>
      </c>
      <c r="G319" s="13">
        <v>21</v>
      </c>
      <c r="H319" s="13">
        <v>18</v>
      </c>
      <c r="I319" s="13">
        <v>19</v>
      </c>
      <c r="J319" s="13">
        <v>17</v>
      </c>
      <c r="K319" s="13">
        <v>20</v>
      </c>
      <c r="L319" s="13">
        <v>19</v>
      </c>
      <c r="M319" s="13">
        <f t="shared" si="0"/>
        <v>18.8</v>
      </c>
      <c r="N319" s="13">
        <f t="shared" si="1"/>
        <v>21</v>
      </c>
      <c r="O319" s="13">
        <f t="shared" si="2"/>
        <v>17</v>
      </c>
      <c r="P319" s="13">
        <f t="shared" si="3"/>
        <v>4</v>
      </c>
      <c r="Q319" s="13">
        <f t="shared" si="4"/>
        <v>1.3165611772087666</v>
      </c>
    </row>
    <row r="320" spans="1:26" ht="15.75" customHeight="1" x14ac:dyDescent="0.3">
      <c r="B320" s="16" t="s">
        <v>79</v>
      </c>
      <c r="C320" s="13">
        <v>35</v>
      </c>
      <c r="D320" s="13">
        <v>36</v>
      </c>
      <c r="E320" s="13">
        <v>34</v>
      </c>
      <c r="F320" s="13">
        <v>35</v>
      </c>
      <c r="G320" s="13">
        <v>33</v>
      </c>
      <c r="H320" s="13">
        <v>34</v>
      </c>
      <c r="I320" s="13">
        <v>32</v>
      </c>
      <c r="J320" s="13">
        <v>33</v>
      </c>
      <c r="K320" s="13">
        <v>36</v>
      </c>
      <c r="L320" s="13">
        <v>34</v>
      </c>
      <c r="M320" s="13">
        <f t="shared" si="0"/>
        <v>34.200000000000003</v>
      </c>
      <c r="N320" s="13">
        <f t="shared" si="1"/>
        <v>36</v>
      </c>
      <c r="O320" s="13">
        <f t="shared" si="2"/>
        <v>32</v>
      </c>
      <c r="P320" s="13">
        <f t="shared" si="3"/>
        <v>4</v>
      </c>
      <c r="Q320" s="13">
        <f t="shared" si="4"/>
        <v>1.3165611772087666</v>
      </c>
    </row>
    <row r="321" spans="2:6" ht="15.75" customHeight="1" x14ac:dyDescent="0.3">
      <c r="D321" s="1"/>
    </row>
    <row r="322" spans="2:6" ht="15.75" customHeight="1" x14ac:dyDescent="0.3">
      <c r="D322" s="1"/>
    </row>
    <row r="323" spans="2:6" ht="15.75" customHeight="1" x14ac:dyDescent="0.3">
      <c r="D323" s="1"/>
    </row>
    <row r="324" spans="2:6" ht="15.75" customHeight="1" x14ac:dyDescent="0.3">
      <c r="B324" s="49" t="s">
        <v>80</v>
      </c>
      <c r="C324" s="48"/>
      <c r="D324" s="48"/>
      <c r="E324" s="48"/>
      <c r="F324" s="48"/>
    </row>
    <row r="325" spans="2:6" ht="15.75" customHeight="1" x14ac:dyDescent="0.3">
      <c r="B325" s="48"/>
      <c r="C325" s="48"/>
      <c r="D325" s="48"/>
      <c r="E325" s="48"/>
      <c r="F325" s="48"/>
    </row>
    <row r="326" spans="2:6" ht="15.75" customHeight="1" x14ac:dyDescent="0.3">
      <c r="B326" s="48"/>
      <c r="C326" s="48"/>
      <c r="D326" s="48"/>
      <c r="E326" s="48"/>
      <c r="F326" s="48"/>
    </row>
    <row r="327" spans="2:6" ht="15.75" customHeight="1" x14ac:dyDescent="0.3">
      <c r="D327" s="1"/>
    </row>
    <row r="328" spans="2:6" ht="15.75" customHeight="1" x14ac:dyDescent="0.3">
      <c r="D328" s="1"/>
    </row>
    <row r="329" spans="2:6" ht="15.75" customHeight="1" x14ac:dyDescent="0.3">
      <c r="D329" s="1"/>
    </row>
    <row r="330" spans="2:6" ht="15.75" customHeight="1" x14ac:dyDescent="0.3">
      <c r="B330" s="16" t="s">
        <v>81</v>
      </c>
      <c r="D330" s="1"/>
    </row>
    <row r="331" spans="2:6" ht="15.75" customHeight="1" x14ac:dyDescent="0.3">
      <c r="B331" s="13">
        <v>27</v>
      </c>
      <c r="D331" s="1"/>
      <c r="E331" s="10" t="s">
        <v>82</v>
      </c>
    </row>
    <row r="332" spans="2:6" ht="15.75" customHeight="1" x14ac:dyDescent="0.3">
      <c r="B332" s="13">
        <v>27</v>
      </c>
      <c r="D332" s="1"/>
    </row>
    <row r="333" spans="2:6" ht="15.75" customHeight="1" x14ac:dyDescent="0.3">
      <c r="B333" s="13">
        <v>27</v>
      </c>
      <c r="D333" s="1"/>
    </row>
    <row r="334" spans="2:6" ht="15.75" customHeight="1" x14ac:dyDescent="0.3">
      <c r="B334" s="13">
        <v>28</v>
      </c>
      <c r="D334" s="1"/>
      <c r="E334" s="16" t="s">
        <v>83</v>
      </c>
      <c r="F334" s="16" t="s">
        <v>84</v>
      </c>
    </row>
    <row r="335" spans="2:6" ht="15.75" customHeight="1" x14ac:dyDescent="0.3">
      <c r="B335" s="13">
        <v>28</v>
      </c>
      <c r="D335" s="1"/>
      <c r="E335" s="13">
        <v>27</v>
      </c>
      <c r="F335" s="13">
        <f>COUNTIF(B331:B430,27)</f>
        <v>3</v>
      </c>
    </row>
    <row r="336" spans="2:6" ht="15.75" customHeight="1" x14ac:dyDescent="0.3">
      <c r="B336" s="13">
        <v>28</v>
      </c>
      <c r="D336" s="1"/>
      <c r="E336" s="13">
        <v>28</v>
      </c>
      <c r="F336" s="13">
        <f>COUNTIF(B331:B430,28)</f>
        <v>5</v>
      </c>
    </row>
    <row r="337" spans="2:6" ht="15.75" customHeight="1" x14ac:dyDescent="0.3">
      <c r="B337" s="13">
        <v>28</v>
      </c>
      <c r="D337" s="1"/>
      <c r="E337" s="13">
        <v>29</v>
      </c>
      <c r="F337" s="13">
        <f>COUNTIF(B331:B430,29)</f>
        <v>7</v>
      </c>
    </row>
    <row r="338" spans="2:6" ht="15.75" customHeight="1" x14ac:dyDescent="0.3">
      <c r="B338" s="13">
        <v>28</v>
      </c>
      <c r="D338" s="1"/>
      <c r="E338" s="13">
        <v>30</v>
      </c>
      <c r="F338" s="13">
        <f>COUNTIF(B331:B430,30)</f>
        <v>6</v>
      </c>
    </row>
    <row r="339" spans="2:6" ht="15.75" customHeight="1" x14ac:dyDescent="0.3">
      <c r="B339" s="13">
        <v>29</v>
      </c>
      <c r="D339" s="1"/>
      <c r="E339" s="13">
        <v>31</v>
      </c>
      <c r="F339" s="13">
        <f>COUNTIF(B331:B430,31)</f>
        <v>10</v>
      </c>
    </row>
    <row r="340" spans="2:6" ht="15.75" customHeight="1" x14ac:dyDescent="0.3">
      <c r="B340" s="13">
        <v>29</v>
      </c>
      <c r="D340" s="1"/>
      <c r="E340" s="13">
        <v>32</v>
      </c>
      <c r="F340" s="13">
        <f>COUNTIF(B331:B430,32)</f>
        <v>5</v>
      </c>
    </row>
    <row r="341" spans="2:6" ht="15.75" customHeight="1" x14ac:dyDescent="0.3">
      <c r="B341" s="13">
        <v>29</v>
      </c>
      <c r="D341" s="1"/>
      <c r="E341" s="13">
        <v>33</v>
      </c>
      <c r="F341" s="13">
        <f>COUNTIF(B331:B430,33)</f>
        <v>7</v>
      </c>
    </row>
    <row r="342" spans="2:6" ht="15.75" customHeight="1" x14ac:dyDescent="0.3">
      <c r="B342" s="13">
        <v>29</v>
      </c>
      <c r="D342" s="1"/>
      <c r="E342" s="13">
        <v>34</v>
      </c>
      <c r="F342" s="13">
        <f>COUNTIF(B331:B430,34)</f>
        <v>3</v>
      </c>
    </row>
    <row r="343" spans="2:6" ht="15.75" customHeight="1" x14ac:dyDescent="0.3">
      <c r="B343" s="13">
        <v>29</v>
      </c>
      <c r="D343" s="1"/>
      <c r="E343" s="13">
        <v>35</v>
      </c>
      <c r="F343" s="13">
        <f>COUNTIF(B331:B430,35)</f>
        <v>9</v>
      </c>
    </row>
    <row r="344" spans="2:6" ht="15.75" customHeight="1" x14ac:dyDescent="0.3">
      <c r="B344" s="13">
        <v>29</v>
      </c>
      <c r="D344" s="1"/>
      <c r="E344" s="13">
        <v>36</v>
      </c>
      <c r="F344" s="13">
        <f>COUNTIF(B331:B430,36)</f>
        <v>7</v>
      </c>
    </row>
    <row r="345" spans="2:6" ht="15.75" customHeight="1" x14ac:dyDescent="0.3">
      <c r="B345" s="13">
        <v>29</v>
      </c>
      <c r="D345" s="1"/>
      <c r="E345" s="13">
        <v>37</v>
      </c>
      <c r="F345" s="13">
        <f>COUNTIF(B331:B430,37)</f>
        <v>5</v>
      </c>
    </row>
    <row r="346" spans="2:6" ht="15.75" customHeight="1" x14ac:dyDescent="0.3">
      <c r="B346" s="13">
        <v>30</v>
      </c>
      <c r="D346" s="1"/>
      <c r="E346" s="13">
        <v>38</v>
      </c>
      <c r="F346" s="13">
        <f>COUNTIF(B331:B430,38)</f>
        <v>6</v>
      </c>
    </row>
    <row r="347" spans="2:6" ht="15.75" customHeight="1" x14ac:dyDescent="0.3">
      <c r="B347" s="13">
        <v>30</v>
      </c>
      <c r="D347" s="1"/>
      <c r="E347" s="13">
        <v>39</v>
      </c>
      <c r="F347" s="13">
        <f>COUNTIF(B331:B430,39)</f>
        <v>7</v>
      </c>
    </row>
    <row r="348" spans="2:6" ht="15.75" customHeight="1" x14ac:dyDescent="0.3">
      <c r="B348" s="13">
        <v>30</v>
      </c>
      <c r="D348" s="1"/>
      <c r="E348" s="13">
        <v>40</v>
      </c>
      <c r="F348" s="13">
        <f>COUNTIF(B331:B430,40)</f>
        <v>6</v>
      </c>
    </row>
    <row r="349" spans="2:6" ht="15.75" customHeight="1" x14ac:dyDescent="0.3">
      <c r="B349" s="13">
        <v>30</v>
      </c>
      <c r="D349" s="1"/>
      <c r="E349" s="13">
        <v>41</v>
      </c>
      <c r="F349" s="13">
        <f>COUNTIF(B331:B430,41)</f>
        <v>4</v>
      </c>
    </row>
    <row r="350" spans="2:6" ht="15.75" customHeight="1" x14ac:dyDescent="0.3">
      <c r="B350" s="13">
        <v>30</v>
      </c>
      <c r="D350" s="1"/>
      <c r="E350" s="13">
        <v>42</v>
      </c>
      <c r="F350" s="13">
        <f>COUNTIF(B331:B430,42)</f>
        <v>2</v>
      </c>
    </row>
    <row r="351" spans="2:6" ht="15.75" customHeight="1" x14ac:dyDescent="0.3">
      <c r="B351" s="13">
        <v>30</v>
      </c>
      <c r="D351" s="1"/>
      <c r="E351" s="13">
        <v>43</v>
      </c>
      <c r="F351" s="13">
        <f>COUNTIF(B331:B430,43)</f>
        <v>3</v>
      </c>
    </row>
    <row r="352" spans="2:6" ht="15.75" customHeight="1" x14ac:dyDescent="0.3">
      <c r="B352" s="13">
        <v>31</v>
      </c>
      <c r="D352" s="1"/>
      <c r="E352" s="13">
        <v>44</v>
      </c>
      <c r="F352" s="13">
        <f>COUNTIF(B331:B430,44)</f>
        <v>3</v>
      </c>
    </row>
    <row r="353" spans="2:6" ht="15.75" customHeight="1" x14ac:dyDescent="0.3">
      <c r="B353" s="13">
        <v>31</v>
      </c>
      <c r="D353" s="1"/>
      <c r="E353" s="13">
        <v>45</v>
      </c>
      <c r="F353" s="13">
        <f>COUNTIF(B331:B430,45)</f>
        <v>2</v>
      </c>
    </row>
    <row r="354" spans="2:6" ht="15.75" customHeight="1" x14ac:dyDescent="0.3">
      <c r="B354" s="13">
        <v>31</v>
      </c>
      <c r="D354" s="1"/>
    </row>
    <row r="355" spans="2:6" ht="15.75" customHeight="1" x14ac:dyDescent="0.3">
      <c r="B355" s="13">
        <v>31</v>
      </c>
      <c r="D355" s="1"/>
      <c r="E355" s="10" t="s">
        <v>85</v>
      </c>
    </row>
    <row r="356" spans="2:6" ht="15.75" customHeight="1" x14ac:dyDescent="0.3">
      <c r="B356" s="13">
        <v>31</v>
      </c>
      <c r="D356" s="1"/>
      <c r="E356" s="10" t="s">
        <v>52</v>
      </c>
      <c r="F356" s="10">
        <f>MODE(B331:B430)</f>
        <v>31</v>
      </c>
    </row>
    <row r="357" spans="2:6" ht="15.75" customHeight="1" x14ac:dyDescent="0.3">
      <c r="B357" s="13">
        <v>31</v>
      </c>
      <c r="D357" s="1"/>
    </row>
    <row r="358" spans="2:6" ht="15.75" customHeight="1" x14ac:dyDescent="0.3">
      <c r="B358" s="13">
        <v>31</v>
      </c>
      <c r="D358" s="1"/>
      <c r="E358" s="10" t="s">
        <v>86</v>
      </c>
    </row>
    <row r="359" spans="2:6" ht="15.75" customHeight="1" x14ac:dyDescent="0.3">
      <c r="B359" s="13">
        <v>31</v>
      </c>
      <c r="D359" s="1"/>
      <c r="E359" s="10" t="s">
        <v>87</v>
      </c>
      <c r="F359" s="10">
        <f>MEDIAN(B331:B430)</f>
        <v>35</v>
      </c>
    </row>
    <row r="360" spans="2:6" ht="15.75" customHeight="1" x14ac:dyDescent="0.3">
      <c r="B360" s="13">
        <v>31</v>
      </c>
      <c r="D360" s="1"/>
    </row>
    <row r="361" spans="2:6" ht="15.75" customHeight="1" x14ac:dyDescent="0.3">
      <c r="B361" s="13">
        <v>31</v>
      </c>
      <c r="D361" s="1"/>
      <c r="E361" s="10" t="s">
        <v>88</v>
      </c>
    </row>
    <row r="362" spans="2:6" ht="15.75" customHeight="1" x14ac:dyDescent="0.3">
      <c r="B362" s="13">
        <v>32</v>
      </c>
      <c r="D362" s="1"/>
      <c r="E362" s="10" t="s">
        <v>23</v>
      </c>
      <c r="F362" s="10">
        <f>MAX(B331:B430)</f>
        <v>45</v>
      </c>
    </row>
    <row r="363" spans="2:6" ht="15.75" customHeight="1" x14ac:dyDescent="0.3">
      <c r="B363" s="13">
        <v>32</v>
      </c>
      <c r="D363" s="1"/>
      <c r="E363" s="10" t="s">
        <v>24</v>
      </c>
      <c r="F363" s="10">
        <f>MIN(B331:B430)</f>
        <v>27</v>
      </c>
    </row>
    <row r="364" spans="2:6" ht="15.75" customHeight="1" x14ac:dyDescent="0.3">
      <c r="B364" s="13">
        <v>32</v>
      </c>
      <c r="D364" s="1"/>
      <c r="E364" s="10" t="s">
        <v>25</v>
      </c>
      <c r="F364" s="10">
        <f>F362-F363</f>
        <v>18</v>
      </c>
    </row>
    <row r="365" spans="2:6" ht="15.75" customHeight="1" x14ac:dyDescent="0.3">
      <c r="B365" s="13">
        <v>32</v>
      </c>
      <c r="D365" s="1"/>
    </row>
    <row r="366" spans="2:6" ht="15.75" customHeight="1" x14ac:dyDescent="0.3">
      <c r="B366" s="13">
        <v>32</v>
      </c>
      <c r="D366" s="1"/>
    </row>
    <row r="367" spans="2:6" ht="15.75" customHeight="1" x14ac:dyDescent="0.3">
      <c r="B367" s="13">
        <v>33</v>
      </c>
      <c r="D367" s="1"/>
    </row>
    <row r="368" spans="2:6" ht="15.75" customHeight="1" x14ac:dyDescent="0.3">
      <c r="B368" s="13">
        <v>33</v>
      </c>
      <c r="D368" s="1"/>
    </row>
    <row r="369" spans="2:10" ht="15.75" customHeight="1" x14ac:dyDescent="0.3">
      <c r="B369" s="13">
        <v>33</v>
      </c>
      <c r="D369" s="1"/>
    </row>
    <row r="370" spans="2:10" ht="15.75" customHeight="1" x14ac:dyDescent="0.3">
      <c r="B370" s="13">
        <v>33</v>
      </c>
      <c r="D370" s="1"/>
    </row>
    <row r="371" spans="2:10" ht="15.75" customHeight="1" x14ac:dyDescent="0.3">
      <c r="B371" s="13">
        <v>33</v>
      </c>
      <c r="D371" s="1"/>
      <c r="E371" s="63" t="s">
        <v>89</v>
      </c>
      <c r="F371" s="48"/>
      <c r="G371" s="48"/>
      <c r="H371" s="48"/>
      <c r="I371" s="48"/>
      <c r="J371" s="48"/>
    </row>
    <row r="372" spans="2:10" ht="15.75" customHeight="1" x14ac:dyDescent="0.3">
      <c r="B372" s="13">
        <v>33</v>
      </c>
      <c r="D372" s="1"/>
      <c r="E372" s="48"/>
      <c r="F372" s="48"/>
      <c r="G372" s="48"/>
      <c r="H372" s="48"/>
      <c r="I372" s="48"/>
      <c r="J372" s="48"/>
    </row>
    <row r="373" spans="2:10" ht="15.75" customHeight="1" x14ac:dyDescent="0.3">
      <c r="B373" s="13">
        <v>33</v>
      </c>
      <c r="D373" s="1"/>
      <c r="E373" s="48"/>
      <c r="F373" s="48"/>
      <c r="G373" s="48"/>
      <c r="H373" s="48"/>
      <c r="I373" s="48"/>
      <c r="J373" s="48"/>
    </row>
    <row r="374" spans="2:10" ht="15.75" customHeight="1" x14ac:dyDescent="0.3">
      <c r="B374" s="13">
        <v>34</v>
      </c>
      <c r="D374" s="1"/>
      <c r="E374" s="48"/>
      <c r="F374" s="48"/>
      <c r="G374" s="48"/>
      <c r="H374" s="48"/>
      <c r="I374" s="48"/>
      <c r="J374" s="48"/>
    </row>
    <row r="375" spans="2:10" ht="15.75" customHeight="1" x14ac:dyDescent="0.3">
      <c r="B375" s="13">
        <v>34</v>
      </c>
      <c r="D375" s="1"/>
    </row>
    <row r="376" spans="2:10" ht="15.75" customHeight="1" x14ac:dyDescent="0.3">
      <c r="B376" s="13">
        <v>34</v>
      </c>
      <c r="D376" s="1"/>
      <c r="E376" s="22" t="s">
        <v>90</v>
      </c>
    </row>
    <row r="377" spans="2:10" ht="15.75" customHeight="1" x14ac:dyDescent="0.3">
      <c r="B377" s="13">
        <v>35</v>
      </c>
      <c r="D377" s="1"/>
      <c r="E377" s="13">
        <v>28</v>
      </c>
      <c r="F377" s="10" t="s">
        <v>91</v>
      </c>
    </row>
    <row r="378" spans="2:10" ht="15.75" customHeight="1" x14ac:dyDescent="0.3">
      <c r="B378" s="13">
        <v>35</v>
      </c>
      <c r="D378" s="1"/>
      <c r="E378" s="13">
        <v>35</v>
      </c>
    </row>
    <row r="379" spans="2:10" ht="15.75" customHeight="1" x14ac:dyDescent="0.3">
      <c r="B379" s="13">
        <v>35</v>
      </c>
      <c r="D379" s="1"/>
      <c r="E379" s="13">
        <v>36</v>
      </c>
      <c r="G379" s="22" t="s">
        <v>92</v>
      </c>
      <c r="H379" s="22" t="s">
        <v>93</v>
      </c>
      <c r="I379" s="22" t="s">
        <v>84</v>
      </c>
    </row>
    <row r="380" spans="2:10" ht="15.75" customHeight="1" x14ac:dyDescent="0.3">
      <c r="B380" s="13">
        <v>35</v>
      </c>
      <c r="D380" s="1"/>
      <c r="E380" s="13">
        <v>38</v>
      </c>
      <c r="G380" s="13" t="s">
        <v>94</v>
      </c>
      <c r="H380" s="13">
        <v>30</v>
      </c>
      <c r="I380" s="13">
        <f t="array" ref="I380:I389">FREQUENCY(purchase_amounts,H380:H389)</f>
        <v>1</v>
      </c>
    </row>
    <row r="381" spans="2:10" ht="15.75" customHeight="1" x14ac:dyDescent="0.3">
      <c r="B381" s="13">
        <v>35</v>
      </c>
      <c r="D381" s="1"/>
      <c r="E381" s="13">
        <v>39</v>
      </c>
      <c r="G381" s="13" t="s">
        <v>95</v>
      </c>
      <c r="H381" s="13">
        <v>35</v>
      </c>
      <c r="I381" s="13">
        <v>1</v>
      </c>
    </row>
    <row r="382" spans="2:10" ht="15.75" customHeight="1" x14ac:dyDescent="0.3">
      <c r="B382" s="13">
        <v>35</v>
      </c>
      <c r="D382" s="1"/>
      <c r="E382" s="13">
        <v>39</v>
      </c>
      <c r="G382" s="13" t="s">
        <v>96</v>
      </c>
      <c r="H382" s="13">
        <v>36</v>
      </c>
      <c r="I382" s="13">
        <v>1</v>
      </c>
    </row>
    <row r="383" spans="2:10" ht="15.75" customHeight="1" x14ac:dyDescent="0.3">
      <c r="B383" s="13">
        <v>35</v>
      </c>
      <c r="D383" s="1"/>
      <c r="E383" s="13">
        <v>40</v>
      </c>
      <c r="G383" s="13" t="s">
        <v>97</v>
      </c>
      <c r="H383" s="13">
        <v>40</v>
      </c>
      <c r="I383" s="13">
        <v>6</v>
      </c>
    </row>
    <row r="384" spans="2:10" ht="15.75" customHeight="1" x14ac:dyDescent="0.3">
      <c r="B384" s="13">
        <v>35</v>
      </c>
      <c r="D384" s="1"/>
      <c r="E384" s="13">
        <v>40</v>
      </c>
      <c r="G384" s="13" t="s">
        <v>98</v>
      </c>
      <c r="H384" s="13">
        <v>45</v>
      </c>
      <c r="I384" s="13">
        <v>8</v>
      </c>
    </row>
    <row r="385" spans="2:9" ht="15.75" customHeight="1" x14ac:dyDescent="0.3">
      <c r="B385" s="13">
        <v>35</v>
      </c>
      <c r="D385" s="1"/>
      <c r="E385" s="13">
        <v>40</v>
      </c>
      <c r="G385" s="13" t="s">
        <v>99</v>
      </c>
      <c r="H385" s="13">
        <v>55</v>
      </c>
      <c r="I385" s="13">
        <v>15</v>
      </c>
    </row>
    <row r="386" spans="2:9" ht="15.75" customHeight="1" x14ac:dyDescent="0.3">
      <c r="B386" s="13">
        <v>36</v>
      </c>
      <c r="D386" s="1"/>
      <c r="E386" s="13">
        <v>41</v>
      </c>
      <c r="G386" s="13" t="s">
        <v>100</v>
      </c>
      <c r="H386" s="13">
        <v>60</v>
      </c>
      <c r="I386" s="13">
        <v>9</v>
      </c>
    </row>
    <row r="387" spans="2:9" ht="15.75" customHeight="1" x14ac:dyDescent="0.3">
      <c r="B387" s="13">
        <v>36</v>
      </c>
      <c r="D387" s="1"/>
      <c r="E387" s="13">
        <v>41</v>
      </c>
      <c r="G387" s="13" t="s">
        <v>101</v>
      </c>
      <c r="H387" s="13">
        <v>65</v>
      </c>
      <c r="I387" s="13">
        <v>7</v>
      </c>
    </row>
    <row r="388" spans="2:9" ht="15.75" customHeight="1" x14ac:dyDescent="0.3">
      <c r="B388" s="13">
        <v>36</v>
      </c>
      <c r="D388" s="1"/>
      <c r="E388" s="13">
        <v>42</v>
      </c>
      <c r="G388" s="13" t="s">
        <v>102</v>
      </c>
      <c r="H388" s="13">
        <v>70</v>
      </c>
      <c r="I388" s="13">
        <v>1</v>
      </c>
    </row>
    <row r="389" spans="2:9" ht="15.75" customHeight="1" x14ac:dyDescent="0.3">
      <c r="B389" s="13">
        <v>36</v>
      </c>
      <c r="D389" s="1"/>
      <c r="E389" s="13">
        <v>42</v>
      </c>
      <c r="G389" s="13" t="s">
        <v>103</v>
      </c>
      <c r="H389" s="13">
        <v>75</v>
      </c>
      <c r="I389" s="13">
        <v>1</v>
      </c>
    </row>
    <row r="390" spans="2:9" ht="15.75" customHeight="1" x14ac:dyDescent="0.3">
      <c r="B390" s="13">
        <v>36</v>
      </c>
      <c r="D390" s="1"/>
      <c r="E390" s="13">
        <v>43</v>
      </c>
      <c r="I390" s="13">
        <v>50</v>
      </c>
    </row>
    <row r="391" spans="2:9" ht="15.75" customHeight="1" x14ac:dyDescent="0.3">
      <c r="B391" s="13">
        <v>36</v>
      </c>
      <c r="D391" s="1"/>
      <c r="E391" s="13">
        <v>44</v>
      </c>
    </row>
    <row r="392" spans="2:9" ht="15.75" customHeight="1" x14ac:dyDescent="0.3">
      <c r="B392" s="13">
        <v>36</v>
      </c>
      <c r="D392" s="1"/>
      <c r="E392" s="13">
        <v>45</v>
      </c>
    </row>
    <row r="393" spans="2:9" ht="15.75" customHeight="1" x14ac:dyDescent="0.3">
      <c r="B393" s="13">
        <v>37</v>
      </c>
      <c r="D393" s="1"/>
      <c r="E393" s="13">
        <v>45</v>
      </c>
      <c r="G393" s="10" t="s">
        <v>104</v>
      </c>
    </row>
    <row r="394" spans="2:9" ht="15.75" customHeight="1" x14ac:dyDescent="0.3">
      <c r="B394" s="13">
        <v>37</v>
      </c>
      <c r="D394" s="1"/>
      <c r="E394" s="13">
        <v>47</v>
      </c>
      <c r="G394" s="10" t="s">
        <v>52</v>
      </c>
      <c r="H394" s="10">
        <f>MODE(purchase_amounts)</f>
        <v>40</v>
      </c>
    </row>
    <row r="395" spans="2:9" ht="15.75" customHeight="1" x14ac:dyDescent="0.3">
      <c r="B395" s="13">
        <v>37</v>
      </c>
      <c r="D395" s="1"/>
      <c r="E395" s="13">
        <v>47</v>
      </c>
    </row>
    <row r="396" spans="2:9" ht="15.75" customHeight="1" x14ac:dyDescent="0.3">
      <c r="B396" s="13">
        <v>37</v>
      </c>
      <c r="D396" s="1"/>
      <c r="E396" s="13">
        <v>47</v>
      </c>
      <c r="G396" s="10" t="s">
        <v>105</v>
      </c>
    </row>
    <row r="397" spans="2:9" ht="15.75" customHeight="1" x14ac:dyDescent="0.3">
      <c r="B397" s="13">
        <v>37</v>
      </c>
      <c r="D397" s="1"/>
      <c r="E397" s="13">
        <v>48</v>
      </c>
      <c r="G397" s="20">
        <f>MEDIAN(purchase_amounts)</f>
        <v>50</v>
      </c>
    </row>
    <row r="398" spans="2:9" ht="15.75" customHeight="1" x14ac:dyDescent="0.3">
      <c r="B398" s="13">
        <v>38</v>
      </c>
      <c r="D398" s="1"/>
      <c r="E398" s="13">
        <v>48</v>
      </c>
      <c r="G398" s="20"/>
    </row>
    <row r="399" spans="2:9" ht="15.75" customHeight="1" x14ac:dyDescent="0.3">
      <c r="B399" s="13">
        <v>38</v>
      </c>
      <c r="D399" s="1"/>
      <c r="E399" s="13">
        <v>49</v>
      </c>
      <c r="G399" s="1" t="s">
        <v>106</v>
      </c>
    </row>
    <row r="400" spans="2:9" ht="15.75" customHeight="1" x14ac:dyDescent="0.3">
      <c r="B400" s="13">
        <v>38</v>
      </c>
      <c r="D400" s="1"/>
      <c r="E400" s="13">
        <v>49</v>
      </c>
      <c r="G400" s="20" t="s">
        <v>107</v>
      </c>
      <c r="H400" s="10">
        <f>QUARTILE(purchase_amounts,1)</f>
        <v>42.25</v>
      </c>
    </row>
    <row r="401" spans="2:8" ht="15.75" customHeight="1" x14ac:dyDescent="0.3">
      <c r="B401" s="13">
        <v>38</v>
      </c>
      <c r="D401" s="1"/>
      <c r="E401" s="13">
        <v>49</v>
      </c>
      <c r="G401" s="20" t="s">
        <v>108</v>
      </c>
      <c r="H401" s="10">
        <f>QUARTILE(purchase_amounts,3)</f>
        <v>58</v>
      </c>
    </row>
    <row r="402" spans="2:8" ht="15.75" customHeight="1" x14ac:dyDescent="0.3">
      <c r="B402" s="13">
        <v>38</v>
      </c>
      <c r="D402" s="1"/>
      <c r="E402" s="13">
        <v>51</v>
      </c>
      <c r="G402" s="20" t="s">
        <v>109</v>
      </c>
      <c r="H402" s="10">
        <f>H401-H400</f>
        <v>15.75</v>
      </c>
    </row>
    <row r="403" spans="2:8" ht="15.75" customHeight="1" x14ac:dyDescent="0.3">
      <c r="B403" s="13">
        <v>38</v>
      </c>
      <c r="D403" s="1"/>
      <c r="E403" s="13">
        <v>51</v>
      </c>
      <c r="G403" s="20"/>
    </row>
    <row r="404" spans="2:8" ht="15.75" customHeight="1" x14ac:dyDescent="0.3">
      <c r="B404" s="13">
        <v>39</v>
      </c>
      <c r="D404" s="1"/>
      <c r="E404" s="13">
        <v>52</v>
      </c>
      <c r="G404" s="20"/>
    </row>
    <row r="405" spans="2:8" ht="15.75" customHeight="1" x14ac:dyDescent="0.3">
      <c r="B405" s="13">
        <v>39</v>
      </c>
      <c r="D405" s="1"/>
      <c r="E405" s="13">
        <v>52</v>
      </c>
      <c r="G405" s="20"/>
    </row>
    <row r="406" spans="2:8" ht="15.75" customHeight="1" x14ac:dyDescent="0.3">
      <c r="B406" s="13">
        <v>39</v>
      </c>
      <c r="D406" s="1"/>
      <c r="E406" s="13">
        <v>52</v>
      </c>
      <c r="G406" s="20"/>
    </row>
    <row r="407" spans="2:8" ht="15.75" customHeight="1" x14ac:dyDescent="0.3">
      <c r="B407" s="13">
        <v>39</v>
      </c>
      <c r="D407" s="1"/>
      <c r="E407" s="13">
        <v>55</v>
      </c>
      <c r="G407" s="20"/>
    </row>
    <row r="408" spans="2:8" ht="15.75" customHeight="1" x14ac:dyDescent="0.3">
      <c r="B408" s="13">
        <v>39</v>
      </c>
      <c r="D408" s="1"/>
      <c r="E408" s="13">
        <v>55</v>
      </c>
      <c r="G408" s="1"/>
    </row>
    <row r="409" spans="2:8" ht="15.75" customHeight="1" x14ac:dyDescent="0.3">
      <c r="B409" s="13">
        <v>39</v>
      </c>
      <c r="D409" s="1"/>
      <c r="E409" s="13">
        <v>56</v>
      </c>
      <c r="G409" s="1"/>
    </row>
    <row r="410" spans="2:8" ht="15.75" customHeight="1" x14ac:dyDescent="0.3">
      <c r="B410" s="13">
        <v>39</v>
      </c>
      <c r="D410" s="1"/>
      <c r="E410" s="13">
        <v>56</v>
      </c>
    </row>
    <row r="411" spans="2:8" ht="15.75" customHeight="1" x14ac:dyDescent="0.3">
      <c r="B411" s="13">
        <v>40</v>
      </c>
      <c r="D411" s="1"/>
      <c r="E411" s="13">
        <v>57</v>
      </c>
    </row>
    <row r="412" spans="2:8" ht="15.75" customHeight="1" x14ac:dyDescent="0.3">
      <c r="B412" s="13">
        <v>40</v>
      </c>
      <c r="D412" s="1"/>
      <c r="E412" s="13">
        <v>58</v>
      </c>
    </row>
    <row r="413" spans="2:8" ht="15.75" customHeight="1" x14ac:dyDescent="0.3">
      <c r="B413" s="13">
        <v>40</v>
      </c>
      <c r="D413" s="1"/>
      <c r="E413" s="13">
        <v>58</v>
      </c>
    </row>
    <row r="414" spans="2:8" ht="15.75" customHeight="1" x14ac:dyDescent="0.3">
      <c r="B414" s="13">
        <v>40</v>
      </c>
      <c r="D414" s="1"/>
      <c r="E414" s="13">
        <v>58</v>
      </c>
    </row>
    <row r="415" spans="2:8" ht="15.75" customHeight="1" x14ac:dyDescent="0.3">
      <c r="B415" s="13">
        <v>40</v>
      </c>
      <c r="D415" s="1"/>
      <c r="E415" s="13">
        <v>59</v>
      </c>
    </row>
    <row r="416" spans="2:8" ht="15.75" customHeight="1" x14ac:dyDescent="0.3">
      <c r="B416" s="13">
        <v>40</v>
      </c>
      <c r="D416" s="1"/>
      <c r="E416" s="13">
        <v>59</v>
      </c>
    </row>
    <row r="417" spans="2:11" ht="15.75" customHeight="1" x14ac:dyDescent="0.3">
      <c r="B417" s="13">
        <v>41</v>
      </c>
      <c r="D417" s="1"/>
      <c r="E417" s="13">
        <v>60</v>
      </c>
    </row>
    <row r="418" spans="2:11" ht="15.75" customHeight="1" x14ac:dyDescent="0.3">
      <c r="B418" s="13">
        <v>41</v>
      </c>
      <c r="D418" s="1"/>
      <c r="E418" s="13">
        <v>61</v>
      </c>
    </row>
    <row r="419" spans="2:11" ht="15.75" customHeight="1" x14ac:dyDescent="0.3">
      <c r="B419" s="13">
        <v>41</v>
      </c>
      <c r="D419" s="1"/>
      <c r="E419" s="13">
        <v>62</v>
      </c>
    </row>
    <row r="420" spans="2:11" ht="15.75" customHeight="1" x14ac:dyDescent="0.3">
      <c r="B420" s="13">
        <v>41</v>
      </c>
      <c r="D420" s="1"/>
      <c r="E420" s="13">
        <v>62</v>
      </c>
    </row>
    <row r="421" spans="2:11" ht="15.75" customHeight="1" x14ac:dyDescent="0.3">
      <c r="B421" s="13">
        <v>42</v>
      </c>
      <c r="D421" s="1"/>
      <c r="E421" s="13">
        <v>63</v>
      </c>
    </row>
    <row r="422" spans="2:11" ht="15.75" customHeight="1" x14ac:dyDescent="0.3">
      <c r="B422" s="13">
        <v>42</v>
      </c>
      <c r="D422" s="1"/>
      <c r="E422" s="13">
        <v>65</v>
      </c>
    </row>
    <row r="423" spans="2:11" ht="15.75" customHeight="1" x14ac:dyDescent="0.3">
      <c r="B423" s="13">
        <v>43</v>
      </c>
      <c r="D423" s="1"/>
      <c r="E423" s="13">
        <v>65</v>
      </c>
    </row>
    <row r="424" spans="2:11" ht="15.75" customHeight="1" x14ac:dyDescent="0.3">
      <c r="B424" s="13">
        <v>43</v>
      </c>
      <c r="D424" s="1"/>
      <c r="E424" s="13">
        <v>65</v>
      </c>
    </row>
    <row r="425" spans="2:11" ht="15.75" customHeight="1" x14ac:dyDescent="0.3">
      <c r="B425" s="13">
        <v>43</v>
      </c>
      <c r="D425" s="1"/>
      <c r="E425" s="13">
        <v>68</v>
      </c>
    </row>
    <row r="426" spans="2:11" ht="15.75" customHeight="1" x14ac:dyDescent="0.3">
      <c r="B426" s="13">
        <v>44</v>
      </c>
      <c r="D426" s="1"/>
      <c r="E426" s="13">
        <v>73</v>
      </c>
    </row>
    <row r="427" spans="2:11" ht="15.75" customHeight="1" x14ac:dyDescent="0.3">
      <c r="B427" s="13">
        <v>44</v>
      </c>
      <c r="D427" s="1"/>
    </row>
    <row r="428" spans="2:11" ht="15.75" customHeight="1" x14ac:dyDescent="0.3">
      <c r="B428" s="13">
        <v>44</v>
      </c>
      <c r="D428" s="1"/>
      <c r="E428" s="63" t="s">
        <v>110</v>
      </c>
      <c r="F428" s="48"/>
      <c r="G428" s="48"/>
      <c r="H428" s="48"/>
      <c r="I428" s="48"/>
      <c r="J428" s="48"/>
      <c r="K428" s="48"/>
    </row>
    <row r="429" spans="2:11" ht="15.75" customHeight="1" x14ac:dyDescent="0.3">
      <c r="B429" s="13">
        <v>45</v>
      </c>
      <c r="D429" s="1"/>
      <c r="E429" s="48"/>
      <c r="F429" s="48"/>
      <c r="G429" s="48"/>
      <c r="H429" s="48"/>
      <c r="I429" s="48"/>
      <c r="J429" s="48"/>
      <c r="K429" s="48"/>
    </row>
    <row r="430" spans="2:11" ht="15.75" customHeight="1" x14ac:dyDescent="0.3">
      <c r="B430" s="13">
        <v>45</v>
      </c>
      <c r="D430" s="1"/>
      <c r="E430" s="48"/>
      <c r="F430" s="48"/>
      <c r="G430" s="48"/>
      <c r="H430" s="48"/>
      <c r="I430" s="48"/>
      <c r="J430" s="48"/>
      <c r="K430" s="48"/>
    </row>
    <row r="431" spans="2:11" ht="15.75" customHeight="1" x14ac:dyDescent="0.3">
      <c r="D431" s="1"/>
      <c r="E431" s="16" t="s">
        <v>111</v>
      </c>
      <c r="F431" s="16" t="s">
        <v>112</v>
      </c>
    </row>
    <row r="432" spans="2:11" ht="15.75" customHeight="1" x14ac:dyDescent="0.3">
      <c r="D432" s="1"/>
      <c r="E432" s="13" t="s">
        <v>75</v>
      </c>
      <c r="F432" s="13">
        <v>30</v>
      </c>
      <c r="H432" s="10" t="s">
        <v>113</v>
      </c>
    </row>
    <row r="433" spans="4:6" ht="15.75" customHeight="1" x14ac:dyDescent="0.3">
      <c r="D433" s="1"/>
      <c r="E433" s="13" t="s">
        <v>76</v>
      </c>
      <c r="F433" s="13">
        <v>40</v>
      </c>
    </row>
    <row r="434" spans="4:6" ht="15.75" customHeight="1" x14ac:dyDescent="0.3">
      <c r="D434" s="1"/>
      <c r="E434" s="13" t="s">
        <v>77</v>
      </c>
      <c r="F434" s="13">
        <v>20</v>
      </c>
    </row>
    <row r="435" spans="4:6" ht="15.75" customHeight="1" x14ac:dyDescent="0.3">
      <c r="D435" s="1"/>
      <c r="E435" s="13" t="s">
        <v>78</v>
      </c>
      <c r="F435" s="13">
        <v>10</v>
      </c>
    </row>
    <row r="436" spans="4:6" ht="15.75" customHeight="1" x14ac:dyDescent="0.3">
      <c r="D436" s="1"/>
      <c r="E436" s="13" t="s">
        <v>79</v>
      </c>
      <c r="F436" s="13">
        <v>45</v>
      </c>
    </row>
    <row r="437" spans="4:6" ht="15.75" customHeight="1" x14ac:dyDescent="0.3">
      <c r="D437" s="1"/>
      <c r="E437" s="13" t="s">
        <v>114</v>
      </c>
      <c r="F437" s="13">
        <v>25</v>
      </c>
    </row>
    <row r="438" spans="4:6" ht="15.75" customHeight="1" x14ac:dyDescent="0.3">
      <c r="D438" s="1"/>
      <c r="E438" s="13" t="s">
        <v>115</v>
      </c>
      <c r="F438" s="13">
        <v>30</v>
      </c>
    </row>
    <row r="439" spans="4:6" ht="15.75" customHeight="1" x14ac:dyDescent="0.3">
      <c r="D439" s="1"/>
    </row>
    <row r="440" spans="4:6" ht="15.75" customHeight="1" x14ac:dyDescent="0.3">
      <c r="D440" s="1"/>
    </row>
    <row r="441" spans="4:6" ht="15.75" customHeight="1" x14ac:dyDescent="0.3">
      <c r="D441" s="1"/>
    </row>
    <row r="442" spans="4:6" ht="15.75" customHeight="1" x14ac:dyDescent="0.3">
      <c r="D442" s="1"/>
    </row>
    <row r="443" spans="4:6" ht="15.75" customHeight="1" x14ac:dyDescent="0.3">
      <c r="D443" s="1"/>
    </row>
    <row r="444" spans="4:6" ht="15.75" customHeight="1" x14ac:dyDescent="0.3">
      <c r="D444" s="1"/>
    </row>
    <row r="445" spans="4:6" ht="15.75" customHeight="1" x14ac:dyDescent="0.3">
      <c r="D445" s="1"/>
    </row>
    <row r="446" spans="4:6" ht="15.75" customHeight="1" x14ac:dyDescent="0.3">
      <c r="D446" s="1"/>
    </row>
    <row r="447" spans="4:6" ht="15.75" customHeight="1" x14ac:dyDescent="0.3">
      <c r="D447" s="1"/>
    </row>
    <row r="448" spans="4:6" ht="15.75" customHeight="1" x14ac:dyDescent="0.3">
      <c r="D448" s="1"/>
    </row>
    <row r="449" spans="2:10" ht="15.75" customHeight="1" x14ac:dyDescent="0.3">
      <c r="D449" s="1"/>
    </row>
    <row r="450" spans="2:10" ht="15.75" customHeight="1" x14ac:dyDescent="0.3">
      <c r="D450" s="1"/>
      <c r="H450" s="10" t="s">
        <v>116</v>
      </c>
    </row>
    <row r="451" spans="2:10" ht="15.75" customHeight="1" x14ac:dyDescent="0.3">
      <c r="B451" s="49" t="s">
        <v>117</v>
      </c>
      <c r="C451" s="48"/>
      <c r="D451" s="48"/>
      <c r="E451" s="48"/>
      <c r="I451" s="10" t="s">
        <v>118</v>
      </c>
      <c r="J451" s="10" t="s">
        <v>114</v>
      </c>
    </row>
    <row r="452" spans="2:10" ht="15.75" customHeight="1" x14ac:dyDescent="0.3">
      <c r="B452" s="48"/>
      <c r="C452" s="48"/>
      <c r="D452" s="48"/>
      <c r="E452" s="48"/>
    </row>
    <row r="453" spans="2:10" ht="15.75" customHeight="1" x14ac:dyDescent="0.3">
      <c r="B453" s="48"/>
      <c r="C453" s="48"/>
      <c r="D453" s="48"/>
      <c r="E453" s="48"/>
      <c r="H453" s="10" t="s">
        <v>119</v>
      </c>
    </row>
    <row r="454" spans="2:10" ht="15.75" customHeight="1" x14ac:dyDescent="0.3">
      <c r="D454" s="1"/>
    </row>
    <row r="455" spans="2:10" ht="15.75" customHeight="1" x14ac:dyDescent="0.3">
      <c r="B455" s="16" t="s">
        <v>120</v>
      </c>
      <c r="D455" s="1"/>
    </row>
    <row r="456" spans="2:10" ht="15.75" customHeight="1" x14ac:dyDescent="0.3">
      <c r="B456" s="13">
        <v>4</v>
      </c>
      <c r="D456" s="16" t="s">
        <v>121</v>
      </c>
      <c r="E456" s="16" t="s">
        <v>122</v>
      </c>
    </row>
    <row r="457" spans="2:10" ht="15.75" customHeight="1" x14ac:dyDescent="0.3">
      <c r="B457" s="13">
        <v>5</v>
      </c>
      <c r="D457" s="13">
        <v>2</v>
      </c>
      <c r="E457" s="13">
        <f>COUNTIF(B456:B555,2)</f>
        <v>9</v>
      </c>
    </row>
    <row r="458" spans="2:10" ht="15.75" customHeight="1" x14ac:dyDescent="0.3">
      <c r="B458" s="13">
        <v>3</v>
      </c>
      <c r="D458" s="13">
        <v>3</v>
      </c>
      <c r="E458" s="13">
        <f>COUNTIF(B456:B555,3)</f>
        <v>30</v>
      </c>
    </row>
    <row r="459" spans="2:10" ht="15.75" customHeight="1" x14ac:dyDescent="0.3">
      <c r="B459" s="13">
        <v>4</v>
      </c>
      <c r="D459" s="13">
        <v>4</v>
      </c>
      <c r="E459" s="13">
        <f>COUNTIF(B456:B555,4)</f>
        <v>38</v>
      </c>
    </row>
    <row r="460" spans="2:10" ht="15.75" customHeight="1" x14ac:dyDescent="0.3">
      <c r="B460" s="13">
        <v>4</v>
      </c>
      <c r="D460" s="13">
        <v>5</v>
      </c>
      <c r="E460" s="13">
        <f>COUNTIF(B456:B555,5)</f>
        <v>23</v>
      </c>
    </row>
    <row r="461" spans="2:10" ht="15.75" customHeight="1" x14ac:dyDescent="0.3">
      <c r="B461" s="13">
        <v>3</v>
      </c>
      <c r="D461" s="13"/>
      <c r="E461" s="13">
        <f>SUM(E457:E460)</f>
        <v>100</v>
      </c>
    </row>
    <row r="462" spans="2:10" ht="15.75" customHeight="1" x14ac:dyDescent="0.3">
      <c r="B462" s="13">
        <v>2</v>
      </c>
      <c r="D462" s="1"/>
    </row>
    <row r="463" spans="2:10" ht="15.75" customHeight="1" x14ac:dyDescent="0.3">
      <c r="B463" s="13">
        <v>5</v>
      </c>
      <c r="D463" s="1"/>
      <c r="E463" s="1"/>
      <c r="F463" s="1"/>
      <c r="G463" s="1"/>
    </row>
    <row r="464" spans="2:10" ht="15.75" customHeight="1" x14ac:dyDescent="0.3">
      <c r="B464" s="13">
        <v>4</v>
      </c>
      <c r="D464" s="1"/>
      <c r="E464" s="1"/>
      <c r="F464" s="1"/>
      <c r="G464" s="1"/>
    </row>
    <row r="465" spans="2:7" ht="15.75" customHeight="1" x14ac:dyDescent="0.3">
      <c r="B465" s="13">
        <v>3</v>
      </c>
      <c r="D465" s="1"/>
      <c r="E465" s="1"/>
      <c r="F465" s="1"/>
      <c r="G465" s="1"/>
    </row>
    <row r="466" spans="2:7" ht="15.75" customHeight="1" x14ac:dyDescent="0.3">
      <c r="B466" s="13">
        <v>5</v>
      </c>
      <c r="D466" s="1"/>
      <c r="E466" s="1"/>
      <c r="F466" s="1"/>
      <c r="G466" s="1"/>
    </row>
    <row r="467" spans="2:7" ht="15.75" customHeight="1" x14ac:dyDescent="0.3">
      <c r="B467" s="13">
        <v>4</v>
      </c>
      <c r="D467" s="1"/>
      <c r="E467" s="1"/>
      <c r="F467" s="1"/>
      <c r="G467" s="1"/>
    </row>
    <row r="468" spans="2:7" ht="15.75" customHeight="1" x14ac:dyDescent="0.3">
      <c r="B468" s="13">
        <v>2</v>
      </c>
      <c r="D468" s="1"/>
      <c r="E468" s="1"/>
      <c r="F468" s="1"/>
      <c r="G468" s="1"/>
    </row>
    <row r="469" spans="2:7" ht="15.75" customHeight="1" x14ac:dyDescent="0.3">
      <c r="B469" s="13">
        <v>3</v>
      </c>
      <c r="D469" s="1"/>
      <c r="E469" s="1"/>
      <c r="F469" s="1"/>
      <c r="G469" s="1"/>
    </row>
    <row r="470" spans="2:7" ht="15.75" customHeight="1" x14ac:dyDescent="0.3">
      <c r="B470" s="13">
        <v>4</v>
      </c>
      <c r="D470" s="1"/>
    </row>
    <row r="471" spans="2:7" ht="15.75" customHeight="1" x14ac:dyDescent="0.3">
      <c r="B471" s="13">
        <v>5</v>
      </c>
      <c r="D471" s="1"/>
    </row>
    <row r="472" spans="2:7" ht="15.75" customHeight="1" x14ac:dyDescent="0.3">
      <c r="B472" s="13">
        <v>3</v>
      </c>
      <c r="D472" s="1"/>
    </row>
    <row r="473" spans="2:7" ht="15.75" customHeight="1" x14ac:dyDescent="0.3">
      <c r="B473" s="13">
        <v>4</v>
      </c>
      <c r="D473" s="1"/>
    </row>
    <row r="474" spans="2:7" ht="15.75" customHeight="1" x14ac:dyDescent="0.3">
      <c r="B474" s="13">
        <v>5</v>
      </c>
      <c r="D474" s="10" t="s">
        <v>123</v>
      </c>
    </row>
    <row r="475" spans="2:7" ht="15.75" customHeight="1" x14ac:dyDescent="0.3">
      <c r="B475" s="13">
        <v>3</v>
      </c>
      <c r="D475" s="1"/>
    </row>
    <row r="476" spans="2:7" ht="15.75" customHeight="1" x14ac:dyDescent="0.3">
      <c r="B476" s="13">
        <v>4</v>
      </c>
      <c r="D476" s="1"/>
    </row>
    <row r="477" spans="2:7" ht="15.75" customHeight="1" x14ac:dyDescent="0.3">
      <c r="B477" s="13">
        <v>3</v>
      </c>
      <c r="D477" s="1"/>
    </row>
    <row r="478" spans="2:7" ht="15.75" customHeight="1" x14ac:dyDescent="0.3">
      <c r="B478" s="13">
        <v>2</v>
      </c>
      <c r="D478" s="1"/>
    </row>
    <row r="479" spans="2:7" ht="15.75" customHeight="1" x14ac:dyDescent="0.3">
      <c r="B479" s="13">
        <v>4</v>
      </c>
      <c r="D479" s="1"/>
    </row>
    <row r="480" spans="2:7" ht="15.75" customHeight="1" x14ac:dyDescent="0.3">
      <c r="B480" s="13">
        <v>5</v>
      </c>
      <c r="D480" s="1"/>
    </row>
    <row r="481" spans="2:5" ht="15.75" customHeight="1" x14ac:dyDescent="0.3">
      <c r="B481" s="13">
        <v>3</v>
      </c>
      <c r="D481" s="1"/>
    </row>
    <row r="482" spans="2:5" ht="15.75" customHeight="1" x14ac:dyDescent="0.3">
      <c r="B482" s="13">
        <v>4</v>
      </c>
      <c r="D482" s="1"/>
    </row>
    <row r="483" spans="2:5" ht="15.75" customHeight="1" x14ac:dyDescent="0.3">
      <c r="B483" s="13">
        <v>5</v>
      </c>
      <c r="D483" s="1"/>
    </row>
    <row r="484" spans="2:5" ht="15.75" customHeight="1" x14ac:dyDescent="0.3">
      <c r="B484" s="13">
        <v>4</v>
      </c>
      <c r="D484" s="1"/>
    </row>
    <row r="485" spans="2:5" ht="15.75" customHeight="1" x14ac:dyDescent="0.3">
      <c r="B485" s="13">
        <v>3</v>
      </c>
      <c r="D485" s="1"/>
    </row>
    <row r="486" spans="2:5" ht="15.75" customHeight="1" x14ac:dyDescent="0.3">
      <c r="B486" s="13">
        <v>3</v>
      </c>
      <c r="D486" s="1"/>
    </row>
    <row r="487" spans="2:5" ht="15.75" customHeight="1" x14ac:dyDescent="0.3">
      <c r="B487" s="13">
        <v>4</v>
      </c>
      <c r="D487" s="1"/>
    </row>
    <row r="488" spans="2:5" ht="15.75" customHeight="1" x14ac:dyDescent="0.3">
      <c r="B488" s="13">
        <v>5</v>
      </c>
      <c r="D488" s="10" t="s">
        <v>124</v>
      </c>
    </row>
    <row r="489" spans="2:5" ht="15.75" customHeight="1" x14ac:dyDescent="0.3">
      <c r="B489" s="13">
        <v>2</v>
      </c>
      <c r="D489" s="1"/>
    </row>
    <row r="490" spans="2:5" ht="15.75" customHeight="1" x14ac:dyDescent="0.3">
      <c r="B490" s="13">
        <v>3</v>
      </c>
      <c r="D490" s="1"/>
      <c r="E490" s="10">
        <v>3</v>
      </c>
    </row>
    <row r="491" spans="2:5" ht="15.75" customHeight="1" x14ac:dyDescent="0.3">
      <c r="B491" s="13">
        <v>4</v>
      </c>
      <c r="D491" s="1"/>
    </row>
    <row r="492" spans="2:5" ht="15.75" customHeight="1" x14ac:dyDescent="0.3">
      <c r="B492" s="13">
        <v>4</v>
      </c>
      <c r="D492" s="1"/>
    </row>
    <row r="493" spans="2:5" ht="15.75" customHeight="1" x14ac:dyDescent="0.3">
      <c r="B493" s="13">
        <v>3</v>
      </c>
      <c r="D493" s="1"/>
    </row>
    <row r="494" spans="2:5" ht="15.75" customHeight="1" x14ac:dyDescent="0.3">
      <c r="B494" s="13">
        <v>5</v>
      </c>
      <c r="D494" s="1"/>
    </row>
    <row r="495" spans="2:5" ht="15.75" customHeight="1" x14ac:dyDescent="0.3">
      <c r="B495" s="13">
        <v>4</v>
      </c>
      <c r="D495" s="1"/>
    </row>
    <row r="496" spans="2:5" ht="15.75" customHeight="1" x14ac:dyDescent="0.3">
      <c r="B496" s="13">
        <v>3</v>
      </c>
      <c r="D496" s="10" t="s">
        <v>125</v>
      </c>
    </row>
    <row r="497" spans="2:4" ht="15.75" customHeight="1" x14ac:dyDescent="0.3">
      <c r="B497" s="13">
        <v>4</v>
      </c>
      <c r="D497" s="1"/>
    </row>
    <row r="498" spans="2:4" ht="15.75" customHeight="1" x14ac:dyDescent="0.3">
      <c r="B498" s="13">
        <v>5</v>
      </c>
      <c r="D498" s="1"/>
    </row>
    <row r="499" spans="2:4" ht="15.75" customHeight="1" x14ac:dyDescent="0.3">
      <c r="B499" s="13">
        <v>4</v>
      </c>
      <c r="D499" s="1"/>
    </row>
    <row r="500" spans="2:4" ht="15.75" customHeight="1" x14ac:dyDescent="0.3">
      <c r="B500" s="13">
        <v>2</v>
      </c>
      <c r="D500" s="1"/>
    </row>
    <row r="501" spans="2:4" ht="15.75" customHeight="1" x14ac:dyDescent="0.3">
      <c r="B501" s="13">
        <v>3</v>
      </c>
      <c r="D501" s="1"/>
    </row>
    <row r="502" spans="2:4" ht="15.75" customHeight="1" x14ac:dyDescent="0.3">
      <c r="B502" s="13">
        <v>4</v>
      </c>
      <c r="D502" s="1"/>
    </row>
    <row r="503" spans="2:4" ht="15.75" customHeight="1" x14ac:dyDescent="0.3">
      <c r="B503" s="13">
        <v>5</v>
      </c>
      <c r="D503" s="1"/>
    </row>
    <row r="504" spans="2:4" ht="15.75" customHeight="1" x14ac:dyDescent="0.3">
      <c r="B504" s="13">
        <v>3</v>
      </c>
      <c r="D504" s="1"/>
    </row>
    <row r="505" spans="2:4" ht="15.75" customHeight="1" x14ac:dyDescent="0.3">
      <c r="B505" s="13">
        <v>4</v>
      </c>
      <c r="D505" s="1"/>
    </row>
    <row r="506" spans="2:4" ht="15.75" customHeight="1" x14ac:dyDescent="0.3">
      <c r="B506" s="13">
        <v>5</v>
      </c>
      <c r="D506" s="1"/>
    </row>
    <row r="507" spans="2:4" ht="15.75" customHeight="1" x14ac:dyDescent="0.3">
      <c r="B507" s="13">
        <v>4</v>
      </c>
      <c r="D507" s="1"/>
    </row>
    <row r="508" spans="2:4" ht="15.75" customHeight="1" x14ac:dyDescent="0.3">
      <c r="B508" s="13">
        <v>3</v>
      </c>
      <c r="D508" s="1"/>
    </row>
    <row r="509" spans="2:4" ht="15.75" customHeight="1" x14ac:dyDescent="0.3">
      <c r="B509" s="13">
        <v>4</v>
      </c>
      <c r="D509" s="1"/>
    </row>
    <row r="510" spans="2:4" ht="15.75" customHeight="1" x14ac:dyDescent="0.3">
      <c r="B510" s="13">
        <v>5</v>
      </c>
      <c r="D510" s="1"/>
    </row>
    <row r="511" spans="2:4" ht="15.75" customHeight="1" x14ac:dyDescent="0.3">
      <c r="B511" s="13">
        <v>3</v>
      </c>
      <c r="D511" s="1"/>
    </row>
    <row r="512" spans="2:4" ht="15.75" customHeight="1" x14ac:dyDescent="0.3">
      <c r="B512" s="13">
        <v>4</v>
      </c>
      <c r="D512" s="1"/>
    </row>
    <row r="513" spans="2:4" ht="15.75" customHeight="1" x14ac:dyDescent="0.3">
      <c r="B513" s="13">
        <v>5</v>
      </c>
      <c r="D513" s="1"/>
    </row>
    <row r="514" spans="2:4" ht="15.75" customHeight="1" x14ac:dyDescent="0.3">
      <c r="B514" s="13">
        <v>3</v>
      </c>
      <c r="D514" s="1"/>
    </row>
    <row r="515" spans="2:4" ht="15.75" customHeight="1" x14ac:dyDescent="0.3">
      <c r="B515" s="13">
        <v>4</v>
      </c>
      <c r="D515" s="1"/>
    </row>
    <row r="516" spans="2:4" ht="15.75" customHeight="1" x14ac:dyDescent="0.3">
      <c r="B516" s="13">
        <v>5</v>
      </c>
      <c r="D516" s="1"/>
    </row>
    <row r="517" spans="2:4" ht="15.75" customHeight="1" x14ac:dyDescent="0.3">
      <c r="B517" s="13">
        <v>2</v>
      </c>
      <c r="D517" s="1"/>
    </row>
    <row r="518" spans="2:4" ht="15.75" customHeight="1" x14ac:dyDescent="0.3">
      <c r="B518" s="13">
        <v>3</v>
      </c>
      <c r="D518" s="1"/>
    </row>
    <row r="519" spans="2:4" ht="15.75" customHeight="1" x14ac:dyDescent="0.3">
      <c r="B519" s="13">
        <v>4</v>
      </c>
      <c r="D519" s="1"/>
    </row>
    <row r="520" spans="2:4" ht="15.75" customHeight="1" x14ac:dyDescent="0.3">
      <c r="B520" s="13">
        <v>4</v>
      </c>
      <c r="D520" s="1"/>
    </row>
    <row r="521" spans="2:4" ht="15.75" customHeight="1" x14ac:dyDescent="0.3">
      <c r="B521" s="13">
        <v>3</v>
      </c>
      <c r="D521" s="1"/>
    </row>
    <row r="522" spans="2:4" ht="15.75" customHeight="1" x14ac:dyDescent="0.3">
      <c r="B522" s="13">
        <v>5</v>
      </c>
      <c r="D522" s="1"/>
    </row>
    <row r="523" spans="2:4" ht="15.75" customHeight="1" x14ac:dyDescent="0.3">
      <c r="B523" s="13">
        <v>4</v>
      </c>
      <c r="D523" s="1"/>
    </row>
    <row r="524" spans="2:4" ht="15.75" customHeight="1" x14ac:dyDescent="0.3">
      <c r="B524" s="13">
        <v>3</v>
      </c>
      <c r="D524" s="1"/>
    </row>
    <row r="525" spans="2:4" ht="15.75" customHeight="1" x14ac:dyDescent="0.3">
      <c r="B525" s="13">
        <v>4</v>
      </c>
      <c r="D525" s="1"/>
    </row>
    <row r="526" spans="2:4" ht="15.75" customHeight="1" x14ac:dyDescent="0.3">
      <c r="B526" s="13">
        <v>5</v>
      </c>
      <c r="D526" s="1"/>
    </row>
    <row r="527" spans="2:4" ht="15.75" customHeight="1" x14ac:dyDescent="0.3">
      <c r="B527" s="13">
        <v>4</v>
      </c>
      <c r="D527" s="1"/>
    </row>
    <row r="528" spans="2:4" ht="15.75" customHeight="1" x14ac:dyDescent="0.3">
      <c r="B528" s="13">
        <v>2</v>
      </c>
      <c r="D528" s="1"/>
    </row>
    <row r="529" spans="2:4" ht="15.75" customHeight="1" x14ac:dyDescent="0.3">
      <c r="B529" s="13">
        <v>3</v>
      </c>
      <c r="D529" s="1"/>
    </row>
    <row r="530" spans="2:4" ht="15.75" customHeight="1" x14ac:dyDescent="0.3">
      <c r="B530" s="13">
        <v>4</v>
      </c>
      <c r="D530" s="1"/>
    </row>
    <row r="531" spans="2:4" ht="15.75" customHeight="1" x14ac:dyDescent="0.3">
      <c r="B531" s="13">
        <v>5</v>
      </c>
      <c r="D531" s="1"/>
    </row>
    <row r="532" spans="2:4" ht="15.75" customHeight="1" x14ac:dyDescent="0.3">
      <c r="B532" s="13">
        <v>3</v>
      </c>
      <c r="D532" s="1"/>
    </row>
    <row r="533" spans="2:4" ht="15.75" customHeight="1" x14ac:dyDescent="0.3">
      <c r="B533" s="13">
        <v>4</v>
      </c>
      <c r="D533" s="1"/>
    </row>
    <row r="534" spans="2:4" ht="15.75" customHeight="1" x14ac:dyDescent="0.3">
      <c r="B534" s="13">
        <v>5</v>
      </c>
      <c r="D534" s="1"/>
    </row>
    <row r="535" spans="2:4" ht="15.75" customHeight="1" x14ac:dyDescent="0.3">
      <c r="B535" s="13">
        <v>4</v>
      </c>
      <c r="D535" s="1"/>
    </row>
    <row r="536" spans="2:4" ht="15.75" customHeight="1" x14ac:dyDescent="0.3">
      <c r="B536" s="13">
        <v>3</v>
      </c>
      <c r="D536" s="1"/>
    </row>
    <row r="537" spans="2:4" ht="15.75" customHeight="1" x14ac:dyDescent="0.3">
      <c r="B537" s="13">
        <v>4</v>
      </c>
      <c r="D537" s="1"/>
    </row>
    <row r="538" spans="2:4" ht="15.75" customHeight="1" x14ac:dyDescent="0.3">
      <c r="B538" s="13">
        <v>5</v>
      </c>
      <c r="D538" s="1"/>
    </row>
    <row r="539" spans="2:4" ht="15.75" customHeight="1" x14ac:dyDescent="0.3">
      <c r="B539" s="13">
        <v>3</v>
      </c>
      <c r="D539" s="1"/>
    </row>
    <row r="540" spans="2:4" ht="15.75" customHeight="1" x14ac:dyDescent="0.3">
      <c r="B540" s="13">
        <v>4</v>
      </c>
      <c r="D540" s="1"/>
    </row>
    <row r="541" spans="2:4" ht="15.75" customHeight="1" x14ac:dyDescent="0.3">
      <c r="B541" s="13">
        <v>5</v>
      </c>
      <c r="D541" s="1"/>
    </row>
    <row r="542" spans="2:4" ht="15.75" customHeight="1" x14ac:dyDescent="0.3">
      <c r="B542" s="13">
        <v>4</v>
      </c>
      <c r="D542" s="1"/>
    </row>
    <row r="543" spans="2:4" ht="15.75" customHeight="1" x14ac:dyDescent="0.3">
      <c r="B543" s="13">
        <v>3</v>
      </c>
      <c r="D543" s="1"/>
    </row>
    <row r="544" spans="2:4" ht="15.75" customHeight="1" x14ac:dyDescent="0.3">
      <c r="B544" s="13">
        <v>3</v>
      </c>
      <c r="D544" s="1"/>
    </row>
    <row r="545" spans="2:4" ht="15.75" customHeight="1" x14ac:dyDescent="0.3">
      <c r="B545" s="13">
        <v>4</v>
      </c>
      <c r="D545" s="1"/>
    </row>
    <row r="546" spans="2:4" ht="15.75" customHeight="1" x14ac:dyDescent="0.3">
      <c r="B546" s="13">
        <v>5</v>
      </c>
      <c r="D546" s="1"/>
    </row>
    <row r="547" spans="2:4" ht="15.75" customHeight="1" x14ac:dyDescent="0.3">
      <c r="B547" s="13">
        <v>2</v>
      </c>
      <c r="D547" s="1"/>
    </row>
    <row r="548" spans="2:4" ht="15.75" customHeight="1" x14ac:dyDescent="0.3">
      <c r="B548" s="13">
        <v>3</v>
      </c>
      <c r="D548" s="1"/>
    </row>
    <row r="549" spans="2:4" ht="15.75" customHeight="1" x14ac:dyDescent="0.3">
      <c r="B549" s="13">
        <v>4</v>
      </c>
      <c r="D549" s="1"/>
    </row>
    <row r="550" spans="2:4" ht="15.75" customHeight="1" x14ac:dyDescent="0.3">
      <c r="B550" s="13">
        <v>4</v>
      </c>
      <c r="D550" s="1"/>
    </row>
    <row r="551" spans="2:4" ht="15.75" customHeight="1" x14ac:dyDescent="0.3">
      <c r="B551" s="13">
        <v>3</v>
      </c>
      <c r="D551" s="1"/>
    </row>
    <row r="552" spans="2:4" ht="15.75" customHeight="1" x14ac:dyDescent="0.3">
      <c r="B552" s="13">
        <v>5</v>
      </c>
      <c r="D552" s="1"/>
    </row>
    <row r="553" spans="2:4" ht="15.75" customHeight="1" x14ac:dyDescent="0.3">
      <c r="B553" s="13">
        <v>4</v>
      </c>
      <c r="D553" s="1"/>
    </row>
    <row r="554" spans="2:4" ht="15.75" customHeight="1" x14ac:dyDescent="0.3">
      <c r="B554" s="13">
        <v>2</v>
      </c>
      <c r="D554" s="1"/>
    </row>
    <row r="555" spans="2:4" ht="15.75" customHeight="1" x14ac:dyDescent="0.3">
      <c r="B555" s="13">
        <v>3</v>
      </c>
      <c r="D555" s="1"/>
    </row>
    <row r="556" spans="2:4" ht="15.75" customHeight="1" x14ac:dyDescent="0.3">
      <c r="D556" s="1"/>
    </row>
    <row r="557" spans="2:4" ht="15.75" customHeight="1" x14ac:dyDescent="0.3">
      <c r="D557" s="1"/>
    </row>
    <row r="558" spans="2:4" ht="15.75" customHeight="1" x14ac:dyDescent="0.3">
      <c r="D558" s="1"/>
    </row>
    <row r="559" spans="2:4" ht="15.75" customHeight="1" x14ac:dyDescent="0.3">
      <c r="D559" s="1"/>
    </row>
    <row r="560" spans="2:4" ht="15.75" customHeight="1" x14ac:dyDescent="0.3">
      <c r="D560" s="1"/>
    </row>
    <row r="561" spans="4:4" ht="15.75" customHeight="1" x14ac:dyDescent="0.3">
      <c r="D561" s="1"/>
    </row>
    <row r="562" spans="4:4" ht="15.75" customHeight="1" x14ac:dyDescent="0.3">
      <c r="D562" s="1"/>
    </row>
    <row r="563" spans="4:4" ht="15.75" customHeight="1" x14ac:dyDescent="0.3">
      <c r="D563" s="1"/>
    </row>
    <row r="564" spans="4:4" ht="15.75" customHeight="1" x14ac:dyDescent="0.3">
      <c r="D564" s="1"/>
    </row>
    <row r="565" spans="4:4" ht="15.75" customHeight="1" x14ac:dyDescent="0.3">
      <c r="D565" s="1"/>
    </row>
    <row r="566" spans="4:4" ht="15.75" customHeight="1" x14ac:dyDescent="0.3">
      <c r="D566" s="1"/>
    </row>
    <row r="567" spans="4:4" ht="15.75" customHeight="1" x14ac:dyDescent="0.3">
      <c r="D567" s="1"/>
    </row>
    <row r="568" spans="4:4" ht="15.75" customHeight="1" x14ac:dyDescent="0.3">
      <c r="D568" s="1"/>
    </row>
    <row r="569" spans="4:4" ht="15.75" customHeight="1" x14ac:dyDescent="0.3">
      <c r="D569" s="1"/>
    </row>
    <row r="570" spans="4:4" ht="15.75" customHeight="1" x14ac:dyDescent="0.3">
      <c r="D570" s="1"/>
    </row>
    <row r="571" spans="4:4" ht="15.75" customHeight="1" x14ac:dyDescent="0.3">
      <c r="D571" s="1"/>
    </row>
    <row r="572" spans="4:4" ht="15.75" customHeight="1" x14ac:dyDescent="0.3">
      <c r="D572" s="1"/>
    </row>
    <row r="573" spans="4:4" ht="15.75" customHeight="1" x14ac:dyDescent="0.3">
      <c r="D573" s="1"/>
    </row>
    <row r="574" spans="4:4" ht="15.75" customHeight="1" x14ac:dyDescent="0.3">
      <c r="D574" s="1"/>
    </row>
    <row r="575" spans="4:4" ht="15.75" customHeight="1" x14ac:dyDescent="0.3">
      <c r="D575" s="1"/>
    </row>
    <row r="576" spans="4:4" ht="15.75" customHeight="1" x14ac:dyDescent="0.3">
      <c r="D576" s="1"/>
    </row>
    <row r="577" spans="4:4" ht="15.75" customHeight="1" x14ac:dyDescent="0.3">
      <c r="D577" s="1"/>
    </row>
    <row r="578" spans="4:4" ht="15.75" customHeight="1" x14ac:dyDescent="0.3">
      <c r="D578" s="1"/>
    </row>
    <row r="579" spans="4:4" ht="15.75" customHeight="1" x14ac:dyDescent="0.3">
      <c r="D579" s="1"/>
    </row>
    <row r="580" spans="4:4" ht="15.75" customHeight="1" x14ac:dyDescent="0.3">
      <c r="D580" s="1"/>
    </row>
    <row r="581" spans="4:4" ht="15.75" customHeight="1" x14ac:dyDescent="0.3">
      <c r="D581" s="1"/>
    </row>
    <row r="582" spans="4:4" ht="15.75" customHeight="1" x14ac:dyDescent="0.3">
      <c r="D582" s="1"/>
    </row>
    <row r="583" spans="4:4" ht="15.75" customHeight="1" x14ac:dyDescent="0.3">
      <c r="D583" s="1"/>
    </row>
    <row r="584" spans="4:4" ht="15.75" customHeight="1" x14ac:dyDescent="0.3">
      <c r="D584" s="1"/>
    </row>
    <row r="585" spans="4:4" ht="15.75" customHeight="1" x14ac:dyDescent="0.3">
      <c r="D585" s="1"/>
    </row>
    <row r="586" spans="4:4" ht="15.75" customHeight="1" x14ac:dyDescent="0.3">
      <c r="D586" s="1"/>
    </row>
    <row r="587" spans="4:4" ht="15.75" customHeight="1" x14ac:dyDescent="0.3">
      <c r="D587" s="1"/>
    </row>
    <row r="588" spans="4:4" ht="15.75" customHeight="1" x14ac:dyDescent="0.3">
      <c r="D588" s="1"/>
    </row>
    <row r="589" spans="4:4" ht="15.75" customHeight="1" x14ac:dyDescent="0.3">
      <c r="D589" s="1"/>
    </row>
    <row r="590" spans="4:4" ht="15.75" customHeight="1" x14ac:dyDescent="0.3">
      <c r="D590" s="1"/>
    </row>
    <row r="591" spans="4:4" ht="15.75" customHeight="1" x14ac:dyDescent="0.3">
      <c r="D591" s="1"/>
    </row>
    <row r="592" spans="4:4" ht="15.75" customHeight="1" x14ac:dyDescent="0.3">
      <c r="D592" s="1"/>
    </row>
    <row r="593" spans="4:4" ht="15.75" customHeight="1" x14ac:dyDescent="0.3">
      <c r="D593" s="1"/>
    </row>
    <row r="594" spans="4:4" ht="15.75" customHeight="1" x14ac:dyDescent="0.3">
      <c r="D594" s="1"/>
    </row>
    <row r="595" spans="4:4" ht="15.75" customHeight="1" x14ac:dyDescent="0.3">
      <c r="D595" s="1"/>
    </row>
    <row r="596" spans="4:4" ht="15.75" customHeight="1" x14ac:dyDescent="0.3">
      <c r="D596" s="1"/>
    </row>
    <row r="597" spans="4:4" ht="15.75" customHeight="1" x14ac:dyDescent="0.3">
      <c r="D597" s="1"/>
    </row>
    <row r="598" spans="4:4" ht="15.75" customHeight="1" x14ac:dyDescent="0.3">
      <c r="D598" s="1"/>
    </row>
    <row r="599" spans="4:4" ht="15.75" customHeight="1" x14ac:dyDescent="0.3">
      <c r="D599" s="1"/>
    </row>
    <row r="600" spans="4:4" ht="15.75" customHeight="1" x14ac:dyDescent="0.3">
      <c r="D600" s="1"/>
    </row>
    <row r="601" spans="4:4" ht="15.75" customHeight="1" x14ac:dyDescent="0.3">
      <c r="D601" s="1"/>
    </row>
    <row r="602" spans="4:4" ht="15.75" customHeight="1" x14ac:dyDescent="0.3">
      <c r="D602" s="1"/>
    </row>
    <row r="603" spans="4:4" ht="15.75" customHeight="1" x14ac:dyDescent="0.3">
      <c r="D603" s="1"/>
    </row>
    <row r="604" spans="4:4" ht="15.75" customHeight="1" x14ac:dyDescent="0.3">
      <c r="D604" s="1"/>
    </row>
    <row r="605" spans="4:4" ht="15.75" customHeight="1" x14ac:dyDescent="0.3">
      <c r="D605" s="1"/>
    </row>
    <row r="606" spans="4:4" ht="15.75" customHeight="1" x14ac:dyDescent="0.3">
      <c r="D606" s="1"/>
    </row>
    <row r="607" spans="4:4" ht="15.75" customHeight="1" x14ac:dyDescent="0.3">
      <c r="D607" s="1"/>
    </row>
    <row r="608" spans="4:4" ht="15.75" customHeight="1" x14ac:dyDescent="0.3">
      <c r="D608" s="1"/>
    </row>
    <row r="609" spans="4:4" ht="15.75" customHeight="1" x14ac:dyDescent="0.3">
      <c r="D609" s="1"/>
    </row>
    <row r="610" spans="4:4" ht="15.75" customHeight="1" x14ac:dyDescent="0.3">
      <c r="D610" s="1"/>
    </row>
    <row r="611" spans="4:4" ht="15.75" customHeight="1" x14ac:dyDescent="0.3">
      <c r="D611" s="1"/>
    </row>
    <row r="612" spans="4:4" ht="15.75" customHeight="1" x14ac:dyDescent="0.3">
      <c r="D612" s="1"/>
    </row>
    <row r="613" spans="4:4" ht="15.75" customHeight="1" x14ac:dyDescent="0.3">
      <c r="D613" s="1"/>
    </row>
    <row r="614" spans="4:4" ht="15.75" customHeight="1" x14ac:dyDescent="0.3">
      <c r="D614" s="1"/>
    </row>
    <row r="615" spans="4:4" ht="15.75" customHeight="1" x14ac:dyDescent="0.3">
      <c r="D615" s="1"/>
    </row>
    <row r="616" spans="4:4" ht="15.75" customHeight="1" x14ac:dyDescent="0.3">
      <c r="D616" s="1"/>
    </row>
    <row r="617" spans="4:4" ht="15.75" customHeight="1" x14ac:dyDescent="0.3">
      <c r="D617" s="1"/>
    </row>
    <row r="618" spans="4:4" ht="15.75" customHeight="1" x14ac:dyDescent="0.3">
      <c r="D618" s="1"/>
    </row>
    <row r="619" spans="4:4" ht="15.75" customHeight="1" x14ac:dyDescent="0.3">
      <c r="D619" s="1"/>
    </row>
    <row r="620" spans="4:4" ht="15.75" customHeight="1" x14ac:dyDescent="0.3">
      <c r="D620" s="1"/>
    </row>
    <row r="621" spans="4:4" ht="15.75" customHeight="1" x14ac:dyDescent="0.3">
      <c r="D621" s="1"/>
    </row>
    <row r="622" spans="4:4" ht="15.75" customHeight="1" x14ac:dyDescent="0.3">
      <c r="D622" s="1"/>
    </row>
    <row r="623" spans="4:4" ht="15.75" customHeight="1" x14ac:dyDescent="0.3">
      <c r="D623" s="1"/>
    </row>
    <row r="624" spans="4:4" ht="15.75" customHeight="1" x14ac:dyDescent="0.3">
      <c r="D624" s="1"/>
    </row>
    <row r="625" spans="4:4" ht="15.75" customHeight="1" x14ac:dyDescent="0.3">
      <c r="D625" s="1"/>
    </row>
    <row r="626" spans="4:4" ht="15.75" customHeight="1" x14ac:dyDescent="0.3">
      <c r="D626" s="1"/>
    </row>
    <row r="627" spans="4:4" ht="15.75" customHeight="1" x14ac:dyDescent="0.3">
      <c r="D627" s="1"/>
    </row>
    <row r="628" spans="4:4" ht="15.75" customHeight="1" x14ac:dyDescent="0.3">
      <c r="D628" s="1"/>
    </row>
    <row r="629" spans="4:4" ht="15.75" customHeight="1" x14ac:dyDescent="0.3">
      <c r="D629" s="1"/>
    </row>
    <row r="630" spans="4:4" ht="15.75" customHeight="1" x14ac:dyDescent="0.3">
      <c r="D630" s="1"/>
    </row>
    <row r="631" spans="4:4" ht="15.75" customHeight="1" x14ac:dyDescent="0.3">
      <c r="D631" s="1"/>
    </row>
    <row r="632" spans="4:4" ht="15.75" customHeight="1" x14ac:dyDescent="0.3">
      <c r="D632" s="1"/>
    </row>
    <row r="633" spans="4:4" ht="15.75" customHeight="1" x14ac:dyDescent="0.3">
      <c r="D633" s="1"/>
    </row>
    <row r="634" spans="4:4" ht="15.75" customHeight="1" x14ac:dyDescent="0.3">
      <c r="D634" s="1"/>
    </row>
    <row r="635" spans="4:4" ht="15.75" customHeight="1" x14ac:dyDescent="0.3">
      <c r="D635" s="1"/>
    </row>
    <row r="636" spans="4:4" ht="15.75" customHeight="1" x14ac:dyDescent="0.3">
      <c r="D636" s="1"/>
    </row>
    <row r="637" spans="4:4" ht="15.75" customHeight="1" x14ac:dyDescent="0.3">
      <c r="D637" s="1"/>
    </row>
    <row r="638" spans="4:4" ht="15.75" customHeight="1" x14ac:dyDescent="0.3">
      <c r="D638" s="1"/>
    </row>
    <row r="639" spans="4:4" ht="15.75" customHeight="1" x14ac:dyDescent="0.3">
      <c r="D639" s="1"/>
    </row>
    <row r="640" spans="4:4" ht="15.75" customHeight="1" x14ac:dyDescent="0.3">
      <c r="D640" s="1"/>
    </row>
    <row r="641" spans="4:4" ht="15.75" customHeight="1" x14ac:dyDescent="0.3">
      <c r="D641" s="1"/>
    </row>
    <row r="642" spans="4:4" ht="15.75" customHeight="1" x14ac:dyDescent="0.3">
      <c r="D642" s="1"/>
    </row>
    <row r="643" spans="4:4" ht="15.75" customHeight="1" x14ac:dyDescent="0.3">
      <c r="D643" s="1"/>
    </row>
    <row r="644" spans="4:4" ht="15.75" customHeight="1" x14ac:dyDescent="0.3">
      <c r="D644" s="1"/>
    </row>
    <row r="645" spans="4:4" ht="15.75" customHeight="1" x14ac:dyDescent="0.3">
      <c r="D645" s="1"/>
    </row>
    <row r="646" spans="4:4" ht="15.75" customHeight="1" x14ac:dyDescent="0.3">
      <c r="D646" s="1"/>
    </row>
    <row r="647" spans="4:4" ht="15.75" customHeight="1" x14ac:dyDescent="0.3">
      <c r="D647" s="1"/>
    </row>
    <row r="648" spans="4:4" ht="15.75" customHeight="1" x14ac:dyDescent="0.3">
      <c r="D648" s="1"/>
    </row>
    <row r="649" spans="4:4" ht="15.75" customHeight="1" x14ac:dyDescent="0.3">
      <c r="D649" s="1"/>
    </row>
    <row r="650" spans="4:4" ht="15.75" customHeight="1" x14ac:dyDescent="0.3">
      <c r="D650" s="1"/>
    </row>
    <row r="651" spans="4:4" ht="15.75" customHeight="1" x14ac:dyDescent="0.3">
      <c r="D651" s="1"/>
    </row>
    <row r="652" spans="4:4" ht="15.75" customHeight="1" x14ac:dyDescent="0.3">
      <c r="D652" s="1"/>
    </row>
    <row r="653" spans="4:4" ht="15.75" customHeight="1" x14ac:dyDescent="0.3">
      <c r="D653" s="1"/>
    </row>
    <row r="654" spans="4:4" ht="15.75" customHeight="1" x14ac:dyDescent="0.3">
      <c r="D654" s="1"/>
    </row>
    <row r="655" spans="4:4" ht="15.75" customHeight="1" x14ac:dyDescent="0.3">
      <c r="D655" s="1"/>
    </row>
    <row r="656" spans="4:4" ht="15.75" customHeight="1" x14ac:dyDescent="0.3">
      <c r="D656" s="1"/>
    </row>
    <row r="657" spans="4:4" ht="15.75" customHeight="1" x14ac:dyDescent="0.3">
      <c r="D657" s="1"/>
    </row>
    <row r="658" spans="4:4" ht="15.75" customHeight="1" x14ac:dyDescent="0.3">
      <c r="D658" s="1"/>
    </row>
    <row r="659" spans="4:4" ht="15.75" customHeight="1" x14ac:dyDescent="0.3">
      <c r="D659" s="1"/>
    </row>
    <row r="660" spans="4:4" ht="15.75" customHeight="1" x14ac:dyDescent="0.3">
      <c r="D660" s="1"/>
    </row>
    <row r="661" spans="4:4" ht="15.75" customHeight="1" x14ac:dyDescent="0.3">
      <c r="D661" s="1"/>
    </row>
    <row r="662" spans="4:4" ht="15.75" customHeight="1" x14ac:dyDescent="0.3">
      <c r="D662" s="1"/>
    </row>
    <row r="663" spans="4:4" ht="15.75" customHeight="1" x14ac:dyDescent="0.3">
      <c r="D663" s="1"/>
    </row>
    <row r="664" spans="4:4" ht="15.75" customHeight="1" x14ac:dyDescent="0.3">
      <c r="D664" s="1"/>
    </row>
    <row r="665" spans="4:4" ht="15.75" customHeight="1" x14ac:dyDescent="0.3">
      <c r="D665" s="1"/>
    </row>
    <row r="666" spans="4:4" ht="15.75" customHeight="1" x14ac:dyDescent="0.3">
      <c r="D666" s="1"/>
    </row>
    <row r="667" spans="4:4" ht="15.75" customHeight="1" x14ac:dyDescent="0.3">
      <c r="D667" s="1"/>
    </row>
    <row r="668" spans="4:4" ht="15.75" customHeight="1" x14ac:dyDescent="0.3">
      <c r="D668" s="1"/>
    </row>
    <row r="669" spans="4:4" ht="15.75" customHeight="1" x14ac:dyDescent="0.3">
      <c r="D669" s="1"/>
    </row>
    <row r="670" spans="4:4" ht="15.75" customHeight="1" x14ac:dyDescent="0.3">
      <c r="D670" s="1"/>
    </row>
    <row r="671" spans="4:4" ht="15.75" customHeight="1" x14ac:dyDescent="0.3">
      <c r="D671" s="1"/>
    </row>
    <row r="672" spans="4:4" ht="15.75" customHeight="1" x14ac:dyDescent="0.3">
      <c r="D672" s="1"/>
    </row>
    <row r="673" spans="4:4" ht="15.75" customHeight="1" x14ac:dyDescent="0.3">
      <c r="D673" s="1"/>
    </row>
    <row r="674" spans="4:4" ht="15.75" customHeight="1" x14ac:dyDescent="0.3">
      <c r="D674" s="1"/>
    </row>
    <row r="675" spans="4:4" ht="15.75" customHeight="1" x14ac:dyDescent="0.3">
      <c r="D675" s="1"/>
    </row>
    <row r="676" spans="4:4" ht="15.75" customHeight="1" x14ac:dyDescent="0.3">
      <c r="D676" s="1"/>
    </row>
    <row r="677" spans="4:4" ht="15.75" customHeight="1" x14ac:dyDescent="0.3">
      <c r="D677" s="1"/>
    </row>
    <row r="678" spans="4:4" ht="15.75" customHeight="1" x14ac:dyDescent="0.3">
      <c r="D678" s="1"/>
    </row>
    <row r="679" spans="4:4" ht="15.75" customHeight="1" x14ac:dyDescent="0.3">
      <c r="D679" s="1"/>
    </row>
    <row r="680" spans="4:4" ht="15.75" customHeight="1" x14ac:dyDescent="0.3">
      <c r="D680" s="1"/>
    </row>
    <row r="681" spans="4:4" ht="15.75" customHeight="1" x14ac:dyDescent="0.3">
      <c r="D681" s="1"/>
    </row>
    <row r="682" spans="4:4" ht="15.75" customHeight="1" x14ac:dyDescent="0.3">
      <c r="D682" s="1"/>
    </row>
    <row r="683" spans="4:4" ht="15.75" customHeight="1" x14ac:dyDescent="0.3">
      <c r="D683" s="1"/>
    </row>
    <row r="684" spans="4:4" ht="15.75" customHeight="1" x14ac:dyDescent="0.3">
      <c r="D684" s="1"/>
    </row>
    <row r="685" spans="4:4" ht="15.75" customHeight="1" x14ac:dyDescent="0.3">
      <c r="D685" s="1"/>
    </row>
    <row r="686" spans="4:4" ht="15.75" customHeight="1" x14ac:dyDescent="0.3">
      <c r="D686" s="1"/>
    </row>
    <row r="687" spans="4:4" ht="15.75" customHeight="1" x14ac:dyDescent="0.3">
      <c r="D687" s="1"/>
    </row>
    <row r="688" spans="4:4" ht="15.75" customHeight="1" x14ac:dyDescent="0.3">
      <c r="D688" s="1"/>
    </row>
    <row r="689" spans="4:4" ht="15.75" customHeight="1" x14ac:dyDescent="0.3">
      <c r="D689" s="1"/>
    </row>
    <row r="690" spans="4:4" ht="15.75" customHeight="1" x14ac:dyDescent="0.3">
      <c r="D690" s="1"/>
    </row>
    <row r="691" spans="4:4" ht="15.75" customHeight="1" x14ac:dyDescent="0.3">
      <c r="D691" s="1"/>
    </row>
    <row r="692" spans="4:4" ht="15.75" customHeight="1" x14ac:dyDescent="0.3">
      <c r="D692" s="1"/>
    </row>
    <row r="693" spans="4:4" ht="15.75" customHeight="1" x14ac:dyDescent="0.3">
      <c r="D693" s="1"/>
    </row>
    <row r="694" spans="4:4" ht="15.75" customHeight="1" x14ac:dyDescent="0.3">
      <c r="D694" s="1"/>
    </row>
    <row r="695" spans="4:4" ht="15.75" customHeight="1" x14ac:dyDescent="0.3">
      <c r="D695" s="1"/>
    </row>
    <row r="696" spans="4:4" ht="15.75" customHeight="1" x14ac:dyDescent="0.3">
      <c r="D696" s="1"/>
    </row>
    <row r="697" spans="4:4" ht="15.75" customHeight="1" x14ac:dyDescent="0.3">
      <c r="D697" s="1"/>
    </row>
    <row r="698" spans="4:4" ht="15.75" customHeight="1" x14ac:dyDescent="0.3">
      <c r="D698" s="1"/>
    </row>
    <row r="699" spans="4:4" ht="15.75" customHeight="1" x14ac:dyDescent="0.3">
      <c r="D699" s="1"/>
    </row>
    <row r="700" spans="4:4" ht="15.75" customHeight="1" x14ac:dyDescent="0.3">
      <c r="D700" s="1"/>
    </row>
    <row r="701" spans="4:4" ht="15.75" customHeight="1" x14ac:dyDescent="0.3">
      <c r="D701" s="1"/>
    </row>
    <row r="702" spans="4:4" ht="15.75" customHeight="1" x14ac:dyDescent="0.3">
      <c r="D702" s="1"/>
    </row>
    <row r="703" spans="4:4" ht="15.75" customHeight="1" x14ac:dyDescent="0.3">
      <c r="D703" s="1"/>
    </row>
    <row r="704" spans="4:4" ht="15.75" customHeight="1" x14ac:dyDescent="0.3">
      <c r="D704" s="1"/>
    </row>
    <row r="705" spans="4:4" ht="15.75" customHeight="1" x14ac:dyDescent="0.3">
      <c r="D705" s="1"/>
    </row>
    <row r="706" spans="4:4" ht="15.75" customHeight="1" x14ac:dyDescent="0.3">
      <c r="D706" s="1"/>
    </row>
    <row r="707" spans="4:4" ht="15.75" customHeight="1" x14ac:dyDescent="0.3">
      <c r="D707" s="1"/>
    </row>
    <row r="708" spans="4:4" ht="15.75" customHeight="1" x14ac:dyDescent="0.3">
      <c r="D708" s="1"/>
    </row>
    <row r="709" spans="4:4" ht="15.75" customHeight="1" x14ac:dyDescent="0.3">
      <c r="D709" s="1"/>
    </row>
    <row r="710" spans="4:4" ht="15.75" customHeight="1" x14ac:dyDescent="0.3">
      <c r="D710" s="1"/>
    </row>
    <row r="711" spans="4:4" ht="15.75" customHeight="1" x14ac:dyDescent="0.3">
      <c r="D711" s="1"/>
    </row>
    <row r="712" spans="4:4" ht="15.75" customHeight="1" x14ac:dyDescent="0.3">
      <c r="D712" s="1"/>
    </row>
    <row r="713" spans="4:4" ht="15.75" customHeight="1" x14ac:dyDescent="0.3">
      <c r="D713" s="1"/>
    </row>
    <row r="714" spans="4:4" ht="15.75" customHeight="1" x14ac:dyDescent="0.3">
      <c r="D714" s="1"/>
    </row>
    <row r="715" spans="4:4" ht="15.75" customHeight="1" x14ac:dyDescent="0.3">
      <c r="D715" s="1"/>
    </row>
    <row r="716" spans="4:4" ht="15.75" customHeight="1" x14ac:dyDescent="0.3">
      <c r="D716" s="1"/>
    </row>
    <row r="717" spans="4:4" ht="15.75" customHeight="1" x14ac:dyDescent="0.3">
      <c r="D717" s="1"/>
    </row>
    <row r="718" spans="4:4" ht="15.75" customHeight="1" x14ac:dyDescent="0.3">
      <c r="D718" s="1"/>
    </row>
    <row r="719" spans="4:4" ht="15.75" customHeight="1" x14ac:dyDescent="0.3">
      <c r="D719" s="1"/>
    </row>
    <row r="720" spans="4:4" ht="15.75" customHeight="1" x14ac:dyDescent="0.3">
      <c r="D720" s="1"/>
    </row>
    <row r="721" spans="4:4" ht="15.75" customHeight="1" x14ac:dyDescent="0.3">
      <c r="D721" s="1"/>
    </row>
    <row r="722" spans="4:4" ht="15.75" customHeight="1" x14ac:dyDescent="0.3">
      <c r="D722" s="1"/>
    </row>
    <row r="723" spans="4:4" ht="15.75" customHeight="1" x14ac:dyDescent="0.3">
      <c r="D723" s="1"/>
    </row>
    <row r="724" spans="4:4" ht="15.75" customHeight="1" x14ac:dyDescent="0.3">
      <c r="D724" s="1"/>
    </row>
    <row r="725" spans="4:4" ht="15.75" customHeight="1" x14ac:dyDescent="0.3">
      <c r="D725" s="1"/>
    </row>
    <row r="726" spans="4:4" ht="15.75" customHeight="1" x14ac:dyDescent="0.3">
      <c r="D726" s="1"/>
    </row>
    <row r="727" spans="4:4" ht="15.75" customHeight="1" x14ac:dyDescent="0.3">
      <c r="D727" s="1"/>
    </row>
    <row r="728" spans="4:4" ht="15.75" customHeight="1" x14ac:dyDescent="0.3">
      <c r="D728" s="1"/>
    </row>
    <row r="729" spans="4:4" ht="15.75" customHeight="1" x14ac:dyDescent="0.3">
      <c r="D729" s="1"/>
    </row>
    <row r="730" spans="4:4" ht="15.75" customHeight="1" x14ac:dyDescent="0.3">
      <c r="D730" s="1"/>
    </row>
    <row r="731" spans="4:4" ht="15.75" customHeight="1" x14ac:dyDescent="0.3">
      <c r="D731" s="1"/>
    </row>
    <row r="732" spans="4:4" ht="15.75" customHeight="1" x14ac:dyDescent="0.3">
      <c r="D732" s="1"/>
    </row>
    <row r="733" spans="4:4" ht="15.75" customHeight="1" x14ac:dyDescent="0.3">
      <c r="D733" s="1"/>
    </row>
    <row r="734" spans="4:4" ht="15.75" customHeight="1" x14ac:dyDescent="0.3">
      <c r="D734" s="1"/>
    </row>
    <row r="735" spans="4:4" ht="15.75" customHeight="1" x14ac:dyDescent="0.3">
      <c r="D735" s="1"/>
    </row>
    <row r="736" spans="4:4" ht="15.75" customHeight="1" x14ac:dyDescent="0.3">
      <c r="D736" s="1"/>
    </row>
    <row r="737" spans="4:4" ht="15.75" customHeight="1" x14ac:dyDescent="0.3">
      <c r="D737" s="1"/>
    </row>
    <row r="738" spans="4:4" ht="15.75" customHeight="1" x14ac:dyDescent="0.3">
      <c r="D738" s="1"/>
    </row>
    <row r="739" spans="4:4" ht="15.75" customHeight="1" x14ac:dyDescent="0.3">
      <c r="D739" s="1"/>
    </row>
    <row r="740" spans="4:4" ht="15.75" customHeight="1" x14ac:dyDescent="0.3">
      <c r="D740" s="1"/>
    </row>
    <row r="741" spans="4:4" ht="15.75" customHeight="1" x14ac:dyDescent="0.3">
      <c r="D741" s="1"/>
    </row>
    <row r="742" spans="4:4" ht="15.75" customHeight="1" x14ac:dyDescent="0.3">
      <c r="D742" s="1"/>
    </row>
    <row r="743" spans="4:4" ht="15.75" customHeight="1" x14ac:dyDescent="0.3">
      <c r="D743" s="1"/>
    </row>
    <row r="744" spans="4:4" ht="15.75" customHeight="1" x14ac:dyDescent="0.3">
      <c r="D744" s="1"/>
    </row>
    <row r="745" spans="4:4" ht="15.75" customHeight="1" x14ac:dyDescent="0.3">
      <c r="D745" s="1"/>
    </row>
    <row r="746" spans="4:4" ht="15.75" customHeight="1" x14ac:dyDescent="0.3">
      <c r="D746" s="1"/>
    </row>
    <row r="747" spans="4:4" ht="15.75" customHeight="1" x14ac:dyDescent="0.3">
      <c r="D747" s="1"/>
    </row>
    <row r="748" spans="4:4" ht="15.75" customHeight="1" x14ac:dyDescent="0.3">
      <c r="D748" s="1"/>
    </row>
    <row r="749" spans="4:4" ht="15.75" customHeight="1" x14ac:dyDescent="0.3">
      <c r="D749" s="1"/>
    </row>
    <row r="750" spans="4:4" ht="15.75" customHeight="1" x14ac:dyDescent="0.3">
      <c r="D750" s="1"/>
    </row>
    <row r="751" spans="4:4" ht="15.75" customHeight="1" x14ac:dyDescent="0.3">
      <c r="D751" s="1"/>
    </row>
    <row r="752" spans="4:4" ht="15.75" customHeight="1" x14ac:dyDescent="0.3">
      <c r="D752" s="1"/>
    </row>
    <row r="753" spans="4:4" ht="15.75" customHeight="1" x14ac:dyDescent="0.3">
      <c r="D753" s="1"/>
    </row>
    <row r="754" spans="4:4" ht="15.75" customHeight="1" x14ac:dyDescent="0.3">
      <c r="D754" s="1"/>
    </row>
    <row r="755" spans="4:4" ht="15.75" customHeight="1" x14ac:dyDescent="0.3">
      <c r="D755" s="1"/>
    </row>
    <row r="756" spans="4:4" ht="15.75" customHeight="1" x14ac:dyDescent="0.3"/>
    <row r="757" spans="4:4" ht="15.75" customHeight="1" x14ac:dyDescent="0.3"/>
    <row r="758" spans="4:4" ht="15.75" customHeight="1" x14ac:dyDescent="0.3"/>
    <row r="759" spans="4:4" ht="15.75" customHeight="1" x14ac:dyDescent="0.3"/>
    <row r="760" spans="4:4" ht="15.75" customHeight="1" x14ac:dyDescent="0.3"/>
    <row r="761" spans="4:4" ht="15.75" customHeight="1" x14ac:dyDescent="0.3"/>
    <row r="762" spans="4:4" ht="15.75" customHeight="1" x14ac:dyDescent="0.3"/>
    <row r="763" spans="4:4" ht="15.75" customHeight="1" x14ac:dyDescent="0.3"/>
    <row r="764" spans="4:4" ht="15.75" customHeight="1" x14ac:dyDescent="0.3"/>
    <row r="765" spans="4:4" ht="15.75" customHeight="1" x14ac:dyDescent="0.3"/>
    <row r="766" spans="4:4" ht="15.75" customHeight="1" x14ac:dyDescent="0.3"/>
    <row r="767" spans="4:4" ht="15.75" customHeight="1" x14ac:dyDescent="0.3"/>
    <row r="768" spans="4:4"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2">
    <mergeCell ref="B324:F326"/>
    <mergeCell ref="E371:J374"/>
    <mergeCell ref="E428:K430"/>
    <mergeCell ref="B451:E453"/>
    <mergeCell ref="B201:E205"/>
    <mergeCell ref="C315:L315"/>
    <mergeCell ref="B3:H6"/>
    <mergeCell ref="B24:G27"/>
    <mergeCell ref="B63:H66"/>
    <mergeCell ref="B122:F124"/>
    <mergeCell ref="B144:G146"/>
    <mergeCell ref="B310:D313"/>
  </mergeCells>
  <pageMargins left="0.7" right="0.7" top="0.75" bottom="0.75" header="0" footer="0"/>
  <pageSetup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F1000"/>
  <sheetViews>
    <sheetView workbookViewId="0">
      <selection activeCell="AF36" sqref="AF36"/>
    </sheetView>
  </sheetViews>
  <sheetFormatPr defaultColWidth="14.44140625" defaultRowHeight="15" customHeight="1" x14ac:dyDescent="0.3"/>
  <cols>
    <col min="1" max="1" width="8.6640625" customWidth="1"/>
    <col min="2" max="2" width="19.5546875" customWidth="1"/>
    <col min="3" max="3" width="8.6640625" customWidth="1"/>
    <col min="4" max="4" width="14.6640625" customWidth="1"/>
    <col min="5" max="6" width="11.33203125" customWidth="1"/>
    <col min="7" max="7" width="12.6640625" customWidth="1"/>
    <col min="8" max="8" width="13" hidden="1" customWidth="1"/>
    <col min="9" max="21" width="8.6640625" customWidth="1"/>
    <col min="22" max="22" width="10.6640625" customWidth="1"/>
    <col min="23" max="32" width="8.6640625" customWidth="1"/>
  </cols>
  <sheetData>
    <row r="1" spans="2:32" ht="14.4" x14ac:dyDescent="0.3">
      <c r="V1" s="49" t="s">
        <v>126</v>
      </c>
      <c r="W1" s="48"/>
      <c r="X1" s="48"/>
      <c r="Y1" s="48"/>
      <c r="Z1" s="48"/>
    </row>
    <row r="2" spans="2:32" ht="15" customHeight="1" x14ac:dyDescent="0.3">
      <c r="V2" s="48"/>
      <c r="W2" s="48"/>
      <c r="X2" s="48"/>
      <c r="Y2" s="48"/>
      <c r="Z2" s="48"/>
    </row>
    <row r="3" spans="2:32" ht="15" customHeight="1" x14ac:dyDescent="0.3">
      <c r="V3" s="48"/>
      <c r="W3" s="48"/>
      <c r="X3" s="48"/>
      <c r="Y3" s="48"/>
      <c r="Z3" s="48"/>
    </row>
    <row r="4" spans="2:32" ht="14.4" x14ac:dyDescent="0.3">
      <c r="B4" s="23"/>
      <c r="C4" s="23"/>
      <c r="D4" s="23"/>
      <c r="E4" s="23"/>
      <c r="F4" s="23"/>
      <c r="G4" s="23"/>
      <c r="V4" s="48"/>
      <c r="W4" s="48"/>
      <c r="X4" s="48"/>
      <c r="Y4" s="48"/>
      <c r="Z4" s="48"/>
    </row>
    <row r="5" spans="2:32" ht="14.4" x14ac:dyDescent="0.3">
      <c r="B5" s="1"/>
      <c r="C5" s="49" t="s">
        <v>127</v>
      </c>
      <c r="D5" s="48"/>
      <c r="E5" s="48"/>
      <c r="F5" s="48"/>
      <c r="G5" s="48"/>
      <c r="H5" s="48"/>
      <c r="I5" s="48"/>
      <c r="J5" s="48"/>
    </row>
    <row r="6" spans="2:32" ht="14.4" x14ac:dyDescent="0.3">
      <c r="B6" s="1"/>
      <c r="C6" s="48"/>
      <c r="D6" s="48"/>
      <c r="E6" s="48"/>
      <c r="F6" s="48"/>
      <c r="G6" s="48"/>
      <c r="H6" s="48"/>
      <c r="I6" s="48"/>
      <c r="J6" s="48"/>
      <c r="V6" s="16" t="s">
        <v>128</v>
      </c>
      <c r="W6" s="64" t="s">
        <v>129</v>
      </c>
      <c r="X6" s="51"/>
      <c r="Y6" s="51"/>
      <c r="Z6" s="51"/>
      <c r="AA6" s="51"/>
      <c r="AB6" s="51"/>
      <c r="AC6" s="51"/>
      <c r="AD6" s="51"/>
      <c r="AE6" s="51"/>
      <c r="AF6" s="52"/>
    </row>
    <row r="7" spans="2:32" ht="14.4" x14ac:dyDescent="0.3">
      <c r="B7" s="1"/>
      <c r="C7" s="48"/>
      <c r="D7" s="48"/>
      <c r="E7" s="48"/>
      <c r="F7" s="48"/>
      <c r="G7" s="48"/>
      <c r="H7" s="48"/>
      <c r="I7" s="48"/>
      <c r="J7" s="48"/>
      <c r="V7" s="16" t="s">
        <v>130</v>
      </c>
      <c r="W7" s="13">
        <v>45</v>
      </c>
      <c r="X7" s="13">
        <v>35</v>
      </c>
      <c r="Y7" s="13">
        <v>40</v>
      </c>
      <c r="Z7" s="13">
        <v>38</v>
      </c>
      <c r="AA7" s="13">
        <v>42</v>
      </c>
      <c r="AB7" s="13">
        <v>37</v>
      </c>
      <c r="AC7" s="13">
        <v>39</v>
      </c>
      <c r="AD7" s="13">
        <v>43</v>
      </c>
      <c r="AE7" s="13">
        <v>44</v>
      </c>
      <c r="AF7" s="13">
        <v>41</v>
      </c>
    </row>
    <row r="8" spans="2:32" ht="14.4" x14ac:dyDescent="0.3">
      <c r="V8" s="16" t="s">
        <v>131</v>
      </c>
      <c r="W8" s="13">
        <v>32</v>
      </c>
      <c r="X8" s="13">
        <v>28</v>
      </c>
      <c r="Y8" s="13">
        <v>30</v>
      </c>
      <c r="Z8" s="13">
        <v>34</v>
      </c>
      <c r="AA8" s="13">
        <v>33</v>
      </c>
      <c r="AB8" s="13">
        <v>35</v>
      </c>
      <c r="AC8" s="13">
        <v>31</v>
      </c>
      <c r="AD8" s="13">
        <v>29</v>
      </c>
      <c r="AE8" s="13">
        <v>36</v>
      </c>
      <c r="AF8" s="13">
        <v>37</v>
      </c>
    </row>
    <row r="9" spans="2:32" ht="14.4" x14ac:dyDescent="0.3">
      <c r="V9" s="16" t="s">
        <v>132</v>
      </c>
      <c r="W9" s="13">
        <v>40</v>
      </c>
      <c r="X9" s="13">
        <v>39</v>
      </c>
      <c r="Y9" s="13">
        <v>42</v>
      </c>
      <c r="Z9" s="13">
        <v>41</v>
      </c>
      <c r="AA9" s="13">
        <v>38</v>
      </c>
      <c r="AB9" s="13">
        <v>43</v>
      </c>
      <c r="AC9" s="13">
        <v>45</v>
      </c>
      <c r="AD9" s="13">
        <v>44</v>
      </c>
      <c r="AE9" s="13">
        <v>41</v>
      </c>
      <c r="AF9" s="13">
        <v>37</v>
      </c>
    </row>
    <row r="10" spans="2:32" ht="14.4" x14ac:dyDescent="0.3">
      <c r="K10" s="11" t="s">
        <v>133</v>
      </c>
    </row>
    <row r="12" spans="2:32" ht="14.4" x14ac:dyDescent="0.3">
      <c r="B12" s="16" t="s">
        <v>134</v>
      </c>
      <c r="G12" s="16" t="s">
        <v>135</v>
      </c>
      <c r="H12" s="16" t="s">
        <v>136</v>
      </c>
      <c r="I12" s="16" t="s">
        <v>129</v>
      </c>
      <c r="W12" s="11" t="s">
        <v>137</v>
      </c>
    </row>
    <row r="13" spans="2:32" ht="14.4" x14ac:dyDescent="0.3">
      <c r="B13" s="13">
        <v>28</v>
      </c>
      <c r="G13" s="13" t="s">
        <v>138</v>
      </c>
      <c r="H13" s="13">
        <v>30</v>
      </c>
      <c r="I13" s="13">
        <f>COUNTIFS($B$13:$B$62,"&gt;=25",$B$13:$B$62,"&lt;=30")</f>
        <v>10</v>
      </c>
    </row>
    <row r="14" spans="2:32" ht="14.4" x14ac:dyDescent="0.3">
      <c r="B14" s="13">
        <v>28</v>
      </c>
      <c r="G14" s="13" t="s">
        <v>95</v>
      </c>
      <c r="H14" s="13">
        <v>35</v>
      </c>
      <c r="I14" s="13">
        <f>COUNTIFS($B$13:$B$62,"&gt;=31",$B$13:$B$62,"&lt;=35")</f>
        <v>13</v>
      </c>
    </row>
    <row r="15" spans="2:32" ht="14.4" x14ac:dyDescent="0.3">
      <c r="B15" s="13">
        <v>28</v>
      </c>
      <c r="G15" s="13" t="s">
        <v>96</v>
      </c>
      <c r="H15" s="13">
        <v>40</v>
      </c>
      <c r="I15" s="13">
        <f>COUNTIFS($B$13:$B$62,"&gt;=36",$B$13:$B$62,"&lt;=40")</f>
        <v>15</v>
      </c>
    </row>
    <row r="16" spans="2:32" ht="14.4" x14ac:dyDescent="0.3">
      <c r="B16" s="13">
        <v>28</v>
      </c>
      <c r="G16" s="13" t="s">
        <v>97</v>
      </c>
      <c r="H16" s="13">
        <v>45</v>
      </c>
      <c r="I16" s="13">
        <f>COUNTIFS($B$13:$B$62,"&gt;=41",$B$13:$B$62,"&lt;=45")</f>
        <v>10</v>
      </c>
    </row>
    <row r="17" spans="2:25" ht="14.4" x14ac:dyDescent="0.3">
      <c r="B17" s="13">
        <v>29</v>
      </c>
      <c r="G17" s="13" t="s">
        <v>98</v>
      </c>
      <c r="H17" s="13">
        <v>50</v>
      </c>
      <c r="I17" s="13">
        <f>COUNTIFS($B$13:$B$62,"&gt;=46",$B$13:$B$62,"&lt;=50")</f>
        <v>2</v>
      </c>
    </row>
    <row r="18" spans="2:25" ht="14.4" x14ac:dyDescent="0.3">
      <c r="B18" s="13">
        <v>29</v>
      </c>
    </row>
    <row r="19" spans="2:25" ht="14.4" x14ac:dyDescent="0.3">
      <c r="B19" s="13">
        <v>29</v>
      </c>
    </row>
    <row r="20" spans="2:25" ht="14.4" x14ac:dyDescent="0.3">
      <c r="B20" s="13">
        <v>30</v>
      </c>
    </row>
    <row r="21" spans="2:25" ht="15.75" customHeight="1" x14ac:dyDescent="0.3">
      <c r="B21" s="13">
        <v>30</v>
      </c>
    </row>
    <row r="22" spans="2:25" ht="15.75" customHeight="1" x14ac:dyDescent="0.3">
      <c r="B22" s="13">
        <v>30</v>
      </c>
    </row>
    <row r="23" spans="2:25" ht="15.75" customHeight="1" x14ac:dyDescent="0.3">
      <c r="B23" s="13">
        <v>31</v>
      </c>
    </row>
    <row r="24" spans="2:25" ht="15.75" customHeight="1" x14ac:dyDescent="0.3">
      <c r="B24" s="13">
        <v>31</v>
      </c>
      <c r="E24" s="11" t="s">
        <v>139</v>
      </c>
      <c r="F24" s="11"/>
    </row>
    <row r="25" spans="2:25" ht="15.75" customHeight="1" x14ac:dyDescent="0.3">
      <c r="B25" s="13">
        <v>31</v>
      </c>
      <c r="G25" s="10" t="s">
        <v>70</v>
      </c>
      <c r="H25" s="11" t="s">
        <v>70</v>
      </c>
      <c r="I25">
        <f>AVERAGE(B13:B62)</f>
        <v>36.14</v>
      </c>
    </row>
    <row r="26" spans="2:25" ht="15.75" customHeight="1" x14ac:dyDescent="0.3">
      <c r="B26" s="13">
        <v>32</v>
      </c>
    </row>
    <row r="27" spans="2:25" ht="15.75" customHeight="1" x14ac:dyDescent="0.3">
      <c r="B27" s="13">
        <v>32</v>
      </c>
    </row>
    <row r="28" spans="2:25" ht="15.75" customHeight="1" x14ac:dyDescent="0.3">
      <c r="B28" s="13">
        <v>33</v>
      </c>
      <c r="W28" s="11" t="s">
        <v>140</v>
      </c>
    </row>
    <row r="29" spans="2:25" ht="15.75" customHeight="1" x14ac:dyDescent="0.3">
      <c r="B29" s="13">
        <v>33</v>
      </c>
      <c r="E29" s="11" t="s">
        <v>141</v>
      </c>
      <c r="F29" s="11"/>
      <c r="X29" s="10" t="s">
        <v>142</v>
      </c>
      <c r="Y29" s="10">
        <f t="shared" ref="Y29:Y31" si="0">AVERAGE(W7:AF7)</f>
        <v>40.4</v>
      </c>
    </row>
    <row r="30" spans="2:25" ht="15.75" customHeight="1" x14ac:dyDescent="0.3">
      <c r="B30" s="13">
        <v>33</v>
      </c>
      <c r="X30" s="10" t="s">
        <v>143</v>
      </c>
      <c r="Y30" s="10">
        <f t="shared" si="0"/>
        <v>32.5</v>
      </c>
    </row>
    <row r="31" spans="2:25" ht="15.75" customHeight="1" x14ac:dyDescent="0.3">
      <c r="B31" s="13">
        <v>34</v>
      </c>
      <c r="X31" s="10" t="s">
        <v>144</v>
      </c>
      <c r="Y31" s="10">
        <f t="shared" si="0"/>
        <v>41</v>
      </c>
    </row>
    <row r="32" spans="2:25" ht="15.75" customHeight="1" x14ac:dyDescent="0.3">
      <c r="B32" s="13">
        <v>34</v>
      </c>
    </row>
    <row r="33" spans="2:32" ht="15.75" customHeight="1" x14ac:dyDescent="0.3">
      <c r="B33" s="13">
        <v>35</v>
      </c>
    </row>
    <row r="34" spans="2:32" ht="15.75" customHeight="1" x14ac:dyDescent="0.3">
      <c r="B34" s="13">
        <v>35</v>
      </c>
    </row>
    <row r="35" spans="2:32" ht="15.75" customHeight="1" x14ac:dyDescent="0.3">
      <c r="B35" s="13">
        <v>35</v>
      </c>
      <c r="W35" s="11" t="s">
        <v>145</v>
      </c>
    </row>
    <row r="36" spans="2:32" ht="15.75" customHeight="1" x14ac:dyDescent="0.3">
      <c r="B36" s="13">
        <v>36</v>
      </c>
      <c r="X36" s="10" t="s">
        <v>142</v>
      </c>
      <c r="Y36" s="10" t="s">
        <v>23</v>
      </c>
      <c r="Z36" s="20">
        <f t="shared" ref="Z36:Z38" si="1">MAX(W7:AF7)</f>
        <v>45</v>
      </c>
      <c r="AA36" s="10" t="s">
        <v>24</v>
      </c>
      <c r="AB36" s="20">
        <f t="shared" ref="AB36:AB38" si="2">MIN(W7:AF7)</f>
        <v>35</v>
      </c>
      <c r="AC36" s="10" t="s">
        <v>25</v>
      </c>
      <c r="AD36" s="20">
        <f t="shared" ref="AD36:AD38" si="3">Z36-AB36</f>
        <v>10</v>
      </c>
      <c r="AF36" s="1"/>
    </row>
    <row r="37" spans="2:32" ht="15.75" customHeight="1" x14ac:dyDescent="0.3">
      <c r="B37" s="13">
        <v>36</v>
      </c>
      <c r="X37" s="10" t="s">
        <v>143</v>
      </c>
      <c r="Y37" s="10" t="s">
        <v>23</v>
      </c>
      <c r="Z37" s="20">
        <f t="shared" si="1"/>
        <v>37</v>
      </c>
      <c r="AA37" s="10" t="s">
        <v>24</v>
      </c>
      <c r="AB37" s="20">
        <f t="shared" si="2"/>
        <v>28</v>
      </c>
      <c r="AC37" s="10" t="s">
        <v>25</v>
      </c>
      <c r="AD37" s="20">
        <f t="shared" si="3"/>
        <v>9</v>
      </c>
    </row>
    <row r="38" spans="2:32" ht="15.75" customHeight="1" x14ac:dyDescent="0.3">
      <c r="B38" s="13">
        <v>36</v>
      </c>
      <c r="X38" s="10" t="s">
        <v>144</v>
      </c>
      <c r="Y38" s="10" t="s">
        <v>23</v>
      </c>
      <c r="Z38" s="20">
        <f t="shared" si="1"/>
        <v>45</v>
      </c>
      <c r="AA38" s="10" t="s">
        <v>24</v>
      </c>
      <c r="AB38" s="20">
        <f t="shared" si="2"/>
        <v>37</v>
      </c>
      <c r="AC38" s="10" t="s">
        <v>25</v>
      </c>
      <c r="AD38" s="20">
        <f t="shared" si="3"/>
        <v>8</v>
      </c>
    </row>
    <row r="39" spans="2:32" ht="15.75" customHeight="1" x14ac:dyDescent="0.3">
      <c r="B39" s="13">
        <v>37</v>
      </c>
    </row>
    <row r="40" spans="2:32" ht="15.75" customHeight="1" x14ac:dyDescent="0.3">
      <c r="B40" s="13">
        <v>37</v>
      </c>
    </row>
    <row r="41" spans="2:32" ht="15.75" customHeight="1" x14ac:dyDescent="0.3">
      <c r="B41" s="13">
        <v>37</v>
      </c>
      <c r="W41" s="1"/>
      <c r="X41" s="1"/>
      <c r="Y41" s="1"/>
      <c r="Z41" s="1"/>
      <c r="AA41" s="1"/>
      <c r="AB41" s="1"/>
      <c r="AC41" s="1"/>
      <c r="AD41" s="1"/>
      <c r="AE41" s="1"/>
    </row>
    <row r="42" spans="2:32" ht="15.75" customHeight="1" x14ac:dyDescent="0.3">
      <c r="B42" s="13">
        <v>38</v>
      </c>
    </row>
    <row r="43" spans="2:32" ht="15.75" customHeight="1" x14ac:dyDescent="0.3">
      <c r="B43" s="13">
        <v>38</v>
      </c>
    </row>
    <row r="44" spans="2:32" ht="15.75" customHeight="1" x14ac:dyDescent="0.3">
      <c r="B44" s="13">
        <v>38</v>
      </c>
    </row>
    <row r="45" spans="2:32" ht="15.75" customHeight="1" x14ac:dyDescent="0.3">
      <c r="B45" s="13">
        <v>39</v>
      </c>
    </row>
    <row r="46" spans="2:32" ht="15.75" customHeight="1" x14ac:dyDescent="0.3">
      <c r="B46" s="13">
        <v>39</v>
      </c>
    </row>
    <row r="47" spans="2:32" ht="15.75" customHeight="1" x14ac:dyDescent="0.3">
      <c r="B47" s="13">
        <v>39</v>
      </c>
    </row>
    <row r="48" spans="2:32" ht="15.75" customHeight="1" x14ac:dyDescent="0.3">
      <c r="B48" s="13">
        <v>39</v>
      </c>
    </row>
    <row r="49" spans="2:10" ht="15.75" customHeight="1" x14ac:dyDescent="0.3">
      <c r="B49" s="13">
        <v>40</v>
      </c>
    </row>
    <row r="50" spans="2:10" ht="15.75" customHeight="1" x14ac:dyDescent="0.3">
      <c r="B50" s="13">
        <v>40</v>
      </c>
    </row>
    <row r="51" spans="2:10" ht="15.75" customHeight="1" x14ac:dyDescent="0.3">
      <c r="B51" s="13">
        <v>41</v>
      </c>
    </row>
    <row r="52" spans="2:10" ht="15.75" customHeight="1" x14ac:dyDescent="0.3">
      <c r="B52" s="13">
        <v>41</v>
      </c>
    </row>
    <row r="53" spans="2:10" ht="15.75" customHeight="1" x14ac:dyDescent="0.3">
      <c r="B53" s="13">
        <v>42</v>
      </c>
    </row>
    <row r="54" spans="2:10" ht="15.75" customHeight="1" x14ac:dyDescent="0.3">
      <c r="B54" s="13">
        <v>42</v>
      </c>
    </row>
    <row r="55" spans="2:10" ht="15.75" customHeight="1" x14ac:dyDescent="0.3">
      <c r="B55" s="13">
        <v>42</v>
      </c>
    </row>
    <row r="56" spans="2:10" ht="15.75" customHeight="1" x14ac:dyDescent="0.3">
      <c r="B56" s="13">
        <v>43</v>
      </c>
    </row>
    <row r="57" spans="2:10" ht="15.75" customHeight="1" x14ac:dyDescent="0.3">
      <c r="B57" s="13">
        <v>43</v>
      </c>
    </row>
    <row r="58" spans="2:10" ht="15.75" customHeight="1" x14ac:dyDescent="0.3">
      <c r="B58" s="13">
        <v>43</v>
      </c>
    </row>
    <row r="59" spans="2:10" ht="15.75" customHeight="1" x14ac:dyDescent="0.3">
      <c r="B59" s="13">
        <v>45</v>
      </c>
    </row>
    <row r="60" spans="2:10" ht="15.75" customHeight="1" x14ac:dyDescent="0.3">
      <c r="B60" s="13">
        <v>45</v>
      </c>
    </row>
    <row r="61" spans="2:10" ht="15.75" customHeight="1" x14ac:dyDescent="0.3">
      <c r="B61" s="13">
        <v>46</v>
      </c>
    </row>
    <row r="62" spans="2:10" ht="15.75" customHeight="1" x14ac:dyDescent="0.3">
      <c r="B62" s="13">
        <v>47</v>
      </c>
    </row>
    <row r="63" spans="2:10" ht="15.75" customHeight="1" x14ac:dyDescent="0.3"/>
    <row r="64" spans="2:10" ht="15.75" customHeight="1" x14ac:dyDescent="0.3">
      <c r="B64" s="49" t="s">
        <v>146</v>
      </c>
      <c r="C64" s="48"/>
      <c r="D64" s="48"/>
      <c r="E64" s="48"/>
      <c r="F64" s="48"/>
      <c r="G64" s="48"/>
      <c r="H64" s="48"/>
      <c r="I64" s="48"/>
      <c r="J64" s="48"/>
    </row>
    <row r="65" spans="2:10" ht="15.75" customHeight="1" x14ac:dyDescent="0.3">
      <c r="B65" s="48"/>
      <c r="C65" s="48"/>
      <c r="D65" s="48"/>
      <c r="E65" s="48"/>
      <c r="F65" s="48"/>
      <c r="G65" s="48"/>
      <c r="H65" s="48"/>
      <c r="I65" s="48"/>
      <c r="J65" s="48"/>
    </row>
    <row r="66" spans="2:10" ht="15.75" customHeight="1" x14ac:dyDescent="0.3">
      <c r="B66" s="48"/>
      <c r="C66" s="48"/>
      <c r="D66" s="48"/>
      <c r="E66" s="48"/>
      <c r="F66" s="48"/>
      <c r="G66" s="48"/>
      <c r="H66" s="48"/>
      <c r="I66" s="48"/>
      <c r="J66" s="48"/>
    </row>
    <row r="67" spans="2:10" ht="15.75" customHeight="1" x14ac:dyDescent="0.3">
      <c r="B67" s="48"/>
      <c r="C67" s="48"/>
      <c r="D67" s="48"/>
      <c r="E67" s="48"/>
      <c r="F67" s="48"/>
      <c r="G67" s="48"/>
      <c r="H67" s="48"/>
      <c r="I67" s="48"/>
      <c r="J67" s="48"/>
    </row>
    <row r="68" spans="2:10" ht="15.75" customHeight="1" x14ac:dyDescent="0.3"/>
    <row r="69" spans="2:10" ht="15.75" customHeight="1" x14ac:dyDescent="0.3">
      <c r="B69" s="16" t="s">
        <v>147</v>
      </c>
      <c r="C69" s="16" t="s">
        <v>25</v>
      </c>
      <c r="D69" s="16" t="s">
        <v>148</v>
      </c>
      <c r="E69" s="16" t="s">
        <v>84</v>
      </c>
      <c r="F69" s="18"/>
    </row>
    <row r="70" spans="2:10" ht="15.75" customHeight="1" x14ac:dyDescent="0.3">
      <c r="B70" s="13">
        <v>118</v>
      </c>
      <c r="C70" s="13" t="s">
        <v>149</v>
      </c>
      <c r="D70" s="13">
        <v>120</v>
      </c>
      <c r="E70" s="13">
        <f t="array" ref="E70:E76">FREQUENCY(response_times,D70:D76)</f>
        <v>6</v>
      </c>
      <c r="F70" s="20"/>
      <c r="G70" s="10">
        <f t="array" ref="G70">FREQUENCY(B70:B169,E70:E76)</f>
        <v>0</v>
      </c>
    </row>
    <row r="71" spans="2:10" ht="15.75" customHeight="1" x14ac:dyDescent="0.3">
      <c r="B71" s="13">
        <v>119</v>
      </c>
      <c r="C71" s="13" t="s">
        <v>150</v>
      </c>
      <c r="D71" s="13">
        <v>125</v>
      </c>
      <c r="E71" s="13">
        <v>20</v>
      </c>
      <c r="F71" s="20"/>
      <c r="G71" s="11" t="s">
        <v>151</v>
      </c>
    </row>
    <row r="72" spans="2:10" ht="15.75" customHeight="1" x14ac:dyDescent="0.3">
      <c r="B72" s="13">
        <v>119</v>
      </c>
      <c r="C72" s="13" t="s">
        <v>152</v>
      </c>
      <c r="D72" s="13">
        <v>130</v>
      </c>
      <c r="E72" s="13">
        <v>25</v>
      </c>
      <c r="F72" s="20"/>
    </row>
    <row r="73" spans="2:10" ht="15.75" customHeight="1" x14ac:dyDescent="0.3">
      <c r="B73" s="13">
        <v>119</v>
      </c>
      <c r="C73" s="13" t="s">
        <v>153</v>
      </c>
      <c r="D73" s="13">
        <v>135</v>
      </c>
      <c r="E73" s="13">
        <v>28</v>
      </c>
      <c r="F73" s="20"/>
    </row>
    <row r="74" spans="2:10" ht="15.75" customHeight="1" x14ac:dyDescent="0.3">
      <c r="B74" s="13">
        <v>119</v>
      </c>
      <c r="C74" s="13" t="s">
        <v>154</v>
      </c>
      <c r="D74" s="13">
        <v>140</v>
      </c>
      <c r="E74" s="13">
        <v>14</v>
      </c>
      <c r="F74" s="20"/>
    </row>
    <row r="75" spans="2:10" ht="15.75" customHeight="1" x14ac:dyDescent="0.3">
      <c r="B75" s="13">
        <v>120</v>
      </c>
      <c r="C75" s="13" t="s">
        <v>155</v>
      </c>
      <c r="D75" s="13">
        <v>145</v>
      </c>
      <c r="E75" s="13">
        <v>6</v>
      </c>
      <c r="F75" s="20"/>
    </row>
    <row r="76" spans="2:10" ht="15.75" customHeight="1" x14ac:dyDescent="0.3">
      <c r="B76" s="13">
        <v>122</v>
      </c>
      <c r="C76" s="13" t="s">
        <v>156</v>
      </c>
      <c r="D76" s="13">
        <v>150</v>
      </c>
      <c r="E76" s="13">
        <v>1</v>
      </c>
      <c r="F76" s="20"/>
    </row>
    <row r="77" spans="2:10" ht="15.75" customHeight="1" x14ac:dyDescent="0.3">
      <c r="B77" s="13">
        <v>122</v>
      </c>
    </row>
    <row r="78" spans="2:10" ht="15.75" customHeight="1" x14ac:dyDescent="0.3">
      <c r="B78" s="13">
        <v>122</v>
      </c>
    </row>
    <row r="79" spans="2:10" ht="15.75" customHeight="1" x14ac:dyDescent="0.3">
      <c r="B79" s="13">
        <v>122</v>
      </c>
    </row>
    <row r="80" spans="2:10" ht="15.75" customHeight="1" x14ac:dyDescent="0.3">
      <c r="B80" s="13">
        <v>122</v>
      </c>
    </row>
    <row r="81" spans="2:9" ht="15.75" customHeight="1" x14ac:dyDescent="0.3">
      <c r="B81" s="13">
        <v>123</v>
      </c>
    </row>
    <row r="82" spans="2:9" ht="15.75" customHeight="1" x14ac:dyDescent="0.3">
      <c r="B82" s="13">
        <v>124</v>
      </c>
    </row>
    <row r="83" spans="2:9" ht="15.75" customHeight="1" x14ac:dyDescent="0.3">
      <c r="B83" s="13">
        <v>124</v>
      </c>
    </row>
    <row r="84" spans="2:9" ht="15.75" customHeight="1" x14ac:dyDescent="0.3">
      <c r="B84" s="13">
        <v>124</v>
      </c>
    </row>
    <row r="85" spans="2:9" ht="15.75" customHeight="1" x14ac:dyDescent="0.3">
      <c r="B85" s="13">
        <v>124</v>
      </c>
    </row>
    <row r="86" spans="2:9" ht="15.75" customHeight="1" x14ac:dyDescent="0.3">
      <c r="B86" s="13">
        <v>125</v>
      </c>
    </row>
    <row r="87" spans="2:9" ht="15.75" customHeight="1" x14ac:dyDescent="0.3">
      <c r="B87" s="13">
        <v>125</v>
      </c>
    </row>
    <row r="88" spans="2:9" ht="15.75" customHeight="1" x14ac:dyDescent="0.3">
      <c r="B88" s="13">
        <v>125</v>
      </c>
      <c r="G88" s="11" t="s">
        <v>157</v>
      </c>
    </row>
    <row r="89" spans="2:9" ht="15.75" customHeight="1" x14ac:dyDescent="0.3">
      <c r="B89" s="13">
        <v>125</v>
      </c>
      <c r="G89" s="10" t="s">
        <v>158</v>
      </c>
      <c r="H89" s="11" t="s">
        <v>51</v>
      </c>
      <c r="I89">
        <f>MEDIAN(B70:B169)</f>
        <v>130</v>
      </c>
    </row>
    <row r="90" spans="2:9" ht="15.75" customHeight="1" x14ac:dyDescent="0.3">
      <c r="B90" s="13">
        <v>125</v>
      </c>
    </row>
    <row r="91" spans="2:9" ht="15.75" customHeight="1" x14ac:dyDescent="0.3">
      <c r="B91" s="13">
        <v>125</v>
      </c>
    </row>
    <row r="92" spans="2:9" ht="15.75" customHeight="1" x14ac:dyDescent="0.3">
      <c r="B92" s="13">
        <v>125</v>
      </c>
    </row>
    <row r="93" spans="2:9" ht="15.75" customHeight="1" x14ac:dyDescent="0.3">
      <c r="B93" s="13">
        <v>125</v>
      </c>
      <c r="G93" s="11" t="s">
        <v>159</v>
      </c>
    </row>
    <row r="94" spans="2:9" ht="15.75" customHeight="1" x14ac:dyDescent="0.3">
      <c r="B94" s="13">
        <v>125</v>
      </c>
    </row>
    <row r="95" spans="2:9" ht="15.75" customHeight="1" x14ac:dyDescent="0.3">
      <c r="B95" s="13">
        <v>125</v>
      </c>
    </row>
    <row r="96" spans="2:9" ht="15.75" customHeight="1" x14ac:dyDescent="0.3">
      <c r="B96" s="13">
        <v>126</v>
      </c>
    </row>
    <row r="97" spans="2:27" ht="15.75" customHeight="1" x14ac:dyDescent="0.3">
      <c r="B97" s="13">
        <v>126</v>
      </c>
    </row>
    <row r="98" spans="2:27" ht="15.75" customHeight="1" x14ac:dyDescent="0.3">
      <c r="B98" s="13">
        <v>126</v>
      </c>
    </row>
    <row r="99" spans="2:27" ht="15.75" customHeight="1" x14ac:dyDescent="0.3">
      <c r="B99" s="13">
        <v>126</v>
      </c>
    </row>
    <row r="100" spans="2:27" ht="15.75" customHeight="1" x14ac:dyDescent="0.3">
      <c r="B100" s="13">
        <v>126</v>
      </c>
    </row>
    <row r="101" spans="2:27" ht="15.75" customHeight="1" x14ac:dyDescent="0.3">
      <c r="B101" s="13">
        <v>126</v>
      </c>
    </row>
    <row r="102" spans="2:27" ht="15.75" customHeight="1" x14ac:dyDescent="0.3">
      <c r="B102" s="13">
        <v>127</v>
      </c>
    </row>
    <row r="103" spans="2:27" ht="15.75" customHeight="1" x14ac:dyDescent="0.3">
      <c r="B103" s="13">
        <v>127</v>
      </c>
    </row>
    <row r="104" spans="2:27" ht="15.75" customHeight="1" x14ac:dyDescent="0.3">
      <c r="B104" s="13">
        <v>127</v>
      </c>
    </row>
    <row r="105" spans="2:27" ht="15.75" customHeight="1" x14ac:dyDescent="0.3">
      <c r="B105" s="13">
        <v>127</v>
      </c>
      <c r="S105" s="1"/>
      <c r="T105" s="1"/>
      <c r="U105" s="1"/>
      <c r="V105" s="1"/>
      <c r="W105" s="1"/>
      <c r="X105" s="1"/>
      <c r="Y105" s="1"/>
      <c r="Z105" s="1"/>
      <c r="AA105" s="1"/>
    </row>
    <row r="106" spans="2:27" ht="15.75" customHeight="1" x14ac:dyDescent="0.3">
      <c r="B106" s="13">
        <v>128</v>
      </c>
      <c r="S106" s="1"/>
      <c r="T106" s="1"/>
      <c r="U106" s="1"/>
      <c r="V106" s="1"/>
      <c r="W106" s="1"/>
      <c r="X106" s="1"/>
      <c r="Y106" s="1"/>
      <c r="Z106" s="1"/>
      <c r="AA106" s="1"/>
    </row>
    <row r="107" spans="2:27" ht="15.75" customHeight="1" x14ac:dyDescent="0.3">
      <c r="B107" s="13">
        <v>128</v>
      </c>
      <c r="S107" s="1"/>
      <c r="T107" s="1"/>
      <c r="U107" s="1"/>
      <c r="V107" s="1"/>
      <c r="W107" s="1"/>
      <c r="X107" s="1"/>
      <c r="Y107" s="1"/>
      <c r="Z107" s="1"/>
      <c r="AA107" s="1"/>
    </row>
    <row r="108" spans="2:27" ht="15.75" customHeight="1" x14ac:dyDescent="0.3">
      <c r="B108" s="13">
        <v>128</v>
      </c>
      <c r="S108" s="1"/>
      <c r="T108" s="1"/>
      <c r="U108" s="1"/>
      <c r="V108" s="1"/>
      <c r="W108" s="1"/>
      <c r="X108" s="1"/>
      <c r="Y108" s="1"/>
      <c r="Z108" s="1"/>
      <c r="AA108" s="1"/>
    </row>
    <row r="109" spans="2:27" ht="15.75" customHeight="1" x14ac:dyDescent="0.3">
      <c r="B109" s="13">
        <v>128</v>
      </c>
    </row>
    <row r="110" spans="2:27" ht="15.75" customHeight="1" x14ac:dyDescent="0.3">
      <c r="B110" s="13">
        <v>128</v>
      </c>
    </row>
    <row r="111" spans="2:27" ht="15.75" customHeight="1" x14ac:dyDescent="0.3">
      <c r="B111" s="13">
        <v>129</v>
      </c>
    </row>
    <row r="112" spans="2:27" ht="15.75" customHeight="1" x14ac:dyDescent="0.3">
      <c r="B112" s="13">
        <v>130</v>
      </c>
    </row>
    <row r="113" spans="2:2" ht="15.75" customHeight="1" x14ac:dyDescent="0.3">
      <c r="B113" s="13">
        <v>130</v>
      </c>
    </row>
    <row r="114" spans="2:2" ht="15.75" customHeight="1" x14ac:dyDescent="0.3">
      <c r="B114" s="13">
        <v>130</v>
      </c>
    </row>
    <row r="115" spans="2:2" ht="15.75" customHeight="1" x14ac:dyDescent="0.3">
      <c r="B115" s="13">
        <v>130</v>
      </c>
    </row>
    <row r="116" spans="2:2" ht="15.75" customHeight="1" x14ac:dyDescent="0.3">
      <c r="B116" s="13">
        <v>130</v>
      </c>
    </row>
    <row r="117" spans="2:2" ht="15.75" customHeight="1" x14ac:dyDescent="0.3">
      <c r="B117" s="13">
        <v>130</v>
      </c>
    </row>
    <row r="118" spans="2:2" ht="15.75" customHeight="1" x14ac:dyDescent="0.3">
      <c r="B118" s="13">
        <v>130</v>
      </c>
    </row>
    <row r="119" spans="2:2" ht="15.75" customHeight="1" x14ac:dyDescent="0.3">
      <c r="B119" s="13">
        <v>130</v>
      </c>
    </row>
    <row r="120" spans="2:2" ht="15.75" customHeight="1" x14ac:dyDescent="0.3">
      <c r="B120" s="13">
        <v>130</v>
      </c>
    </row>
    <row r="121" spans="2:2" ht="15.75" customHeight="1" x14ac:dyDescent="0.3">
      <c r="B121" s="13">
        <v>131</v>
      </c>
    </row>
    <row r="122" spans="2:2" ht="15.75" customHeight="1" x14ac:dyDescent="0.3">
      <c r="B122" s="13">
        <v>131</v>
      </c>
    </row>
    <row r="123" spans="2:2" ht="15.75" customHeight="1" x14ac:dyDescent="0.3">
      <c r="B123" s="13">
        <v>131</v>
      </c>
    </row>
    <row r="124" spans="2:2" ht="15.75" customHeight="1" x14ac:dyDescent="0.3">
      <c r="B124" s="13">
        <v>131</v>
      </c>
    </row>
    <row r="125" spans="2:2" ht="15.75" customHeight="1" x14ac:dyDescent="0.3">
      <c r="B125" s="13">
        <v>132</v>
      </c>
    </row>
    <row r="126" spans="2:2" ht="15.75" customHeight="1" x14ac:dyDescent="0.3">
      <c r="B126" s="13">
        <v>132</v>
      </c>
    </row>
    <row r="127" spans="2:2" ht="15.75" customHeight="1" x14ac:dyDescent="0.3">
      <c r="B127" s="13">
        <v>132</v>
      </c>
    </row>
    <row r="128" spans="2:2" ht="15.75" customHeight="1" x14ac:dyDescent="0.3">
      <c r="B128" s="13">
        <v>132</v>
      </c>
    </row>
    <row r="129" spans="2:2" ht="15.75" customHeight="1" x14ac:dyDescent="0.3">
      <c r="B129" s="13">
        <v>132</v>
      </c>
    </row>
    <row r="130" spans="2:2" ht="15.75" customHeight="1" x14ac:dyDescent="0.3">
      <c r="B130" s="13">
        <v>132</v>
      </c>
    </row>
    <row r="131" spans="2:2" ht="15.75" customHeight="1" x14ac:dyDescent="0.3">
      <c r="B131" s="13">
        <v>132</v>
      </c>
    </row>
    <row r="132" spans="2:2" ht="15.75" customHeight="1" x14ac:dyDescent="0.3">
      <c r="B132" s="13">
        <v>133</v>
      </c>
    </row>
    <row r="133" spans="2:2" ht="15.75" customHeight="1" x14ac:dyDescent="0.3">
      <c r="B133" s="13">
        <v>133</v>
      </c>
    </row>
    <row r="134" spans="2:2" ht="15.75" customHeight="1" x14ac:dyDescent="0.3">
      <c r="B134" s="13">
        <v>133</v>
      </c>
    </row>
    <row r="135" spans="2:2" ht="15.75" customHeight="1" x14ac:dyDescent="0.3">
      <c r="B135" s="13">
        <v>133</v>
      </c>
    </row>
    <row r="136" spans="2:2" ht="15.75" customHeight="1" x14ac:dyDescent="0.3">
      <c r="B136" s="13">
        <v>133</v>
      </c>
    </row>
    <row r="137" spans="2:2" ht="15.75" customHeight="1" x14ac:dyDescent="0.3">
      <c r="B137" s="13">
        <v>133</v>
      </c>
    </row>
    <row r="138" spans="2:2" ht="15.75" customHeight="1" x14ac:dyDescent="0.3">
      <c r="B138" s="13">
        <v>133</v>
      </c>
    </row>
    <row r="139" spans="2:2" ht="15.75" customHeight="1" x14ac:dyDescent="0.3">
      <c r="B139" s="13">
        <v>133</v>
      </c>
    </row>
    <row r="140" spans="2:2" ht="15.75" customHeight="1" x14ac:dyDescent="0.3">
      <c r="B140" s="13">
        <v>134</v>
      </c>
    </row>
    <row r="141" spans="2:2" ht="15.75" customHeight="1" x14ac:dyDescent="0.3">
      <c r="B141" s="13">
        <v>134</v>
      </c>
    </row>
    <row r="142" spans="2:2" ht="15.75" customHeight="1" x14ac:dyDescent="0.3">
      <c r="B142" s="13">
        <v>134</v>
      </c>
    </row>
    <row r="143" spans="2:2" ht="15.75" customHeight="1" x14ac:dyDescent="0.3">
      <c r="B143" s="13">
        <v>134</v>
      </c>
    </row>
    <row r="144" spans="2:2" ht="15.75" customHeight="1" x14ac:dyDescent="0.3">
      <c r="B144" s="13">
        <v>135</v>
      </c>
    </row>
    <row r="145" spans="2:2" ht="15.75" customHeight="1" x14ac:dyDescent="0.3">
      <c r="B145" s="13">
        <v>135</v>
      </c>
    </row>
    <row r="146" spans="2:2" ht="15.75" customHeight="1" x14ac:dyDescent="0.3">
      <c r="B146" s="13">
        <v>135</v>
      </c>
    </row>
    <row r="147" spans="2:2" ht="15.75" customHeight="1" x14ac:dyDescent="0.3">
      <c r="B147" s="13">
        <v>135</v>
      </c>
    </row>
    <row r="148" spans="2:2" ht="15.75" customHeight="1" x14ac:dyDescent="0.3">
      <c r="B148" s="13">
        <v>135</v>
      </c>
    </row>
    <row r="149" spans="2:2" ht="15.75" customHeight="1" x14ac:dyDescent="0.3">
      <c r="B149" s="13">
        <v>136</v>
      </c>
    </row>
    <row r="150" spans="2:2" ht="15.75" customHeight="1" x14ac:dyDescent="0.3">
      <c r="B150" s="13">
        <v>136</v>
      </c>
    </row>
    <row r="151" spans="2:2" ht="15.75" customHeight="1" x14ac:dyDescent="0.3">
      <c r="B151" s="13">
        <v>136</v>
      </c>
    </row>
    <row r="152" spans="2:2" ht="15.75" customHeight="1" x14ac:dyDescent="0.3">
      <c r="B152" s="13">
        <v>136</v>
      </c>
    </row>
    <row r="153" spans="2:2" ht="15.75" customHeight="1" x14ac:dyDescent="0.3">
      <c r="B153" s="13">
        <v>136</v>
      </c>
    </row>
    <row r="154" spans="2:2" ht="15.75" customHeight="1" x14ac:dyDescent="0.3">
      <c r="B154" s="13">
        <v>136</v>
      </c>
    </row>
    <row r="155" spans="2:2" ht="15.75" customHeight="1" x14ac:dyDescent="0.3">
      <c r="B155" s="13">
        <v>136</v>
      </c>
    </row>
    <row r="156" spans="2:2" ht="15.75" customHeight="1" x14ac:dyDescent="0.3">
      <c r="B156" s="13">
        <v>136</v>
      </c>
    </row>
    <row r="157" spans="2:2" ht="15.75" customHeight="1" x14ac:dyDescent="0.3">
      <c r="B157" s="13">
        <v>137</v>
      </c>
    </row>
    <row r="158" spans="2:2" ht="15.75" customHeight="1" x14ac:dyDescent="0.3">
      <c r="B158" s="13">
        <v>138</v>
      </c>
    </row>
    <row r="159" spans="2:2" ht="15.75" customHeight="1" x14ac:dyDescent="0.3">
      <c r="B159" s="13">
        <v>140</v>
      </c>
    </row>
    <row r="160" spans="2:2" ht="15.75" customHeight="1" x14ac:dyDescent="0.3">
      <c r="B160" s="13">
        <v>140</v>
      </c>
    </row>
    <row r="161" spans="2:2" ht="15.75" customHeight="1" x14ac:dyDescent="0.3">
      <c r="B161" s="13">
        <v>140</v>
      </c>
    </row>
    <row r="162" spans="2:2" ht="15.75" customHeight="1" x14ac:dyDescent="0.3">
      <c r="B162" s="13">
        <v>140</v>
      </c>
    </row>
    <row r="163" spans="2:2" ht="15.75" customHeight="1" x14ac:dyDescent="0.3">
      <c r="B163" s="13">
        <v>141</v>
      </c>
    </row>
    <row r="164" spans="2:2" ht="15.75" customHeight="1" x14ac:dyDescent="0.3">
      <c r="B164" s="13">
        <v>141</v>
      </c>
    </row>
    <row r="165" spans="2:2" ht="15.75" customHeight="1" x14ac:dyDescent="0.3">
      <c r="B165" s="13">
        <v>141</v>
      </c>
    </row>
    <row r="166" spans="2:2" ht="15.75" customHeight="1" x14ac:dyDescent="0.3">
      <c r="B166" s="13">
        <v>141</v>
      </c>
    </row>
    <row r="167" spans="2:2" ht="15.75" customHeight="1" x14ac:dyDescent="0.3">
      <c r="B167" s="13">
        <v>141</v>
      </c>
    </row>
    <row r="168" spans="2:2" ht="15.75" customHeight="1" x14ac:dyDescent="0.3">
      <c r="B168" s="13">
        <v>145</v>
      </c>
    </row>
    <row r="169" spans="2:2" ht="15.75" customHeight="1" x14ac:dyDescent="0.3">
      <c r="B169" s="13">
        <v>148</v>
      </c>
    </row>
    <row r="170" spans="2:2" ht="15.75" customHeight="1" x14ac:dyDescent="0.3"/>
    <row r="171" spans="2:2" ht="15.75" customHeight="1" x14ac:dyDescent="0.3"/>
    <row r="172" spans="2:2" ht="15.75" customHeight="1" x14ac:dyDescent="0.3"/>
    <row r="173" spans="2:2" ht="15.75" customHeight="1" x14ac:dyDescent="0.3"/>
    <row r="174" spans="2:2" ht="15.75" customHeight="1" x14ac:dyDescent="0.3"/>
    <row r="175" spans="2:2" ht="15.75" customHeight="1" x14ac:dyDescent="0.3"/>
    <row r="176" spans="2:2"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autoFilter ref="B12:B62" xr:uid="{00000000-0001-0000-0200-000000000000}"/>
  <mergeCells count="4">
    <mergeCell ref="V1:Z4"/>
    <mergeCell ref="C5:J7"/>
    <mergeCell ref="W6:AF6"/>
    <mergeCell ref="B64:J67"/>
  </mergeCells>
  <pageMargins left="0.7" right="0.7" top="0.75" bottom="0.75" header="0" footer="0"/>
  <pageSetup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AG1000"/>
  <sheetViews>
    <sheetView topLeftCell="B204" workbookViewId="0">
      <selection activeCell="K75" sqref="K75"/>
    </sheetView>
  </sheetViews>
  <sheetFormatPr defaultColWidth="14.44140625" defaultRowHeight="15" customHeight="1" x14ac:dyDescent="0.3"/>
  <cols>
    <col min="1" max="1" width="8.6640625" customWidth="1"/>
    <col min="2" max="2" width="34.6640625" customWidth="1"/>
    <col min="3" max="4" width="8.6640625" customWidth="1"/>
    <col min="5" max="5" width="11.44140625" customWidth="1"/>
    <col min="6" max="9" width="8.6640625" customWidth="1"/>
    <col min="10" max="10" width="24" customWidth="1"/>
    <col min="11" max="11" width="12.77734375" bestFit="1" customWidth="1"/>
    <col min="12" max="18" width="8.6640625" customWidth="1"/>
    <col min="19" max="19" width="16.44140625" customWidth="1"/>
    <col min="20" max="33" width="8.6640625" customWidth="1"/>
  </cols>
  <sheetData>
    <row r="2" spans="2:33" ht="14.4" x14ac:dyDescent="0.3">
      <c r="B2" s="61" t="s">
        <v>160</v>
      </c>
      <c r="C2" s="54"/>
      <c r="D2" s="54"/>
      <c r="E2" s="54"/>
      <c r="F2" s="54"/>
      <c r="G2" s="55"/>
      <c r="P2" s="61" t="s">
        <v>161</v>
      </c>
      <c r="Q2" s="54"/>
      <c r="R2" s="54"/>
      <c r="S2" s="54"/>
      <c r="T2" s="54"/>
      <c r="U2" s="54"/>
      <c r="V2" s="54"/>
      <c r="W2" s="55"/>
    </row>
    <row r="3" spans="2:33" ht="14.4" x14ac:dyDescent="0.3">
      <c r="B3" s="56"/>
      <c r="C3" s="48"/>
      <c r="D3" s="48"/>
      <c r="E3" s="48"/>
      <c r="F3" s="48"/>
      <c r="G3" s="57"/>
      <c r="P3" s="56"/>
      <c r="Q3" s="48"/>
      <c r="R3" s="48"/>
      <c r="S3" s="48"/>
      <c r="T3" s="48"/>
      <c r="U3" s="48"/>
      <c r="V3" s="48"/>
      <c r="W3" s="57"/>
    </row>
    <row r="4" spans="2:33" ht="14.4" x14ac:dyDescent="0.3">
      <c r="B4" s="58"/>
      <c r="C4" s="59"/>
      <c r="D4" s="59"/>
      <c r="E4" s="59"/>
      <c r="F4" s="59"/>
      <c r="G4" s="60"/>
      <c r="P4" s="56"/>
      <c r="Q4" s="48"/>
      <c r="R4" s="48"/>
      <c r="S4" s="48"/>
      <c r="T4" s="48"/>
      <c r="U4" s="48"/>
      <c r="V4" s="48"/>
      <c r="W4" s="57"/>
    </row>
    <row r="5" spans="2:33" ht="14.4" x14ac:dyDescent="0.3">
      <c r="P5" s="58"/>
      <c r="Q5" s="59"/>
      <c r="R5" s="59"/>
      <c r="S5" s="59"/>
      <c r="T5" s="59"/>
      <c r="U5" s="59"/>
      <c r="V5" s="59"/>
      <c r="W5" s="60"/>
    </row>
    <row r="6" spans="2:33" ht="14.4" x14ac:dyDescent="0.3">
      <c r="B6" s="16" t="s">
        <v>162</v>
      </c>
      <c r="D6" s="24" t="s">
        <v>163</v>
      </c>
      <c r="E6" s="25"/>
      <c r="F6" s="25"/>
      <c r="G6" s="25"/>
      <c r="H6" s="25"/>
      <c r="I6" s="25"/>
      <c r="J6" s="25"/>
      <c r="K6" s="25"/>
      <c r="L6" s="25"/>
      <c r="M6" s="26"/>
    </row>
    <row r="7" spans="2:33" ht="14.4" x14ac:dyDescent="0.3">
      <c r="B7" s="13">
        <v>-2.5</v>
      </c>
      <c r="D7" s="27"/>
      <c r="E7" s="1">
        <f>SKEW(B7:B56)</f>
        <v>-0.17268583396723367</v>
      </c>
      <c r="F7" s="1"/>
      <c r="G7" s="1"/>
      <c r="H7" s="1"/>
      <c r="I7" s="1"/>
      <c r="J7" s="1"/>
      <c r="K7" s="1"/>
      <c r="L7" s="1"/>
      <c r="M7" s="28"/>
      <c r="S7" s="16" t="s">
        <v>164</v>
      </c>
    </row>
    <row r="8" spans="2:33" ht="14.4" x14ac:dyDescent="0.3">
      <c r="B8" s="13">
        <v>1.3</v>
      </c>
      <c r="D8" s="27"/>
      <c r="E8" s="1"/>
      <c r="F8" s="1"/>
      <c r="G8" s="1"/>
      <c r="H8" s="1"/>
      <c r="I8" s="1"/>
      <c r="J8" s="1"/>
      <c r="K8" s="1"/>
      <c r="L8" s="1"/>
      <c r="M8" s="28"/>
      <c r="S8" s="13">
        <v>2.5</v>
      </c>
    </row>
    <row r="9" spans="2:33" ht="14.4" x14ac:dyDescent="0.3">
      <c r="B9" s="13">
        <v>-0.8</v>
      </c>
      <c r="D9" s="27"/>
      <c r="E9" s="1"/>
      <c r="F9" s="1"/>
      <c r="G9" s="1"/>
      <c r="H9" s="1"/>
      <c r="I9" s="1"/>
      <c r="J9" s="1"/>
      <c r="K9" s="1"/>
      <c r="L9" s="1"/>
      <c r="M9" s="28"/>
      <c r="S9" s="13">
        <v>4.8</v>
      </c>
    </row>
    <row r="10" spans="2:33" ht="14.4" x14ac:dyDescent="0.3">
      <c r="B10" s="13">
        <v>-1.9</v>
      </c>
      <c r="D10" s="27"/>
      <c r="E10" s="1"/>
      <c r="F10" s="1"/>
      <c r="G10" s="1"/>
      <c r="H10" s="1"/>
      <c r="I10" s="1"/>
      <c r="J10" s="1"/>
      <c r="K10" s="1"/>
      <c r="L10" s="1"/>
      <c r="M10" s="28"/>
      <c r="S10" s="13">
        <v>3.2</v>
      </c>
    </row>
    <row r="11" spans="2:33" ht="14.4" x14ac:dyDescent="0.3">
      <c r="B11" s="13">
        <v>2.1</v>
      </c>
      <c r="D11" s="27"/>
      <c r="E11" s="1"/>
      <c r="F11" s="1"/>
      <c r="G11" s="1"/>
      <c r="H11" s="1"/>
      <c r="I11" s="1"/>
      <c r="J11" s="1"/>
      <c r="K11" s="1"/>
      <c r="L11" s="1"/>
      <c r="M11" s="28"/>
      <c r="S11" s="13">
        <v>2.1</v>
      </c>
      <c r="V11" s="24" t="s">
        <v>165</v>
      </c>
      <c r="W11" s="25"/>
      <c r="X11" s="25"/>
      <c r="Y11" s="25"/>
      <c r="Z11" s="25"/>
      <c r="AA11" s="25"/>
      <c r="AB11" s="25"/>
      <c r="AC11" s="25"/>
      <c r="AD11" s="25"/>
      <c r="AE11" s="25"/>
      <c r="AF11" s="25"/>
      <c r="AG11" s="26"/>
    </row>
    <row r="12" spans="2:33" ht="14.4" x14ac:dyDescent="0.3">
      <c r="B12" s="13">
        <v>0.5</v>
      </c>
      <c r="D12" s="29" t="s">
        <v>166</v>
      </c>
      <c r="E12" s="1"/>
      <c r="F12" s="1"/>
      <c r="G12" s="1"/>
      <c r="H12" s="1"/>
      <c r="I12" s="1"/>
      <c r="J12" s="1"/>
      <c r="K12" s="1"/>
      <c r="L12" s="1"/>
      <c r="M12" s="28"/>
      <c r="S12" s="13">
        <v>4.5</v>
      </c>
      <c r="V12" s="27"/>
      <c r="W12" s="1"/>
      <c r="X12" s="11" t="s">
        <v>167</v>
      </c>
      <c r="Y12" s="1"/>
      <c r="Z12" s="1">
        <f>SKEW(S8:S101)</f>
        <v>5.3549936294799559E-2</v>
      </c>
      <c r="AA12" s="1"/>
      <c r="AB12" s="1"/>
      <c r="AC12" s="1"/>
      <c r="AD12" s="1"/>
      <c r="AE12" s="1"/>
      <c r="AF12" s="1"/>
      <c r="AG12" s="28"/>
    </row>
    <row r="13" spans="2:33" ht="14.4" x14ac:dyDescent="0.3">
      <c r="B13" s="13">
        <v>-1.5</v>
      </c>
      <c r="D13" s="27"/>
      <c r="E13" s="1">
        <f>KURT(B7:B56)</f>
        <v>-0.83367732561325747</v>
      </c>
      <c r="F13" s="1"/>
      <c r="G13" s="1"/>
      <c r="H13" s="1"/>
      <c r="I13" s="1"/>
      <c r="J13" s="1"/>
      <c r="K13" s="1"/>
      <c r="L13" s="1"/>
      <c r="M13" s="28"/>
      <c r="S13" s="13">
        <v>2.9</v>
      </c>
      <c r="V13" s="27"/>
      <c r="W13" s="1"/>
      <c r="X13" s="1"/>
      <c r="Y13" s="1"/>
      <c r="Z13" s="1"/>
      <c r="AA13" s="1"/>
      <c r="AB13" s="1"/>
      <c r="AC13" s="1"/>
      <c r="AD13" s="1"/>
      <c r="AE13" s="1"/>
      <c r="AF13" s="1"/>
      <c r="AG13" s="28"/>
    </row>
    <row r="14" spans="2:33" ht="14.4" x14ac:dyDescent="0.3">
      <c r="B14" s="13">
        <v>1.8</v>
      </c>
      <c r="D14" s="27"/>
      <c r="E14" s="1"/>
      <c r="F14" s="1"/>
      <c r="G14" s="1"/>
      <c r="H14" s="1"/>
      <c r="I14" s="1"/>
      <c r="J14" s="1"/>
      <c r="K14" s="1"/>
      <c r="L14" s="1"/>
      <c r="M14" s="28"/>
      <c r="S14" s="13">
        <v>2.2999999999999998</v>
      </c>
      <c r="V14" s="27"/>
      <c r="W14" s="11" t="s">
        <v>168</v>
      </c>
      <c r="X14" s="1"/>
      <c r="Y14" s="1"/>
      <c r="Z14" s="1"/>
      <c r="AA14" s="1"/>
      <c r="AB14" s="1"/>
      <c r="AC14" s="1"/>
      <c r="AD14" s="1"/>
      <c r="AE14" s="1"/>
      <c r="AF14" s="1"/>
      <c r="AG14" s="28"/>
    </row>
    <row r="15" spans="2:33" ht="14.4" x14ac:dyDescent="0.3">
      <c r="B15" s="13">
        <v>-0.5</v>
      </c>
      <c r="D15" s="27"/>
      <c r="E15" s="1"/>
      <c r="F15" s="1"/>
      <c r="G15" s="1"/>
      <c r="H15" s="1"/>
      <c r="I15" s="1"/>
      <c r="J15" s="1"/>
      <c r="K15" s="1"/>
      <c r="L15" s="1"/>
      <c r="M15" s="28"/>
      <c r="S15" s="13">
        <v>3.1</v>
      </c>
      <c r="V15" s="27"/>
      <c r="W15" s="1"/>
      <c r="X15" s="1"/>
      <c r="Y15" s="1"/>
      <c r="Z15" s="1"/>
      <c r="AA15" s="1"/>
      <c r="AB15" s="1"/>
      <c r="AC15" s="1"/>
      <c r="AD15" s="1"/>
      <c r="AE15" s="1"/>
      <c r="AF15" s="1"/>
      <c r="AG15" s="28"/>
    </row>
    <row r="16" spans="2:33" ht="14.4" x14ac:dyDescent="0.3">
      <c r="B16" s="13">
        <v>2.2999999999999998</v>
      </c>
      <c r="D16" s="27"/>
      <c r="E16" s="1"/>
      <c r="F16" s="1"/>
      <c r="G16" s="1"/>
      <c r="H16" s="1"/>
      <c r="I16" s="1"/>
      <c r="J16" s="1"/>
      <c r="K16" s="1"/>
      <c r="L16" s="1"/>
      <c r="M16" s="28"/>
      <c r="S16" s="13">
        <v>4.5</v>
      </c>
      <c r="V16" s="27"/>
      <c r="W16" s="1"/>
      <c r="X16" s="11" t="s">
        <v>169</v>
      </c>
      <c r="Y16" s="1"/>
      <c r="Z16" s="1">
        <f>KURT(S8:S101)</f>
        <v>-0.4989438355392104</v>
      </c>
      <c r="AA16" s="1"/>
      <c r="AB16" s="1"/>
      <c r="AC16" s="1"/>
      <c r="AD16" s="1"/>
      <c r="AE16" s="1"/>
      <c r="AF16" s="1"/>
      <c r="AG16" s="28"/>
    </row>
    <row r="17" spans="2:33" ht="14.4" x14ac:dyDescent="0.3">
      <c r="B17" s="13">
        <v>-0.7</v>
      </c>
      <c r="D17" s="29" t="s">
        <v>170</v>
      </c>
      <c r="E17" s="1"/>
      <c r="F17" s="1"/>
      <c r="G17" s="1"/>
      <c r="H17" s="1"/>
      <c r="I17" s="1"/>
      <c r="J17" s="1"/>
      <c r="K17" s="1"/>
      <c r="L17" s="1"/>
      <c r="M17" s="28"/>
      <c r="S17" s="13">
        <v>3.9</v>
      </c>
      <c r="V17" s="27"/>
      <c r="W17" s="1"/>
      <c r="X17" s="1"/>
      <c r="Y17" s="1"/>
      <c r="Z17" s="1"/>
      <c r="AA17" s="1"/>
      <c r="AB17" s="1"/>
      <c r="AC17" s="1"/>
      <c r="AD17" s="1"/>
      <c r="AE17" s="1"/>
      <c r="AF17" s="1"/>
      <c r="AG17" s="28"/>
    </row>
    <row r="18" spans="2:33" ht="14.4" x14ac:dyDescent="0.3">
      <c r="B18" s="13">
        <v>1.2</v>
      </c>
      <c r="D18" s="27"/>
      <c r="E18" s="1" t="s">
        <v>171</v>
      </c>
      <c r="F18" s="1"/>
      <c r="G18" s="1"/>
      <c r="H18" s="1"/>
      <c r="I18" s="1"/>
      <c r="J18" s="1"/>
      <c r="K18" s="1" t="str">
        <f>IF(E7&lt;"-1","LEFT SKEWED","RIGHT SKEWED")</f>
        <v>LEFT SKEWED</v>
      </c>
      <c r="L18" s="1"/>
      <c r="M18" s="28"/>
      <c r="S18" s="13">
        <v>2.8</v>
      </c>
      <c r="V18" s="27"/>
      <c r="W18" s="1"/>
      <c r="X18" s="1"/>
      <c r="Y18" s="1"/>
      <c r="Z18" s="1"/>
      <c r="AA18" s="1"/>
      <c r="AB18" s="1"/>
      <c r="AC18" s="1"/>
      <c r="AD18" s="1"/>
      <c r="AE18" s="1"/>
      <c r="AF18" s="1"/>
      <c r="AG18" s="28"/>
    </row>
    <row r="19" spans="2:33" ht="14.4" x14ac:dyDescent="0.3">
      <c r="B19" s="13">
        <v>-1.5</v>
      </c>
      <c r="D19" s="27"/>
      <c r="E19" s="1" t="s">
        <v>172</v>
      </c>
      <c r="F19" s="1"/>
      <c r="G19" s="1"/>
      <c r="H19" s="1"/>
      <c r="I19" s="1"/>
      <c r="J19" s="1"/>
      <c r="K19" s="1" t="str">
        <f>IF(E13&lt;=-1,"platykrutik","not platykurtik")</f>
        <v>not platykurtik</v>
      </c>
      <c r="L19" s="1"/>
      <c r="M19" s="28"/>
      <c r="S19" s="13">
        <v>4.0999999999999996</v>
      </c>
      <c r="V19" s="27"/>
      <c r="W19" s="11" t="s">
        <v>173</v>
      </c>
      <c r="X19" s="1"/>
      <c r="Y19" s="1"/>
      <c r="Z19" s="1"/>
      <c r="AA19" s="1"/>
      <c r="AB19" s="1"/>
      <c r="AC19" s="1"/>
      <c r="AD19" s="1"/>
      <c r="AE19" s="1"/>
      <c r="AF19" s="1"/>
      <c r="AG19" s="28"/>
    </row>
    <row r="20" spans="2:33" ht="14.4" x14ac:dyDescent="0.3">
      <c r="B20" s="13">
        <v>-0.3</v>
      </c>
      <c r="D20" s="27"/>
      <c r="E20" s="1"/>
      <c r="F20" s="1"/>
      <c r="G20" s="1"/>
      <c r="H20" s="1"/>
      <c r="I20" s="1"/>
      <c r="J20" s="1"/>
      <c r="K20" s="1"/>
      <c r="L20" s="1"/>
      <c r="M20" s="28"/>
      <c r="S20" s="13">
        <v>2.6</v>
      </c>
      <c r="V20" s="27"/>
      <c r="W20" s="1"/>
      <c r="X20" s="1"/>
      <c r="Y20" s="1"/>
      <c r="Z20" s="1"/>
      <c r="AA20" s="1"/>
      <c r="AB20" s="1"/>
      <c r="AC20" s="1"/>
      <c r="AD20" s="1"/>
      <c r="AE20" s="1"/>
      <c r="AF20" s="1"/>
      <c r="AG20" s="28"/>
    </row>
    <row r="21" spans="2:33" ht="15.75" customHeight="1" x14ac:dyDescent="0.3">
      <c r="B21" s="13">
        <v>2.6</v>
      </c>
      <c r="D21" s="27"/>
      <c r="E21" s="1"/>
      <c r="F21" s="1"/>
      <c r="G21" s="1"/>
      <c r="H21" s="1"/>
      <c r="I21" s="1"/>
      <c r="J21" s="1"/>
      <c r="K21" s="1"/>
      <c r="L21" s="1"/>
      <c r="M21" s="28"/>
      <c r="S21" s="13">
        <v>2.4</v>
      </c>
      <c r="V21" s="27"/>
      <c r="W21" s="1"/>
      <c r="X21" s="1"/>
      <c r="Y21" s="1" t="str">
        <f>IF(Z12&gt;"-1","LEFT SKEWED","RIGHT SKEWED")</f>
        <v>RIGHT SKEWED</v>
      </c>
      <c r="Z21" s="1"/>
      <c r="AA21" s="1"/>
      <c r="AB21" s="1"/>
      <c r="AC21" s="1"/>
      <c r="AD21" s="1"/>
      <c r="AE21" s="1"/>
      <c r="AF21" s="1"/>
      <c r="AG21" s="28"/>
    </row>
    <row r="22" spans="2:33" ht="15.75" customHeight="1" x14ac:dyDescent="0.3">
      <c r="B22" s="13">
        <v>1.1000000000000001</v>
      </c>
      <c r="D22" s="27"/>
      <c r="E22" s="1"/>
      <c r="F22" s="1"/>
      <c r="G22" s="1"/>
      <c r="H22" s="1"/>
      <c r="I22" s="1"/>
      <c r="J22" s="1"/>
      <c r="K22" s="1"/>
      <c r="L22" s="1"/>
      <c r="M22" s="28"/>
      <c r="S22" s="13">
        <v>4.7</v>
      </c>
      <c r="V22" s="27"/>
      <c r="W22" s="1"/>
      <c r="X22" s="1"/>
      <c r="Y22" s="1" t="str">
        <f>IF(Z16&lt;=-1,"platykrutik","not platykurtik")</f>
        <v>not platykurtik</v>
      </c>
      <c r="Z22" s="1"/>
      <c r="AA22" s="1"/>
      <c r="AB22" s="1"/>
      <c r="AC22" s="1"/>
      <c r="AD22" s="1"/>
      <c r="AE22" s="1"/>
      <c r="AF22" s="1"/>
      <c r="AG22" s="28"/>
    </row>
    <row r="23" spans="2:33" ht="15.75" customHeight="1" x14ac:dyDescent="0.3">
      <c r="B23" s="13">
        <v>-1.7</v>
      </c>
      <c r="D23" s="27"/>
      <c r="E23" s="1"/>
      <c r="F23" s="1"/>
      <c r="G23" s="1"/>
      <c r="H23" s="1"/>
      <c r="I23" s="1"/>
      <c r="J23" s="1"/>
      <c r="K23" s="1"/>
      <c r="L23" s="1"/>
      <c r="M23" s="28"/>
      <c r="S23" s="13">
        <v>3.3</v>
      </c>
      <c r="V23" s="27"/>
      <c r="W23" s="1"/>
      <c r="X23" s="1"/>
      <c r="Y23" s="1"/>
      <c r="Z23" s="1"/>
      <c r="AA23" s="1"/>
      <c r="AB23" s="1"/>
      <c r="AC23" s="1"/>
      <c r="AD23" s="1"/>
      <c r="AE23" s="1"/>
      <c r="AF23" s="1"/>
      <c r="AG23" s="28"/>
    </row>
    <row r="24" spans="2:33" ht="15.75" customHeight="1" x14ac:dyDescent="0.3">
      <c r="B24" s="13">
        <v>0.9</v>
      </c>
      <c r="D24" s="27"/>
      <c r="E24" s="1"/>
      <c r="F24" s="1"/>
      <c r="G24" s="1"/>
      <c r="H24" s="1"/>
      <c r="I24" s="1"/>
      <c r="J24" s="1"/>
      <c r="K24" s="1"/>
      <c r="L24" s="1"/>
      <c r="M24" s="28"/>
      <c r="S24" s="13">
        <v>2.7</v>
      </c>
      <c r="V24" s="27"/>
      <c r="W24" s="1"/>
      <c r="X24" s="1"/>
      <c r="Y24" s="1"/>
      <c r="Z24" s="1"/>
      <c r="AA24" s="1"/>
      <c r="AB24" s="1"/>
      <c r="AC24" s="1"/>
      <c r="AD24" s="1"/>
      <c r="AE24" s="1"/>
      <c r="AF24" s="1"/>
      <c r="AG24" s="28"/>
    </row>
    <row r="25" spans="2:33" ht="15.75" customHeight="1" x14ac:dyDescent="0.3">
      <c r="B25" s="13">
        <v>-1.4</v>
      </c>
      <c r="D25" s="27"/>
      <c r="E25" s="1"/>
      <c r="F25" s="1"/>
      <c r="G25" s="1"/>
      <c r="H25" s="1"/>
      <c r="I25" s="1"/>
      <c r="J25" s="1"/>
      <c r="K25" s="1"/>
      <c r="L25" s="1"/>
      <c r="M25" s="28"/>
      <c r="S25" s="13">
        <v>3</v>
      </c>
      <c r="V25" s="27"/>
      <c r="W25" s="1"/>
      <c r="X25" s="1"/>
      <c r="Y25" s="1"/>
      <c r="Z25" s="1"/>
      <c r="AA25" s="1"/>
      <c r="AB25" s="1"/>
      <c r="AC25" s="1"/>
      <c r="AD25" s="1"/>
      <c r="AE25" s="1"/>
      <c r="AF25" s="1"/>
      <c r="AG25" s="28"/>
    </row>
    <row r="26" spans="2:33" ht="15.75" customHeight="1" x14ac:dyDescent="0.3">
      <c r="B26" s="13">
        <v>0.3</v>
      </c>
      <c r="D26" s="30"/>
      <c r="E26" s="31"/>
      <c r="F26" s="31"/>
      <c r="G26" s="31"/>
      <c r="H26" s="31"/>
      <c r="I26" s="31"/>
      <c r="J26" s="31"/>
      <c r="K26" s="31"/>
      <c r="L26" s="31"/>
      <c r="M26" s="32"/>
      <c r="S26" s="13">
        <v>4.3</v>
      </c>
      <c r="V26" s="30"/>
      <c r="W26" s="31"/>
      <c r="X26" s="31"/>
      <c r="Y26" s="31"/>
      <c r="Z26" s="31"/>
      <c r="AA26" s="31"/>
      <c r="AB26" s="31"/>
      <c r="AC26" s="31"/>
      <c r="AD26" s="31"/>
      <c r="AE26" s="31"/>
      <c r="AF26" s="31"/>
      <c r="AG26" s="32"/>
    </row>
    <row r="27" spans="2:33" ht="15.75" customHeight="1" x14ac:dyDescent="0.3">
      <c r="B27" s="13">
        <v>1.9</v>
      </c>
      <c r="S27" s="13">
        <v>3.7</v>
      </c>
    </row>
    <row r="28" spans="2:33" ht="15.75" customHeight="1" x14ac:dyDescent="0.3">
      <c r="B28" s="13">
        <v>-1.1000000000000001</v>
      </c>
      <c r="S28" s="13">
        <v>2.2000000000000002</v>
      </c>
    </row>
    <row r="29" spans="2:33" ht="15.75" customHeight="1" x14ac:dyDescent="0.3">
      <c r="B29" s="13">
        <v>-4</v>
      </c>
      <c r="S29" s="13">
        <v>3.6</v>
      </c>
    </row>
    <row r="30" spans="2:33" ht="15.75" customHeight="1" x14ac:dyDescent="0.3">
      <c r="B30" s="13">
        <v>2.2000000000000002</v>
      </c>
      <c r="S30" s="13">
        <v>1</v>
      </c>
    </row>
    <row r="31" spans="2:33" ht="15.75" customHeight="1" x14ac:dyDescent="0.3">
      <c r="B31" s="13">
        <v>-0.9</v>
      </c>
      <c r="S31" s="13">
        <v>2.7</v>
      </c>
    </row>
    <row r="32" spans="2:33" ht="15.75" customHeight="1" x14ac:dyDescent="0.3">
      <c r="B32" s="13">
        <v>1.6</v>
      </c>
      <c r="S32" s="13">
        <v>3.8</v>
      </c>
    </row>
    <row r="33" spans="2:19" ht="15.75" customHeight="1" x14ac:dyDescent="0.3">
      <c r="B33" s="13">
        <v>-0.6</v>
      </c>
      <c r="S33" s="13">
        <v>3.5</v>
      </c>
    </row>
    <row r="34" spans="2:19" ht="15.75" customHeight="1" x14ac:dyDescent="0.3">
      <c r="B34" s="13">
        <v>-1.3</v>
      </c>
      <c r="S34" s="13">
        <v>3.2</v>
      </c>
    </row>
    <row r="35" spans="2:19" ht="15.75" customHeight="1" x14ac:dyDescent="0.3">
      <c r="B35" s="13">
        <v>2.4</v>
      </c>
      <c r="S35" s="13">
        <v>4.4000000000000004</v>
      </c>
    </row>
    <row r="36" spans="2:19" ht="15.75" customHeight="1" x14ac:dyDescent="0.3">
      <c r="B36" s="13">
        <v>0.7</v>
      </c>
      <c r="S36" s="13">
        <v>3.1</v>
      </c>
    </row>
    <row r="37" spans="2:19" ht="15.75" customHeight="1" x14ac:dyDescent="0.3">
      <c r="B37" s="13">
        <v>-1.8</v>
      </c>
      <c r="S37" s="13">
        <v>2.9</v>
      </c>
    </row>
    <row r="38" spans="2:19" ht="15.75" customHeight="1" x14ac:dyDescent="0.3">
      <c r="B38" s="13">
        <v>1.5</v>
      </c>
      <c r="S38" s="13">
        <v>4.5999999999999996</v>
      </c>
    </row>
    <row r="39" spans="2:19" ht="15.75" customHeight="1" x14ac:dyDescent="0.3">
      <c r="B39" s="13">
        <v>-0.2</v>
      </c>
      <c r="S39" s="13">
        <v>3.3</v>
      </c>
    </row>
    <row r="40" spans="2:19" ht="15.75" customHeight="1" x14ac:dyDescent="0.3">
      <c r="B40" s="13">
        <v>-2.1</v>
      </c>
      <c r="S40" s="13">
        <v>2.5</v>
      </c>
    </row>
    <row r="41" spans="2:19" ht="15.75" customHeight="1" x14ac:dyDescent="0.3">
      <c r="B41" s="13">
        <v>2.8</v>
      </c>
      <c r="S41" s="13">
        <v>4.9000000000000004</v>
      </c>
    </row>
    <row r="42" spans="2:19" ht="15.75" customHeight="1" x14ac:dyDescent="0.3">
      <c r="B42" s="13">
        <v>0.8</v>
      </c>
      <c r="S42" s="13">
        <v>2.8</v>
      </c>
    </row>
    <row r="43" spans="2:19" ht="15.75" customHeight="1" x14ac:dyDescent="0.3">
      <c r="B43" s="13">
        <v>-1.6</v>
      </c>
      <c r="S43" s="13">
        <v>3</v>
      </c>
    </row>
    <row r="44" spans="2:19" ht="15.75" customHeight="1" x14ac:dyDescent="0.3">
      <c r="B44" s="13">
        <v>1.4</v>
      </c>
      <c r="S44" s="13">
        <v>4.2</v>
      </c>
    </row>
    <row r="45" spans="2:19" ht="15.75" customHeight="1" x14ac:dyDescent="0.3">
      <c r="B45" s="13">
        <v>-0.1</v>
      </c>
      <c r="S45" s="13">
        <v>3.9</v>
      </c>
    </row>
    <row r="46" spans="2:19" ht="15.75" customHeight="1" x14ac:dyDescent="0.3">
      <c r="B46" s="13">
        <v>2.5</v>
      </c>
      <c r="S46" s="13">
        <v>2.8</v>
      </c>
    </row>
    <row r="47" spans="2:19" ht="15.75" customHeight="1" x14ac:dyDescent="0.3">
      <c r="B47" s="13">
        <v>-1</v>
      </c>
      <c r="S47" s="13">
        <v>4.0999999999999996</v>
      </c>
    </row>
    <row r="48" spans="2:19" ht="15.75" customHeight="1" x14ac:dyDescent="0.3">
      <c r="B48" s="13">
        <v>1.7</v>
      </c>
      <c r="S48" s="13">
        <v>2.6</v>
      </c>
    </row>
    <row r="49" spans="2:19" ht="15.75" customHeight="1" x14ac:dyDescent="0.3">
      <c r="B49" s="13">
        <v>-0.9</v>
      </c>
      <c r="S49" s="13">
        <v>2.4</v>
      </c>
    </row>
    <row r="50" spans="2:19" ht="15.75" customHeight="1" x14ac:dyDescent="0.3">
      <c r="B50" s="13">
        <v>-2</v>
      </c>
      <c r="S50" s="13">
        <v>4.7</v>
      </c>
    </row>
    <row r="51" spans="2:19" ht="15.75" customHeight="1" x14ac:dyDescent="0.3">
      <c r="B51" s="13">
        <v>2.7</v>
      </c>
      <c r="S51" s="13">
        <v>3.3</v>
      </c>
    </row>
    <row r="52" spans="2:19" ht="15.75" customHeight="1" x14ac:dyDescent="0.3">
      <c r="B52" s="13">
        <v>0.6</v>
      </c>
      <c r="S52" s="13">
        <v>2.7</v>
      </c>
    </row>
    <row r="53" spans="2:19" ht="15.75" customHeight="1" x14ac:dyDescent="0.3">
      <c r="B53" s="13">
        <v>-1.4</v>
      </c>
      <c r="S53" s="13">
        <v>3</v>
      </c>
    </row>
    <row r="54" spans="2:19" ht="15.75" customHeight="1" x14ac:dyDescent="0.3">
      <c r="B54" s="13">
        <v>1.1000000000000001</v>
      </c>
      <c r="S54" s="13">
        <v>4.3</v>
      </c>
    </row>
    <row r="55" spans="2:19" ht="15.75" customHeight="1" x14ac:dyDescent="0.3">
      <c r="B55" s="13">
        <v>-0.3</v>
      </c>
      <c r="S55" s="13">
        <v>3.7</v>
      </c>
    </row>
    <row r="56" spans="2:19" ht="15.75" customHeight="1" x14ac:dyDescent="0.3">
      <c r="B56" s="13">
        <v>2</v>
      </c>
      <c r="S56" s="13">
        <v>2.2000000000000002</v>
      </c>
    </row>
    <row r="57" spans="2:19" ht="15.75" customHeight="1" x14ac:dyDescent="0.3">
      <c r="S57" s="13">
        <v>3.6</v>
      </c>
    </row>
    <row r="58" spans="2:19" ht="15.75" customHeight="1" x14ac:dyDescent="0.3">
      <c r="S58" s="13">
        <v>4</v>
      </c>
    </row>
    <row r="59" spans="2:19" ht="15.75" customHeight="1" x14ac:dyDescent="0.3">
      <c r="B59" s="61" t="s">
        <v>174</v>
      </c>
      <c r="C59" s="54"/>
      <c r="D59" s="54"/>
      <c r="E59" s="54"/>
      <c r="F59" s="54"/>
      <c r="G59" s="54"/>
      <c r="H59" s="55"/>
      <c r="S59" s="13">
        <v>2.7</v>
      </c>
    </row>
    <row r="60" spans="2:19" ht="15.75" customHeight="1" x14ac:dyDescent="0.3">
      <c r="B60" s="56"/>
      <c r="C60" s="48"/>
      <c r="D60" s="48"/>
      <c r="E60" s="48"/>
      <c r="F60" s="48"/>
      <c r="G60" s="48"/>
      <c r="H60" s="57"/>
      <c r="S60" s="13">
        <v>3.8</v>
      </c>
    </row>
    <row r="61" spans="2:19" ht="15.75" customHeight="1" x14ac:dyDescent="0.3">
      <c r="B61" s="56"/>
      <c r="C61" s="48"/>
      <c r="D61" s="48"/>
      <c r="E61" s="48"/>
      <c r="F61" s="48"/>
      <c r="G61" s="48"/>
      <c r="H61" s="57"/>
      <c r="S61" s="13">
        <v>3.5</v>
      </c>
    </row>
    <row r="62" spans="2:19" ht="15.75" customHeight="1" x14ac:dyDescent="0.3">
      <c r="B62" s="58"/>
      <c r="C62" s="59"/>
      <c r="D62" s="59"/>
      <c r="E62" s="59"/>
      <c r="F62" s="59"/>
      <c r="G62" s="59"/>
      <c r="H62" s="60"/>
      <c r="S62" s="13">
        <v>3.2</v>
      </c>
    </row>
    <row r="63" spans="2:19" ht="15.75" customHeight="1" x14ac:dyDescent="0.3">
      <c r="S63" s="13">
        <v>4.4000000000000004</v>
      </c>
    </row>
    <row r="64" spans="2:19" ht="15.75" customHeight="1" x14ac:dyDescent="0.3">
      <c r="B64" s="16" t="s">
        <v>120</v>
      </c>
      <c r="S64" s="13">
        <v>2</v>
      </c>
    </row>
    <row r="65" spans="2:19" ht="15.75" customHeight="1" x14ac:dyDescent="0.3">
      <c r="B65" s="13">
        <v>4</v>
      </c>
      <c r="D65" s="24" t="s">
        <v>175</v>
      </c>
      <c r="E65" s="25"/>
      <c r="F65" s="25"/>
      <c r="G65" s="25"/>
      <c r="H65" s="25"/>
      <c r="I65" s="25"/>
      <c r="J65" s="25"/>
      <c r="K65" s="25"/>
      <c r="L65" s="25"/>
      <c r="M65" s="25"/>
      <c r="N65" s="26"/>
      <c r="S65" s="13">
        <v>3.4</v>
      </c>
    </row>
    <row r="66" spans="2:19" ht="15.75" customHeight="1" x14ac:dyDescent="0.3">
      <c r="B66" s="13">
        <v>5</v>
      </c>
      <c r="D66" s="27"/>
      <c r="E66" s="1">
        <f>SKEW(B65:B164)</f>
        <v>-0.20737416120365809</v>
      </c>
      <c r="F66" s="1"/>
      <c r="G66" s="1"/>
      <c r="H66" s="1"/>
      <c r="I66" s="1"/>
      <c r="J66" s="1"/>
      <c r="K66" s="1"/>
      <c r="L66" s="1"/>
      <c r="M66" s="1"/>
      <c r="N66" s="28"/>
      <c r="S66" s="13">
        <v>3.1</v>
      </c>
    </row>
    <row r="67" spans="2:19" ht="15.75" customHeight="1" x14ac:dyDescent="0.3">
      <c r="B67" s="13">
        <v>3</v>
      </c>
      <c r="D67" s="27"/>
      <c r="E67" s="1"/>
      <c r="F67" s="1"/>
      <c r="G67" s="1"/>
      <c r="H67" s="1"/>
      <c r="I67" s="1"/>
      <c r="J67" s="1"/>
      <c r="K67" s="1"/>
      <c r="L67" s="1"/>
      <c r="M67" s="1"/>
      <c r="N67" s="28"/>
      <c r="S67" s="13">
        <v>2.9</v>
      </c>
    </row>
    <row r="68" spans="2:19" ht="15.75" customHeight="1" x14ac:dyDescent="0.3">
      <c r="B68" s="13">
        <v>4</v>
      </c>
      <c r="D68" s="27"/>
      <c r="E68" s="1"/>
      <c r="F68" s="1"/>
      <c r="G68" s="1"/>
      <c r="H68" s="1"/>
      <c r="I68" s="1"/>
      <c r="J68" s="1"/>
      <c r="K68" s="1"/>
      <c r="L68" s="1"/>
      <c r="M68" s="1"/>
      <c r="N68" s="28"/>
      <c r="S68" s="13">
        <v>4.5999999999999996</v>
      </c>
    </row>
    <row r="69" spans="2:19" ht="15.75" customHeight="1" x14ac:dyDescent="0.3">
      <c r="B69" s="13">
        <v>4</v>
      </c>
      <c r="D69" s="29" t="s">
        <v>176</v>
      </c>
      <c r="E69" s="1"/>
      <c r="F69" s="1"/>
      <c r="G69" s="1"/>
      <c r="H69" s="1"/>
      <c r="I69" s="1"/>
      <c r="J69" s="1"/>
      <c r="K69" s="1"/>
      <c r="L69" s="1"/>
      <c r="M69" s="1"/>
      <c r="N69" s="28"/>
      <c r="S69" s="13">
        <v>3.3</v>
      </c>
    </row>
    <row r="70" spans="2:19" ht="15.75" customHeight="1" x14ac:dyDescent="0.3">
      <c r="B70" s="13">
        <v>3</v>
      </c>
      <c r="D70" s="27"/>
      <c r="E70" s="1">
        <f>KURT(B65:B164)</f>
        <v>-0.78581154954286037</v>
      </c>
      <c r="F70" s="1"/>
      <c r="G70" s="1"/>
      <c r="H70" s="1"/>
      <c r="I70" s="1"/>
      <c r="J70" s="1"/>
      <c r="K70" s="1"/>
      <c r="L70" s="1"/>
      <c r="M70" s="1"/>
      <c r="N70" s="28"/>
      <c r="S70" s="13">
        <v>2.5</v>
      </c>
    </row>
    <row r="71" spans="2:19" ht="15.75" customHeight="1" x14ac:dyDescent="0.3">
      <c r="B71" s="13">
        <v>2</v>
      </c>
      <c r="D71" s="27"/>
      <c r="E71" s="1"/>
      <c r="F71" s="1"/>
      <c r="G71" s="1"/>
      <c r="H71" s="1"/>
      <c r="I71" s="1"/>
      <c r="J71" s="1"/>
      <c r="K71" s="1"/>
      <c r="L71" s="1"/>
      <c r="M71" s="1"/>
      <c r="N71" s="28"/>
      <c r="S71" s="13">
        <v>4.9000000000000004</v>
      </c>
    </row>
    <row r="72" spans="2:19" ht="15.75" customHeight="1" x14ac:dyDescent="0.3">
      <c r="B72" s="13">
        <v>5</v>
      </c>
      <c r="D72" s="29" t="s">
        <v>177</v>
      </c>
      <c r="E72" s="1"/>
      <c r="F72" s="1"/>
      <c r="G72" s="1"/>
      <c r="H72" s="1"/>
      <c r="I72" s="1"/>
      <c r="J72" s="1"/>
      <c r="K72" s="1"/>
      <c r="L72" s="1"/>
      <c r="M72" s="1"/>
      <c r="N72" s="28"/>
      <c r="S72" s="13">
        <v>2.8</v>
      </c>
    </row>
    <row r="73" spans="2:19" ht="15.75" customHeight="1" x14ac:dyDescent="0.3">
      <c r="B73" s="13">
        <v>4</v>
      </c>
      <c r="D73" s="27"/>
      <c r="E73" s="1"/>
      <c r="F73" s="1"/>
      <c r="G73" s="1"/>
      <c r="H73" s="1"/>
      <c r="I73" s="1"/>
      <c r="J73" s="1"/>
      <c r="K73" s="1"/>
      <c r="L73" s="1"/>
      <c r="M73" s="1"/>
      <c r="N73" s="28"/>
      <c r="S73" s="13">
        <v>3</v>
      </c>
    </row>
    <row r="74" spans="2:19" ht="15.75" customHeight="1" x14ac:dyDescent="0.3">
      <c r="B74" s="13">
        <v>3</v>
      </c>
      <c r="D74" s="27"/>
      <c r="E74" s="1" t="s">
        <v>178</v>
      </c>
      <c r="F74" s="1"/>
      <c r="G74" s="1"/>
      <c r="H74" s="1"/>
      <c r="I74" s="1"/>
      <c r="J74" s="1"/>
      <c r="K74" s="1" t="str">
        <f>IF(E66&lt;"-1","LEFT SKEWED","RIGHT SKEWED")</f>
        <v>LEFT SKEWED</v>
      </c>
      <c r="L74" s="1"/>
      <c r="M74" s="1"/>
      <c r="N74" s="28"/>
      <c r="S74" s="13">
        <v>4.2</v>
      </c>
    </row>
    <row r="75" spans="2:19" ht="15.75" customHeight="1" x14ac:dyDescent="0.3">
      <c r="B75" s="13">
        <v>5</v>
      </c>
      <c r="D75" s="27"/>
      <c r="E75" s="1" t="s">
        <v>179</v>
      </c>
      <c r="F75" s="1"/>
      <c r="G75" s="1"/>
      <c r="H75" s="1"/>
      <c r="I75" s="1"/>
      <c r="J75" s="1"/>
      <c r="K75" s="1" t="str">
        <f>IF(E69&lt;=-1,"platykrutik","not platykurtik")</f>
        <v>not platykurtik</v>
      </c>
      <c r="L75" s="1"/>
      <c r="M75" s="1"/>
      <c r="N75" s="28"/>
      <c r="S75" s="13">
        <v>3.9</v>
      </c>
    </row>
    <row r="76" spans="2:19" ht="15.75" customHeight="1" x14ac:dyDescent="0.3">
      <c r="B76" s="13">
        <v>4</v>
      </c>
      <c r="D76" s="27"/>
      <c r="E76" s="1"/>
      <c r="F76" s="1"/>
      <c r="G76" s="1"/>
      <c r="H76" s="1"/>
      <c r="I76" s="1"/>
      <c r="J76" s="1"/>
      <c r="K76" s="1"/>
      <c r="L76" s="1"/>
      <c r="M76" s="1"/>
      <c r="N76" s="28"/>
      <c r="S76" s="13">
        <v>2.8</v>
      </c>
    </row>
    <row r="77" spans="2:19" ht="15.75" customHeight="1" x14ac:dyDescent="0.3">
      <c r="B77" s="13">
        <v>2</v>
      </c>
      <c r="D77" s="27"/>
      <c r="E77" s="1"/>
      <c r="F77" s="1"/>
      <c r="G77" s="1"/>
      <c r="H77" s="1"/>
      <c r="I77" s="1"/>
      <c r="J77" s="1"/>
      <c r="K77" s="1"/>
      <c r="L77" s="1"/>
      <c r="M77" s="1"/>
      <c r="N77" s="28"/>
      <c r="S77" s="13">
        <v>4.0999999999999996</v>
      </c>
    </row>
    <row r="78" spans="2:19" ht="15.75" customHeight="1" x14ac:dyDescent="0.3">
      <c r="B78" s="13">
        <v>3</v>
      </c>
      <c r="D78" s="27"/>
      <c r="E78" s="1"/>
      <c r="F78" s="1"/>
      <c r="G78" s="1"/>
      <c r="H78" s="1"/>
      <c r="I78" s="1"/>
      <c r="J78" s="1"/>
      <c r="K78" s="1"/>
      <c r="L78" s="1"/>
      <c r="M78" s="1"/>
      <c r="N78" s="28"/>
      <c r="S78" s="13">
        <v>2.6</v>
      </c>
    </row>
    <row r="79" spans="2:19" ht="15.75" customHeight="1" x14ac:dyDescent="0.3">
      <c r="B79" s="13">
        <v>4</v>
      </c>
      <c r="D79" s="27"/>
      <c r="E79" s="1"/>
      <c r="F79" s="1"/>
      <c r="G79" s="1"/>
      <c r="H79" s="1"/>
      <c r="I79" s="1"/>
      <c r="J79" s="1"/>
      <c r="K79" s="1"/>
      <c r="L79" s="1"/>
      <c r="M79" s="1"/>
      <c r="N79" s="28"/>
      <c r="S79" s="13">
        <v>2.4</v>
      </c>
    </row>
    <row r="80" spans="2:19" ht="15.75" customHeight="1" x14ac:dyDescent="0.3">
      <c r="B80" s="13">
        <v>5</v>
      </c>
      <c r="D80" s="30"/>
      <c r="E80" s="31"/>
      <c r="F80" s="31"/>
      <c r="G80" s="31"/>
      <c r="H80" s="31"/>
      <c r="I80" s="31"/>
      <c r="J80" s="31"/>
      <c r="K80" s="31"/>
      <c r="L80" s="31"/>
      <c r="M80" s="31"/>
      <c r="N80" s="32"/>
      <c r="S80" s="13">
        <v>4.7</v>
      </c>
    </row>
    <row r="81" spans="2:19" ht="15.75" customHeight="1" x14ac:dyDescent="0.3">
      <c r="B81" s="13">
        <v>3</v>
      </c>
      <c r="S81" s="13">
        <v>3.3</v>
      </c>
    </row>
    <row r="82" spans="2:19" ht="15.75" customHeight="1" x14ac:dyDescent="0.3">
      <c r="B82" s="13">
        <v>4</v>
      </c>
      <c r="S82" s="13">
        <v>2.7</v>
      </c>
    </row>
    <row r="83" spans="2:19" ht="15.75" customHeight="1" x14ac:dyDescent="0.3">
      <c r="B83" s="13">
        <v>3</v>
      </c>
      <c r="S83" s="13">
        <v>3</v>
      </c>
    </row>
    <row r="84" spans="2:19" ht="15.75" customHeight="1" x14ac:dyDescent="0.3">
      <c r="B84" s="13">
        <v>2</v>
      </c>
      <c r="S84" s="13">
        <v>4.3</v>
      </c>
    </row>
    <row r="85" spans="2:19" ht="15.75" customHeight="1" x14ac:dyDescent="0.3">
      <c r="B85" s="13">
        <v>4</v>
      </c>
      <c r="E85" s="1"/>
      <c r="F85" s="23"/>
      <c r="G85" s="23"/>
      <c r="H85" s="1"/>
      <c r="S85" s="13">
        <v>3.7</v>
      </c>
    </row>
    <row r="86" spans="2:19" ht="15.75" customHeight="1" x14ac:dyDescent="0.3">
      <c r="B86" s="13">
        <v>5</v>
      </c>
      <c r="D86" s="61" t="s">
        <v>180</v>
      </c>
      <c r="E86" s="54"/>
      <c r="F86" s="54"/>
      <c r="G86" s="54"/>
      <c r="H86" s="54"/>
      <c r="I86" s="54"/>
      <c r="J86" s="54"/>
      <c r="K86" s="55"/>
      <c r="S86" s="13">
        <v>2.2000000000000002</v>
      </c>
    </row>
    <row r="87" spans="2:19" ht="15.75" customHeight="1" x14ac:dyDescent="0.3">
      <c r="B87" s="13">
        <v>3</v>
      </c>
      <c r="D87" s="56"/>
      <c r="E87" s="48"/>
      <c r="F87" s="48"/>
      <c r="G87" s="48"/>
      <c r="H87" s="48"/>
      <c r="I87" s="48"/>
      <c r="J87" s="48"/>
      <c r="K87" s="57"/>
      <c r="S87" s="13">
        <v>3.6</v>
      </c>
    </row>
    <row r="88" spans="2:19" ht="15.75" customHeight="1" x14ac:dyDescent="0.3">
      <c r="B88" s="13">
        <v>4</v>
      </c>
      <c r="D88" s="56"/>
      <c r="E88" s="48"/>
      <c r="F88" s="48"/>
      <c r="G88" s="48"/>
      <c r="H88" s="48"/>
      <c r="I88" s="48"/>
      <c r="J88" s="48"/>
      <c r="K88" s="57"/>
      <c r="S88" s="13">
        <v>4</v>
      </c>
    </row>
    <row r="89" spans="2:19" ht="15.75" customHeight="1" x14ac:dyDescent="0.3">
      <c r="B89" s="13">
        <v>5</v>
      </c>
      <c r="D89" s="58"/>
      <c r="E89" s="59"/>
      <c r="F89" s="59"/>
      <c r="G89" s="59"/>
      <c r="H89" s="59"/>
      <c r="I89" s="59"/>
      <c r="J89" s="59"/>
      <c r="K89" s="60"/>
      <c r="S89" s="13">
        <v>2.7</v>
      </c>
    </row>
    <row r="90" spans="2:19" ht="15.75" customHeight="1" x14ac:dyDescent="0.3">
      <c r="B90" s="13">
        <v>4</v>
      </c>
      <c r="E90" s="1"/>
      <c r="F90" s="1"/>
      <c r="G90" s="1"/>
      <c r="H90" s="1"/>
      <c r="R90" s="1"/>
      <c r="S90" s="13">
        <v>3.8</v>
      </c>
    </row>
    <row r="91" spans="2:19" ht="15.75" customHeight="1" x14ac:dyDescent="0.3">
      <c r="B91" s="13">
        <v>3</v>
      </c>
      <c r="E91" s="16" t="s">
        <v>181</v>
      </c>
      <c r="F91" s="1"/>
      <c r="G91" s="1"/>
      <c r="H91" s="1"/>
      <c r="R91" s="1"/>
      <c r="S91" s="13">
        <v>3.5</v>
      </c>
    </row>
    <row r="92" spans="2:19" ht="15.75" customHeight="1" x14ac:dyDescent="0.3">
      <c r="B92" s="13">
        <v>3</v>
      </c>
      <c r="E92" s="13">
        <v>280</v>
      </c>
      <c r="F92" s="1"/>
      <c r="G92" s="24" t="s">
        <v>182</v>
      </c>
      <c r="H92" s="25"/>
      <c r="I92" s="25"/>
      <c r="J92" s="25"/>
      <c r="K92" s="25"/>
      <c r="L92" s="25"/>
      <c r="M92" s="25"/>
      <c r="N92" s="25"/>
      <c r="O92" s="25"/>
      <c r="P92" s="25"/>
      <c r="Q92" s="26"/>
      <c r="R92" s="1"/>
      <c r="S92" s="13">
        <v>3.2</v>
      </c>
    </row>
    <row r="93" spans="2:19" ht="15.75" customHeight="1" x14ac:dyDescent="0.3">
      <c r="B93" s="13">
        <v>4</v>
      </c>
      <c r="E93" s="13">
        <v>350</v>
      </c>
      <c r="F93" s="1"/>
      <c r="G93" s="27"/>
      <c r="H93" s="1"/>
      <c r="I93" s="1"/>
      <c r="J93" s="1"/>
      <c r="K93" s="1"/>
      <c r="L93" s="1"/>
      <c r="M93" s="1"/>
      <c r="N93" s="1"/>
      <c r="O93" s="1"/>
      <c r="P93" s="1"/>
      <c r="Q93" s="28"/>
      <c r="R93" s="1"/>
      <c r="S93" s="13">
        <v>4.4000000000000004</v>
      </c>
    </row>
    <row r="94" spans="2:19" ht="15.75" customHeight="1" x14ac:dyDescent="0.3">
      <c r="B94" s="13">
        <v>5</v>
      </c>
      <c r="E94" s="13">
        <v>310</v>
      </c>
      <c r="F94" s="1"/>
      <c r="G94" s="27"/>
      <c r="H94" s="1"/>
      <c r="I94" s="1">
        <f>SKEW(E92:E191)</f>
        <v>0.2092186247974063</v>
      </c>
      <c r="J94" s="1"/>
      <c r="K94" s="1"/>
      <c r="L94" s="1"/>
      <c r="M94" s="1"/>
      <c r="N94" s="1"/>
      <c r="O94" s="1"/>
      <c r="P94" s="1"/>
      <c r="Q94" s="28"/>
      <c r="R94" s="1"/>
      <c r="S94" s="13">
        <v>2</v>
      </c>
    </row>
    <row r="95" spans="2:19" ht="15.75" customHeight="1" x14ac:dyDescent="0.3">
      <c r="B95" s="13">
        <v>2</v>
      </c>
      <c r="E95" s="13">
        <v>270</v>
      </c>
      <c r="F95" s="1"/>
      <c r="G95" s="27"/>
      <c r="H95" s="1"/>
      <c r="I95" s="1"/>
      <c r="J95" s="1"/>
      <c r="K95" s="1"/>
      <c r="L95" s="1"/>
      <c r="M95" s="1"/>
      <c r="N95" s="1"/>
      <c r="O95" s="1"/>
      <c r="P95" s="1"/>
      <c r="Q95" s="28"/>
      <c r="R95" s="1"/>
      <c r="S95" s="13">
        <v>3.4</v>
      </c>
    </row>
    <row r="96" spans="2:19" ht="15.75" customHeight="1" x14ac:dyDescent="0.3">
      <c r="B96" s="13">
        <v>3</v>
      </c>
      <c r="E96" s="13">
        <v>390</v>
      </c>
      <c r="F96" s="1"/>
      <c r="G96" s="27"/>
      <c r="H96" s="1"/>
      <c r="I96" s="1"/>
      <c r="J96" s="1"/>
      <c r="K96" s="1"/>
      <c r="L96" s="1"/>
      <c r="M96" s="1"/>
      <c r="N96" s="1"/>
      <c r="O96" s="1"/>
      <c r="P96" s="1"/>
      <c r="Q96" s="28"/>
      <c r="R96" s="1"/>
      <c r="S96" s="13">
        <v>3.1</v>
      </c>
    </row>
    <row r="97" spans="2:19" ht="15.75" customHeight="1" x14ac:dyDescent="0.3">
      <c r="B97" s="13">
        <v>4</v>
      </c>
      <c r="E97" s="13">
        <v>320</v>
      </c>
      <c r="F97" s="1"/>
      <c r="G97" s="27"/>
      <c r="H97" s="11" t="s">
        <v>183</v>
      </c>
      <c r="I97" s="1"/>
      <c r="J97" s="1"/>
      <c r="K97" s="1"/>
      <c r="L97" s="1"/>
      <c r="M97" s="1"/>
      <c r="N97" s="1"/>
      <c r="O97" s="1"/>
      <c r="P97" s="1"/>
      <c r="Q97" s="28"/>
      <c r="R97" s="1"/>
      <c r="S97" s="13">
        <v>2.9</v>
      </c>
    </row>
    <row r="98" spans="2:19" ht="15.75" customHeight="1" x14ac:dyDescent="0.3">
      <c r="B98" s="13">
        <v>4</v>
      </c>
      <c r="E98" s="13">
        <v>290</v>
      </c>
      <c r="F98" s="1"/>
      <c r="G98" s="27"/>
      <c r="H98" s="1"/>
      <c r="I98" s="1">
        <f>KURT(E92:E191)</f>
        <v>-1.0374244845101974</v>
      </c>
      <c r="J98" s="1"/>
      <c r="K98" s="1"/>
      <c r="L98" s="1"/>
      <c r="M98" s="1"/>
      <c r="N98" s="1"/>
      <c r="O98" s="1"/>
      <c r="P98" s="1"/>
      <c r="Q98" s="28"/>
      <c r="R98" s="1"/>
      <c r="S98" s="13">
        <v>4.5999999999999996</v>
      </c>
    </row>
    <row r="99" spans="2:19" ht="15.75" customHeight="1" x14ac:dyDescent="0.3">
      <c r="B99" s="13">
        <v>3</v>
      </c>
      <c r="E99" s="13">
        <v>340</v>
      </c>
      <c r="F99" s="1"/>
      <c r="G99" s="27"/>
      <c r="H99" s="1"/>
      <c r="I99" s="1"/>
      <c r="J99" s="1"/>
      <c r="K99" s="1"/>
      <c r="L99" s="1"/>
      <c r="M99" s="1"/>
      <c r="N99" s="1"/>
      <c r="O99" s="1"/>
      <c r="P99" s="1"/>
      <c r="Q99" s="28"/>
      <c r="R99" s="1"/>
      <c r="S99" s="13">
        <v>3.3</v>
      </c>
    </row>
    <row r="100" spans="2:19" ht="15.75" customHeight="1" x14ac:dyDescent="0.3">
      <c r="B100" s="13">
        <v>5</v>
      </c>
      <c r="E100" s="13">
        <v>310</v>
      </c>
      <c r="F100" s="1"/>
      <c r="G100" s="27"/>
      <c r="H100" s="1"/>
      <c r="I100" s="1"/>
      <c r="J100" s="1"/>
      <c r="K100" s="1"/>
      <c r="L100" s="1"/>
      <c r="M100" s="1"/>
      <c r="N100" s="1"/>
      <c r="O100" s="1"/>
      <c r="P100" s="1"/>
      <c r="Q100" s="28"/>
      <c r="R100" s="1"/>
      <c r="S100" s="13">
        <v>2.5</v>
      </c>
    </row>
    <row r="101" spans="2:19" ht="15.75" customHeight="1" x14ac:dyDescent="0.3">
      <c r="B101" s="13">
        <v>4</v>
      </c>
      <c r="E101" s="13">
        <v>380</v>
      </c>
      <c r="F101" s="1"/>
      <c r="G101" s="27"/>
      <c r="H101" s="1"/>
      <c r="I101" s="1"/>
      <c r="J101" s="1"/>
      <c r="K101" s="1"/>
      <c r="L101" s="1"/>
      <c r="M101" s="1"/>
      <c r="N101" s="1"/>
      <c r="O101" s="1"/>
      <c r="P101" s="1"/>
      <c r="Q101" s="28"/>
      <c r="R101" s="1"/>
      <c r="S101" s="13">
        <v>4.9000000000000004</v>
      </c>
    </row>
    <row r="102" spans="2:19" ht="15.75" customHeight="1" x14ac:dyDescent="0.3">
      <c r="B102" s="13">
        <v>3</v>
      </c>
      <c r="E102" s="13">
        <v>270</v>
      </c>
      <c r="F102" s="1"/>
      <c r="G102" s="27"/>
      <c r="H102" s="11" t="s">
        <v>184</v>
      </c>
      <c r="I102" s="1"/>
      <c r="J102" s="1"/>
      <c r="K102" s="1"/>
      <c r="L102" s="1"/>
      <c r="M102" s="1"/>
      <c r="N102" s="1"/>
      <c r="O102" s="1"/>
      <c r="P102" s="1"/>
      <c r="Q102" s="28"/>
      <c r="R102" s="1"/>
    </row>
    <row r="103" spans="2:19" ht="15.75" customHeight="1" x14ac:dyDescent="0.3">
      <c r="B103" s="13">
        <v>4</v>
      </c>
      <c r="E103" s="13">
        <v>350</v>
      </c>
      <c r="F103" s="1"/>
      <c r="G103" s="27"/>
      <c r="H103" s="1"/>
      <c r="I103" s="1"/>
      <c r="J103" s="1"/>
      <c r="K103" s="1"/>
      <c r="L103" s="1"/>
      <c r="M103" s="1"/>
      <c r="N103" s="1"/>
      <c r="O103" s="1"/>
      <c r="P103" s="1"/>
      <c r="Q103" s="28"/>
      <c r="R103" s="1"/>
    </row>
    <row r="104" spans="2:19" ht="15.75" customHeight="1" x14ac:dyDescent="0.3">
      <c r="B104" s="13">
        <v>5</v>
      </c>
      <c r="E104" s="13">
        <v>300</v>
      </c>
      <c r="F104" s="1"/>
      <c r="G104" s="27"/>
      <c r="H104" s="1"/>
      <c r="I104" s="1" t="s">
        <v>185</v>
      </c>
      <c r="J104" s="1"/>
      <c r="K104" s="1"/>
      <c r="L104" s="1"/>
      <c r="M104" s="1"/>
      <c r="N104" s="1"/>
      <c r="O104" s="1"/>
      <c r="P104" s="1"/>
      <c r="Q104" s="28"/>
      <c r="R104" s="1"/>
    </row>
    <row r="105" spans="2:19" ht="15.75" customHeight="1" x14ac:dyDescent="0.3">
      <c r="B105" s="13">
        <v>4</v>
      </c>
      <c r="E105" s="13">
        <v>330</v>
      </c>
      <c r="F105" s="1"/>
      <c r="G105" s="27"/>
      <c r="H105" s="1"/>
      <c r="I105" s="1" t="s">
        <v>186</v>
      </c>
      <c r="J105" s="1"/>
      <c r="K105" s="1"/>
      <c r="L105" s="1"/>
      <c r="M105" s="1"/>
      <c r="N105" s="1"/>
      <c r="O105" s="1"/>
      <c r="P105" s="1"/>
      <c r="Q105" s="28"/>
      <c r="R105" s="1"/>
    </row>
    <row r="106" spans="2:19" ht="15.75" customHeight="1" x14ac:dyDescent="0.3">
      <c r="B106" s="13">
        <v>2</v>
      </c>
      <c r="E106" s="13">
        <v>370</v>
      </c>
      <c r="F106" s="1"/>
      <c r="G106" s="30"/>
      <c r="H106" s="31"/>
      <c r="I106" s="31"/>
      <c r="J106" s="31"/>
      <c r="K106" s="31"/>
      <c r="L106" s="31"/>
      <c r="M106" s="31"/>
      <c r="N106" s="31"/>
      <c r="O106" s="31"/>
      <c r="P106" s="31"/>
      <c r="Q106" s="32"/>
      <c r="R106" s="1"/>
    </row>
    <row r="107" spans="2:19" ht="15.75" customHeight="1" x14ac:dyDescent="0.3">
      <c r="B107" s="13">
        <v>3</v>
      </c>
      <c r="E107" s="13">
        <v>310</v>
      </c>
      <c r="F107" s="1"/>
      <c r="G107" s="1"/>
      <c r="H107" s="1"/>
      <c r="R107" s="1"/>
    </row>
    <row r="108" spans="2:19" ht="15.75" customHeight="1" x14ac:dyDescent="0.3">
      <c r="B108" s="13">
        <v>4</v>
      </c>
      <c r="E108" s="13">
        <v>280</v>
      </c>
      <c r="F108" s="1"/>
      <c r="G108" s="1"/>
      <c r="H108" s="1"/>
      <c r="R108" s="1"/>
    </row>
    <row r="109" spans="2:19" ht="15.75" customHeight="1" x14ac:dyDescent="0.3">
      <c r="B109" s="13">
        <v>5</v>
      </c>
      <c r="E109" s="13">
        <v>320</v>
      </c>
      <c r="F109" s="1"/>
      <c r="G109" s="1"/>
      <c r="H109" s="1"/>
      <c r="J109" s="65" t="s">
        <v>187</v>
      </c>
      <c r="K109" s="54"/>
      <c r="L109" s="54"/>
      <c r="M109" s="54"/>
      <c r="N109" s="54"/>
      <c r="O109" s="54"/>
      <c r="P109" s="55"/>
      <c r="Q109" s="33"/>
      <c r="R109" s="1"/>
    </row>
    <row r="110" spans="2:19" ht="15.75" customHeight="1" x14ac:dyDescent="0.3">
      <c r="B110" s="13">
        <v>3</v>
      </c>
      <c r="E110" s="13">
        <v>350</v>
      </c>
      <c r="F110" s="1"/>
      <c r="G110" s="1"/>
      <c r="H110" s="1"/>
      <c r="J110" s="56"/>
      <c r="K110" s="48"/>
      <c r="L110" s="48"/>
      <c r="M110" s="48"/>
      <c r="N110" s="48"/>
      <c r="O110" s="48"/>
      <c r="P110" s="57"/>
      <c r="Q110" s="33"/>
      <c r="R110" s="1"/>
    </row>
    <row r="111" spans="2:19" ht="15.75" customHeight="1" x14ac:dyDescent="0.3">
      <c r="B111" s="13">
        <v>4</v>
      </c>
      <c r="E111" s="13">
        <v>290</v>
      </c>
      <c r="F111" s="1"/>
      <c r="G111" s="1"/>
      <c r="J111" s="56"/>
      <c r="K111" s="48"/>
      <c r="L111" s="48"/>
      <c r="M111" s="48"/>
      <c r="N111" s="48"/>
      <c r="O111" s="48"/>
      <c r="P111" s="57"/>
      <c r="Q111" s="33"/>
      <c r="R111" s="1"/>
    </row>
    <row r="112" spans="2:19" ht="15.75" customHeight="1" x14ac:dyDescent="0.3">
      <c r="B112" s="13">
        <v>5</v>
      </c>
      <c r="E112" s="13">
        <v>270</v>
      </c>
      <c r="F112" s="1"/>
      <c r="G112" s="1"/>
      <c r="H112" s="1"/>
      <c r="J112" s="56"/>
      <c r="K112" s="48"/>
      <c r="L112" s="48"/>
      <c r="M112" s="48"/>
      <c r="N112" s="48"/>
      <c r="O112" s="48"/>
      <c r="P112" s="57"/>
      <c r="Q112" s="33"/>
      <c r="R112" s="1"/>
    </row>
    <row r="113" spans="2:23" ht="15.75" customHeight="1" x14ac:dyDescent="0.3">
      <c r="B113" s="13">
        <v>4</v>
      </c>
      <c r="E113" s="13">
        <v>350</v>
      </c>
      <c r="F113" s="1"/>
      <c r="G113" s="1"/>
      <c r="H113" s="1"/>
      <c r="J113" s="58"/>
      <c r="K113" s="59"/>
      <c r="L113" s="59"/>
      <c r="M113" s="59"/>
      <c r="N113" s="59"/>
      <c r="O113" s="59"/>
      <c r="P113" s="60"/>
      <c r="Q113" s="33"/>
      <c r="R113" s="1"/>
    </row>
    <row r="114" spans="2:23" ht="15.75" customHeight="1" x14ac:dyDescent="0.3">
      <c r="B114" s="13">
        <v>3</v>
      </c>
      <c r="E114" s="13">
        <v>300</v>
      </c>
      <c r="R114" s="1"/>
    </row>
    <row r="115" spans="2:23" ht="15.75" customHeight="1" x14ac:dyDescent="0.3">
      <c r="B115" s="13">
        <v>4</v>
      </c>
      <c r="E115" s="13">
        <v>330</v>
      </c>
      <c r="J115" s="16" t="s">
        <v>188</v>
      </c>
      <c r="R115" s="1"/>
    </row>
    <row r="116" spans="2:23" ht="15.75" customHeight="1" x14ac:dyDescent="0.3">
      <c r="B116" s="13">
        <v>5</v>
      </c>
      <c r="E116" s="13">
        <v>370</v>
      </c>
      <c r="J116" s="13">
        <v>12</v>
      </c>
      <c r="R116" s="1"/>
    </row>
    <row r="117" spans="2:23" ht="15.75" customHeight="1" x14ac:dyDescent="0.3">
      <c r="B117" s="13">
        <v>3</v>
      </c>
      <c r="E117" s="13">
        <v>310</v>
      </c>
      <c r="J117" s="13">
        <v>18</v>
      </c>
      <c r="R117" s="1"/>
    </row>
    <row r="118" spans="2:23" ht="15.75" customHeight="1" x14ac:dyDescent="0.3">
      <c r="B118" s="13">
        <v>4</v>
      </c>
      <c r="E118" s="13">
        <v>280</v>
      </c>
      <c r="J118" s="13">
        <v>15</v>
      </c>
      <c r="R118" s="1"/>
    </row>
    <row r="119" spans="2:23" ht="15.75" customHeight="1" x14ac:dyDescent="0.3">
      <c r="B119" s="13">
        <v>5</v>
      </c>
      <c r="E119" s="13">
        <v>320</v>
      </c>
      <c r="J119" s="13">
        <v>22</v>
      </c>
      <c r="L119" s="24" t="s">
        <v>189</v>
      </c>
      <c r="M119" s="25"/>
      <c r="N119" s="25"/>
      <c r="O119" s="25"/>
      <c r="P119" s="25"/>
      <c r="Q119" s="25"/>
      <c r="R119" s="25"/>
      <c r="S119" s="25"/>
      <c r="T119" s="25"/>
      <c r="U119" s="25"/>
      <c r="V119" s="25"/>
      <c r="W119" s="26"/>
    </row>
    <row r="120" spans="2:23" ht="15.75" customHeight="1" x14ac:dyDescent="0.3">
      <c r="B120" s="13">
        <v>4</v>
      </c>
      <c r="E120" s="13">
        <v>350</v>
      </c>
      <c r="J120" s="13">
        <v>20</v>
      </c>
      <c r="L120" s="27"/>
      <c r="M120" s="1">
        <f>SKEW(J116:J206)</f>
        <v>-0.32027116925080423</v>
      </c>
      <c r="N120" s="1"/>
      <c r="O120" s="1"/>
      <c r="P120" s="1"/>
      <c r="Q120" s="1"/>
      <c r="R120" s="1"/>
      <c r="S120" s="1"/>
      <c r="T120" s="1"/>
      <c r="U120" s="1"/>
      <c r="V120" s="1"/>
      <c r="W120" s="28"/>
    </row>
    <row r="121" spans="2:23" ht="15.75" customHeight="1" x14ac:dyDescent="0.3">
      <c r="B121" s="13">
        <v>3</v>
      </c>
      <c r="E121" s="13">
        <v>290</v>
      </c>
      <c r="J121" s="13">
        <v>14</v>
      </c>
      <c r="L121" s="27"/>
      <c r="M121" s="1"/>
      <c r="N121" s="1"/>
      <c r="O121" s="1"/>
      <c r="P121" s="1"/>
      <c r="Q121" s="1"/>
      <c r="R121" s="1"/>
      <c r="S121" s="1"/>
      <c r="T121" s="1"/>
      <c r="U121" s="1"/>
      <c r="V121" s="1"/>
      <c r="W121" s="28"/>
    </row>
    <row r="122" spans="2:23" ht="15.75" customHeight="1" x14ac:dyDescent="0.3">
      <c r="B122" s="13">
        <v>3</v>
      </c>
      <c r="E122" s="13">
        <v>270</v>
      </c>
      <c r="J122" s="13">
        <v>16</v>
      </c>
      <c r="L122" s="29" t="s">
        <v>190</v>
      </c>
      <c r="M122" s="1"/>
      <c r="N122" s="1"/>
      <c r="O122" s="1"/>
      <c r="P122" s="1"/>
      <c r="Q122" s="1"/>
      <c r="R122" s="1"/>
      <c r="S122" s="1"/>
      <c r="T122" s="1"/>
      <c r="U122" s="1"/>
      <c r="V122" s="1"/>
      <c r="W122" s="28"/>
    </row>
    <row r="123" spans="2:23" ht="15.75" customHeight="1" x14ac:dyDescent="0.3">
      <c r="B123" s="13">
        <v>4</v>
      </c>
      <c r="E123" s="13">
        <v>350</v>
      </c>
      <c r="J123" s="13">
        <v>21</v>
      </c>
      <c r="L123" s="27"/>
      <c r="M123" s="1">
        <f>KURT(J116:J206)</f>
        <v>-0.93218239342602027</v>
      </c>
      <c r="N123" s="1"/>
      <c r="O123" s="1"/>
      <c r="P123" s="1"/>
      <c r="Q123" s="1"/>
      <c r="R123" s="1"/>
      <c r="S123" s="1"/>
      <c r="T123" s="1"/>
      <c r="U123" s="1"/>
      <c r="V123" s="1"/>
      <c r="W123" s="28"/>
    </row>
    <row r="124" spans="2:23" ht="15.75" customHeight="1" x14ac:dyDescent="0.3">
      <c r="B124" s="13">
        <v>5</v>
      </c>
      <c r="E124" s="13">
        <v>300</v>
      </c>
      <c r="J124" s="13">
        <v>19</v>
      </c>
      <c r="L124" s="27"/>
      <c r="M124" s="1"/>
      <c r="N124" s="1"/>
      <c r="O124" s="1"/>
      <c r="P124" s="1"/>
      <c r="Q124" s="1"/>
      <c r="R124" s="1"/>
      <c r="S124" s="1"/>
      <c r="T124" s="1"/>
      <c r="U124" s="1"/>
      <c r="V124" s="1"/>
      <c r="W124" s="28"/>
    </row>
    <row r="125" spans="2:23" ht="15.75" customHeight="1" x14ac:dyDescent="0.3">
      <c r="B125" s="13">
        <v>2</v>
      </c>
      <c r="E125" s="13">
        <v>330</v>
      </c>
      <c r="J125" s="13">
        <v>17</v>
      </c>
      <c r="L125" s="27"/>
      <c r="M125" s="1"/>
      <c r="N125" s="1"/>
      <c r="O125" s="1"/>
      <c r="P125" s="1"/>
      <c r="Q125" s="1"/>
      <c r="R125" s="1"/>
      <c r="S125" s="1"/>
      <c r="T125" s="1"/>
      <c r="U125" s="1"/>
      <c r="V125" s="1"/>
      <c r="W125" s="28"/>
    </row>
    <row r="126" spans="2:23" ht="15.75" customHeight="1" x14ac:dyDescent="0.3">
      <c r="B126" s="13">
        <v>3</v>
      </c>
      <c r="E126" s="13">
        <v>370</v>
      </c>
      <c r="J126" s="13">
        <v>22</v>
      </c>
      <c r="L126" s="27"/>
      <c r="M126" s="1"/>
      <c r="N126" s="1"/>
      <c r="O126" s="1"/>
      <c r="P126" s="1"/>
      <c r="Q126" s="1"/>
      <c r="R126" s="1"/>
      <c r="S126" s="1"/>
      <c r="T126" s="1"/>
      <c r="U126" s="1"/>
      <c r="V126" s="1"/>
      <c r="W126" s="28"/>
    </row>
    <row r="127" spans="2:23" ht="15.75" customHeight="1" x14ac:dyDescent="0.3">
      <c r="B127" s="13">
        <v>4</v>
      </c>
      <c r="E127" s="13">
        <v>310</v>
      </c>
      <c r="J127" s="13">
        <v>19</v>
      </c>
      <c r="L127" s="29" t="s">
        <v>191</v>
      </c>
      <c r="M127" s="1"/>
      <c r="N127" s="1"/>
      <c r="O127" s="1"/>
      <c r="P127" s="1"/>
      <c r="Q127" s="1"/>
      <c r="R127" s="1"/>
      <c r="S127" s="1"/>
      <c r="T127" s="1"/>
      <c r="U127" s="1"/>
      <c r="V127" s="1"/>
      <c r="W127" s="28"/>
    </row>
    <row r="128" spans="2:23" ht="15.75" customHeight="1" x14ac:dyDescent="0.3">
      <c r="B128" s="13">
        <v>4</v>
      </c>
      <c r="E128" s="13">
        <v>280</v>
      </c>
      <c r="J128" s="13">
        <v>13</v>
      </c>
      <c r="L128" s="27"/>
      <c r="M128" s="1" t="s">
        <v>192</v>
      </c>
      <c r="N128" s="1"/>
      <c r="O128" s="1"/>
      <c r="P128" s="1"/>
      <c r="Q128" s="1"/>
      <c r="R128" s="1"/>
      <c r="S128" s="1"/>
      <c r="T128" s="1"/>
      <c r="U128" s="28"/>
      <c r="V128" s="1"/>
      <c r="W128" s="28"/>
    </row>
    <row r="129" spans="2:23" ht="15.75" customHeight="1" x14ac:dyDescent="0.3">
      <c r="B129" s="13">
        <v>3</v>
      </c>
      <c r="E129" s="13">
        <v>320</v>
      </c>
      <c r="J129" s="13">
        <v>16</v>
      </c>
      <c r="L129" s="27"/>
      <c r="M129" s="1" t="s">
        <v>193</v>
      </c>
      <c r="O129" s="1"/>
      <c r="P129" s="1"/>
      <c r="Q129" s="1"/>
      <c r="R129" s="1"/>
      <c r="S129" s="1"/>
      <c r="T129" s="1"/>
      <c r="U129" s="1"/>
      <c r="V129" s="1"/>
      <c r="W129" s="1"/>
    </row>
    <row r="130" spans="2:23" ht="15.75" customHeight="1" x14ac:dyDescent="0.3">
      <c r="B130" s="13">
        <v>5</v>
      </c>
      <c r="E130" s="13">
        <v>350</v>
      </c>
      <c r="J130" s="13">
        <v>21</v>
      </c>
      <c r="L130" s="27"/>
      <c r="M130" s="1" t="s">
        <v>194</v>
      </c>
      <c r="N130" s="1"/>
      <c r="O130" s="1"/>
      <c r="P130" s="1"/>
      <c r="Q130" s="1"/>
      <c r="R130" s="1"/>
      <c r="S130" s="1"/>
      <c r="T130" s="1"/>
      <c r="U130" s="1"/>
      <c r="V130" s="1"/>
      <c r="W130" s="1"/>
    </row>
    <row r="131" spans="2:23" ht="15.75" customHeight="1" x14ac:dyDescent="0.3">
      <c r="B131" s="13">
        <v>4</v>
      </c>
      <c r="E131" s="13">
        <v>290</v>
      </c>
      <c r="J131" s="13">
        <v>22</v>
      </c>
      <c r="L131" s="27"/>
      <c r="M131" s="1"/>
      <c r="N131" s="1"/>
      <c r="O131" s="1"/>
      <c r="P131" s="1"/>
      <c r="Q131" s="1"/>
      <c r="R131" s="1"/>
      <c r="S131" s="1"/>
      <c r="T131" s="1"/>
      <c r="U131" s="1"/>
      <c r="V131" s="1"/>
      <c r="W131" s="1"/>
    </row>
    <row r="132" spans="2:23" ht="15.75" customHeight="1" x14ac:dyDescent="0.3">
      <c r="B132" s="13">
        <v>3</v>
      </c>
      <c r="E132" s="13">
        <v>270</v>
      </c>
      <c r="J132" s="13">
        <v>17</v>
      </c>
      <c r="L132" s="27"/>
      <c r="M132" s="1"/>
      <c r="N132" s="1"/>
      <c r="O132" s="1"/>
      <c r="P132" s="1"/>
      <c r="Q132" s="1"/>
      <c r="R132" s="1"/>
      <c r="S132" s="1"/>
      <c r="T132" s="1"/>
      <c r="U132" s="1"/>
      <c r="V132" s="1"/>
      <c r="W132" s="28"/>
    </row>
    <row r="133" spans="2:23" ht="15.75" customHeight="1" x14ac:dyDescent="0.3">
      <c r="B133" s="13">
        <v>4</v>
      </c>
      <c r="E133" s="13">
        <v>350</v>
      </c>
      <c r="J133" s="13">
        <v>19</v>
      </c>
      <c r="L133" s="27"/>
      <c r="M133" s="1"/>
      <c r="N133" s="1"/>
      <c r="O133" s="1"/>
      <c r="P133" s="1"/>
      <c r="Q133" s="1"/>
      <c r="R133" s="1"/>
      <c r="S133" s="1"/>
      <c r="T133" s="1"/>
      <c r="U133" s="1"/>
      <c r="V133" s="1"/>
      <c r="W133" s="28"/>
    </row>
    <row r="134" spans="2:23" ht="15.75" customHeight="1" x14ac:dyDescent="0.3">
      <c r="B134" s="13">
        <v>5</v>
      </c>
      <c r="E134" s="13">
        <v>300</v>
      </c>
      <c r="J134" s="13">
        <v>22</v>
      </c>
      <c r="L134" s="30"/>
      <c r="M134" s="31"/>
      <c r="N134" s="31"/>
      <c r="O134" s="31"/>
      <c r="P134" s="31"/>
      <c r="Q134" s="31"/>
      <c r="R134" s="31"/>
      <c r="S134" s="31"/>
      <c r="T134" s="31"/>
      <c r="U134" s="31"/>
      <c r="V134" s="1"/>
      <c r="W134" s="32"/>
    </row>
    <row r="135" spans="2:23" ht="15.75" customHeight="1" x14ac:dyDescent="0.3">
      <c r="B135" s="13">
        <v>4</v>
      </c>
      <c r="E135" s="13">
        <v>330</v>
      </c>
      <c r="J135" s="13">
        <v>18</v>
      </c>
      <c r="R135" s="1"/>
    </row>
    <row r="136" spans="2:23" ht="15.75" customHeight="1" x14ac:dyDescent="0.3">
      <c r="B136" s="13">
        <v>2</v>
      </c>
      <c r="E136" s="13">
        <v>370</v>
      </c>
      <c r="J136" s="13">
        <v>14</v>
      </c>
      <c r="R136" s="1"/>
    </row>
    <row r="137" spans="2:23" ht="15.75" customHeight="1" x14ac:dyDescent="0.3">
      <c r="B137" s="13">
        <v>3</v>
      </c>
      <c r="E137" s="13">
        <v>310</v>
      </c>
      <c r="J137" s="13">
        <v>20</v>
      </c>
      <c r="R137" s="1"/>
    </row>
    <row r="138" spans="2:23" ht="15.75" customHeight="1" x14ac:dyDescent="0.3">
      <c r="B138" s="13">
        <v>4</v>
      </c>
      <c r="E138" s="13">
        <v>280</v>
      </c>
      <c r="J138" s="13">
        <v>19</v>
      </c>
      <c r="R138" s="1"/>
    </row>
    <row r="139" spans="2:23" ht="15.75" customHeight="1" x14ac:dyDescent="0.3">
      <c r="B139" s="13">
        <v>5</v>
      </c>
      <c r="E139" s="13">
        <v>320</v>
      </c>
      <c r="J139" s="13">
        <v>17</v>
      </c>
      <c r="R139" s="1"/>
    </row>
    <row r="140" spans="2:23" ht="15.75" customHeight="1" x14ac:dyDescent="0.3">
      <c r="B140" s="13">
        <v>3</v>
      </c>
      <c r="E140" s="13">
        <v>350</v>
      </c>
      <c r="J140" s="13">
        <v>22</v>
      </c>
      <c r="R140" s="1"/>
    </row>
    <row r="141" spans="2:23" ht="15.75" customHeight="1" x14ac:dyDescent="0.3">
      <c r="B141" s="13">
        <v>4</v>
      </c>
      <c r="E141" s="13">
        <v>290</v>
      </c>
      <c r="J141" s="13">
        <v>18</v>
      </c>
      <c r="R141" s="1"/>
    </row>
    <row r="142" spans="2:23" ht="15.75" customHeight="1" x14ac:dyDescent="0.3">
      <c r="B142" s="13">
        <v>5</v>
      </c>
      <c r="E142" s="13">
        <v>270</v>
      </c>
      <c r="J142" s="13">
        <v>15</v>
      </c>
      <c r="R142" s="1"/>
    </row>
    <row r="143" spans="2:23" ht="15.75" customHeight="1" x14ac:dyDescent="0.3">
      <c r="B143" s="13">
        <v>4</v>
      </c>
      <c r="E143" s="13">
        <v>350</v>
      </c>
      <c r="J143" s="13">
        <v>21</v>
      </c>
      <c r="R143" s="1"/>
    </row>
    <row r="144" spans="2:23" ht="15.75" customHeight="1" x14ac:dyDescent="0.3">
      <c r="B144" s="13">
        <v>3</v>
      </c>
      <c r="E144" s="13">
        <v>300</v>
      </c>
      <c r="J144" s="13">
        <v>20</v>
      </c>
      <c r="R144" s="1"/>
    </row>
    <row r="145" spans="2:18" ht="15.75" customHeight="1" x14ac:dyDescent="0.3">
      <c r="B145" s="13">
        <v>4</v>
      </c>
      <c r="E145" s="13">
        <v>330</v>
      </c>
      <c r="J145" s="13">
        <v>16</v>
      </c>
      <c r="R145" s="1"/>
    </row>
    <row r="146" spans="2:18" ht="15.75" customHeight="1" x14ac:dyDescent="0.3">
      <c r="B146" s="13">
        <v>5</v>
      </c>
      <c r="E146" s="13">
        <v>370</v>
      </c>
      <c r="J146" s="13">
        <v>12</v>
      </c>
      <c r="R146" s="1"/>
    </row>
    <row r="147" spans="2:18" ht="15.75" customHeight="1" x14ac:dyDescent="0.3">
      <c r="B147" s="13">
        <v>3</v>
      </c>
      <c r="E147" s="13">
        <v>310</v>
      </c>
      <c r="J147" s="13">
        <v>18</v>
      </c>
      <c r="R147" s="1"/>
    </row>
    <row r="148" spans="2:18" ht="15.75" customHeight="1" x14ac:dyDescent="0.3">
      <c r="B148" s="13">
        <v>4</v>
      </c>
      <c r="E148" s="13">
        <v>280</v>
      </c>
      <c r="J148" s="13">
        <v>15</v>
      </c>
      <c r="R148" s="1"/>
    </row>
    <row r="149" spans="2:18" ht="15.75" customHeight="1" x14ac:dyDescent="0.3">
      <c r="B149" s="13">
        <v>5</v>
      </c>
      <c r="E149" s="13">
        <v>320</v>
      </c>
      <c r="J149" s="13">
        <v>22</v>
      </c>
      <c r="R149" s="1"/>
    </row>
    <row r="150" spans="2:18" ht="15.75" customHeight="1" x14ac:dyDescent="0.3">
      <c r="B150" s="13">
        <v>4</v>
      </c>
      <c r="E150" s="13">
        <v>350</v>
      </c>
      <c r="J150" s="13">
        <v>20</v>
      </c>
      <c r="R150" s="1"/>
    </row>
    <row r="151" spans="2:18" ht="15.75" customHeight="1" x14ac:dyDescent="0.3">
      <c r="B151" s="13">
        <v>3</v>
      </c>
      <c r="E151" s="13">
        <v>290</v>
      </c>
      <c r="J151" s="13">
        <v>14</v>
      </c>
      <c r="R151" s="1"/>
    </row>
    <row r="152" spans="2:18" ht="15.75" customHeight="1" x14ac:dyDescent="0.3">
      <c r="B152" s="13">
        <v>3</v>
      </c>
      <c r="E152" s="13">
        <v>270</v>
      </c>
      <c r="J152" s="13">
        <v>16</v>
      </c>
      <c r="R152" s="1"/>
    </row>
    <row r="153" spans="2:18" ht="15.75" customHeight="1" x14ac:dyDescent="0.3">
      <c r="B153" s="13">
        <v>4</v>
      </c>
      <c r="E153" s="13">
        <v>350</v>
      </c>
      <c r="J153" s="13">
        <v>21</v>
      </c>
      <c r="R153" s="1"/>
    </row>
    <row r="154" spans="2:18" ht="15.75" customHeight="1" x14ac:dyDescent="0.3">
      <c r="B154" s="13">
        <v>5</v>
      </c>
      <c r="E154" s="13">
        <v>300</v>
      </c>
      <c r="J154" s="13">
        <v>19</v>
      </c>
      <c r="R154" s="1"/>
    </row>
    <row r="155" spans="2:18" ht="15.75" customHeight="1" x14ac:dyDescent="0.3">
      <c r="B155" s="13">
        <v>2</v>
      </c>
      <c r="E155" s="13">
        <v>330</v>
      </c>
      <c r="J155" s="13">
        <v>17</v>
      </c>
      <c r="R155" s="1"/>
    </row>
    <row r="156" spans="2:18" ht="15.75" customHeight="1" x14ac:dyDescent="0.3">
      <c r="B156" s="13">
        <v>3</v>
      </c>
      <c r="E156" s="13">
        <v>370</v>
      </c>
      <c r="J156" s="13">
        <v>22</v>
      </c>
      <c r="R156" s="1"/>
    </row>
    <row r="157" spans="2:18" ht="15.75" customHeight="1" x14ac:dyDescent="0.3">
      <c r="B157" s="13">
        <v>4</v>
      </c>
      <c r="E157" s="13">
        <v>310</v>
      </c>
      <c r="J157" s="13">
        <v>19</v>
      </c>
      <c r="R157" s="1"/>
    </row>
    <row r="158" spans="2:18" ht="15.75" customHeight="1" x14ac:dyDescent="0.3">
      <c r="B158" s="13">
        <v>4</v>
      </c>
      <c r="E158" s="13">
        <v>280</v>
      </c>
      <c r="J158" s="13">
        <v>13</v>
      </c>
      <c r="R158" s="1"/>
    </row>
    <row r="159" spans="2:18" ht="15.75" customHeight="1" x14ac:dyDescent="0.3">
      <c r="B159" s="13">
        <v>3</v>
      </c>
      <c r="E159" s="13">
        <v>320</v>
      </c>
      <c r="J159" s="13">
        <v>16</v>
      </c>
      <c r="R159" s="1"/>
    </row>
    <row r="160" spans="2:18" ht="15.75" customHeight="1" x14ac:dyDescent="0.3">
      <c r="B160" s="13">
        <v>5</v>
      </c>
      <c r="E160" s="13">
        <v>350</v>
      </c>
      <c r="J160" s="13">
        <v>21</v>
      </c>
      <c r="R160" s="1"/>
    </row>
    <row r="161" spans="2:18" ht="15.75" customHeight="1" x14ac:dyDescent="0.3">
      <c r="B161" s="13">
        <v>4</v>
      </c>
      <c r="E161" s="13">
        <v>290</v>
      </c>
      <c r="J161" s="13">
        <v>22</v>
      </c>
      <c r="R161" s="1"/>
    </row>
    <row r="162" spans="2:18" ht="15.75" customHeight="1" x14ac:dyDescent="0.3">
      <c r="B162" s="13">
        <v>3</v>
      </c>
      <c r="E162" s="13">
        <v>270</v>
      </c>
      <c r="J162" s="13">
        <v>17</v>
      </c>
      <c r="R162" s="1"/>
    </row>
    <row r="163" spans="2:18" ht="15.75" customHeight="1" x14ac:dyDescent="0.3">
      <c r="B163" s="13">
        <v>2</v>
      </c>
      <c r="E163" s="13">
        <v>350</v>
      </c>
      <c r="J163" s="13">
        <v>19</v>
      </c>
      <c r="R163" s="1"/>
    </row>
    <row r="164" spans="2:18" ht="15.75" customHeight="1" x14ac:dyDescent="0.3">
      <c r="B164" s="13">
        <v>5</v>
      </c>
      <c r="E164" s="13">
        <v>300</v>
      </c>
      <c r="J164" s="13">
        <v>22</v>
      </c>
      <c r="R164" s="1"/>
    </row>
    <row r="165" spans="2:18" ht="15.75" customHeight="1" x14ac:dyDescent="0.3">
      <c r="E165" s="13">
        <v>330</v>
      </c>
      <c r="J165" s="13">
        <v>18</v>
      </c>
      <c r="R165" s="1"/>
    </row>
    <row r="166" spans="2:18" ht="15.75" customHeight="1" x14ac:dyDescent="0.3">
      <c r="E166" s="13">
        <v>370</v>
      </c>
      <c r="J166" s="13">
        <v>14</v>
      </c>
      <c r="R166" s="1"/>
    </row>
    <row r="167" spans="2:18" ht="15.75" customHeight="1" x14ac:dyDescent="0.3">
      <c r="E167" s="13">
        <v>310</v>
      </c>
      <c r="J167" s="13">
        <v>20</v>
      </c>
      <c r="R167" s="1"/>
    </row>
    <row r="168" spans="2:18" ht="15.75" customHeight="1" x14ac:dyDescent="0.3">
      <c r="E168" s="13">
        <v>280</v>
      </c>
      <c r="J168" s="13">
        <v>19</v>
      </c>
      <c r="R168" s="1"/>
    </row>
    <row r="169" spans="2:18" ht="15.75" customHeight="1" x14ac:dyDescent="0.3">
      <c r="E169" s="13">
        <v>320</v>
      </c>
      <c r="J169" s="13">
        <v>17</v>
      </c>
      <c r="R169" s="1"/>
    </row>
    <row r="170" spans="2:18" ht="15.75" customHeight="1" x14ac:dyDescent="0.3">
      <c r="E170" s="13">
        <v>350</v>
      </c>
      <c r="J170" s="13">
        <v>22</v>
      </c>
      <c r="R170" s="1"/>
    </row>
    <row r="171" spans="2:18" ht="15.75" customHeight="1" x14ac:dyDescent="0.3">
      <c r="E171" s="13">
        <v>290</v>
      </c>
      <c r="J171" s="13">
        <v>18</v>
      </c>
      <c r="R171" s="1"/>
    </row>
    <row r="172" spans="2:18" ht="15.75" customHeight="1" x14ac:dyDescent="0.3">
      <c r="E172" s="13">
        <v>270</v>
      </c>
      <c r="J172" s="13">
        <v>15</v>
      </c>
      <c r="R172" s="1"/>
    </row>
    <row r="173" spans="2:18" ht="15.75" customHeight="1" x14ac:dyDescent="0.3">
      <c r="E173" s="13">
        <v>350</v>
      </c>
      <c r="J173" s="13">
        <v>21</v>
      </c>
    </row>
    <row r="174" spans="2:18" ht="15.75" customHeight="1" x14ac:dyDescent="0.3">
      <c r="E174" s="13">
        <v>300</v>
      </c>
      <c r="J174" s="13">
        <v>20</v>
      </c>
    </row>
    <row r="175" spans="2:18" ht="15.75" customHeight="1" x14ac:dyDescent="0.3">
      <c r="E175" s="13">
        <v>330</v>
      </c>
      <c r="J175" s="13">
        <v>16</v>
      </c>
    </row>
    <row r="176" spans="2:18" ht="15.75" customHeight="1" x14ac:dyDescent="0.3">
      <c r="E176" s="13">
        <v>370</v>
      </c>
      <c r="J176" s="13">
        <v>12</v>
      </c>
    </row>
    <row r="177" spans="5:10" ht="15.75" customHeight="1" x14ac:dyDescent="0.3">
      <c r="E177" s="13">
        <v>310</v>
      </c>
      <c r="J177" s="13">
        <v>18</v>
      </c>
    </row>
    <row r="178" spans="5:10" ht="15.75" customHeight="1" x14ac:dyDescent="0.3">
      <c r="E178" s="13">
        <v>280</v>
      </c>
      <c r="J178" s="13">
        <v>15</v>
      </c>
    </row>
    <row r="179" spans="5:10" ht="15.75" customHeight="1" x14ac:dyDescent="0.3">
      <c r="E179" s="13">
        <v>320</v>
      </c>
      <c r="J179" s="13">
        <v>22</v>
      </c>
    </row>
    <row r="180" spans="5:10" ht="15.75" customHeight="1" x14ac:dyDescent="0.3">
      <c r="E180" s="13">
        <v>350</v>
      </c>
      <c r="J180" s="13">
        <v>20</v>
      </c>
    </row>
    <row r="181" spans="5:10" ht="15.75" customHeight="1" x14ac:dyDescent="0.3">
      <c r="E181" s="13">
        <v>290</v>
      </c>
      <c r="J181" s="13">
        <v>14</v>
      </c>
    </row>
    <row r="182" spans="5:10" ht="15.75" customHeight="1" x14ac:dyDescent="0.3">
      <c r="E182" s="13">
        <v>270</v>
      </c>
      <c r="J182" s="13">
        <v>16</v>
      </c>
    </row>
    <row r="183" spans="5:10" ht="15.75" customHeight="1" x14ac:dyDescent="0.3">
      <c r="E183" s="13">
        <v>350</v>
      </c>
      <c r="J183" s="13">
        <v>21</v>
      </c>
    </row>
    <row r="184" spans="5:10" ht="15.75" customHeight="1" x14ac:dyDescent="0.3">
      <c r="E184" s="13">
        <v>300</v>
      </c>
      <c r="J184" s="13">
        <v>19</v>
      </c>
    </row>
    <row r="185" spans="5:10" ht="15.75" customHeight="1" x14ac:dyDescent="0.3">
      <c r="E185" s="13">
        <v>330</v>
      </c>
      <c r="J185" s="13">
        <v>13</v>
      </c>
    </row>
    <row r="186" spans="5:10" ht="15.75" customHeight="1" x14ac:dyDescent="0.3">
      <c r="E186" s="13">
        <v>370</v>
      </c>
      <c r="J186" s="13">
        <v>16</v>
      </c>
    </row>
    <row r="187" spans="5:10" ht="15.75" customHeight="1" x14ac:dyDescent="0.3">
      <c r="E187" s="13">
        <v>310</v>
      </c>
      <c r="J187" s="13">
        <v>21</v>
      </c>
    </row>
    <row r="188" spans="5:10" ht="15.75" customHeight="1" x14ac:dyDescent="0.3">
      <c r="E188" s="13">
        <v>280</v>
      </c>
      <c r="J188" s="13">
        <v>22</v>
      </c>
    </row>
    <row r="189" spans="5:10" ht="15.75" customHeight="1" x14ac:dyDescent="0.3">
      <c r="E189" s="13">
        <v>320</v>
      </c>
      <c r="J189" s="13">
        <v>17</v>
      </c>
    </row>
    <row r="190" spans="5:10" ht="15.75" customHeight="1" x14ac:dyDescent="0.3">
      <c r="E190" s="13">
        <v>350</v>
      </c>
      <c r="J190" s="13">
        <v>19</v>
      </c>
    </row>
    <row r="191" spans="5:10" ht="15.75" customHeight="1" x14ac:dyDescent="0.3">
      <c r="E191" s="13">
        <v>290</v>
      </c>
      <c r="J191" s="13">
        <v>22</v>
      </c>
    </row>
    <row r="192" spans="5:10" ht="15.75" customHeight="1" x14ac:dyDescent="0.3">
      <c r="J192" s="13">
        <v>18</v>
      </c>
    </row>
    <row r="193" spans="10:10" ht="15.75" customHeight="1" x14ac:dyDescent="0.3">
      <c r="J193" s="13">
        <v>15</v>
      </c>
    </row>
    <row r="194" spans="10:10" ht="15.75" customHeight="1" x14ac:dyDescent="0.3">
      <c r="J194" s="13">
        <v>21</v>
      </c>
    </row>
    <row r="195" spans="10:10" ht="15.75" customHeight="1" x14ac:dyDescent="0.3">
      <c r="J195" s="13">
        <v>20</v>
      </c>
    </row>
    <row r="196" spans="10:10" ht="15.75" customHeight="1" x14ac:dyDescent="0.3">
      <c r="J196" s="13">
        <v>16</v>
      </c>
    </row>
    <row r="197" spans="10:10" ht="15.75" customHeight="1" x14ac:dyDescent="0.3">
      <c r="J197" s="13">
        <v>12</v>
      </c>
    </row>
    <row r="198" spans="10:10" ht="15.75" customHeight="1" x14ac:dyDescent="0.3">
      <c r="J198" s="13">
        <v>18</v>
      </c>
    </row>
    <row r="199" spans="10:10" ht="15.75" customHeight="1" x14ac:dyDescent="0.3">
      <c r="J199" s="13">
        <v>15</v>
      </c>
    </row>
    <row r="200" spans="10:10" ht="15.75" customHeight="1" x14ac:dyDescent="0.3">
      <c r="J200" s="13">
        <v>22</v>
      </c>
    </row>
    <row r="201" spans="10:10" ht="15.75" customHeight="1" x14ac:dyDescent="0.3">
      <c r="J201" s="13">
        <v>20</v>
      </c>
    </row>
    <row r="202" spans="10:10" ht="15.75" customHeight="1" x14ac:dyDescent="0.3">
      <c r="J202" s="13">
        <v>14</v>
      </c>
    </row>
    <row r="203" spans="10:10" ht="15.75" customHeight="1" x14ac:dyDescent="0.3">
      <c r="J203" s="13">
        <v>16</v>
      </c>
    </row>
    <row r="204" spans="10:10" ht="15.75" customHeight="1" x14ac:dyDescent="0.3">
      <c r="J204" s="13">
        <v>21</v>
      </c>
    </row>
    <row r="205" spans="10:10" ht="15.75" customHeight="1" x14ac:dyDescent="0.3">
      <c r="J205" s="13">
        <v>19</v>
      </c>
    </row>
    <row r="206" spans="10:10" ht="15.75" customHeight="1" x14ac:dyDescent="0.3">
      <c r="J206" s="13">
        <v>17</v>
      </c>
    </row>
    <row r="207" spans="10:10" ht="15.75" customHeight="1" x14ac:dyDescent="0.3"/>
    <row r="208" spans="10:10"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5">
    <mergeCell ref="B2:G4"/>
    <mergeCell ref="P2:W5"/>
    <mergeCell ref="B59:H62"/>
    <mergeCell ref="D86:K89"/>
    <mergeCell ref="J109:P113"/>
  </mergeCell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AS1000"/>
  <sheetViews>
    <sheetView topLeftCell="J92" workbookViewId="0">
      <selection activeCell="K5" sqref="K5"/>
    </sheetView>
  </sheetViews>
  <sheetFormatPr defaultColWidth="14.44140625" defaultRowHeight="15" customHeight="1" x14ac:dyDescent="0.3"/>
  <cols>
    <col min="1" max="1" width="8.6640625" customWidth="1"/>
    <col min="2" max="2" width="17.5546875" customWidth="1"/>
    <col min="3" max="5" width="8.6640625" customWidth="1"/>
    <col min="6" max="6" width="24.44140625" customWidth="1"/>
    <col min="7" max="10" width="8.6640625" customWidth="1"/>
    <col min="11" max="11" width="21.88671875" customWidth="1"/>
    <col min="12" max="13" width="8.6640625" customWidth="1"/>
    <col min="14" max="15" width="19.5546875" customWidth="1"/>
    <col min="16" max="19" width="8.6640625" customWidth="1"/>
    <col min="20" max="23" width="21.5546875" customWidth="1"/>
    <col min="24" max="24" width="21.88671875" customWidth="1"/>
    <col min="25" max="30" width="8.6640625" customWidth="1"/>
    <col min="31" max="31" width="13.44140625" customWidth="1"/>
    <col min="32" max="45" width="8.6640625" customWidth="1"/>
  </cols>
  <sheetData>
    <row r="1" spans="2:38" ht="14.4" x14ac:dyDescent="0.3">
      <c r="T1" s="61" t="s">
        <v>195</v>
      </c>
      <c r="U1" s="54"/>
      <c r="V1" s="54"/>
      <c r="W1" s="54"/>
      <c r="X1" s="54"/>
      <c r="Y1" s="54"/>
      <c r="Z1" s="54"/>
      <c r="AA1" s="54"/>
      <c r="AB1" s="54"/>
      <c r="AC1" s="54"/>
      <c r="AD1" s="55"/>
    </row>
    <row r="2" spans="2:38" ht="14.4" x14ac:dyDescent="0.3">
      <c r="B2" s="61" t="s">
        <v>196</v>
      </c>
      <c r="C2" s="54"/>
      <c r="D2" s="54"/>
      <c r="E2" s="54"/>
      <c r="F2" s="54"/>
      <c r="G2" s="54"/>
      <c r="H2" s="55"/>
      <c r="T2" s="56"/>
      <c r="U2" s="48"/>
      <c r="V2" s="48"/>
      <c r="W2" s="48"/>
      <c r="X2" s="48"/>
      <c r="Y2" s="48"/>
      <c r="Z2" s="48"/>
      <c r="AA2" s="48"/>
      <c r="AB2" s="48"/>
      <c r="AC2" s="48"/>
      <c r="AD2" s="57"/>
    </row>
    <row r="3" spans="2:38" ht="14.4" x14ac:dyDescent="0.3">
      <c r="B3" s="56"/>
      <c r="C3" s="48"/>
      <c r="D3" s="48"/>
      <c r="E3" s="48"/>
      <c r="F3" s="48"/>
      <c r="G3" s="48"/>
      <c r="H3" s="57"/>
      <c r="T3" s="56"/>
      <c r="U3" s="48"/>
      <c r="V3" s="48"/>
      <c r="W3" s="48"/>
      <c r="X3" s="48"/>
      <c r="Y3" s="48"/>
      <c r="Z3" s="48"/>
      <c r="AA3" s="48"/>
      <c r="AB3" s="48"/>
      <c r="AC3" s="48"/>
      <c r="AD3" s="57"/>
    </row>
    <row r="4" spans="2:38" ht="14.4" x14ac:dyDescent="0.3">
      <c r="B4" s="58"/>
      <c r="C4" s="59"/>
      <c r="D4" s="59"/>
      <c r="E4" s="59"/>
      <c r="F4" s="59"/>
      <c r="G4" s="59"/>
      <c r="H4" s="60"/>
      <c r="T4" s="56"/>
      <c r="U4" s="48"/>
      <c r="V4" s="48"/>
      <c r="W4" s="48"/>
      <c r="X4" s="48"/>
      <c r="Y4" s="48"/>
      <c r="Z4" s="48"/>
      <c r="AA4" s="48"/>
      <c r="AB4" s="48"/>
      <c r="AC4" s="48"/>
      <c r="AD4" s="57"/>
    </row>
    <row r="5" spans="2:38" ht="14.4" x14ac:dyDescent="0.3">
      <c r="T5" s="58"/>
      <c r="U5" s="59"/>
      <c r="V5" s="59"/>
      <c r="W5" s="59"/>
      <c r="X5" s="59"/>
      <c r="Y5" s="59"/>
      <c r="Z5" s="59"/>
      <c r="AA5" s="59"/>
      <c r="AB5" s="59"/>
      <c r="AC5" s="59"/>
      <c r="AD5" s="60"/>
    </row>
    <row r="6" spans="2:38" ht="14.4" x14ac:dyDescent="0.3">
      <c r="B6" s="16" t="s">
        <v>197</v>
      </c>
    </row>
    <row r="7" spans="2:38" ht="14.4" x14ac:dyDescent="0.3">
      <c r="B7" s="13">
        <v>40</v>
      </c>
      <c r="X7" s="16" t="s">
        <v>198</v>
      </c>
    </row>
    <row r="8" spans="2:38" ht="14.4" x14ac:dyDescent="0.3">
      <c r="B8" s="13">
        <v>45</v>
      </c>
      <c r="X8" s="13">
        <v>55</v>
      </c>
    </row>
    <row r="9" spans="2:38" ht="14.4" x14ac:dyDescent="0.3">
      <c r="B9" s="13">
        <v>50</v>
      </c>
      <c r="X9" s="13">
        <v>60</v>
      </c>
      <c r="AA9" s="24" t="s">
        <v>199</v>
      </c>
      <c r="AB9" s="25"/>
      <c r="AC9" s="25"/>
      <c r="AD9" s="25"/>
      <c r="AE9" s="25"/>
      <c r="AF9" s="25"/>
      <c r="AG9" s="25"/>
      <c r="AH9" s="25"/>
      <c r="AI9" s="25"/>
      <c r="AJ9" s="25"/>
      <c r="AK9" s="25"/>
      <c r="AL9" s="26"/>
    </row>
    <row r="10" spans="2:38" ht="14.4" x14ac:dyDescent="0.3">
      <c r="B10" s="13">
        <v>55</v>
      </c>
      <c r="X10" s="13">
        <v>62</v>
      </c>
      <c r="AA10" s="27"/>
      <c r="AB10" s="1"/>
      <c r="AC10" s="11" t="s">
        <v>200</v>
      </c>
      <c r="AD10" s="1"/>
      <c r="AE10" s="1">
        <f>QUARTILE(weights__in_kilograms,1)</f>
        <v>142.5</v>
      </c>
      <c r="AF10" s="1"/>
      <c r="AG10" s="1"/>
      <c r="AH10" s="1"/>
      <c r="AI10" s="1"/>
      <c r="AJ10" s="1"/>
      <c r="AK10" s="1"/>
      <c r="AL10" s="28"/>
    </row>
    <row r="11" spans="2:38" ht="14.4" x14ac:dyDescent="0.3">
      <c r="B11" s="13">
        <v>60</v>
      </c>
      <c r="E11" s="34"/>
      <c r="F11" s="25"/>
      <c r="G11" s="25"/>
      <c r="H11" s="25"/>
      <c r="I11" s="25"/>
      <c r="J11" s="25"/>
      <c r="K11" s="25"/>
      <c r="L11" s="25"/>
      <c r="M11" s="25"/>
      <c r="N11" s="25"/>
      <c r="O11" s="26"/>
      <c r="X11" s="13">
        <v>65</v>
      </c>
      <c r="AA11" s="27"/>
      <c r="AB11" s="1"/>
      <c r="AC11" s="11" t="s">
        <v>201</v>
      </c>
      <c r="AD11" s="1"/>
      <c r="AE11" s="1">
        <f>QUARTILE(weights__in_kilograms,2)</f>
        <v>270</v>
      </c>
      <c r="AF11" s="1"/>
      <c r="AG11" s="1"/>
      <c r="AH11" s="1"/>
      <c r="AI11" s="1"/>
      <c r="AJ11" s="1"/>
      <c r="AK11" s="1"/>
      <c r="AL11" s="28"/>
    </row>
    <row r="12" spans="2:38" ht="14.4" x14ac:dyDescent="0.3">
      <c r="B12" s="13">
        <v>62</v>
      </c>
      <c r="E12" s="29" t="s">
        <v>202</v>
      </c>
      <c r="F12" s="1"/>
      <c r="G12" s="1"/>
      <c r="H12" s="1"/>
      <c r="I12" s="1"/>
      <c r="J12" s="1"/>
      <c r="K12" s="1"/>
      <c r="L12" s="1"/>
      <c r="M12" s="1"/>
      <c r="N12" s="1"/>
      <c r="O12" s="28"/>
      <c r="X12" s="13">
        <v>68</v>
      </c>
      <c r="AA12" s="27"/>
      <c r="AB12" s="1"/>
      <c r="AC12" s="11" t="s">
        <v>203</v>
      </c>
      <c r="AD12" s="1"/>
      <c r="AE12" s="1">
        <f>QUARTILE(weights__in_kilograms,3)</f>
        <v>392.5</v>
      </c>
      <c r="AF12" s="1"/>
      <c r="AG12" s="1"/>
      <c r="AH12" s="1"/>
      <c r="AI12" s="1"/>
      <c r="AJ12" s="1"/>
      <c r="AK12" s="1"/>
      <c r="AL12" s="28"/>
    </row>
    <row r="13" spans="2:38" ht="14.4" x14ac:dyDescent="0.3">
      <c r="B13" s="13">
        <v>65</v>
      </c>
      <c r="E13" s="27"/>
      <c r="F13" s="1"/>
      <c r="G13" s="1"/>
      <c r="H13" s="1"/>
      <c r="I13" s="1"/>
      <c r="J13" s="1"/>
      <c r="K13" s="1"/>
      <c r="L13" s="1"/>
      <c r="M13" s="1"/>
      <c r="N13" s="1"/>
      <c r="O13" s="28"/>
      <c r="X13" s="13">
        <v>70</v>
      </c>
      <c r="AA13" s="27"/>
      <c r="AB13" s="1"/>
      <c r="AC13" s="1"/>
      <c r="AD13" s="1"/>
      <c r="AE13" s="1"/>
      <c r="AF13" s="1"/>
      <c r="AG13" s="1"/>
      <c r="AH13" s="1"/>
      <c r="AI13" s="1"/>
      <c r="AJ13" s="1"/>
      <c r="AK13" s="1"/>
      <c r="AL13" s="28"/>
    </row>
    <row r="14" spans="2:38" ht="14.4" x14ac:dyDescent="0.3">
      <c r="B14" s="13">
        <v>68</v>
      </c>
      <c r="E14" s="27"/>
      <c r="F14" s="1"/>
      <c r="G14" s="11" t="s">
        <v>200</v>
      </c>
      <c r="H14" s="1"/>
      <c r="I14" s="1">
        <f>QUARTILE(B7:B105,1)</f>
        <v>127.5</v>
      </c>
      <c r="J14" s="1"/>
      <c r="K14" s="1"/>
      <c r="L14" s="1"/>
      <c r="M14" s="1"/>
      <c r="N14" s="1"/>
      <c r="O14" s="28"/>
      <c r="X14" s="13">
        <v>72</v>
      </c>
      <c r="AA14" s="27"/>
      <c r="AB14" s="1"/>
      <c r="AC14" s="1"/>
      <c r="AD14" s="1"/>
      <c r="AE14" s="1"/>
      <c r="AF14" s="1"/>
      <c r="AG14" s="1"/>
      <c r="AH14" s="1"/>
      <c r="AI14" s="1"/>
      <c r="AJ14" s="1"/>
      <c r="AK14" s="1"/>
      <c r="AL14" s="28"/>
    </row>
    <row r="15" spans="2:38" ht="14.4" x14ac:dyDescent="0.3">
      <c r="B15" s="13">
        <v>70</v>
      </c>
      <c r="E15" s="27"/>
      <c r="F15" s="1"/>
      <c r="G15" s="11" t="s">
        <v>201</v>
      </c>
      <c r="H15" s="1"/>
      <c r="I15" s="1">
        <f>MEDIAN(B6:B105)</f>
        <v>255</v>
      </c>
      <c r="J15" s="1"/>
      <c r="K15" s="1"/>
      <c r="L15" s="1"/>
      <c r="M15" s="1"/>
      <c r="N15" s="1"/>
      <c r="O15" s="28"/>
      <c r="X15" s="13">
        <v>75</v>
      </c>
      <c r="AA15" s="29" t="s">
        <v>204</v>
      </c>
      <c r="AB15" s="1"/>
      <c r="AC15" s="1"/>
      <c r="AD15" s="1"/>
      <c r="AE15" s="1"/>
      <c r="AF15" s="1"/>
      <c r="AG15" s="1"/>
      <c r="AH15" s="1"/>
      <c r="AI15" s="1"/>
      <c r="AJ15" s="1"/>
      <c r="AK15" s="1"/>
      <c r="AL15" s="28"/>
    </row>
    <row r="16" spans="2:38" ht="14.4" x14ac:dyDescent="0.3">
      <c r="B16" s="13">
        <v>72</v>
      </c>
      <c r="E16" s="27"/>
      <c r="F16" s="1"/>
      <c r="G16" s="11" t="s">
        <v>203</v>
      </c>
      <c r="H16" s="1"/>
      <c r="I16" s="1">
        <f>QUARTILE(B7:B105,3)</f>
        <v>377.5</v>
      </c>
      <c r="J16" s="1"/>
      <c r="K16" s="1"/>
      <c r="L16" s="1"/>
      <c r="M16" s="1"/>
      <c r="N16" s="1"/>
      <c r="O16" s="28"/>
      <c r="X16" s="13">
        <v>78</v>
      </c>
      <c r="AA16" s="27"/>
      <c r="AB16" s="1"/>
      <c r="AC16" s="1"/>
      <c r="AD16" s="11" t="s">
        <v>205</v>
      </c>
      <c r="AE16" s="1"/>
      <c r="AF16" s="1">
        <f>PERCENTILE(weights__in_kilograms,0.15)</f>
        <v>94.1</v>
      </c>
      <c r="AG16" s="1"/>
      <c r="AH16" s="1"/>
      <c r="AI16" s="1"/>
      <c r="AJ16" s="1"/>
      <c r="AK16" s="1"/>
      <c r="AL16" s="28"/>
    </row>
    <row r="17" spans="2:38" ht="14.4" x14ac:dyDescent="0.3">
      <c r="B17" s="13">
        <v>75</v>
      </c>
      <c r="E17" s="27"/>
      <c r="F17" s="1"/>
      <c r="G17" s="1"/>
      <c r="H17" s="1"/>
      <c r="I17" s="1"/>
      <c r="J17" s="1"/>
      <c r="K17" s="1"/>
      <c r="L17" s="1"/>
      <c r="M17" s="1"/>
      <c r="N17" s="1"/>
      <c r="O17" s="28"/>
      <c r="X17" s="13">
        <v>80</v>
      </c>
      <c r="AA17" s="27"/>
      <c r="AB17" s="1"/>
      <c r="AC17" s="1"/>
      <c r="AD17" s="11" t="s">
        <v>206</v>
      </c>
      <c r="AE17" s="1"/>
      <c r="AF17" s="1">
        <f>PERCENTILE(weights__in_kilograms,0.5)</f>
        <v>270</v>
      </c>
      <c r="AG17" s="1"/>
      <c r="AH17" s="1"/>
      <c r="AI17" s="1"/>
      <c r="AJ17" s="1"/>
      <c r="AK17" s="1"/>
      <c r="AL17" s="28"/>
    </row>
    <row r="18" spans="2:38" ht="14.4" x14ac:dyDescent="0.3">
      <c r="B18" s="13">
        <v>78</v>
      </c>
      <c r="E18" s="29" t="s">
        <v>207</v>
      </c>
      <c r="F18" s="1"/>
      <c r="G18" s="1"/>
      <c r="H18" s="1"/>
      <c r="I18" s="1"/>
      <c r="J18" s="1"/>
      <c r="K18" s="1"/>
      <c r="L18" s="1"/>
      <c r="M18" s="1"/>
      <c r="N18" s="1"/>
      <c r="O18" s="28"/>
      <c r="X18" s="13">
        <v>82</v>
      </c>
      <c r="AA18" s="27"/>
      <c r="AB18" s="1"/>
      <c r="AC18" s="1"/>
      <c r="AD18" s="11" t="s">
        <v>208</v>
      </c>
      <c r="AE18" s="1"/>
      <c r="AF18" s="1">
        <f>PERCENTILE(weights__in_kilograms,0.85)</f>
        <v>441.5</v>
      </c>
      <c r="AG18" s="1"/>
      <c r="AH18" s="1"/>
      <c r="AI18" s="1"/>
      <c r="AJ18" s="1"/>
      <c r="AK18" s="1"/>
      <c r="AL18" s="28"/>
    </row>
    <row r="19" spans="2:38" ht="14.4" x14ac:dyDescent="0.3">
      <c r="B19" s="13">
        <v>80</v>
      </c>
      <c r="E19" s="27"/>
      <c r="F19" s="1"/>
      <c r="G19" s="1"/>
      <c r="H19" s="11" t="s">
        <v>209</v>
      </c>
      <c r="I19" s="11"/>
      <c r="J19" s="1">
        <f>PERCENTILE(B7:B105,0.1)</f>
        <v>74.400000000000006</v>
      </c>
      <c r="K19" s="1"/>
      <c r="L19" s="1"/>
      <c r="M19" s="1"/>
      <c r="N19" s="1"/>
      <c r="O19" s="28"/>
      <c r="X19" s="13">
        <v>85</v>
      </c>
      <c r="AA19" s="27"/>
      <c r="AB19" s="1"/>
      <c r="AC19" s="1"/>
      <c r="AD19" s="11"/>
      <c r="AE19" s="1"/>
      <c r="AF19" s="1"/>
      <c r="AG19" s="1"/>
      <c r="AH19" s="1"/>
      <c r="AI19" s="1"/>
      <c r="AJ19" s="1"/>
      <c r="AK19" s="1"/>
      <c r="AL19" s="28"/>
    </row>
    <row r="20" spans="2:38" ht="14.4" x14ac:dyDescent="0.3">
      <c r="B20" s="13">
        <v>82</v>
      </c>
      <c r="E20" s="27"/>
      <c r="F20" s="1"/>
      <c r="G20" s="1"/>
      <c r="H20" s="11" t="s">
        <v>210</v>
      </c>
      <c r="I20" s="11"/>
      <c r="J20" s="1">
        <f>PERCENTILE(B7:B105,0.25)</f>
        <v>127.5</v>
      </c>
      <c r="K20" s="1"/>
      <c r="L20" s="1"/>
      <c r="M20" s="1"/>
      <c r="N20" s="1"/>
      <c r="O20" s="28"/>
      <c r="X20" s="13">
        <v>88</v>
      </c>
      <c r="AA20" s="27"/>
      <c r="AB20" s="1"/>
      <c r="AC20" s="1"/>
      <c r="AD20" s="1"/>
      <c r="AE20" s="1"/>
      <c r="AF20" s="1"/>
      <c r="AG20" s="1"/>
      <c r="AH20" s="1"/>
      <c r="AI20" s="1"/>
      <c r="AJ20" s="1"/>
      <c r="AK20" s="1"/>
      <c r="AL20" s="28"/>
    </row>
    <row r="21" spans="2:38" ht="15.75" customHeight="1" x14ac:dyDescent="0.3">
      <c r="B21" s="13">
        <v>85</v>
      </c>
      <c r="E21" s="27"/>
      <c r="F21" s="1"/>
      <c r="G21" s="1"/>
      <c r="H21" s="11" t="s">
        <v>211</v>
      </c>
      <c r="I21" s="11"/>
      <c r="J21" s="1">
        <f>PERCENTILE(B7:B105,0.75)</f>
        <v>377.5</v>
      </c>
      <c r="K21" s="1"/>
      <c r="L21" s="1"/>
      <c r="M21" s="1"/>
      <c r="N21" s="1"/>
      <c r="O21" s="28"/>
      <c r="X21" s="13">
        <v>90</v>
      </c>
      <c r="AA21" s="29" t="s">
        <v>212</v>
      </c>
      <c r="AB21" s="1"/>
      <c r="AC21" s="1"/>
      <c r="AD21" s="1"/>
      <c r="AE21" s="1"/>
      <c r="AF21" s="1"/>
      <c r="AG21" s="1"/>
      <c r="AH21" s="1"/>
      <c r="AI21" s="1"/>
      <c r="AJ21" s="1"/>
      <c r="AK21" s="1"/>
      <c r="AL21" s="28"/>
    </row>
    <row r="22" spans="2:38" ht="15.75" customHeight="1" x14ac:dyDescent="0.3">
      <c r="B22" s="13">
        <v>88</v>
      </c>
      <c r="E22" s="27"/>
      <c r="F22" s="1"/>
      <c r="G22" s="1"/>
      <c r="H22" s="11" t="s">
        <v>213</v>
      </c>
      <c r="I22" s="11"/>
      <c r="J22" s="1">
        <f>PERCENTILE(B7:B105,0.9)</f>
        <v>451</v>
      </c>
      <c r="K22" s="1"/>
      <c r="L22" s="1"/>
      <c r="M22" s="1"/>
      <c r="N22" s="1"/>
      <c r="O22" s="28"/>
      <c r="X22" s="13">
        <v>92</v>
      </c>
      <c r="AA22" s="27"/>
      <c r="AB22" s="1"/>
      <c r="AC22" s="1"/>
      <c r="AD22" s="1"/>
      <c r="AE22" s="1"/>
      <c r="AF22" s="1"/>
      <c r="AG22" s="1"/>
      <c r="AH22" s="1"/>
      <c r="AI22" s="1"/>
      <c r="AJ22" s="1"/>
      <c r="AK22" s="1"/>
      <c r="AL22" s="28"/>
    </row>
    <row r="23" spans="2:38" ht="15.75" customHeight="1" x14ac:dyDescent="0.3">
      <c r="B23" s="13">
        <v>90</v>
      </c>
      <c r="E23" s="27"/>
      <c r="F23" s="1"/>
      <c r="G23" s="1"/>
      <c r="H23" s="1"/>
      <c r="I23" s="1"/>
      <c r="J23" s="1"/>
      <c r="K23" s="1"/>
      <c r="L23" s="1"/>
      <c r="M23" s="1"/>
      <c r="N23" s="1"/>
      <c r="O23" s="28"/>
      <c r="X23" s="13">
        <v>95</v>
      </c>
      <c r="AA23" s="27"/>
      <c r="AB23" s="1"/>
      <c r="AC23" s="1"/>
      <c r="AD23" s="1"/>
      <c r="AE23" s="1"/>
      <c r="AF23" s="1"/>
      <c r="AG23" s="1"/>
      <c r="AH23" s="1"/>
      <c r="AI23" s="1"/>
      <c r="AJ23" s="1"/>
      <c r="AK23" s="1"/>
      <c r="AL23" s="28"/>
    </row>
    <row r="24" spans="2:38" ht="15.75" customHeight="1" x14ac:dyDescent="0.3">
      <c r="B24" s="13">
        <v>95</v>
      </c>
      <c r="E24" s="27"/>
      <c r="F24" s="1"/>
      <c r="G24" s="1"/>
      <c r="H24" s="1"/>
      <c r="I24" s="1"/>
      <c r="J24" s="1"/>
      <c r="K24" s="1"/>
      <c r="L24" s="1"/>
      <c r="M24" s="1"/>
      <c r="N24" s="1"/>
      <c r="O24" s="28"/>
      <c r="X24" s="13">
        <v>100</v>
      </c>
      <c r="AA24" s="27"/>
      <c r="AB24" s="1"/>
      <c r="AC24" s="1"/>
      <c r="AD24" s="21"/>
      <c r="AE24" s="21"/>
      <c r="AF24" s="21"/>
      <c r="AG24" s="21"/>
      <c r="AH24" s="21"/>
      <c r="AI24" s="21"/>
      <c r="AJ24" s="1"/>
      <c r="AK24" s="1"/>
      <c r="AL24" s="28"/>
    </row>
    <row r="25" spans="2:38" ht="15.75" customHeight="1" x14ac:dyDescent="0.3">
      <c r="B25" s="13">
        <v>92</v>
      </c>
      <c r="E25" s="29" t="s">
        <v>214</v>
      </c>
      <c r="F25" s="1"/>
      <c r="G25" s="1"/>
      <c r="H25" s="1"/>
      <c r="I25" s="1"/>
      <c r="J25" s="1"/>
      <c r="K25" s="1"/>
      <c r="L25" s="1"/>
      <c r="M25" s="1"/>
      <c r="N25" s="1"/>
      <c r="O25" s="28"/>
      <c r="X25" s="13">
        <v>105</v>
      </c>
      <c r="AA25" s="30"/>
      <c r="AB25" s="31"/>
      <c r="AC25" s="31"/>
      <c r="AD25" s="35"/>
      <c r="AE25" s="35"/>
      <c r="AF25" s="35"/>
      <c r="AG25" s="35"/>
      <c r="AH25" s="35"/>
      <c r="AI25" s="35"/>
      <c r="AJ25" s="31"/>
      <c r="AK25" s="31"/>
      <c r="AL25" s="32"/>
    </row>
    <row r="26" spans="2:38" ht="15.75" customHeight="1" x14ac:dyDescent="0.3">
      <c r="B26" s="13">
        <v>100</v>
      </c>
      <c r="E26" s="27"/>
      <c r="F26" s="1"/>
      <c r="G26" s="1"/>
      <c r="H26" s="1"/>
      <c r="I26" s="1"/>
      <c r="J26" s="1"/>
      <c r="K26" s="1"/>
      <c r="L26" s="1"/>
      <c r="M26" s="1"/>
      <c r="N26" s="1"/>
      <c r="O26" s="28"/>
      <c r="X26" s="13">
        <v>110</v>
      </c>
      <c r="AD26" s="21"/>
      <c r="AE26" s="21"/>
      <c r="AF26" s="21"/>
      <c r="AG26" s="21"/>
      <c r="AH26" s="21"/>
      <c r="AI26" s="21"/>
    </row>
    <row r="27" spans="2:38" ht="15.75" customHeight="1" x14ac:dyDescent="0.3">
      <c r="B27" s="13">
        <v>105</v>
      </c>
      <c r="E27" s="27"/>
      <c r="F27" s="36" t="s">
        <v>215</v>
      </c>
      <c r="G27" s="1" t="s">
        <v>216</v>
      </c>
      <c r="H27" s="1"/>
      <c r="I27" s="1"/>
      <c r="J27" s="1"/>
      <c r="K27" s="1"/>
      <c r="L27" s="1"/>
      <c r="M27" s="1"/>
      <c r="N27" s="1"/>
      <c r="O27" s="28"/>
      <c r="X27" s="13">
        <v>115</v>
      </c>
      <c r="AD27" s="61" t="s">
        <v>217</v>
      </c>
      <c r="AE27" s="54"/>
      <c r="AF27" s="54"/>
      <c r="AG27" s="54"/>
      <c r="AH27" s="54"/>
      <c r="AI27" s="55"/>
    </row>
    <row r="28" spans="2:38" ht="15.75" customHeight="1" x14ac:dyDescent="0.3">
      <c r="B28" s="13">
        <v>110</v>
      </c>
      <c r="E28" s="27"/>
      <c r="F28" s="36" t="s">
        <v>218</v>
      </c>
      <c r="G28" s="1" t="s">
        <v>219</v>
      </c>
      <c r="H28" s="1"/>
      <c r="I28" s="1"/>
      <c r="J28" s="1"/>
      <c r="K28" s="1"/>
      <c r="L28" s="1"/>
      <c r="M28" s="1"/>
      <c r="N28" s="1"/>
      <c r="O28" s="28"/>
      <c r="X28" s="13">
        <v>120</v>
      </c>
      <c r="AD28" s="56"/>
      <c r="AE28" s="48"/>
      <c r="AF28" s="48"/>
      <c r="AG28" s="48"/>
      <c r="AH28" s="48"/>
      <c r="AI28" s="57"/>
    </row>
    <row r="29" spans="2:38" ht="15.75" customHeight="1" x14ac:dyDescent="0.3">
      <c r="B29" s="13">
        <v>115</v>
      </c>
      <c r="E29" s="27"/>
      <c r="F29" s="36" t="s">
        <v>220</v>
      </c>
      <c r="G29" s="1" t="s">
        <v>221</v>
      </c>
      <c r="H29" s="1"/>
      <c r="I29" s="1"/>
      <c r="J29" s="1"/>
      <c r="K29" s="1"/>
      <c r="L29" s="1"/>
      <c r="M29" s="1"/>
      <c r="N29" s="1"/>
      <c r="O29" s="28"/>
      <c r="X29" s="13">
        <v>125</v>
      </c>
      <c r="AD29" s="56"/>
      <c r="AE29" s="48"/>
      <c r="AF29" s="48"/>
      <c r="AG29" s="48"/>
      <c r="AH29" s="48"/>
      <c r="AI29" s="57"/>
    </row>
    <row r="30" spans="2:38" ht="15.75" customHeight="1" x14ac:dyDescent="0.3">
      <c r="B30" s="13">
        <v>120</v>
      </c>
      <c r="E30" s="27"/>
      <c r="F30" s="1"/>
      <c r="G30" s="1"/>
      <c r="H30" s="1"/>
      <c r="I30" s="1"/>
      <c r="J30" s="1"/>
      <c r="K30" s="1"/>
      <c r="L30" s="1"/>
      <c r="M30" s="1"/>
      <c r="N30" s="1"/>
      <c r="O30" s="28"/>
      <c r="X30" s="13">
        <v>130</v>
      </c>
      <c r="AD30" s="56"/>
      <c r="AE30" s="48"/>
      <c r="AF30" s="48"/>
      <c r="AG30" s="48"/>
      <c r="AH30" s="48"/>
      <c r="AI30" s="57"/>
    </row>
    <row r="31" spans="2:38" ht="15.75" customHeight="1" x14ac:dyDescent="0.3">
      <c r="B31" s="13">
        <v>125</v>
      </c>
      <c r="E31" s="27"/>
      <c r="F31" s="1"/>
      <c r="G31" s="1"/>
      <c r="H31" s="1"/>
      <c r="I31" s="1"/>
      <c r="J31" s="1"/>
      <c r="K31" s="1"/>
      <c r="L31" s="1"/>
      <c r="M31" s="1"/>
      <c r="N31" s="1"/>
      <c r="O31" s="28"/>
      <c r="X31" s="13">
        <v>135</v>
      </c>
      <c r="AD31" s="58"/>
      <c r="AE31" s="59"/>
      <c r="AF31" s="59"/>
      <c r="AG31" s="59"/>
      <c r="AH31" s="59"/>
      <c r="AI31" s="60"/>
    </row>
    <row r="32" spans="2:38" ht="15.75" customHeight="1" x14ac:dyDescent="0.3">
      <c r="B32" s="13">
        <v>130</v>
      </c>
      <c r="E32" s="30"/>
      <c r="F32" s="31"/>
      <c r="G32" s="31"/>
      <c r="H32" s="31"/>
      <c r="I32" s="31"/>
      <c r="J32" s="31"/>
      <c r="K32" s="31"/>
      <c r="L32" s="31"/>
      <c r="M32" s="31"/>
      <c r="N32" s="31"/>
      <c r="O32" s="32"/>
      <c r="X32" s="13">
        <v>140</v>
      </c>
    </row>
    <row r="33" spans="2:45" ht="15.75" customHeight="1" x14ac:dyDescent="0.3">
      <c r="B33" s="13">
        <v>135</v>
      </c>
      <c r="X33" s="13">
        <v>145</v>
      </c>
      <c r="AE33" s="16" t="s">
        <v>222</v>
      </c>
    </row>
    <row r="34" spans="2:45" ht="15.75" customHeight="1" x14ac:dyDescent="0.3">
      <c r="B34" s="13">
        <v>140</v>
      </c>
      <c r="X34" s="13">
        <v>150</v>
      </c>
      <c r="AE34" s="13">
        <v>0.5</v>
      </c>
    </row>
    <row r="35" spans="2:45" ht="15.75" customHeight="1" x14ac:dyDescent="0.3">
      <c r="B35" s="13">
        <v>145</v>
      </c>
      <c r="X35" s="13">
        <v>155</v>
      </c>
      <c r="AE35" s="13">
        <v>1</v>
      </c>
      <c r="AH35" s="24" t="s">
        <v>223</v>
      </c>
      <c r="AI35" s="25"/>
      <c r="AJ35" s="25"/>
      <c r="AK35" s="25"/>
      <c r="AL35" s="25"/>
      <c r="AM35" s="25"/>
      <c r="AN35" s="25"/>
      <c r="AO35" s="25"/>
      <c r="AP35" s="25"/>
      <c r="AQ35" s="25"/>
      <c r="AR35" s="25"/>
      <c r="AS35" s="26"/>
    </row>
    <row r="36" spans="2:45" ht="15.75" customHeight="1" x14ac:dyDescent="0.3">
      <c r="B36" s="13">
        <v>150</v>
      </c>
      <c r="X36" s="13">
        <v>160</v>
      </c>
      <c r="AE36" s="13">
        <v>0.2</v>
      </c>
      <c r="AH36" s="27"/>
      <c r="AI36" s="1"/>
      <c r="AJ36" s="1"/>
      <c r="AK36" s="11" t="s">
        <v>200</v>
      </c>
      <c r="AL36" s="1"/>
      <c r="AM36" s="1">
        <f>QUARTILE(defect_rates,1)</f>
        <v>0.5</v>
      </c>
      <c r="AN36" s="1"/>
      <c r="AO36" s="1"/>
      <c r="AP36" s="1"/>
      <c r="AQ36" s="1"/>
      <c r="AR36" s="1"/>
      <c r="AS36" s="28"/>
    </row>
    <row r="37" spans="2:45" ht="15.75" customHeight="1" x14ac:dyDescent="0.3">
      <c r="B37" s="13">
        <v>155</v>
      </c>
      <c r="X37" s="13">
        <v>165</v>
      </c>
      <c r="AE37" s="13">
        <v>7</v>
      </c>
      <c r="AH37" s="27"/>
      <c r="AI37" s="1"/>
      <c r="AJ37" s="1"/>
      <c r="AK37" s="11" t="s">
        <v>201</v>
      </c>
      <c r="AL37" s="1"/>
      <c r="AM37" s="1">
        <f>QUARTILE(defect_rates,2)</f>
        <v>0.7</v>
      </c>
      <c r="AN37" s="1"/>
      <c r="AO37" s="1"/>
      <c r="AP37" s="1"/>
      <c r="AQ37" s="1"/>
      <c r="AR37" s="1"/>
      <c r="AS37" s="28"/>
    </row>
    <row r="38" spans="2:45" ht="15.75" customHeight="1" x14ac:dyDescent="0.3">
      <c r="B38" s="13">
        <v>160</v>
      </c>
      <c r="X38" s="13">
        <v>170</v>
      </c>
      <c r="AE38" s="13">
        <v>3</v>
      </c>
      <c r="AH38" s="27"/>
      <c r="AI38" s="1"/>
      <c r="AJ38" s="1"/>
      <c r="AK38" s="11" t="s">
        <v>203</v>
      </c>
      <c r="AL38" s="1"/>
      <c r="AM38" s="1">
        <f>QUARTILE(defect_rates,3)</f>
        <v>0.9</v>
      </c>
      <c r="AN38" s="1"/>
      <c r="AO38" s="1"/>
      <c r="AP38" s="1"/>
      <c r="AQ38" s="1"/>
      <c r="AR38" s="1"/>
      <c r="AS38" s="28"/>
    </row>
    <row r="39" spans="2:45" ht="15.75" customHeight="1" x14ac:dyDescent="0.3">
      <c r="B39" s="13">
        <v>165</v>
      </c>
      <c r="X39" s="13">
        <v>175</v>
      </c>
      <c r="AE39" s="13">
        <v>9</v>
      </c>
      <c r="AH39" s="27"/>
      <c r="AI39" s="1"/>
      <c r="AJ39" s="1"/>
      <c r="AK39" s="1"/>
      <c r="AL39" s="1"/>
      <c r="AM39" s="1"/>
      <c r="AN39" s="1"/>
      <c r="AO39" s="1"/>
      <c r="AP39" s="1"/>
      <c r="AQ39" s="1"/>
      <c r="AR39" s="1"/>
      <c r="AS39" s="28"/>
    </row>
    <row r="40" spans="2:45" ht="15.75" customHeight="1" x14ac:dyDescent="0.3">
      <c r="B40" s="13">
        <v>170</v>
      </c>
      <c r="X40" s="13">
        <v>180</v>
      </c>
      <c r="AE40" s="13">
        <v>102</v>
      </c>
      <c r="AH40" s="27"/>
      <c r="AI40" s="1"/>
      <c r="AJ40" s="1"/>
      <c r="AK40" s="1"/>
      <c r="AL40" s="1"/>
      <c r="AM40" s="1"/>
      <c r="AN40" s="1"/>
      <c r="AO40" s="1"/>
      <c r="AP40" s="1"/>
      <c r="AQ40" s="1"/>
      <c r="AR40" s="1"/>
      <c r="AS40" s="28"/>
    </row>
    <row r="41" spans="2:45" ht="15.75" customHeight="1" x14ac:dyDescent="0.3">
      <c r="B41" s="13">
        <v>175</v>
      </c>
      <c r="X41" s="13">
        <v>185</v>
      </c>
      <c r="AE41" s="13">
        <v>0.6</v>
      </c>
      <c r="AH41" s="27"/>
      <c r="AI41" s="11" t="s">
        <v>224</v>
      </c>
      <c r="AJ41" s="1"/>
      <c r="AK41" s="1"/>
      <c r="AL41" s="1"/>
      <c r="AM41" s="1"/>
      <c r="AN41" s="1"/>
      <c r="AO41" s="1"/>
      <c r="AP41" s="1"/>
      <c r="AQ41" s="1"/>
      <c r="AR41" s="1"/>
      <c r="AS41" s="28"/>
    </row>
    <row r="42" spans="2:45" ht="15.75" customHeight="1" x14ac:dyDescent="0.3">
      <c r="B42" s="13">
        <v>180</v>
      </c>
      <c r="X42" s="13">
        <v>190</v>
      </c>
      <c r="AE42" s="13">
        <v>0.4</v>
      </c>
      <c r="AH42" s="27"/>
      <c r="AI42" s="1"/>
      <c r="AJ42" s="1"/>
      <c r="AK42" s="11" t="s">
        <v>225</v>
      </c>
      <c r="AL42" s="1"/>
      <c r="AM42" s="1">
        <f>PERCENTILE(defect_rates,0.25)</f>
        <v>0.5</v>
      </c>
      <c r="AN42" s="1"/>
      <c r="AO42" s="1"/>
      <c r="AP42" s="1"/>
      <c r="AQ42" s="1"/>
      <c r="AR42" s="1"/>
      <c r="AS42" s="28"/>
    </row>
    <row r="43" spans="2:45" ht="15.75" customHeight="1" x14ac:dyDescent="0.3">
      <c r="B43" s="13">
        <v>185</v>
      </c>
      <c r="X43" s="13">
        <v>195</v>
      </c>
      <c r="AE43" s="13">
        <v>1.1000000000000001</v>
      </c>
      <c r="AH43" s="27"/>
      <c r="AI43" s="1"/>
      <c r="AJ43" s="1"/>
      <c r="AK43" s="11" t="s">
        <v>206</v>
      </c>
      <c r="AL43" s="1"/>
      <c r="AM43" s="1">
        <f>PERCENTILE(defect_rates,0.5)</f>
        <v>0.7</v>
      </c>
      <c r="AN43" s="1"/>
      <c r="AO43" s="1"/>
      <c r="AP43" s="1"/>
      <c r="AQ43" s="1"/>
      <c r="AR43" s="1"/>
      <c r="AS43" s="28"/>
    </row>
    <row r="44" spans="2:45" ht="15.75" customHeight="1" x14ac:dyDescent="0.3">
      <c r="B44" s="13">
        <v>190</v>
      </c>
      <c r="X44" s="13">
        <v>200</v>
      </c>
      <c r="AE44" s="13">
        <v>0.8</v>
      </c>
      <c r="AH44" s="27"/>
      <c r="AI44" s="1"/>
      <c r="AJ44" s="1"/>
      <c r="AK44" s="11" t="s">
        <v>211</v>
      </c>
      <c r="AL44" s="1"/>
      <c r="AM44" s="1">
        <f>PERCENTILE(defect_rates,0.75)</f>
        <v>0.9</v>
      </c>
      <c r="AN44" s="1"/>
      <c r="AO44" s="1"/>
      <c r="AP44" s="1"/>
      <c r="AQ44" s="1"/>
      <c r="AR44" s="1"/>
      <c r="AS44" s="28"/>
    </row>
    <row r="45" spans="2:45" ht="15.75" customHeight="1" x14ac:dyDescent="0.3">
      <c r="B45" s="13">
        <v>195</v>
      </c>
      <c r="E45" s="53" t="s">
        <v>226</v>
      </c>
      <c r="F45" s="54"/>
      <c r="G45" s="54"/>
      <c r="H45" s="54"/>
      <c r="I45" s="54"/>
      <c r="J45" s="54"/>
      <c r="K45" s="55"/>
      <c r="X45" s="13">
        <v>205</v>
      </c>
      <c r="AE45" s="13">
        <v>0.5</v>
      </c>
      <c r="AH45" s="27"/>
      <c r="AI45" s="1"/>
      <c r="AJ45" s="1"/>
      <c r="AK45" s="1"/>
      <c r="AL45" s="1"/>
      <c r="AM45" s="1"/>
      <c r="AN45" s="1"/>
      <c r="AO45" s="1"/>
      <c r="AP45" s="1"/>
      <c r="AQ45" s="1"/>
      <c r="AR45" s="1"/>
      <c r="AS45" s="28"/>
    </row>
    <row r="46" spans="2:45" ht="15.75" customHeight="1" x14ac:dyDescent="0.3">
      <c r="B46" s="13">
        <v>200</v>
      </c>
      <c r="E46" s="56"/>
      <c r="F46" s="48"/>
      <c r="G46" s="48"/>
      <c r="H46" s="48"/>
      <c r="I46" s="48"/>
      <c r="J46" s="48"/>
      <c r="K46" s="57"/>
      <c r="X46" s="13">
        <v>210</v>
      </c>
      <c r="AE46" s="13">
        <v>0.3</v>
      </c>
      <c r="AH46" s="27"/>
      <c r="AI46" s="1"/>
      <c r="AJ46" s="1"/>
      <c r="AK46" s="1"/>
      <c r="AL46" s="1"/>
      <c r="AM46" s="1"/>
      <c r="AN46" s="1"/>
      <c r="AO46" s="1"/>
      <c r="AP46" s="1"/>
      <c r="AQ46" s="1"/>
      <c r="AR46" s="1"/>
      <c r="AS46" s="28"/>
    </row>
    <row r="47" spans="2:45" ht="15.75" customHeight="1" x14ac:dyDescent="0.3">
      <c r="B47" s="13">
        <v>205</v>
      </c>
      <c r="E47" s="56"/>
      <c r="F47" s="48"/>
      <c r="G47" s="48"/>
      <c r="H47" s="48"/>
      <c r="I47" s="48"/>
      <c r="J47" s="48"/>
      <c r="K47" s="57"/>
      <c r="X47" s="13">
        <v>215</v>
      </c>
      <c r="AE47" s="13">
        <v>0.6</v>
      </c>
      <c r="AH47" s="27"/>
      <c r="AI47" s="1"/>
      <c r="AJ47" s="1"/>
      <c r="AK47" s="1"/>
      <c r="AL47" s="1"/>
      <c r="AM47" s="1"/>
      <c r="AN47" s="1"/>
      <c r="AO47" s="1"/>
      <c r="AP47" s="1"/>
      <c r="AQ47" s="1"/>
      <c r="AR47" s="1"/>
      <c r="AS47" s="28"/>
    </row>
    <row r="48" spans="2:45" ht="15.75" customHeight="1" x14ac:dyDescent="0.3">
      <c r="B48" s="13">
        <v>210</v>
      </c>
      <c r="E48" s="56"/>
      <c r="F48" s="48"/>
      <c r="G48" s="48"/>
      <c r="H48" s="48"/>
      <c r="I48" s="48"/>
      <c r="J48" s="48"/>
      <c r="K48" s="57"/>
      <c r="X48" s="13">
        <v>220</v>
      </c>
      <c r="AE48" s="13">
        <v>1</v>
      </c>
      <c r="AH48" s="27"/>
      <c r="AI48" s="11" t="s">
        <v>227</v>
      </c>
      <c r="AJ48" s="1"/>
      <c r="AK48" s="1"/>
      <c r="AL48" s="1"/>
      <c r="AM48" s="1"/>
      <c r="AN48" s="1"/>
      <c r="AO48" s="1"/>
      <c r="AP48" s="1"/>
      <c r="AQ48" s="1"/>
      <c r="AR48" s="1"/>
      <c r="AS48" s="28"/>
    </row>
    <row r="49" spans="2:45" ht="15.75" customHeight="1" x14ac:dyDescent="0.3">
      <c r="B49" s="13">
        <v>215</v>
      </c>
      <c r="E49" s="58"/>
      <c r="F49" s="59"/>
      <c r="G49" s="59"/>
      <c r="H49" s="59"/>
      <c r="I49" s="59"/>
      <c r="J49" s="59"/>
      <c r="K49" s="60"/>
      <c r="X49" s="13">
        <v>225</v>
      </c>
      <c r="AE49" s="13">
        <v>0.4</v>
      </c>
      <c r="AH49" s="27"/>
      <c r="AI49" s="1"/>
      <c r="AJ49" s="1"/>
      <c r="AK49" s="1"/>
      <c r="AL49" s="1"/>
      <c r="AM49" s="1"/>
      <c r="AN49" s="1"/>
      <c r="AO49" s="1"/>
      <c r="AP49" s="1"/>
      <c r="AQ49" s="1"/>
      <c r="AR49" s="1"/>
      <c r="AS49" s="28"/>
    </row>
    <row r="50" spans="2:45" ht="15.75" customHeight="1" x14ac:dyDescent="0.3">
      <c r="B50" s="13">
        <v>220</v>
      </c>
      <c r="X50" s="13">
        <v>230</v>
      </c>
      <c r="AE50" s="13">
        <v>0.5</v>
      </c>
      <c r="AH50" s="27"/>
      <c r="AI50" s="1"/>
      <c r="AJ50" s="1"/>
      <c r="AK50" s="1"/>
      <c r="AL50" s="1"/>
      <c r="AM50" s="1"/>
      <c r="AN50" s="1"/>
      <c r="AO50" s="1"/>
      <c r="AP50" s="1"/>
      <c r="AQ50" s="1"/>
      <c r="AR50" s="1"/>
      <c r="AS50" s="28"/>
    </row>
    <row r="51" spans="2:45" ht="15.75" customHeight="1" x14ac:dyDescent="0.3">
      <c r="B51" s="13">
        <v>230</v>
      </c>
      <c r="X51" s="13">
        <v>235</v>
      </c>
      <c r="AE51" s="13">
        <v>0.7</v>
      </c>
      <c r="AH51" s="27"/>
      <c r="AI51" s="1"/>
      <c r="AJ51" s="1"/>
      <c r="AK51" s="1"/>
      <c r="AL51" s="1"/>
      <c r="AM51" s="1"/>
      <c r="AN51" s="1"/>
      <c r="AO51" s="1"/>
      <c r="AP51" s="1"/>
      <c r="AQ51" s="1"/>
      <c r="AR51" s="1"/>
      <c r="AS51" s="28"/>
    </row>
    <row r="52" spans="2:45" ht="15.75" customHeight="1" x14ac:dyDescent="0.3">
      <c r="B52" s="13">
        <v>235</v>
      </c>
      <c r="X52" s="13">
        <v>240</v>
      </c>
      <c r="AE52" s="13">
        <v>0.9</v>
      </c>
      <c r="AH52" s="27"/>
      <c r="AI52" s="1"/>
      <c r="AJ52" s="1"/>
      <c r="AK52" s="1"/>
      <c r="AL52" s="1"/>
      <c r="AM52" s="1"/>
      <c r="AN52" s="1"/>
      <c r="AO52" s="1"/>
      <c r="AP52" s="1"/>
      <c r="AQ52" s="1"/>
      <c r="AR52" s="1"/>
      <c r="AS52" s="28"/>
    </row>
    <row r="53" spans="2:45" ht="15.75" customHeight="1" x14ac:dyDescent="0.3">
      <c r="B53" s="13">
        <v>240</v>
      </c>
      <c r="F53" s="16" t="s">
        <v>90</v>
      </c>
      <c r="X53" s="13">
        <v>250</v>
      </c>
      <c r="AE53" s="13">
        <v>1.3</v>
      </c>
      <c r="AH53" s="27"/>
      <c r="AI53" s="1"/>
      <c r="AJ53" s="1"/>
      <c r="AK53" s="1"/>
      <c r="AL53" s="1"/>
      <c r="AM53" s="1"/>
      <c r="AN53" s="1"/>
      <c r="AO53" s="1"/>
      <c r="AP53" s="1"/>
      <c r="AQ53" s="1"/>
      <c r="AR53" s="1"/>
      <c r="AS53" s="28"/>
    </row>
    <row r="54" spans="2:45" ht="15.75" customHeight="1" x14ac:dyDescent="0.3">
      <c r="B54" s="13">
        <v>245</v>
      </c>
      <c r="F54" s="13">
        <v>20</v>
      </c>
      <c r="I54" s="34"/>
      <c r="J54" s="25"/>
      <c r="K54" s="25"/>
      <c r="L54" s="25"/>
      <c r="M54" s="25"/>
      <c r="N54" s="25"/>
      <c r="O54" s="25"/>
      <c r="P54" s="25"/>
      <c r="Q54" s="25"/>
      <c r="R54" s="25"/>
      <c r="S54" s="25"/>
      <c r="T54" s="26"/>
      <c r="X54" s="13">
        <v>255</v>
      </c>
      <c r="AE54" s="13">
        <v>0.8</v>
      </c>
      <c r="AH54" s="30"/>
      <c r="AI54" s="31"/>
      <c r="AJ54" s="31"/>
      <c r="AK54" s="31"/>
      <c r="AL54" s="31"/>
      <c r="AM54" s="31"/>
      <c r="AN54" s="31"/>
      <c r="AO54" s="31"/>
      <c r="AP54" s="31"/>
      <c r="AQ54" s="31"/>
      <c r="AR54" s="31"/>
      <c r="AS54" s="32"/>
    </row>
    <row r="55" spans="2:45" ht="15.75" customHeight="1" x14ac:dyDescent="0.3">
      <c r="B55" s="13">
        <v>250</v>
      </c>
      <c r="F55" s="13">
        <v>25</v>
      </c>
      <c r="I55" s="27"/>
      <c r="J55" s="1"/>
      <c r="K55" s="1"/>
      <c r="L55" s="1"/>
      <c r="M55" s="1"/>
      <c r="N55" s="1"/>
      <c r="O55" s="1"/>
      <c r="P55" s="1"/>
      <c r="Q55" s="1"/>
      <c r="R55" s="1"/>
      <c r="S55" s="1"/>
      <c r="T55" s="28"/>
      <c r="X55" s="13">
        <v>260</v>
      </c>
      <c r="AE55" s="13">
        <v>0.6</v>
      </c>
    </row>
    <row r="56" spans="2:45" ht="15.75" customHeight="1" x14ac:dyDescent="0.3">
      <c r="B56" s="13">
        <v>255</v>
      </c>
      <c r="F56" s="13">
        <v>30</v>
      </c>
      <c r="I56" s="29" t="s">
        <v>228</v>
      </c>
      <c r="J56" s="1"/>
      <c r="K56" s="1"/>
      <c r="L56" s="1"/>
      <c r="M56" s="1"/>
      <c r="N56" s="1"/>
      <c r="O56" s="1"/>
      <c r="P56" s="1"/>
      <c r="Q56" s="1"/>
      <c r="R56" s="1"/>
      <c r="S56" s="1"/>
      <c r="T56" s="28"/>
      <c r="X56" s="13">
        <v>265</v>
      </c>
      <c r="AE56" s="13">
        <v>0.4</v>
      </c>
    </row>
    <row r="57" spans="2:45" ht="15.75" customHeight="1" x14ac:dyDescent="0.3">
      <c r="B57" s="13">
        <v>260</v>
      </c>
      <c r="F57" s="13">
        <v>35</v>
      </c>
      <c r="I57" s="27"/>
      <c r="J57" s="1"/>
      <c r="K57" s="1"/>
      <c r="L57" s="1"/>
      <c r="M57" s="1"/>
      <c r="N57" s="1"/>
      <c r="O57" s="1"/>
      <c r="P57" s="1"/>
      <c r="Q57" s="1"/>
      <c r="R57" s="1"/>
      <c r="S57" s="1"/>
      <c r="T57" s="28"/>
      <c r="X57" s="13">
        <v>270</v>
      </c>
      <c r="AE57" s="13">
        <v>0.7</v>
      </c>
    </row>
    <row r="58" spans="2:45" ht="15.75" customHeight="1" x14ac:dyDescent="0.3">
      <c r="B58" s="13">
        <v>265</v>
      </c>
      <c r="F58" s="13">
        <v>40</v>
      </c>
      <c r="I58" s="27"/>
      <c r="J58" s="1"/>
      <c r="K58" s="1"/>
      <c r="L58" s="11" t="s">
        <v>229</v>
      </c>
      <c r="M58" s="1"/>
      <c r="N58" s="1">
        <f>QUARTILE(pa,1)</f>
        <v>156.25</v>
      </c>
      <c r="O58" s="1"/>
      <c r="P58" s="1"/>
      <c r="Q58" s="1"/>
      <c r="R58" s="1"/>
      <c r="S58" s="1"/>
      <c r="T58" s="28"/>
      <c r="X58" s="13">
        <v>275</v>
      </c>
      <c r="AE58" s="13">
        <v>0.9</v>
      </c>
    </row>
    <row r="59" spans="2:45" ht="15.75" customHeight="1" x14ac:dyDescent="0.3">
      <c r="B59" s="13">
        <v>270</v>
      </c>
      <c r="F59" s="13">
        <v>45</v>
      </c>
      <c r="I59" s="27"/>
      <c r="J59" s="1"/>
      <c r="K59" s="1"/>
      <c r="L59" s="11" t="s">
        <v>230</v>
      </c>
      <c r="M59" s="1"/>
      <c r="N59" s="1">
        <f>QUARTILE(pa,2)</f>
        <v>292.5</v>
      </c>
      <c r="O59" s="1"/>
      <c r="P59" s="1"/>
      <c r="Q59" s="1"/>
      <c r="R59" s="1"/>
      <c r="S59" s="1"/>
      <c r="T59" s="28"/>
      <c r="X59" s="13">
        <v>280</v>
      </c>
      <c r="AE59" s="13">
        <v>0.5</v>
      </c>
    </row>
    <row r="60" spans="2:45" ht="15.75" customHeight="1" x14ac:dyDescent="0.3">
      <c r="B60" s="13">
        <v>275</v>
      </c>
      <c r="F60" s="13">
        <v>50</v>
      </c>
      <c r="I60" s="27"/>
      <c r="J60" s="1"/>
      <c r="K60" s="1"/>
      <c r="L60" s="11" t="s">
        <v>231</v>
      </c>
      <c r="M60" s="1"/>
      <c r="N60" s="1">
        <f>QUARTILE(pa,3)</f>
        <v>428.75</v>
      </c>
      <c r="O60" s="1"/>
      <c r="P60" s="1"/>
      <c r="Q60" s="1"/>
      <c r="R60" s="1"/>
      <c r="S60" s="1"/>
      <c r="T60" s="28"/>
      <c r="X60" s="13">
        <v>285</v>
      </c>
      <c r="AE60" s="13">
        <v>0.2</v>
      </c>
    </row>
    <row r="61" spans="2:45" ht="15.75" customHeight="1" x14ac:dyDescent="0.3">
      <c r="B61" s="13">
        <v>280</v>
      </c>
      <c r="F61" s="13">
        <v>55</v>
      </c>
      <c r="I61" s="27"/>
      <c r="J61" s="1"/>
      <c r="K61" s="1"/>
      <c r="L61" s="1"/>
      <c r="M61" s="1"/>
      <c r="N61" s="1"/>
      <c r="O61" s="1"/>
      <c r="P61" s="1"/>
      <c r="Q61" s="1"/>
      <c r="R61" s="1"/>
      <c r="S61" s="1"/>
      <c r="T61" s="28"/>
      <c r="X61" s="13">
        <v>290</v>
      </c>
      <c r="AE61" s="13">
        <v>1</v>
      </c>
    </row>
    <row r="62" spans="2:45" ht="15.75" customHeight="1" x14ac:dyDescent="0.3">
      <c r="B62" s="13">
        <v>285</v>
      </c>
      <c r="F62" s="13">
        <v>60</v>
      </c>
      <c r="I62" s="27"/>
      <c r="J62" s="1"/>
      <c r="K62" s="1"/>
      <c r="L62" s="1"/>
      <c r="M62" s="1"/>
      <c r="N62" s="1"/>
      <c r="O62" s="1"/>
      <c r="P62" s="1"/>
      <c r="Q62" s="1"/>
      <c r="R62" s="1"/>
      <c r="S62" s="1"/>
      <c r="T62" s="28"/>
      <c r="X62" s="13">
        <v>295</v>
      </c>
      <c r="AE62" s="13">
        <v>0.8</v>
      </c>
    </row>
    <row r="63" spans="2:45" ht="15.75" customHeight="1" x14ac:dyDescent="0.3">
      <c r="B63" s="13">
        <v>290</v>
      </c>
      <c r="F63" s="13">
        <v>65</v>
      </c>
      <c r="I63" s="27"/>
      <c r="J63" s="11" t="s">
        <v>232</v>
      </c>
      <c r="K63" s="1"/>
      <c r="L63" s="1"/>
      <c r="M63" s="1"/>
      <c r="N63" s="1"/>
      <c r="O63" s="1"/>
      <c r="P63" s="1"/>
      <c r="Q63" s="1"/>
      <c r="R63" s="1"/>
      <c r="S63" s="1"/>
      <c r="T63" s="28"/>
      <c r="X63" s="13">
        <v>300</v>
      </c>
      <c r="AE63" s="13">
        <v>0.3</v>
      </c>
    </row>
    <row r="64" spans="2:45" ht="15.75" customHeight="1" x14ac:dyDescent="0.3">
      <c r="B64" s="13">
        <v>295</v>
      </c>
      <c r="F64" s="13">
        <v>70</v>
      </c>
      <c r="I64" s="27"/>
      <c r="J64" s="1"/>
      <c r="K64" s="1"/>
      <c r="L64" s="1"/>
      <c r="M64" s="1"/>
      <c r="N64" s="1"/>
      <c r="O64" s="1"/>
      <c r="P64" s="1"/>
      <c r="Q64" s="1"/>
      <c r="R64" s="1"/>
      <c r="S64" s="1"/>
      <c r="T64" s="28"/>
      <c r="X64" s="13">
        <v>305</v>
      </c>
      <c r="AE64" s="13">
        <v>0.6</v>
      </c>
    </row>
    <row r="65" spans="2:31" ht="15.75" customHeight="1" x14ac:dyDescent="0.3">
      <c r="B65" s="13">
        <v>300</v>
      </c>
      <c r="F65" s="13">
        <v>75</v>
      </c>
      <c r="I65" s="27"/>
      <c r="J65" s="1"/>
      <c r="K65" s="1"/>
      <c r="L65" s="11" t="s">
        <v>233</v>
      </c>
      <c r="M65" s="1"/>
      <c r="N65" s="1">
        <f>PERCENTILE(pa,0.2)</f>
        <v>129</v>
      </c>
      <c r="O65" s="1"/>
      <c r="P65" s="1"/>
      <c r="Q65" s="1"/>
      <c r="R65" s="1"/>
      <c r="S65" s="1"/>
      <c r="T65" s="28"/>
      <c r="X65" s="13">
        <v>310</v>
      </c>
      <c r="AE65" s="13">
        <v>0.4</v>
      </c>
    </row>
    <row r="66" spans="2:31" ht="15.75" customHeight="1" x14ac:dyDescent="0.3">
      <c r="B66" s="13">
        <v>305</v>
      </c>
      <c r="F66" s="13">
        <v>80</v>
      </c>
      <c r="I66" s="27"/>
      <c r="J66" s="1"/>
      <c r="K66" s="1"/>
      <c r="L66" s="11" t="s">
        <v>234</v>
      </c>
      <c r="M66" s="1"/>
      <c r="N66" s="1">
        <f>PERCENTILE(pa,0.4)</f>
        <v>238</v>
      </c>
      <c r="O66" s="1"/>
      <c r="P66" s="1"/>
      <c r="Q66" s="1"/>
      <c r="R66" s="1"/>
      <c r="S66" s="1"/>
      <c r="T66" s="28"/>
      <c r="X66" s="13">
        <v>315</v>
      </c>
      <c r="AE66" s="13">
        <v>0.7</v>
      </c>
    </row>
    <row r="67" spans="2:31" ht="15.75" customHeight="1" x14ac:dyDescent="0.3">
      <c r="B67" s="13">
        <v>310</v>
      </c>
      <c r="F67" s="13">
        <v>85</v>
      </c>
      <c r="I67" s="27"/>
      <c r="J67" s="1"/>
      <c r="K67" s="1"/>
      <c r="L67" s="11" t="s">
        <v>235</v>
      </c>
      <c r="M67" s="1"/>
      <c r="N67" s="1">
        <f>PERCENTILE(pa,0.8)</f>
        <v>456</v>
      </c>
      <c r="O67" s="1"/>
      <c r="P67" s="1"/>
      <c r="Q67" s="1"/>
      <c r="R67" s="1"/>
      <c r="S67" s="1"/>
      <c r="T67" s="28"/>
      <c r="X67" s="13">
        <v>320</v>
      </c>
      <c r="AE67" s="13">
        <v>0.9</v>
      </c>
    </row>
    <row r="68" spans="2:31" ht="15.75" customHeight="1" x14ac:dyDescent="0.3">
      <c r="B68" s="13">
        <v>315</v>
      </c>
      <c r="F68" s="13">
        <v>90</v>
      </c>
      <c r="I68" s="27"/>
      <c r="J68" s="1"/>
      <c r="K68" s="1"/>
      <c r="L68" s="1"/>
      <c r="M68" s="1"/>
      <c r="N68" s="1"/>
      <c r="O68" s="1"/>
      <c r="P68" s="1"/>
      <c r="Q68" s="1"/>
      <c r="R68" s="1"/>
      <c r="S68" s="1"/>
      <c r="T68" s="28"/>
      <c r="X68" s="13">
        <v>325</v>
      </c>
      <c r="AE68" s="13">
        <v>1.2</v>
      </c>
    </row>
    <row r="69" spans="2:31" ht="15.75" customHeight="1" x14ac:dyDescent="0.3">
      <c r="B69" s="13">
        <v>320</v>
      </c>
      <c r="F69" s="13">
        <v>95</v>
      </c>
      <c r="I69" s="27"/>
      <c r="J69" s="11" t="s">
        <v>236</v>
      </c>
      <c r="K69" s="1"/>
      <c r="L69" s="1"/>
      <c r="M69" s="1"/>
      <c r="N69" s="1"/>
      <c r="O69" s="1"/>
      <c r="P69" s="1"/>
      <c r="Q69" s="1"/>
      <c r="R69" s="1"/>
      <c r="S69" s="1"/>
      <c r="T69" s="28"/>
      <c r="X69" s="13">
        <v>330</v>
      </c>
      <c r="AE69" s="13">
        <v>0.8</v>
      </c>
    </row>
    <row r="70" spans="2:31" ht="15.75" customHeight="1" x14ac:dyDescent="0.3">
      <c r="B70" s="13">
        <v>325</v>
      </c>
      <c r="F70" s="13">
        <v>100</v>
      </c>
      <c r="I70" s="27"/>
      <c r="J70" s="1"/>
      <c r="K70" s="36" t="s">
        <v>334</v>
      </c>
      <c r="L70" s="1" t="s">
        <v>237</v>
      </c>
      <c r="M70" s="1"/>
      <c r="N70" s="1"/>
      <c r="O70" s="1"/>
      <c r="P70" s="1"/>
      <c r="Q70" s="1"/>
      <c r="R70" s="1"/>
      <c r="S70" s="1"/>
      <c r="T70" s="28"/>
      <c r="X70" s="13">
        <v>335</v>
      </c>
      <c r="AE70" s="13">
        <v>0.3</v>
      </c>
    </row>
    <row r="71" spans="2:31" ht="15.75" customHeight="1" x14ac:dyDescent="0.3">
      <c r="B71" s="13">
        <v>330</v>
      </c>
      <c r="F71" s="13">
        <v>105</v>
      </c>
      <c r="I71" s="27"/>
      <c r="J71" s="1"/>
      <c r="K71" s="36" t="s">
        <v>238</v>
      </c>
      <c r="L71" s="1" t="s">
        <v>239</v>
      </c>
      <c r="M71" s="1"/>
      <c r="N71" s="1"/>
      <c r="O71" s="1"/>
      <c r="P71" s="1"/>
      <c r="Q71" s="1"/>
      <c r="R71" s="1"/>
      <c r="S71" s="1"/>
      <c r="T71" s="28"/>
      <c r="X71" s="13">
        <v>340</v>
      </c>
      <c r="AE71" s="13">
        <v>0.6</v>
      </c>
    </row>
    <row r="72" spans="2:31" ht="15.75" customHeight="1" x14ac:dyDescent="0.3">
      <c r="B72" s="13">
        <v>335</v>
      </c>
      <c r="F72" s="13">
        <v>110</v>
      </c>
      <c r="I72" s="27"/>
      <c r="J72" s="1"/>
      <c r="K72" s="36" t="s">
        <v>240</v>
      </c>
      <c r="L72" s="1" t="s">
        <v>241</v>
      </c>
      <c r="M72" s="1"/>
      <c r="N72" s="1"/>
      <c r="O72" s="1"/>
      <c r="P72" s="1"/>
      <c r="Q72" s="1"/>
      <c r="R72" s="1"/>
      <c r="S72" s="1"/>
      <c r="T72" s="28"/>
      <c r="X72" s="13">
        <v>345</v>
      </c>
      <c r="AE72" s="13">
        <v>0.5</v>
      </c>
    </row>
    <row r="73" spans="2:31" ht="15.75" customHeight="1" x14ac:dyDescent="0.3">
      <c r="B73" s="13">
        <v>340</v>
      </c>
      <c r="F73" s="13">
        <v>115</v>
      </c>
      <c r="I73" s="27"/>
      <c r="J73" s="1"/>
      <c r="K73" s="1"/>
      <c r="L73" s="1"/>
      <c r="M73" s="1"/>
      <c r="N73" s="1"/>
      <c r="O73" s="1"/>
      <c r="P73" s="1"/>
      <c r="Q73" s="1"/>
      <c r="R73" s="1"/>
      <c r="S73" s="1"/>
      <c r="T73" s="28"/>
      <c r="X73" s="13">
        <v>350</v>
      </c>
      <c r="AE73" s="13">
        <v>0.4</v>
      </c>
    </row>
    <row r="74" spans="2:31" ht="15.75" customHeight="1" x14ac:dyDescent="0.3">
      <c r="B74" s="13">
        <v>345</v>
      </c>
      <c r="F74" s="13">
        <v>120</v>
      </c>
      <c r="I74" s="30"/>
      <c r="J74" s="31"/>
      <c r="K74" s="31"/>
      <c r="L74" s="31"/>
      <c r="M74" s="31"/>
      <c r="N74" s="31"/>
      <c r="O74" s="31"/>
      <c r="P74" s="31"/>
      <c r="Q74" s="31"/>
      <c r="R74" s="31"/>
      <c r="S74" s="31"/>
      <c r="T74" s="32"/>
      <c r="X74" s="13">
        <v>355</v>
      </c>
      <c r="AE74" s="13">
        <v>0.7</v>
      </c>
    </row>
    <row r="75" spans="2:31" ht="15.75" customHeight="1" x14ac:dyDescent="0.3">
      <c r="B75" s="13">
        <v>350</v>
      </c>
      <c r="F75" s="13">
        <v>125</v>
      </c>
      <c r="X75" s="13">
        <v>360</v>
      </c>
      <c r="AE75" s="13">
        <v>0.9</v>
      </c>
    </row>
    <row r="76" spans="2:31" ht="15.75" customHeight="1" x14ac:dyDescent="0.3">
      <c r="B76" s="13">
        <v>355</v>
      </c>
      <c r="F76" s="13">
        <v>130</v>
      </c>
      <c r="X76" s="13">
        <v>365</v>
      </c>
      <c r="AE76" s="13">
        <v>1.1000000000000001</v>
      </c>
    </row>
    <row r="77" spans="2:31" ht="15.75" customHeight="1" x14ac:dyDescent="0.3">
      <c r="B77" s="13">
        <v>360</v>
      </c>
      <c r="F77" s="13">
        <v>135</v>
      </c>
      <c r="X77" s="13">
        <v>370</v>
      </c>
      <c r="AE77" s="13">
        <v>0.3</v>
      </c>
    </row>
    <row r="78" spans="2:31" ht="15.75" customHeight="1" x14ac:dyDescent="0.3">
      <c r="B78" s="13">
        <v>365</v>
      </c>
      <c r="F78" s="13">
        <v>140</v>
      </c>
      <c r="X78" s="13">
        <v>375</v>
      </c>
      <c r="AE78" s="13">
        <v>1.4</v>
      </c>
    </row>
    <row r="79" spans="2:31" ht="15.75" customHeight="1" x14ac:dyDescent="0.3">
      <c r="B79" s="13">
        <v>370</v>
      </c>
      <c r="F79" s="13">
        <v>145</v>
      </c>
      <c r="X79" s="13">
        <v>380</v>
      </c>
      <c r="AE79" s="13">
        <v>0.9</v>
      </c>
    </row>
    <row r="80" spans="2:31" ht="15" customHeight="1" x14ac:dyDescent="0.3">
      <c r="B80" s="13">
        <v>375</v>
      </c>
      <c r="F80" s="13">
        <v>150</v>
      </c>
      <c r="J80" s="61" t="s">
        <v>242</v>
      </c>
      <c r="K80" s="54"/>
      <c r="L80" s="54"/>
      <c r="M80" s="54"/>
      <c r="N80" s="54"/>
      <c r="O80" s="54"/>
      <c r="P80" s="55"/>
      <c r="X80" s="13">
        <v>385</v>
      </c>
      <c r="AE80" s="13">
        <v>0.6</v>
      </c>
    </row>
    <row r="81" spans="2:31" ht="15" customHeight="1" x14ac:dyDescent="0.3">
      <c r="B81" s="13">
        <v>380</v>
      </c>
      <c r="F81" s="13">
        <v>155</v>
      </c>
      <c r="J81" s="56"/>
      <c r="K81" s="48"/>
      <c r="L81" s="48"/>
      <c r="M81" s="48"/>
      <c r="N81" s="48"/>
      <c r="O81" s="48"/>
      <c r="P81" s="57"/>
      <c r="X81" s="13">
        <v>390</v>
      </c>
      <c r="AE81" s="13">
        <v>0.2</v>
      </c>
    </row>
    <row r="82" spans="2:31" ht="15.75" customHeight="1" x14ac:dyDescent="0.3">
      <c r="B82" s="13">
        <v>385</v>
      </c>
      <c r="F82" s="13">
        <v>160</v>
      </c>
      <c r="J82" s="56"/>
      <c r="K82" s="48"/>
      <c r="L82" s="48"/>
      <c r="M82" s="48"/>
      <c r="N82" s="48"/>
      <c r="O82" s="48"/>
      <c r="P82" s="57"/>
      <c r="X82" s="13">
        <v>395</v>
      </c>
      <c r="AE82" s="13">
        <v>1.5</v>
      </c>
    </row>
    <row r="83" spans="2:31" ht="15.75" customHeight="1" x14ac:dyDescent="0.3">
      <c r="B83" s="13">
        <v>390</v>
      </c>
      <c r="F83" s="13">
        <v>165</v>
      </c>
      <c r="J83" s="58"/>
      <c r="K83" s="59"/>
      <c r="L83" s="59"/>
      <c r="M83" s="59"/>
      <c r="N83" s="59"/>
      <c r="O83" s="59"/>
      <c r="P83" s="60"/>
      <c r="X83" s="13">
        <v>400</v>
      </c>
      <c r="AE83" s="13">
        <v>1</v>
      </c>
    </row>
    <row r="84" spans="2:31" ht="15.75" customHeight="1" x14ac:dyDescent="0.3">
      <c r="B84" s="13">
        <v>395</v>
      </c>
      <c r="F84" s="13">
        <v>170</v>
      </c>
      <c r="X84" s="13">
        <v>405</v>
      </c>
      <c r="AE84" s="13">
        <v>0.6</v>
      </c>
    </row>
    <row r="85" spans="2:31" ht="15.75" customHeight="1" x14ac:dyDescent="0.3">
      <c r="B85" s="13">
        <v>400</v>
      </c>
      <c r="F85" s="13">
        <v>175</v>
      </c>
      <c r="X85" s="13">
        <v>410</v>
      </c>
      <c r="AE85" s="13">
        <v>0.4</v>
      </c>
    </row>
    <row r="86" spans="2:31" ht="15.75" customHeight="1" x14ac:dyDescent="0.3">
      <c r="B86" s="13">
        <v>405</v>
      </c>
      <c r="F86" s="13">
        <v>180</v>
      </c>
      <c r="K86" s="16" t="s">
        <v>243</v>
      </c>
      <c r="W86" s="1"/>
      <c r="X86" s="13">
        <v>415</v>
      </c>
      <c r="AE86" s="13">
        <v>0.7</v>
      </c>
    </row>
    <row r="87" spans="2:31" ht="15.75" customHeight="1" x14ac:dyDescent="0.3">
      <c r="B87" s="13">
        <v>410</v>
      </c>
      <c r="F87" s="13">
        <v>185</v>
      </c>
      <c r="K87" s="13">
        <v>15</v>
      </c>
      <c r="M87" s="34"/>
      <c r="N87" s="25"/>
      <c r="O87" s="25"/>
      <c r="P87" s="25"/>
      <c r="Q87" s="25"/>
      <c r="R87" s="25"/>
      <c r="S87" s="25"/>
      <c r="T87" s="25"/>
      <c r="U87" s="25"/>
      <c r="V87" s="37"/>
      <c r="W87" s="1"/>
      <c r="X87" s="13">
        <v>420</v>
      </c>
      <c r="AE87" s="13">
        <v>1</v>
      </c>
    </row>
    <row r="88" spans="2:31" ht="15.75" customHeight="1" x14ac:dyDescent="0.3">
      <c r="B88" s="13">
        <v>415</v>
      </c>
      <c r="F88" s="13">
        <v>190</v>
      </c>
      <c r="K88" s="13">
        <v>20</v>
      </c>
      <c r="M88" s="29" t="s">
        <v>244</v>
      </c>
      <c r="N88" s="1"/>
      <c r="O88" s="1"/>
      <c r="P88" s="1"/>
      <c r="Q88" s="1"/>
      <c r="R88" s="1"/>
      <c r="S88" s="1"/>
      <c r="T88" s="1"/>
      <c r="U88" s="1"/>
      <c r="V88" s="38"/>
      <c r="W88" s="1"/>
      <c r="X88" s="13">
        <v>425</v>
      </c>
      <c r="AE88" s="13">
        <v>0.8</v>
      </c>
    </row>
    <row r="89" spans="2:31" ht="15.75" customHeight="1" x14ac:dyDescent="0.3">
      <c r="B89" s="13">
        <v>420</v>
      </c>
      <c r="F89" s="13">
        <v>195</v>
      </c>
      <c r="K89" s="13">
        <v>25</v>
      </c>
      <c r="M89" s="27"/>
      <c r="N89" s="1"/>
      <c r="O89" s="1"/>
      <c r="P89" s="1"/>
      <c r="Q89" s="1"/>
      <c r="R89" s="1"/>
      <c r="S89" s="1"/>
      <c r="T89" s="1"/>
      <c r="U89" s="1"/>
      <c r="V89" s="38"/>
      <c r="W89" s="1"/>
      <c r="X89" s="13">
        <v>430</v>
      </c>
      <c r="AE89" s="13">
        <v>0.3</v>
      </c>
    </row>
    <row r="90" spans="2:31" ht="15.75" customHeight="1" x14ac:dyDescent="0.3">
      <c r="B90" s="13">
        <v>425</v>
      </c>
      <c r="F90" s="13">
        <v>200</v>
      </c>
      <c r="K90" s="13">
        <v>30</v>
      </c>
      <c r="M90" s="27"/>
      <c r="N90" s="1"/>
      <c r="O90" s="11" t="s">
        <v>229</v>
      </c>
      <c r="P90" s="1">
        <f>_xlfn.QUARTILE.INC(K87:K206,1)</f>
        <v>163.75</v>
      </c>
      <c r="Q90" s="1"/>
      <c r="R90" s="1"/>
      <c r="S90" s="1"/>
      <c r="T90" s="1"/>
      <c r="U90" s="1"/>
      <c r="V90" s="38"/>
      <c r="W90" s="1"/>
      <c r="X90" s="13">
        <v>435</v>
      </c>
      <c r="AE90" s="13">
        <v>0.5</v>
      </c>
    </row>
    <row r="91" spans="2:31" ht="15.75" customHeight="1" x14ac:dyDescent="0.3">
      <c r="B91" s="13">
        <v>430</v>
      </c>
      <c r="F91" s="13">
        <v>205</v>
      </c>
      <c r="K91" s="13">
        <v>35</v>
      </c>
      <c r="M91" s="27"/>
      <c r="N91" s="1"/>
      <c r="O91" s="11" t="s">
        <v>230</v>
      </c>
      <c r="P91" s="1">
        <f>_xlfn.QUARTILE.INC(K87:K206,2)</f>
        <v>312.5</v>
      </c>
      <c r="Q91" s="1"/>
      <c r="R91" s="1"/>
      <c r="S91" s="1"/>
      <c r="T91" s="1"/>
      <c r="U91" s="1"/>
      <c r="V91" s="38"/>
      <c r="W91" s="1"/>
      <c r="X91" s="13">
        <v>440</v>
      </c>
      <c r="AE91" s="13">
        <v>0.8</v>
      </c>
    </row>
    <row r="92" spans="2:31" ht="15.75" customHeight="1" x14ac:dyDescent="0.3">
      <c r="B92" s="13">
        <v>435</v>
      </c>
      <c r="F92" s="13">
        <v>210</v>
      </c>
      <c r="K92" s="13">
        <v>40</v>
      </c>
      <c r="M92" s="27"/>
      <c r="N92" s="1"/>
      <c r="O92" s="11" t="s">
        <v>231</v>
      </c>
      <c r="P92" s="1">
        <f>_xlfn.QUARTILE.INC(K87:K206,3)</f>
        <v>461.25</v>
      </c>
      <c r="Q92" s="1"/>
      <c r="R92" s="1"/>
      <c r="S92" s="1"/>
      <c r="T92" s="1"/>
      <c r="U92" s="1"/>
      <c r="V92" s="38"/>
      <c r="W92" s="1"/>
      <c r="X92" s="13">
        <v>445</v>
      </c>
      <c r="AE92" s="13">
        <v>0.6</v>
      </c>
    </row>
    <row r="93" spans="2:31" ht="15.75" customHeight="1" x14ac:dyDescent="0.3">
      <c r="B93" s="13">
        <v>440</v>
      </c>
      <c r="F93" s="13">
        <v>215</v>
      </c>
      <c r="K93" s="13">
        <v>45</v>
      </c>
      <c r="M93" s="27"/>
      <c r="N93" s="1"/>
      <c r="O93" s="1"/>
      <c r="P93" s="1"/>
      <c r="Q93" s="1"/>
      <c r="R93" s="1"/>
      <c r="S93" s="1"/>
      <c r="T93" s="1"/>
      <c r="U93" s="1"/>
      <c r="V93" s="38"/>
      <c r="W93" s="1"/>
      <c r="X93" s="13">
        <v>450</v>
      </c>
      <c r="AE93" s="13">
        <v>0.3</v>
      </c>
    </row>
    <row r="94" spans="2:31" ht="15.75" customHeight="1" x14ac:dyDescent="0.3">
      <c r="B94" s="13">
        <v>445</v>
      </c>
      <c r="F94" s="13">
        <v>220</v>
      </c>
      <c r="K94" s="13">
        <v>50</v>
      </c>
      <c r="M94" s="27"/>
      <c r="N94" s="11" t="s">
        <v>245</v>
      </c>
      <c r="O94" s="1"/>
      <c r="P94" s="1"/>
      <c r="Q94" s="1"/>
      <c r="R94" s="1"/>
      <c r="S94" s="1"/>
      <c r="T94" s="1"/>
      <c r="U94" s="1"/>
      <c r="V94" s="38"/>
      <c r="W94" s="1"/>
      <c r="X94" s="13">
        <v>455</v>
      </c>
      <c r="AE94" s="13">
        <v>0.9</v>
      </c>
    </row>
    <row r="95" spans="2:31" ht="15.75" customHeight="1" x14ac:dyDescent="0.3">
      <c r="B95" s="13">
        <v>450</v>
      </c>
      <c r="F95" s="13">
        <v>225</v>
      </c>
      <c r="K95" s="13">
        <v>55</v>
      </c>
      <c r="M95" s="27"/>
      <c r="N95" s="1"/>
      <c r="O95" s="1"/>
      <c r="P95" s="1"/>
      <c r="Q95" s="1"/>
      <c r="R95" s="1"/>
      <c r="S95" s="1"/>
      <c r="T95" s="1"/>
      <c r="U95" s="1"/>
      <c r="V95" s="38"/>
      <c r="W95" s="1"/>
      <c r="X95" s="13">
        <v>460</v>
      </c>
      <c r="AE95" s="13">
        <v>0.4</v>
      </c>
    </row>
    <row r="96" spans="2:31" ht="15.75" customHeight="1" x14ac:dyDescent="0.3">
      <c r="B96" s="13">
        <v>455</v>
      </c>
      <c r="F96" s="13">
        <v>230</v>
      </c>
      <c r="K96" s="13">
        <v>60</v>
      </c>
      <c r="M96" s="27"/>
      <c r="N96" s="1"/>
      <c r="O96" s="11" t="s">
        <v>246</v>
      </c>
      <c r="P96" s="1">
        <f>_xlfn.PERCENTILE.INC(K87:K206,0.3)</f>
        <v>193.49999999999997</v>
      </c>
      <c r="Q96" s="1"/>
      <c r="R96" s="1"/>
      <c r="S96" s="1"/>
      <c r="T96" s="1"/>
      <c r="U96" s="1"/>
      <c r="V96" s="38"/>
      <c r="W96" s="1"/>
      <c r="X96" s="13">
        <v>465</v>
      </c>
      <c r="AE96" s="13">
        <v>0.7</v>
      </c>
    </row>
    <row r="97" spans="2:31" ht="15.75" customHeight="1" x14ac:dyDescent="0.3">
      <c r="B97" s="13">
        <v>460</v>
      </c>
      <c r="F97" s="13">
        <v>235</v>
      </c>
      <c r="K97" s="13">
        <v>65</v>
      </c>
      <c r="M97" s="27"/>
      <c r="N97" s="1"/>
      <c r="O97" s="11" t="s">
        <v>206</v>
      </c>
      <c r="P97" s="1">
        <f>_xlfn.PERCENTILE.INC(K88:K207,0.5)</f>
        <v>315</v>
      </c>
      <c r="Q97" s="1"/>
      <c r="R97" s="1"/>
      <c r="S97" s="1"/>
      <c r="T97" s="1"/>
      <c r="U97" s="1"/>
      <c r="V97" s="38"/>
      <c r="W97" s="1"/>
      <c r="X97" s="13">
        <v>470</v>
      </c>
      <c r="AE97" s="13">
        <v>0.9</v>
      </c>
    </row>
    <row r="98" spans="2:31" ht="15.75" customHeight="1" x14ac:dyDescent="0.3">
      <c r="B98" s="13">
        <v>465</v>
      </c>
      <c r="F98" s="13">
        <v>240</v>
      </c>
      <c r="K98" s="13">
        <v>70</v>
      </c>
      <c r="M98" s="27"/>
      <c r="N98" s="1"/>
      <c r="O98" s="11" t="s">
        <v>247</v>
      </c>
      <c r="P98" s="1">
        <f>_xlfn.PERCENTILE.INC(K89:K208,0.7)</f>
        <v>434.49999999999994</v>
      </c>
      <c r="Q98" s="1"/>
      <c r="R98" s="1"/>
      <c r="S98" s="1"/>
      <c r="T98" s="1"/>
      <c r="U98" s="1"/>
      <c r="V98" s="38"/>
      <c r="W98" s="1"/>
      <c r="X98" s="13">
        <v>475</v>
      </c>
      <c r="AE98" s="13">
        <v>1</v>
      </c>
    </row>
    <row r="99" spans="2:31" ht="15.75" customHeight="1" x14ac:dyDescent="0.3">
      <c r="B99" s="13">
        <v>470</v>
      </c>
      <c r="F99" s="13">
        <v>245</v>
      </c>
      <c r="K99" s="13">
        <v>75</v>
      </c>
      <c r="M99" s="27"/>
      <c r="N99" s="1"/>
      <c r="O99" s="1"/>
      <c r="P99" s="1"/>
      <c r="Q99" s="1"/>
      <c r="R99" s="1"/>
      <c r="S99" s="1"/>
      <c r="T99" s="1"/>
      <c r="U99" s="1"/>
      <c r="V99" s="38"/>
      <c r="W99" s="1"/>
      <c r="X99" s="13">
        <v>480</v>
      </c>
      <c r="AE99" s="13">
        <v>0.8</v>
      </c>
    </row>
    <row r="100" spans="2:31" ht="15.75" customHeight="1" x14ac:dyDescent="0.3">
      <c r="B100" s="13">
        <v>475</v>
      </c>
      <c r="F100" s="13">
        <v>250</v>
      </c>
      <c r="K100" s="13">
        <v>80</v>
      </c>
      <c r="M100" s="27"/>
      <c r="N100" s="1"/>
      <c r="O100" s="1"/>
      <c r="P100" s="1"/>
      <c r="Q100" s="1"/>
      <c r="R100" s="1"/>
      <c r="S100" s="1"/>
      <c r="T100" s="1"/>
      <c r="U100" s="1"/>
      <c r="V100" s="38"/>
      <c r="W100" s="1"/>
      <c r="X100" s="13">
        <v>485</v>
      </c>
      <c r="AE100" s="13">
        <v>0.3</v>
      </c>
    </row>
    <row r="101" spans="2:31" ht="15.75" customHeight="1" x14ac:dyDescent="0.3">
      <c r="B101" s="13">
        <v>480</v>
      </c>
      <c r="F101" s="13">
        <v>255</v>
      </c>
      <c r="K101" s="13">
        <v>85</v>
      </c>
      <c r="M101" s="27"/>
      <c r="N101" s="1"/>
      <c r="O101" s="1"/>
      <c r="P101" s="1"/>
      <c r="Q101" s="1"/>
      <c r="R101" s="1"/>
      <c r="S101" s="1"/>
      <c r="T101" s="1"/>
      <c r="U101" s="1"/>
      <c r="V101" s="38"/>
      <c r="W101" s="1"/>
      <c r="X101" s="13">
        <v>490</v>
      </c>
      <c r="AE101" s="13">
        <v>0.5</v>
      </c>
    </row>
    <row r="102" spans="2:31" ht="15.75" customHeight="1" x14ac:dyDescent="0.3">
      <c r="B102" s="13">
        <v>485</v>
      </c>
      <c r="F102" s="13">
        <v>260</v>
      </c>
      <c r="K102" s="13">
        <v>90</v>
      </c>
      <c r="M102" s="27"/>
      <c r="N102" s="11" t="s">
        <v>248</v>
      </c>
      <c r="O102" s="1"/>
      <c r="P102" s="1"/>
      <c r="Q102" s="1"/>
      <c r="R102" s="1"/>
      <c r="S102" s="1"/>
      <c r="T102" s="1"/>
      <c r="U102" s="1"/>
      <c r="V102" s="38"/>
      <c r="W102" s="1"/>
      <c r="X102" s="13">
        <v>495</v>
      </c>
      <c r="AE102" s="13">
        <v>0.6</v>
      </c>
    </row>
    <row r="103" spans="2:31" ht="15.75" customHeight="1" x14ac:dyDescent="0.3">
      <c r="B103" s="13">
        <v>490</v>
      </c>
      <c r="F103" s="13">
        <v>265</v>
      </c>
      <c r="K103" s="13">
        <v>95</v>
      </c>
      <c r="M103" s="27"/>
      <c r="N103" s="36" t="s">
        <v>249</v>
      </c>
      <c r="O103" s="1" t="s">
        <v>250</v>
      </c>
      <c r="P103" s="1"/>
      <c r="Q103" s="1"/>
      <c r="R103" s="1"/>
      <c r="S103" s="1"/>
      <c r="T103" s="1"/>
      <c r="U103" s="1"/>
      <c r="V103" s="38"/>
      <c r="W103" s="1"/>
      <c r="X103" s="13">
        <v>500</v>
      </c>
      <c r="AE103" s="13">
        <v>0.4</v>
      </c>
    </row>
    <row r="104" spans="2:31" ht="15.75" customHeight="1" x14ac:dyDescent="0.3">
      <c r="B104" s="13">
        <v>495</v>
      </c>
      <c r="F104" s="13">
        <v>270</v>
      </c>
      <c r="K104" s="13">
        <v>100</v>
      </c>
      <c r="M104" s="27"/>
      <c r="N104" s="36" t="s">
        <v>251</v>
      </c>
      <c r="O104" s="1" t="s">
        <v>252</v>
      </c>
      <c r="P104" s="1"/>
      <c r="Q104" s="1"/>
      <c r="R104" s="1"/>
      <c r="S104" s="1"/>
      <c r="T104" s="1"/>
      <c r="U104" s="1"/>
      <c r="V104" s="38"/>
      <c r="W104" s="1"/>
      <c r="X104" s="13">
        <v>505</v>
      </c>
      <c r="AE104" s="13">
        <v>0.7</v>
      </c>
    </row>
    <row r="105" spans="2:31" ht="15.75" customHeight="1" x14ac:dyDescent="0.3">
      <c r="B105" s="13">
        <v>500</v>
      </c>
      <c r="F105" s="13">
        <v>275</v>
      </c>
      <c r="K105" s="13">
        <v>105</v>
      </c>
      <c r="M105" s="30"/>
      <c r="N105" s="36" t="s">
        <v>253</v>
      </c>
      <c r="O105" s="1" t="s">
        <v>254</v>
      </c>
      <c r="P105" s="1"/>
      <c r="Q105" s="1"/>
      <c r="R105" s="1"/>
      <c r="S105" s="1"/>
      <c r="T105" s="1"/>
      <c r="U105" s="31"/>
      <c r="V105" s="39"/>
      <c r="W105" s="1"/>
      <c r="X105" s="13">
        <v>510</v>
      </c>
      <c r="AE105" s="13">
        <v>0.9</v>
      </c>
    </row>
    <row r="106" spans="2:31" ht="15.75" customHeight="1" x14ac:dyDescent="0.3">
      <c r="F106" s="13">
        <v>280</v>
      </c>
      <c r="K106" s="13">
        <v>110</v>
      </c>
      <c r="W106" s="1"/>
      <c r="X106" s="13">
        <v>515</v>
      </c>
      <c r="AE106" s="13">
        <v>1.1000000000000001</v>
      </c>
    </row>
    <row r="107" spans="2:31" ht="15.75" customHeight="1" x14ac:dyDescent="0.3">
      <c r="F107" s="13">
        <v>285</v>
      </c>
      <c r="K107" s="13">
        <v>115</v>
      </c>
      <c r="AE107" s="13">
        <v>0.8</v>
      </c>
    </row>
    <row r="108" spans="2:31" ht="15.75" customHeight="1" x14ac:dyDescent="0.3">
      <c r="F108" s="13">
        <v>290</v>
      </c>
      <c r="K108" s="13">
        <v>120</v>
      </c>
      <c r="AE108" s="13">
        <v>0.3</v>
      </c>
    </row>
    <row r="109" spans="2:31" ht="15.75" customHeight="1" x14ac:dyDescent="0.3">
      <c r="F109" s="13">
        <v>295</v>
      </c>
      <c r="K109" s="13">
        <v>125</v>
      </c>
      <c r="AE109" s="13">
        <v>0.5</v>
      </c>
    </row>
    <row r="110" spans="2:31" ht="15.75" customHeight="1" x14ac:dyDescent="0.3">
      <c r="F110" s="13">
        <v>300</v>
      </c>
      <c r="K110" s="13">
        <v>130</v>
      </c>
      <c r="AE110" s="13">
        <v>0.6</v>
      </c>
    </row>
    <row r="111" spans="2:31" ht="15.75" customHeight="1" x14ac:dyDescent="0.3">
      <c r="F111" s="13">
        <v>305</v>
      </c>
      <c r="K111" s="13">
        <v>135</v>
      </c>
      <c r="AE111" s="13">
        <v>0.4</v>
      </c>
    </row>
    <row r="112" spans="2:31" ht="15.75" customHeight="1" x14ac:dyDescent="0.3">
      <c r="F112" s="13">
        <v>310</v>
      </c>
      <c r="K112" s="13">
        <v>140</v>
      </c>
      <c r="AE112" s="13">
        <v>0.7</v>
      </c>
    </row>
    <row r="113" spans="6:31" ht="15.75" customHeight="1" x14ac:dyDescent="0.3">
      <c r="F113" s="13">
        <v>315</v>
      </c>
      <c r="K113" s="13">
        <v>145</v>
      </c>
      <c r="AE113" s="13">
        <v>0.9</v>
      </c>
    </row>
    <row r="114" spans="6:31" ht="15.75" customHeight="1" x14ac:dyDescent="0.3">
      <c r="F114" s="13">
        <v>320</v>
      </c>
      <c r="K114" s="13">
        <v>150</v>
      </c>
      <c r="AE114" s="13">
        <v>1</v>
      </c>
    </row>
    <row r="115" spans="6:31" ht="15.75" customHeight="1" x14ac:dyDescent="0.3">
      <c r="F115" s="13">
        <v>325</v>
      </c>
      <c r="K115" s="13">
        <v>155</v>
      </c>
      <c r="AE115" s="13">
        <v>0.8</v>
      </c>
    </row>
    <row r="116" spans="6:31" ht="15.75" customHeight="1" x14ac:dyDescent="0.3">
      <c r="F116" s="13">
        <v>330</v>
      </c>
      <c r="K116" s="13">
        <v>160</v>
      </c>
      <c r="AE116" s="13">
        <v>0.3</v>
      </c>
    </row>
    <row r="117" spans="6:31" ht="15.75" customHeight="1" x14ac:dyDescent="0.3">
      <c r="F117" s="13">
        <v>335</v>
      </c>
      <c r="K117" s="13">
        <v>165</v>
      </c>
      <c r="AE117" s="13">
        <v>0.5</v>
      </c>
    </row>
    <row r="118" spans="6:31" ht="15.75" customHeight="1" x14ac:dyDescent="0.3">
      <c r="F118" s="13">
        <v>340</v>
      </c>
      <c r="K118" s="13">
        <v>170</v>
      </c>
      <c r="AE118" s="13">
        <v>0.6</v>
      </c>
    </row>
    <row r="119" spans="6:31" ht="15.75" customHeight="1" x14ac:dyDescent="0.3">
      <c r="F119" s="13">
        <v>345</v>
      </c>
      <c r="K119" s="13">
        <v>175</v>
      </c>
      <c r="AE119" s="13">
        <v>0.4</v>
      </c>
    </row>
    <row r="120" spans="6:31" ht="15.75" customHeight="1" x14ac:dyDescent="0.3">
      <c r="F120" s="13">
        <v>350</v>
      </c>
      <c r="K120" s="13">
        <v>180</v>
      </c>
      <c r="AE120" s="13">
        <v>0.7</v>
      </c>
    </row>
    <row r="121" spans="6:31" ht="15.75" customHeight="1" x14ac:dyDescent="0.3">
      <c r="F121" s="13">
        <v>355</v>
      </c>
      <c r="K121" s="13">
        <v>185</v>
      </c>
      <c r="AE121" s="13">
        <v>0.9</v>
      </c>
    </row>
    <row r="122" spans="6:31" ht="15.75" customHeight="1" x14ac:dyDescent="0.3">
      <c r="F122" s="13">
        <v>360</v>
      </c>
      <c r="K122" s="13">
        <v>190</v>
      </c>
      <c r="AE122" s="13">
        <v>1.1000000000000001</v>
      </c>
    </row>
    <row r="123" spans="6:31" ht="15.75" customHeight="1" x14ac:dyDescent="0.3">
      <c r="F123" s="13">
        <v>365</v>
      </c>
      <c r="K123" s="13">
        <v>195</v>
      </c>
      <c r="AE123" s="13">
        <v>0.8</v>
      </c>
    </row>
    <row r="124" spans="6:31" ht="15.75" customHeight="1" x14ac:dyDescent="0.3">
      <c r="F124" s="13">
        <v>370</v>
      </c>
      <c r="K124" s="13">
        <v>200</v>
      </c>
      <c r="AE124" s="13">
        <v>0.3</v>
      </c>
    </row>
    <row r="125" spans="6:31" ht="15.75" customHeight="1" x14ac:dyDescent="0.3">
      <c r="F125" s="13">
        <v>375</v>
      </c>
      <c r="K125" s="13">
        <v>205</v>
      </c>
      <c r="AE125" s="13">
        <v>0.5</v>
      </c>
    </row>
    <row r="126" spans="6:31" ht="15.75" customHeight="1" x14ac:dyDescent="0.3">
      <c r="F126" s="13">
        <v>380</v>
      </c>
      <c r="K126" s="13">
        <v>210</v>
      </c>
      <c r="AE126" s="13">
        <v>0.6</v>
      </c>
    </row>
    <row r="127" spans="6:31" ht="15.75" customHeight="1" x14ac:dyDescent="0.3">
      <c r="F127" s="13">
        <v>385</v>
      </c>
      <c r="K127" s="13">
        <v>215</v>
      </c>
      <c r="AE127" s="13">
        <v>0.4</v>
      </c>
    </row>
    <row r="128" spans="6:31" ht="15.75" customHeight="1" x14ac:dyDescent="0.3">
      <c r="F128" s="13">
        <v>390</v>
      </c>
      <c r="K128" s="13">
        <v>220</v>
      </c>
      <c r="AE128" s="13">
        <v>0.7</v>
      </c>
    </row>
    <row r="129" spans="6:31" ht="15.75" customHeight="1" x14ac:dyDescent="0.3">
      <c r="F129" s="13">
        <v>395</v>
      </c>
      <c r="K129" s="13">
        <v>225</v>
      </c>
      <c r="AE129" s="13">
        <v>0.9</v>
      </c>
    </row>
    <row r="130" spans="6:31" ht="15.75" customHeight="1" x14ac:dyDescent="0.3">
      <c r="F130" s="13">
        <v>400</v>
      </c>
      <c r="K130" s="13">
        <v>230</v>
      </c>
      <c r="AE130" s="13">
        <v>1</v>
      </c>
    </row>
    <row r="131" spans="6:31" ht="15.75" customHeight="1" x14ac:dyDescent="0.3">
      <c r="F131" s="13">
        <v>405</v>
      </c>
      <c r="K131" s="13">
        <v>235</v>
      </c>
      <c r="AE131" s="13">
        <v>0.8</v>
      </c>
    </row>
    <row r="132" spans="6:31" ht="15.75" customHeight="1" x14ac:dyDescent="0.3">
      <c r="F132" s="13">
        <v>410</v>
      </c>
      <c r="K132" s="13">
        <v>240</v>
      </c>
      <c r="AE132" s="13">
        <v>0.3</v>
      </c>
    </row>
    <row r="133" spans="6:31" ht="15.75" customHeight="1" x14ac:dyDescent="0.3">
      <c r="F133" s="13">
        <v>415</v>
      </c>
      <c r="K133" s="13">
        <v>245</v>
      </c>
      <c r="AE133" s="13">
        <v>0.5</v>
      </c>
    </row>
    <row r="134" spans="6:31" ht="15.75" customHeight="1" x14ac:dyDescent="0.3">
      <c r="F134" s="13">
        <v>420</v>
      </c>
      <c r="K134" s="13">
        <v>250</v>
      </c>
      <c r="AE134" s="13">
        <v>0.6</v>
      </c>
    </row>
    <row r="135" spans="6:31" ht="15.75" customHeight="1" x14ac:dyDescent="0.3">
      <c r="F135" s="13">
        <v>425</v>
      </c>
      <c r="K135" s="13">
        <v>255</v>
      </c>
      <c r="AE135" s="13">
        <v>0.4</v>
      </c>
    </row>
    <row r="136" spans="6:31" ht="15.75" customHeight="1" x14ac:dyDescent="0.3">
      <c r="F136" s="13">
        <v>430</v>
      </c>
      <c r="K136" s="13">
        <v>260</v>
      </c>
      <c r="AE136" s="13">
        <v>0.7</v>
      </c>
    </row>
    <row r="137" spans="6:31" ht="15.75" customHeight="1" x14ac:dyDescent="0.3">
      <c r="F137" s="13">
        <v>435</v>
      </c>
      <c r="K137" s="13">
        <v>265</v>
      </c>
      <c r="AE137" s="13">
        <v>0.9</v>
      </c>
    </row>
    <row r="138" spans="6:31" ht="15.75" customHeight="1" x14ac:dyDescent="0.3">
      <c r="F138" s="13">
        <v>440</v>
      </c>
      <c r="K138" s="13">
        <v>270</v>
      </c>
      <c r="AE138" s="13">
        <v>1.1000000000000001</v>
      </c>
    </row>
    <row r="139" spans="6:31" ht="15.75" customHeight="1" x14ac:dyDescent="0.3">
      <c r="F139" s="13">
        <v>445</v>
      </c>
      <c r="K139" s="13">
        <v>275</v>
      </c>
      <c r="AE139" s="13">
        <v>0.8</v>
      </c>
    </row>
    <row r="140" spans="6:31" ht="15.75" customHeight="1" x14ac:dyDescent="0.3">
      <c r="F140" s="13">
        <v>450</v>
      </c>
      <c r="K140" s="13">
        <v>280</v>
      </c>
      <c r="AE140" s="13">
        <v>0.3</v>
      </c>
    </row>
    <row r="141" spans="6:31" ht="15.75" customHeight="1" x14ac:dyDescent="0.3">
      <c r="F141" s="13">
        <v>455</v>
      </c>
      <c r="K141" s="13">
        <v>285</v>
      </c>
      <c r="AE141" s="13">
        <v>0.5</v>
      </c>
    </row>
    <row r="142" spans="6:31" ht="15.75" customHeight="1" x14ac:dyDescent="0.3">
      <c r="F142" s="13">
        <v>460</v>
      </c>
      <c r="K142" s="13">
        <v>290</v>
      </c>
      <c r="AE142" s="13">
        <v>0.6</v>
      </c>
    </row>
    <row r="143" spans="6:31" ht="15.75" customHeight="1" x14ac:dyDescent="0.3">
      <c r="F143" s="13">
        <v>465</v>
      </c>
      <c r="K143" s="13">
        <v>295</v>
      </c>
      <c r="AE143" s="13">
        <v>0.4</v>
      </c>
    </row>
    <row r="144" spans="6:31" ht="15.75" customHeight="1" x14ac:dyDescent="0.3">
      <c r="F144" s="13">
        <v>470</v>
      </c>
      <c r="K144" s="13">
        <v>300</v>
      </c>
      <c r="AE144" s="13">
        <v>0.7</v>
      </c>
    </row>
    <row r="145" spans="6:31" ht="15.75" customHeight="1" x14ac:dyDescent="0.3">
      <c r="F145" s="13">
        <v>475</v>
      </c>
      <c r="K145" s="13">
        <v>305</v>
      </c>
      <c r="AE145" s="13">
        <v>0.9</v>
      </c>
    </row>
    <row r="146" spans="6:31" ht="15.75" customHeight="1" x14ac:dyDescent="0.3">
      <c r="F146" s="13">
        <v>480</v>
      </c>
      <c r="K146" s="13">
        <v>310</v>
      </c>
      <c r="AE146" s="13">
        <v>1.1000000000000001</v>
      </c>
    </row>
    <row r="147" spans="6:31" ht="15.75" customHeight="1" x14ac:dyDescent="0.3">
      <c r="F147" s="13">
        <v>485</v>
      </c>
      <c r="K147" s="13">
        <v>315</v>
      </c>
      <c r="AE147" s="13">
        <v>0.8</v>
      </c>
    </row>
    <row r="148" spans="6:31" ht="15.75" customHeight="1" x14ac:dyDescent="0.3">
      <c r="F148" s="13">
        <v>490</v>
      </c>
      <c r="K148" s="13">
        <v>320</v>
      </c>
      <c r="AE148" s="13">
        <v>0.3</v>
      </c>
    </row>
    <row r="149" spans="6:31" ht="15.75" customHeight="1" x14ac:dyDescent="0.3">
      <c r="F149" s="13">
        <v>495</v>
      </c>
      <c r="K149" s="13">
        <v>325</v>
      </c>
      <c r="AE149" s="13">
        <v>0.5</v>
      </c>
    </row>
    <row r="150" spans="6:31" ht="15.75" customHeight="1" x14ac:dyDescent="0.3">
      <c r="F150" s="13">
        <v>500</v>
      </c>
      <c r="K150" s="13">
        <v>330</v>
      </c>
      <c r="AE150" s="13">
        <v>0.6</v>
      </c>
    </row>
    <row r="151" spans="6:31" ht="15.75" customHeight="1" x14ac:dyDescent="0.3">
      <c r="F151" s="13">
        <v>505</v>
      </c>
      <c r="K151" s="13">
        <v>335</v>
      </c>
      <c r="AE151" s="13">
        <v>0.4</v>
      </c>
    </row>
    <row r="152" spans="6:31" ht="15.75" customHeight="1" x14ac:dyDescent="0.3">
      <c r="F152" s="13">
        <v>510</v>
      </c>
      <c r="K152" s="13">
        <v>340</v>
      </c>
      <c r="AE152" s="13">
        <v>0.7</v>
      </c>
    </row>
    <row r="153" spans="6:31" ht="15.75" customHeight="1" x14ac:dyDescent="0.3">
      <c r="F153" s="13">
        <v>515</v>
      </c>
      <c r="K153" s="13">
        <v>345</v>
      </c>
      <c r="AE153" s="13">
        <v>0.9</v>
      </c>
    </row>
    <row r="154" spans="6:31" ht="15.75" customHeight="1" x14ac:dyDescent="0.3">
      <c r="F154" s="13">
        <v>520</v>
      </c>
      <c r="K154" s="13">
        <v>350</v>
      </c>
      <c r="AE154" s="13">
        <v>1</v>
      </c>
    </row>
    <row r="155" spans="6:31" ht="15.75" customHeight="1" x14ac:dyDescent="0.3">
      <c r="F155" s="13">
        <v>525</v>
      </c>
      <c r="K155" s="13">
        <v>355</v>
      </c>
      <c r="AE155" s="13">
        <v>0.8</v>
      </c>
    </row>
    <row r="156" spans="6:31" ht="15.75" customHeight="1" x14ac:dyDescent="0.3">
      <c r="F156" s="13">
        <v>530</v>
      </c>
      <c r="K156" s="13">
        <v>360</v>
      </c>
      <c r="AE156" s="13">
        <v>0.3</v>
      </c>
    </row>
    <row r="157" spans="6:31" ht="15.75" customHeight="1" x14ac:dyDescent="0.3">
      <c r="F157" s="13">
        <v>535</v>
      </c>
      <c r="K157" s="13">
        <v>365</v>
      </c>
      <c r="AE157" s="13">
        <v>0.5</v>
      </c>
    </row>
    <row r="158" spans="6:31" ht="15.75" customHeight="1" x14ac:dyDescent="0.3">
      <c r="F158" s="13">
        <v>540</v>
      </c>
      <c r="K158" s="13">
        <v>370</v>
      </c>
      <c r="AE158" s="13">
        <v>0.6</v>
      </c>
    </row>
    <row r="159" spans="6:31" ht="15.75" customHeight="1" x14ac:dyDescent="0.3">
      <c r="F159" s="13">
        <v>545</v>
      </c>
      <c r="K159" s="13">
        <v>375</v>
      </c>
      <c r="AE159" s="13">
        <v>0.4</v>
      </c>
    </row>
    <row r="160" spans="6:31" ht="15.75" customHeight="1" x14ac:dyDescent="0.3">
      <c r="F160" s="13">
        <v>550</v>
      </c>
      <c r="K160" s="13">
        <v>380</v>
      </c>
      <c r="AE160" s="13">
        <v>0.7</v>
      </c>
    </row>
    <row r="161" spans="6:31" ht="15.75" customHeight="1" x14ac:dyDescent="0.3">
      <c r="F161" s="13">
        <v>555</v>
      </c>
      <c r="K161" s="13">
        <v>385</v>
      </c>
      <c r="AE161" s="13">
        <v>0.9</v>
      </c>
    </row>
    <row r="162" spans="6:31" ht="15.75" customHeight="1" x14ac:dyDescent="0.3">
      <c r="F162" s="13">
        <v>560</v>
      </c>
      <c r="K162" s="13">
        <v>390</v>
      </c>
      <c r="AE162" s="13">
        <v>1.1000000000000001</v>
      </c>
    </row>
    <row r="163" spans="6:31" ht="15.75" customHeight="1" x14ac:dyDescent="0.3">
      <c r="F163" s="13">
        <v>565</v>
      </c>
      <c r="K163" s="13">
        <v>395</v>
      </c>
    </row>
    <row r="164" spans="6:31" ht="15.75" customHeight="1" x14ac:dyDescent="0.3">
      <c r="K164" s="13">
        <v>400</v>
      </c>
    </row>
    <row r="165" spans="6:31" ht="15.75" customHeight="1" x14ac:dyDescent="0.3">
      <c r="K165" s="13">
        <v>405</v>
      </c>
    </row>
    <row r="166" spans="6:31" ht="15.75" customHeight="1" x14ac:dyDescent="0.3">
      <c r="K166" s="13">
        <v>410</v>
      </c>
    </row>
    <row r="167" spans="6:31" ht="15.75" customHeight="1" x14ac:dyDescent="0.3">
      <c r="K167" s="13">
        <v>415</v>
      </c>
    </row>
    <row r="168" spans="6:31" ht="15.75" customHeight="1" x14ac:dyDescent="0.3">
      <c r="K168" s="13">
        <v>420</v>
      </c>
    </row>
    <row r="169" spans="6:31" ht="15.75" customHeight="1" x14ac:dyDescent="0.3">
      <c r="K169" s="13">
        <v>425</v>
      </c>
    </row>
    <row r="170" spans="6:31" ht="15.75" customHeight="1" x14ac:dyDescent="0.3">
      <c r="K170" s="13">
        <v>430</v>
      </c>
    </row>
    <row r="171" spans="6:31" ht="15.75" customHeight="1" x14ac:dyDescent="0.3">
      <c r="K171" s="13">
        <v>435</v>
      </c>
    </row>
    <row r="172" spans="6:31" ht="15.75" customHeight="1" x14ac:dyDescent="0.3">
      <c r="K172" s="13">
        <v>440</v>
      </c>
    </row>
    <row r="173" spans="6:31" ht="15.75" customHeight="1" x14ac:dyDescent="0.3">
      <c r="K173" s="13">
        <v>445</v>
      </c>
    </row>
    <row r="174" spans="6:31" ht="15.75" customHeight="1" x14ac:dyDescent="0.3">
      <c r="K174" s="13">
        <v>450</v>
      </c>
    </row>
    <row r="175" spans="6:31" ht="15.75" customHeight="1" x14ac:dyDescent="0.3">
      <c r="K175" s="13">
        <v>455</v>
      </c>
    </row>
    <row r="176" spans="6:31" ht="15.75" customHeight="1" x14ac:dyDescent="0.3">
      <c r="K176" s="13">
        <v>460</v>
      </c>
    </row>
    <row r="177" spans="11:11" ht="15.75" customHeight="1" x14ac:dyDescent="0.3">
      <c r="K177" s="13">
        <v>465</v>
      </c>
    </row>
    <row r="178" spans="11:11" ht="15.75" customHeight="1" x14ac:dyDescent="0.3">
      <c r="K178" s="13">
        <v>470</v>
      </c>
    </row>
    <row r="179" spans="11:11" ht="15.75" customHeight="1" x14ac:dyDescent="0.3">
      <c r="K179" s="13">
        <v>475</v>
      </c>
    </row>
    <row r="180" spans="11:11" ht="15.75" customHeight="1" x14ac:dyDescent="0.3">
      <c r="K180" s="13">
        <v>480</v>
      </c>
    </row>
    <row r="181" spans="11:11" ht="15.75" customHeight="1" x14ac:dyDescent="0.3">
      <c r="K181" s="13">
        <v>485</v>
      </c>
    </row>
    <row r="182" spans="11:11" ht="15.75" customHeight="1" x14ac:dyDescent="0.3">
      <c r="K182" s="13">
        <v>490</v>
      </c>
    </row>
    <row r="183" spans="11:11" ht="15.75" customHeight="1" x14ac:dyDescent="0.3">
      <c r="K183" s="13">
        <v>495</v>
      </c>
    </row>
    <row r="184" spans="11:11" ht="15.75" customHeight="1" x14ac:dyDescent="0.3">
      <c r="K184" s="13">
        <v>500</v>
      </c>
    </row>
    <row r="185" spans="11:11" ht="15.75" customHeight="1" x14ac:dyDescent="0.3">
      <c r="K185" s="13">
        <v>505</v>
      </c>
    </row>
    <row r="186" spans="11:11" ht="15.75" customHeight="1" x14ac:dyDescent="0.3">
      <c r="K186" s="13">
        <v>510</v>
      </c>
    </row>
    <row r="187" spans="11:11" ht="15.75" customHeight="1" x14ac:dyDescent="0.3">
      <c r="K187" s="13">
        <v>515</v>
      </c>
    </row>
    <row r="188" spans="11:11" ht="15.75" customHeight="1" x14ac:dyDescent="0.3">
      <c r="K188" s="13">
        <v>520</v>
      </c>
    </row>
    <row r="189" spans="11:11" ht="15.75" customHeight="1" x14ac:dyDescent="0.3">
      <c r="K189" s="13">
        <v>525</v>
      </c>
    </row>
    <row r="190" spans="11:11" ht="15.75" customHeight="1" x14ac:dyDescent="0.3">
      <c r="K190" s="13">
        <v>530</v>
      </c>
    </row>
    <row r="191" spans="11:11" ht="15.75" customHeight="1" x14ac:dyDescent="0.3">
      <c r="K191" s="13">
        <v>535</v>
      </c>
    </row>
    <row r="192" spans="11:11" ht="15.75" customHeight="1" x14ac:dyDescent="0.3">
      <c r="K192" s="13">
        <v>540</v>
      </c>
    </row>
    <row r="193" spans="11:11" ht="15.75" customHeight="1" x14ac:dyDescent="0.3">
      <c r="K193" s="13">
        <v>545</v>
      </c>
    </row>
    <row r="194" spans="11:11" ht="15.75" customHeight="1" x14ac:dyDescent="0.3">
      <c r="K194" s="13">
        <v>550</v>
      </c>
    </row>
    <row r="195" spans="11:11" ht="15.75" customHeight="1" x14ac:dyDescent="0.3">
      <c r="K195" s="13">
        <v>555</v>
      </c>
    </row>
    <row r="196" spans="11:11" ht="15.75" customHeight="1" x14ac:dyDescent="0.3">
      <c r="K196" s="13">
        <v>560</v>
      </c>
    </row>
    <row r="197" spans="11:11" ht="15.75" customHeight="1" x14ac:dyDescent="0.3">
      <c r="K197" s="13">
        <v>565</v>
      </c>
    </row>
    <row r="198" spans="11:11" ht="15.75" customHeight="1" x14ac:dyDescent="0.3">
      <c r="K198" s="13">
        <v>570</v>
      </c>
    </row>
    <row r="199" spans="11:11" ht="15.75" customHeight="1" x14ac:dyDescent="0.3">
      <c r="K199" s="13">
        <v>575</v>
      </c>
    </row>
    <row r="200" spans="11:11" ht="15.75" customHeight="1" x14ac:dyDescent="0.3">
      <c r="K200" s="13">
        <v>580</v>
      </c>
    </row>
    <row r="201" spans="11:11" ht="15.75" customHeight="1" x14ac:dyDescent="0.3">
      <c r="K201" s="13">
        <v>585</v>
      </c>
    </row>
    <row r="202" spans="11:11" ht="15.75" customHeight="1" x14ac:dyDescent="0.3">
      <c r="K202" s="13">
        <v>590</v>
      </c>
    </row>
    <row r="203" spans="11:11" ht="15.75" customHeight="1" x14ac:dyDescent="0.3">
      <c r="K203" s="13">
        <v>595</v>
      </c>
    </row>
    <row r="204" spans="11:11" ht="15.75" customHeight="1" x14ac:dyDescent="0.3">
      <c r="K204" s="13">
        <v>600</v>
      </c>
    </row>
    <row r="205" spans="11:11" ht="15.75" customHeight="1" x14ac:dyDescent="0.3">
      <c r="K205" s="13">
        <v>605</v>
      </c>
    </row>
    <row r="206" spans="11:11" ht="15.75" customHeight="1" x14ac:dyDescent="0.3">
      <c r="K206" s="13">
        <v>610</v>
      </c>
    </row>
    <row r="207" spans="11:11" ht="15.75" customHeight="1" x14ac:dyDescent="0.3"/>
    <row r="208" spans="11:11"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5">
    <mergeCell ref="T1:AD5"/>
    <mergeCell ref="B2:H4"/>
    <mergeCell ref="AD27:AI31"/>
    <mergeCell ref="E45:K49"/>
    <mergeCell ref="J80:P83"/>
  </mergeCells>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000"/>
  <sheetViews>
    <sheetView workbookViewId="0">
      <selection activeCell="G21" sqref="G21"/>
    </sheetView>
  </sheetViews>
  <sheetFormatPr defaultColWidth="14.44140625" defaultRowHeight="15" customHeight="1" x14ac:dyDescent="0.3"/>
  <cols>
    <col min="1" max="1" width="8.6640625" customWidth="1"/>
    <col min="2" max="2" width="23.44140625" customWidth="1"/>
    <col min="3" max="3" width="14" customWidth="1"/>
    <col min="4" max="5" width="8.6640625" customWidth="1"/>
    <col min="6" max="6" width="23.44140625" customWidth="1"/>
    <col min="7" max="7" width="23.33203125" customWidth="1"/>
    <col min="8" max="8" width="14" customWidth="1"/>
  </cols>
  <sheetData>
    <row r="1" spans="1:8" ht="15" customHeight="1" x14ac:dyDescent="0.3">
      <c r="A1" s="49" t="s">
        <v>255</v>
      </c>
      <c r="B1" s="48"/>
      <c r="C1" s="48"/>
      <c r="D1" s="48"/>
      <c r="E1" s="48"/>
      <c r="F1" s="48"/>
      <c r="G1" s="48"/>
    </row>
    <row r="2" spans="1:8" ht="15" customHeight="1" x14ac:dyDescent="0.3">
      <c r="A2" s="48"/>
      <c r="B2" s="48"/>
      <c r="C2" s="48"/>
      <c r="D2" s="48"/>
      <c r="E2" s="48"/>
      <c r="F2" s="48"/>
      <c r="G2" s="48"/>
    </row>
    <row r="3" spans="1:8" ht="15" customHeight="1" x14ac:dyDescent="0.3">
      <c r="A3" s="48"/>
      <c r="B3" s="48"/>
      <c r="C3" s="48"/>
      <c r="D3" s="48"/>
      <c r="E3" s="48"/>
      <c r="F3" s="48"/>
      <c r="G3" s="48"/>
    </row>
    <row r="4" spans="1:8" ht="15" customHeight="1" x14ac:dyDescent="0.3">
      <c r="A4" s="48"/>
      <c r="B4" s="48"/>
      <c r="C4" s="48"/>
      <c r="D4" s="48"/>
      <c r="E4" s="48"/>
      <c r="F4" s="48"/>
      <c r="G4" s="48"/>
    </row>
    <row r="5" spans="1:8" ht="15" customHeight="1" x14ac:dyDescent="0.3">
      <c r="A5" s="48"/>
      <c r="B5" s="48"/>
      <c r="C5" s="48"/>
      <c r="D5" s="48"/>
      <c r="E5" s="48"/>
      <c r="F5" s="48"/>
      <c r="G5" s="48"/>
    </row>
    <row r="6" spans="1:8" ht="14.4" x14ac:dyDescent="0.3">
      <c r="E6" s="66" t="s">
        <v>256</v>
      </c>
      <c r="F6" s="48"/>
      <c r="G6" s="48"/>
      <c r="H6" s="48"/>
    </row>
    <row r="7" spans="1:8" ht="14.4" x14ac:dyDescent="0.3">
      <c r="B7" s="16" t="s">
        <v>257</v>
      </c>
      <c r="C7" s="16" t="s">
        <v>258</v>
      </c>
      <c r="E7" s="48"/>
      <c r="F7" s="48"/>
      <c r="G7" s="48"/>
      <c r="H7" s="48"/>
    </row>
    <row r="8" spans="1:8" ht="14.4" x14ac:dyDescent="0.3">
      <c r="B8" s="13">
        <v>10</v>
      </c>
      <c r="C8" s="13">
        <v>50</v>
      </c>
      <c r="E8" s="48"/>
      <c r="F8" s="48"/>
      <c r="G8" s="48"/>
      <c r="H8" s="48"/>
    </row>
    <row r="9" spans="1:8" ht="14.4" x14ac:dyDescent="0.3">
      <c r="B9" s="13">
        <v>12</v>
      </c>
      <c r="C9" s="13">
        <v>55</v>
      </c>
      <c r="E9" s="48"/>
      <c r="F9" s="48"/>
      <c r="G9" s="48"/>
      <c r="H9" s="48"/>
    </row>
    <row r="10" spans="1:8" ht="14.4" x14ac:dyDescent="0.3">
      <c r="B10" s="13">
        <v>15</v>
      </c>
      <c r="C10" s="13">
        <v>60</v>
      </c>
    </row>
    <row r="11" spans="1:8" ht="14.4" x14ac:dyDescent="0.3">
      <c r="B11" s="13">
        <v>18</v>
      </c>
      <c r="C11" s="13">
        <v>65</v>
      </c>
      <c r="F11" s="40"/>
      <c r="G11" s="40"/>
      <c r="H11" s="40"/>
    </row>
    <row r="12" spans="1:8" ht="14.4" x14ac:dyDescent="0.3">
      <c r="B12" s="13">
        <v>20</v>
      </c>
      <c r="C12" s="13">
        <v>70</v>
      </c>
      <c r="F12" s="1"/>
      <c r="G12" s="1"/>
      <c r="H12" s="1"/>
    </row>
    <row r="13" spans="1:8" ht="14.4" x14ac:dyDescent="0.3">
      <c r="B13" s="13">
        <v>22</v>
      </c>
      <c r="C13" s="13">
        <v>75</v>
      </c>
      <c r="F13" s="41"/>
      <c r="G13" s="41"/>
      <c r="H13" s="41"/>
    </row>
    <row r="14" spans="1:8" ht="14.4" x14ac:dyDescent="0.3">
      <c r="B14" s="13">
        <v>25</v>
      </c>
      <c r="C14" s="13">
        <v>80</v>
      </c>
    </row>
    <row r="15" spans="1:8" ht="14.4" x14ac:dyDescent="0.3">
      <c r="B15" s="13">
        <v>28</v>
      </c>
      <c r="C15" s="13">
        <v>85</v>
      </c>
    </row>
    <row r="16" spans="1:8" ht="14.4" x14ac:dyDescent="0.3">
      <c r="B16" s="13">
        <v>30</v>
      </c>
      <c r="C16" s="13">
        <v>90</v>
      </c>
    </row>
    <row r="17" spans="2:8" ht="14.4" x14ac:dyDescent="0.3">
      <c r="B17" s="13">
        <v>32</v>
      </c>
      <c r="C17" s="13">
        <v>95</v>
      </c>
    </row>
    <row r="18" spans="2:8" ht="14.4" x14ac:dyDescent="0.3">
      <c r="B18" s="13">
        <v>35</v>
      </c>
      <c r="C18" s="13">
        <v>100</v>
      </c>
    </row>
    <row r="19" spans="2:8" ht="14.4" x14ac:dyDescent="0.3">
      <c r="B19" s="13">
        <v>38</v>
      </c>
      <c r="C19" s="13">
        <v>105</v>
      </c>
    </row>
    <row r="21" spans="2:8" ht="15.75" customHeight="1" x14ac:dyDescent="0.3"/>
    <row r="22" spans="2:8" ht="15.75" customHeight="1" x14ac:dyDescent="0.3"/>
    <row r="23" spans="2:8" ht="15.75" customHeight="1" x14ac:dyDescent="0.3">
      <c r="B23" s="63" t="s">
        <v>259</v>
      </c>
      <c r="C23" s="48"/>
      <c r="D23" s="48"/>
      <c r="E23" s="48"/>
      <c r="F23" s="48"/>
    </row>
    <row r="24" spans="2:8" ht="15.75" customHeight="1" x14ac:dyDescent="0.3">
      <c r="B24" s="48"/>
      <c r="C24" s="48"/>
      <c r="D24" s="48"/>
      <c r="E24" s="48"/>
      <c r="F24" s="48"/>
    </row>
    <row r="25" spans="2:8" ht="15.75" customHeight="1" x14ac:dyDescent="0.3">
      <c r="B25" s="48"/>
      <c r="C25" s="48"/>
      <c r="D25" s="48"/>
      <c r="E25" s="48"/>
      <c r="F25" s="48"/>
    </row>
    <row r="26" spans="2:8" ht="15.75" customHeight="1" x14ac:dyDescent="0.3">
      <c r="B26" s="16" t="s">
        <v>260</v>
      </c>
      <c r="C26" s="16" t="s">
        <v>261</v>
      </c>
    </row>
    <row r="27" spans="2:8" ht="15.75" customHeight="1" x14ac:dyDescent="0.3">
      <c r="B27" s="13">
        <v>45</v>
      </c>
      <c r="C27" s="13">
        <v>52</v>
      </c>
    </row>
    <row r="28" spans="2:8" ht="15.75" customHeight="1" x14ac:dyDescent="0.3">
      <c r="B28" s="13">
        <v>47</v>
      </c>
      <c r="C28" s="13">
        <v>54</v>
      </c>
      <c r="E28" s="67" t="s">
        <v>262</v>
      </c>
      <c r="F28" s="48"/>
      <c r="G28" s="48"/>
      <c r="H28" s="48"/>
    </row>
    <row r="29" spans="2:8" ht="15.75" customHeight="1" x14ac:dyDescent="0.3">
      <c r="B29" s="13">
        <v>48</v>
      </c>
      <c r="C29" s="13">
        <v>55</v>
      </c>
      <c r="E29" s="48"/>
      <c r="F29" s="48"/>
      <c r="G29" s="48"/>
      <c r="H29" s="48"/>
    </row>
    <row r="30" spans="2:8" ht="15.75" customHeight="1" x14ac:dyDescent="0.3">
      <c r="B30" s="13">
        <v>50</v>
      </c>
      <c r="C30" s="13">
        <v>57</v>
      </c>
      <c r="E30" s="48"/>
      <c r="F30" s="48"/>
      <c r="G30" s="48"/>
      <c r="H30" s="48"/>
    </row>
    <row r="31" spans="2:8" ht="15.75" customHeight="1" x14ac:dyDescent="0.3">
      <c r="B31" s="13">
        <v>52</v>
      </c>
      <c r="C31" s="13">
        <v>59</v>
      </c>
      <c r="E31" s="48"/>
      <c r="F31" s="48"/>
      <c r="G31" s="48"/>
      <c r="H31" s="48"/>
    </row>
    <row r="32" spans="2:8" ht="15.75" customHeight="1" x14ac:dyDescent="0.3">
      <c r="B32" s="13">
        <v>53</v>
      </c>
      <c r="C32" s="13">
        <v>60</v>
      </c>
    </row>
    <row r="33" spans="2:8" ht="15.75" customHeight="1" x14ac:dyDescent="0.3">
      <c r="B33" s="13">
        <v>55</v>
      </c>
      <c r="C33" s="13">
        <v>61</v>
      </c>
    </row>
    <row r="34" spans="2:8" ht="15.75" customHeight="1" x14ac:dyDescent="0.3">
      <c r="B34" s="13">
        <v>56</v>
      </c>
      <c r="C34" s="13">
        <v>62</v>
      </c>
    </row>
    <row r="35" spans="2:8" ht="15.75" customHeight="1" x14ac:dyDescent="0.3">
      <c r="B35" s="13">
        <v>58</v>
      </c>
      <c r="C35" s="13">
        <v>64</v>
      </c>
    </row>
    <row r="36" spans="2:8" ht="15.75" customHeight="1" x14ac:dyDescent="0.3">
      <c r="B36" s="13">
        <v>60</v>
      </c>
      <c r="C36" s="13">
        <v>66</v>
      </c>
      <c r="F36" s="40"/>
      <c r="G36" s="40"/>
      <c r="H36" s="40"/>
    </row>
    <row r="37" spans="2:8" ht="15.75" customHeight="1" x14ac:dyDescent="0.3">
      <c r="B37" s="13">
        <v>62</v>
      </c>
      <c r="C37" s="13">
        <v>67</v>
      </c>
      <c r="F37" s="1"/>
      <c r="G37" s="1"/>
      <c r="H37" s="1"/>
    </row>
    <row r="38" spans="2:8" ht="15.75" customHeight="1" x14ac:dyDescent="0.3">
      <c r="B38" s="13">
        <v>64</v>
      </c>
      <c r="C38" s="13">
        <v>69</v>
      </c>
      <c r="F38" s="41"/>
      <c r="G38" s="41"/>
      <c r="H38" s="41"/>
    </row>
    <row r="39" spans="2:8" ht="15.75" customHeight="1" x14ac:dyDescent="0.3">
      <c r="B39" s="13">
        <v>65</v>
      </c>
      <c r="C39" s="13">
        <v>71</v>
      </c>
    </row>
    <row r="40" spans="2:8" ht="15.75" customHeight="1" x14ac:dyDescent="0.3">
      <c r="B40" s="13">
        <v>67</v>
      </c>
      <c r="C40" s="13">
        <v>73</v>
      </c>
    </row>
    <row r="41" spans="2:8" ht="15.75" customHeight="1" x14ac:dyDescent="0.3">
      <c r="B41" s="13">
        <v>69</v>
      </c>
      <c r="C41" s="13">
        <v>74</v>
      </c>
    </row>
    <row r="42" spans="2:8" ht="15.75" customHeight="1" x14ac:dyDescent="0.3">
      <c r="B42" s="13">
        <v>70</v>
      </c>
      <c r="C42" s="13">
        <v>76</v>
      </c>
    </row>
    <row r="43" spans="2:8" ht="15.75" customHeight="1" x14ac:dyDescent="0.3">
      <c r="B43" s="13">
        <v>72</v>
      </c>
      <c r="C43" s="13">
        <v>78</v>
      </c>
    </row>
    <row r="44" spans="2:8" ht="15.75" customHeight="1" x14ac:dyDescent="0.3">
      <c r="B44" s="13">
        <v>74</v>
      </c>
      <c r="C44" s="13">
        <v>80</v>
      </c>
    </row>
    <row r="45" spans="2:8" ht="15.75" customHeight="1" x14ac:dyDescent="0.3">
      <c r="B45" s="13">
        <v>76</v>
      </c>
      <c r="C45" s="13">
        <v>82</v>
      </c>
    </row>
    <row r="46" spans="2:8" ht="15.75" customHeight="1" x14ac:dyDescent="0.3">
      <c r="B46" s="13">
        <v>77</v>
      </c>
      <c r="C46" s="13">
        <v>83</v>
      </c>
    </row>
    <row r="47" spans="2:8" ht="15.75" customHeight="1" x14ac:dyDescent="0.3"/>
    <row r="48" spans="2:8" ht="15.75" customHeight="1" x14ac:dyDescent="0.3"/>
    <row r="49" spans="2:8" ht="15.75" customHeight="1" x14ac:dyDescent="0.3">
      <c r="B49" s="49" t="s">
        <v>263</v>
      </c>
      <c r="C49" s="48"/>
      <c r="D49" s="48"/>
      <c r="E49" s="48"/>
      <c r="F49" s="48"/>
    </row>
    <row r="50" spans="2:8" ht="15.75" customHeight="1" x14ac:dyDescent="0.3">
      <c r="B50" s="48"/>
      <c r="C50" s="48"/>
      <c r="D50" s="48"/>
      <c r="E50" s="48"/>
      <c r="F50" s="48"/>
    </row>
    <row r="51" spans="2:8" ht="15.75" customHeight="1" x14ac:dyDescent="0.3">
      <c r="B51" s="48"/>
      <c r="C51" s="48"/>
      <c r="D51" s="48"/>
      <c r="E51" s="48"/>
      <c r="F51" s="48"/>
    </row>
    <row r="52" spans="2:8" ht="15.75" customHeight="1" x14ac:dyDescent="0.3">
      <c r="B52" s="10" t="s">
        <v>264</v>
      </c>
      <c r="C52" s="10" t="s">
        <v>265</v>
      </c>
    </row>
    <row r="53" spans="2:8" ht="15.75" customHeight="1" x14ac:dyDescent="0.3">
      <c r="B53" s="10">
        <v>10</v>
      </c>
      <c r="C53" s="10">
        <v>60</v>
      </c>
      <c r="E53" s="49" t="s">
        <v>266</v>
      </c>
      <c r="F53" s="48"/>
      <c r="G53" s="48"/>
      <c r="H53" s="48"/>
    </row>
    <row r="54" spans="2:8" ht="15.75" customHeight="1" x14ac:dyDescent="0.3">
      <c r="B54" s="10">
        <v>12</v>
      </c>
      <c r="C54" s="10">
        <v>65</v>
      </c>
      <c r="E54" s="48"/>
      <c r="F54" s="48"/>
      <c r="G54" s="48"/>
      <c r="H54" s="48"/>
    </row>
    <row r="55" spans="2:8" ht="15.75" customHeight="1" x14ac:dyDescent="0.3">
      <c r="B55" s="10">
        <v>15</v>
      </c>
      <c r="C55" s="10">
        <v>70</v>
      </c>
      <c r="E55" s="48"/>
      <c r="F55" s="48"/>
      <c r="G55" s="48"/>
      <c r="H55" s="48"/>
    </row>
    <row r="56" spans="2:8" ht="15.75" customHeight="1" x14ac:dyDescent="0.3">
      <c r="B56" s="10">
        <v>18</v>
      </c>
      <c r="C56" s="10">
        <v>75</v>
      </c>
      <c r="E56" s="48"/>
      <c r="F56" s="48"/>
      <c r="G56" s="48"/>
      <c r="H56" s="48"/>
    </row>
    <row r="57" spans="2:8" ht="15.75" customHeight="1" x14ac:dyDescent="0.3">
      <c r="B57" s="10">
        <v>20</v>
      </c>
      <c r="C57" s="10">
        <v>80</v>
      </c>
    </row>
    <row r="58" spans="2:8" ht="15.75" customHeight="1" x14ac:dyDescent="0.3">
      <c r="B58" s="10">
        <v>22</v>
      </c>
      <c r="C58" s="10">
        <v>82</v>
      </c>
    </row>
    <row r="59" spans="2:8" ht="15.75" customHeight="1" x14ac:dyDescent="0.3">
      <c r="B59" s="10">
        <v>25</v>
      </c>
      <c r="C59" s="10">
        <v>85</v>
      </c>
    </row>
    <row r="60" spans="2:8" ht="15.75" customHeight="1" x14ac:dyDescent="0.3">
      <c r="B60" s="10">
        <v>28</v>
      </c>
      <c r="C60" s="10">
        <v>88</v>
      </c>
      <c r="F60" s="40"/>
      <c r="G60" s="40"/>
      <c r="H60" s="40"/>
    </row>
    <row r="61" spans="2:8" ht="15.75" customHeight="1" x14ac:dyDescent="0.3">
      <c r="B61" s="10">
        <v>30</v>
      </c>
      <c r="C61" s="10">
        <v>90</v>
      </c>
      <c r="F61" s="1"/>
      <c r="G61" s="1"/>
      <c r="H61" s="1"/>
    </row>
    <row r="62" spans="2:8" ht="15.75" customHeight="1" x14ac:dyDescent="0.3">
      <c r="B62" s="10">
        <v>32</v>
      </c>
      <c r="C62" s="10">
        <v>92</v>
      </c>
      <c r="F62" s="41"/>
      <c r="G62" s="41"/>
      <c r="H62" s="41"/>
    </row>
    <row r="63" spans="2:8" ht="15.75" customHeight="1" x14ac:dyDescent="0.3">
      <c r="B63" s="10">
        <v>35</v>
      </c>
      <c r="C63" s="10">
        <v>93</v>
      </c>
    </row>
    <row r="64" spans="2:8" ht="15.75" customHeight="1" x14ac:dyDescent="0.3">
      <c r="B64" s="10">
        <v>38</v>
      </c>
      <c r="C64" s="10">
        <v>95</v>
      </c>
    </row>
    <row r="65" spans="2:3" ht="15.75" customHeight="1" x14ac:dyDescent="0.3">
      <c r="B65" s="10">
        <v>40</v>
      </c>
      <c r="C65" s="10">
        <v>96</v>
      </c>
    </row>
    <row r="66" spans="2:3" ht="15.75" customHeight="1" x14ac:dyDescent="0.3">
      <c r="B66" s="10">
        <v>42</v>
      </c>
      <c r="C66" s="10">
        <v>97</v>
      </c>
    </row>
    <row r="67" spans="2:3" ht="15.75" customHeight="1" x14ac:dyDescent="0.3">
      <c r="B67" s="10">
        <v>45</v>
      </c>
      <c r="C67" s="10">
        <v>98</v>
      </c>
    </row>
    <row r="68" spans="2:3" ht="15.75" customHeight="1" x14ac:dyDescent="0.3">
      <c r="B68" s="10">
        <v>48</v>
      </c>
      <c r="C68" s="10">
        <v>99</v>
      </c>
    </row>
    <row r="69" spans="2:3" ht="15.75" customHeight="1" x14ac:dyDescent="0.3">
      <c r="B69" s="10">
        <v>50</v>
      </c>
      <c r="C69" s="10">
        <v>100</v>
      </c>
    </row>
    <row r="70" spans="2:3" ht="15.75" customHeight="1" x14ac:dyDescent="0.3">
      <c r="B70" s="10">
        <v>52</v>
      </c>
      <c r="C70" s="10">
        <v>102</v>
      </c>
    </row>
    <row r="71" spans="2:3" ht="15.75" customHeight="1" x14ac:dyDescent="0.3">
      <c r="B71" s="10">
        <v>55</v>
      </c>
      <c r="C71" s="10">
        <v>105</v>
      </c>
    </row>
    <row r="72" spans="2:3" ht="15.75" customHeight="1" x14ac:dyDescent="0.3">
      <c r="B72" s="10">
        <v>58</v>
      </c>
      <c r="C72" s="10">
        <v>106</v>
      </c>
    </row>
    <row r="73" spans="2:3" ht="15.75" customHeight="1" x14ac:dyDescent="0.3">
      <c r="B73" s="10">
        <v>60</v>
      </c>
      <c r="C73" s="10">
        <v>107</v>
      </c>
    </row>
    <row r="74" spans="2:3" ht="15.75" customHeight="1" x14ac:dyDescent="0.3">
      <c r="B74" s="10">
        <v>62</v>
      </c>
      <c r="C74" s="10">
        <v>108</v>
      </c>
    </row>
    <row r="75" spans="2:3" ht="15.75" customHeight="1" x14ac:dyDescent="0.3">
      <c r="B75" s="10">
        <v>65</v>
      </c>
      <c r="C75" s="10">
        <v>110</v>
      </c>
    </row>
    <row r="76" spans="2:3" ht="15.75" customHeight="1" x14ac:dyDescent="0.3">
      <c r="B76" s="10">
        <v>68</v>
      </c>
      <c r="C76" s="10">
        <v>112</v>
      </c>
    </row>
    <row r="77" spans="2:3" ht="15.75" customHeight="1" x14ac:dyDescent="0.3">
      <c r="B77" s="10">
        <v>70</v>
      </c>
      <c r="C77" s="10">
        <v>114</v>
      </c>
    </row>
    <row r="78" spans="2:3" ht="15.75" customHeight="1" x14ac:dyDescent="0.3">
      <c r="B78" s="10">
        <v>72</v>
      </c>
      <c r="C78" s="10">
        <v>115</v>
      </c>
    </row>
    <row r="79" spans="2:3" ht="15.75" customHeight="1" x14ac:dyDescent="0.3">
      <c r="B79" s="10">
        <v>75</v>
      </c>
      <c r="C79" s="10">
        <v>116</v>
      </c>
    </row>
    <row r="80" spans="2:3" ht="15.75" customHeight="1" x14ac:dyDescent="0.3">
      <c r="B80" s="10">
        <v>78</v>
      </c>
      <c r="C80" s="10">
        <v>118</v>
      </c>
    </row>
    <row r="81" spans="2:3" ht="15.75" customHeight="1" x14ac:dyDescent="0.3">
      <c r="B81" s="10">
        <v>80</v>
      </c>
      <c r="C81" s="10">
        <v>120</v>
      </c>
    </row>
    <row r="82" spans="2:3" ht="15.75" customHeight="1" x14ac:dyDescent="0.3">
      <c r="B82" s="10">
        <v>82</v>
      </c>
      <c r="C82" s="10">
        <v>122</v>
      </c>
    </row>
    <row r="83" spans="2:3" ht="15.75" customHeight="1" x14ac:dyDescent="0.3"/>
    <row r="84" spans="2:3" ht="15.75" customHeight="1" x14ac:dyDescent="0.3"/>
    <row r="85" spans="2:3" ht="15.75" customHeight="1" x14ac:dyDescent="0.3"/>
    <row r="86" spans="2:3" ht="15.75" customHeight="1" x14ac:dyDescent="0.3"/>
    <row r="87" spans="2:3" ht="15.75" customHeight="1" x14ac:dyDescent="0.3"/>
    <row r="88" spans="2:3" ht="15.75" customHeight="1" x14ac:dyDescent="0.3"/>
    <row r="89" spans="2:3" ht="15.75" customHeight="1" x14ac:dyDescent="0.3"/>
    <row r="90" spans="2:3" ht="15.75" customHeight="1" x14ac:dyDescent="0.3"/>
    <row r="91" spans="2:3" ht="15.75" customHeight="1" x14ac:dyDescent="0.3"/>
    <row r="92" spans="2:3" ht="15.75" customHeight="1" x14ac:dyDescent="0.3"/>
    <row r="93" spans="2:3" ht="15.75" customHeight="1" x14ac:dyDescent="0.3"/>
    <row r="94" spans="2:3" ht="15.75" customHeight="1" x14ac:dyDescent="0.3"/>
    <row r="95" spans="2:3" ht="15.75" customHeight="1" x14ac:dyDescent="0.3"/>
    <row r="96" spans="2:3"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6">
    <mergeCell ref="E53:H56"/>
    <mergeCell ref="A1:G5"/>
    <mergeCell ref="E6:H9"/>
    <mergeCell ref="B23:F25"/>
    <mergeCell ref="E28:H31"/>
    <mergeCell ref="B49:F51"/>
  </mergeCells>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I1000"/>
  <sheetViews>
    <sheetView topLeftCell="A45" workbookViewId="0">
      <selection activeCell="H65" sqref="H65"/>
    </sheetView>
  </sheetViews>
  <sheetFormatPr defaultColWidth="14.44140625" defaultRowHeight="15" customHeight="1" x14ac:dyDescent="0.3"/>
  <cols>
    <col min="1" max="3" width="8.6640625" customWidth="1"/>
    <col min="4" max="4" width="12" customWidth="1"/>
    <col min="5" max="6" width="27.5546875" customWidth="1"/>
    <col min="7" max="7" width="12" customWidth="1"/>
    <col min="8" max="9" width="8.6640625" customWidth="1"/>
  </cols>
  <sheetData>
    <row r="2" spans="2:8" ht="14.4" x14ac:dyDescent="0.3">
      <c r="B2" s="61" t="s">
        <v>267</v>
      </c>
      <c r="C2" s="54"/>
      <c r="D2" s="54"/>
      <c r="E2" s="54"/>
      <c r="F2" s="54"/>
      <c r="G2" s="55"/>
    </row>
    <row r="3" spans="2:8" ht="14.4" x14ac:dyDescent="0.3">
      <c r="B3" s="56"/>
      <c r="C3" s="48"/>
      <c r="D3" s="48"/>
      <c r="E3" s="48"/>
      <c r="F3" s="48"/>
      <c r="G3" s="57"/>
    </row>
    <row r="4" spans="2:8" ht="14.4" x14ac:dyDescent="0.3">
      <c r="B4" s="56"/>
      <c r="C4" s="48"/>
      <c r="D4" s="48"/>
      <c r="E4" s="48"/>
      <c r="F4" s="48"/>
      <c r="G4" s="57"/>
    </row>
    <row r="5" spans="2:8" ht="14.4" x14ac:dyDescent="0.3">
      <c r="B5" s="58"/>
      <c r="C5" s="59"/>
      <c r="D5" s="59"/>
      <c r="E5" s="59"/>
      <c r="F5" s="59"/>
      <c r="G5" s="60"/>
    </row>
    <row r="7" spans="2:8" ht="14.4" x14ac:dyDescent="0.3">
      <c r="D7" s="10" t="s">
        <v>268</v>
      </c>
      <c r="E7" s="10" t="s">
        <v>269</v>
      </c>
      <c r="F7" s="10">
        <v>100</v>
      </c>
    </row>
    <row r="8" spans="2:8" ht="14.4" x14ac:dyDescent="0.3">
      <c r="D8" s="10" t="s">
        <v>270</v>
      </c>
      <c r="E8" s="10" t="s">
        <v>271</v>
      </c>
      <c r="F8" s="10">
        <v>5</v>
      </c>
    </row>
    <row r="9" spans="2:8" ht="14.4" x14ac:dyDescent="0.3">
      <c r="D9" s="10" t="s">
        <v>272</v>
      </c>
      <c r="E9" s="10" t="s">
        <v>273</v>
      </c>
      <c r="F9" s="10">
        <v>0.17</v>
      </c>
    </row>
    <row r="10" spans="2:8" ht="14.4" x14ac:dyDescent="0.3">
      <c r="F10" s="10" t="s">
        <v>274</v>
      </c>
      <c r="G10" s="36">
        <f>_xlfn.BINOM.DIST(F8,F7,F9,FALSE)</f>
        <v>2.1947566529188287E-4</v>
      </c>
    </row>
    <row r="12" spans="2:8" ht="14.4" x14ac:dyDescent="0.3">
      <c r="F12" s="2"/>
    </row>
    <row r="15" spans="2:8" ht="15" customHeight="1" x14ac:dyDescent="0.3">
      <c r="B15" s="49" t="s">
        <v>275</v>
      </c>
      <c r="C15" s="48"/>
      <c r="D15" s="48"/>
      <c r="E15" s="48"/>
      <c r="F15" s="48"/>
      <c r="G15" s="48"/>
      <c r="H15" s="48"/>
    </row>
    <row r="16" spans="2:8" ht="15" customHeight="1" x14ac:dyDescent="0.3">
      <c r="B16" s="48"/>
      <c r="C16" s="48"/>
      <c r="D16" s="48"/>
      <c r="E16" s="48"/>
      <c r="F16" s="48"/>
      <c r="G16" s="48"/>
      <c r="H16" s="48"/>
    </row>
    <row r="17" spans="2:9" ht="15" customHeight="1" x14ac:dyDescent="0.3">
      <c r="B17" s="48"/>
      <c r="C17" s="48"/>
      <c r="D17" s="48"/>
      <c r="E17" s="48"/>
      <c r="F17" s="48"/>
      <c r="G17" s="48"/>
      <c r="H17" s="48"/>
    </row>
    <row r="18" spans="2:9" ht="15" customHeight="1" x14ac:dyDescent="0.3">
      <c r="B18" s="48"/>
      <c r="C18" s="48"/>
      <c r="D18" s="48"/>
      <c r="E18" s="48"/>
      <c r="F18" s="48"/>
      <c r="G18" s="48"/>
      <c r="H18" s="48"/>
    </row>
    <row r="19" spans="2:9" ht="15" customHeight="1" x14ac:dyDescent="0.3">
      <c r="B19" s="48"/>
      <c r="C19" s="48"/>
      <c r="D19" s="48"/>
      <c r="E19" s="48"/>
      <c r="F19" s="48"/>
      <c r="G19" s="48"/>
      <c r="H19" s="48"/>
    </row>
    <row r="21" spans="2:9" ht="15.75" customHeight="1" x14ac:dyDescent="0.3">
      <c r="D21" s="10" t="s">
        <v>276</v>
      </c>
      <c r="G21" s="10">
        <v>52</v>
      </c>
    </row>
    <row r="22" spans="2:9" ht="15.75" customHeight="1" x14ac:dyDescent="0.3">
      <c r="D22" s="10" t="s">
        <v>277</v>
      </c>
      <c r="G22" s="10">
        <v>13</v>
      </c>
    </row>
    <row r="23" spans="2:9" ht="15.75" customHeight="1" x14ac:dyDescent="0.3">
      <c r="D23" s="10" t="s">
        <v>278</v>
      </c>
      <c r="G23" s="10">
        <v>5</v>
      </c>
    </row>
    <row r="24" spans="2:9" ht="15.75" customHeight="1" x14ac:dyDescent="0.3">
      <c r="D24" s="10" t="s">
        <v>279</v>
      </c>
      <c r="G24" s="10">
        <v>2</v>
      </c>
    </row>
    <row r="25" spans="2:9" ht="15.75" customHeight="1" x14ac:dyDescent="0.3">
      <c r="G25" s="36">
        <f>_xlfn.HYPGEOM.DIST(G24,G23,G22,G21,FALSE)</f>
        <v>0.27427971188475386</v>
      </c>
    </row>
    <row r="26" spans="2:9" ht="15.75" customHeight="1" x14ac:dyDescent="0.3"/>
    <row r="27" spans="2:9" ht="15.75" customHeight="1" x14ac:dyDescent="0.3"/>
    <row r="28" spans="2:9" ht="15.75" customHeight="1" x14ac:dyDescent="0.3"/>
    <row r="29" spans="2:9" ht="15.75" customHeight="1" x14ac:dyDescent="0.3">
      <c r="B29" s="49" t="s">
        <v>280</v>
      </c>
      <c r="C29" s="48"/>
      <c r="D29" s="48"/>
      <c r="E29" s="48"/>
      <c r="F29" s="48"/>
      <c r="G29" s="48"/>
      <c r="H29" s="48"/>
      <c r="I29" s="48"/>
    </row>
    <row r="30" spans="2:9" ht="15.75" customHeight="1" x14ac:dyDescent="0.3">
      <c r="B30" s="48"/>
      <c r="C30" s="48"/>
      <c r="D30" s="48"/>
      <c r="E30" s="48"/>
      <c r="F30" s="48"/>
      <c r="G30" s="48"/>
      <c r="H30" s="48"/>
      <c r="I30" s="48"/>
    </row>
    <row r="31" spans="2:9" ht="15.75" customHeight="1" x14ac:dyDescent="0.3">
      <c r="B31" s="48"/>
      <c r="C31" s="48"/>
      <c r="D31" s="48"/>
      <c r="E31" s="48"/>
      <c r="F31" s="48"/>
      <c r="G31" s="48"/>
      <c r="H31" s="48"/>
      <c r="I31" s="48"/>
    </row>
    <row r="32" spans="2:9" ht="15.75" customHeight="1" x14ac:dyDescent="0.3">
      <c r="B32" s="48"/>
      <c r="C32" s="48"/>
      <c r="D32" s="48"/>
      <c r="E32" s="48"/>
      <c r="F32" s="48"/>
      <c r="G32" s="48"/>
      <c r="H32" s="48"/>
      <c r="I32" s="48"/>
    </row>
    <row r="33" spans="2:9" ht="15.75" customHeight="1" x14ac:dyDescent="0.3">
      <c r="B33" s="48"/>
      <c r="C33" s="48"/>
      <c r="D33" s="48"/>
      <c r="E33" s="48"/>
      <c r="F33" s="48"/>
      <c r="G33" s="48"/>
      <c r="H33" s="48"/>
      <c r="I33" s="48"/>
    </row>
    <row r="34" spans="2:9" ht="15.75" customHeight="1" x14ac:dyDescent="0.3"/>
    <row r="35" spans="2:9" ht="15.75" customHeight="1" x14ac:dyDescent="0.3">
      <c r="E35" s="10" t="s">
        <v>268</v>
      </c>
      <c r="F35" s="10" t="s">
        <v>281</v>
      </c>
      <c r="G35" s="10">
        <v>10</v>
      </c>
    </row>
    <row r="36" spans="2:9" ht="15.75" customHeight="1" x14ac:dyDescent="0.3">
      <c r="E36" s="10" t="s">
        <v>270</v>
      </c>
      <c r="F36" s="10" t="s">
        <v>271</v>
      </c>
      <c r="G36" s="10">
        <v>3</v>
      </c>
    </row>
    <row r="37" spans="2:9" ht="15.75" customHeight="1" x14ac:dyDescent="0.3">
      <c r="E37" s="10" t="s">
        <v>272</v>
      </c>
      <c r="F37" s="10" t="s">
        <v>273</v>
      </c>
      <c r="H37" s="10">
        <v>0.25</v>
      </c>
    </row>
    <row r="38" spans="2:9" ht="15.75" customHeight="1" x14ac:dyDescent="0.3">
      <c r="G38" s="10" t="s">
        <v>274</v>
      </c>
      <c r="I38" s="36">
        <f>_xlfn.BINOM.DIST(3,10,H37,TRUE)</f>
        <v>0.77587509155273438</v>
      </c>
    </row>
    <row r="39" spans="2:9" ht="15.75" customHeight="1" x14ac:dyDescent="0.3"/>
    <row r="40" spans="2:9" ht="15.75" customHeight="1" x14ac:dyDescent="0.3"/>
    <row r="41" spans="2:9" ht="15.75" customHeight="1" x14ac:dyDescent="0.3"/>
    <row r="42" spans="2:9" ht="15.75" customHeight="1" x14ac:dyDescent="0.3"/>
    <row r="43" spans="2:9" ht="15.75" customHeight="1" x14ac:dyDescent="0.3"/>
    <row r="44" spans="2:9" ht="15.75" customHeight="1" x14ac:dyDescent="0.3"/>
    <row r="45" spans="2:9" ht="15.75" customHeight="1" x14ac:dyDescent="0.3"/>
    <row r="46" spans="2:9" ht="15.75" customHeight="1" x14ac:dyDescent="0.3">
      <c r="B46" s="49" t="s">
        <v>282</v>
      </c>
      <c r="C46" s="48"/>
      <c r="D46" s="48"/>
      <c r="E46" s="48"/>
      <c r="F46" s="48"/>
      <c r="G46" s="48"/>
      <c r="H46" s="48"/>
      <c r="I46" s="48"/>
    </row>
    <row r="47" spans="2:9" ht="15.75" customHeight="1" x14ac:dyDescent="0.3">
      <c r="B47" s="48"/>
      <c r="C47" s="48"/>
      <c r="D47" s="48"/>
      <c r="E47" s="48"/>
      <c r="F47" s="48"/>
      <c r="G47" s="48"/>
      <c r="H47" s="48"/>
      <c r="I47" s="48"/>
    </row>
    <row r="48" spans="2:9" ht="15.75" customHeight="1" x14ac:dyDescent="0.3">
      <c r="B48" s="48"/>
      <c r="C48" s="48"/>
      <c r="D48" s="48"/>
      <c r="E48" s="48"/>
      <c r="F48" s="48"/>
      <c r="G48" s="48"/>
      <c r="H48" s="48"/>
      <c r="I48" s="48"/>
    </row>
    <row r="49" spans="2:9" ht="15.75" customHeight="1" x14ac:dyDescent="0.3">
      <c r="B49" s="48"/>
      <c r="C49" s="48"/>
      <c r="D49" s="48"/>
      <c r="E49" s="48"/>
      <c r="F49" s="48"/>
      <c r="G49" s="48"/>
      <c r="H49" s="48"/>
      <c r="I49" s="48"/>
    </row>
    <row r="50" spans="2:9" ht="15.75" customHeight="1" x14ac:dyDescent="0.3">
      <c r="B50" s="48"/>
      <c r="C50" s="48"/>
      <c r="D50" s="48"/>
      <c r="E50" s="48"/>
      <c r="F50" s="48"/>
      <c r="G50" s="48"/>
      <c r="H50" s="48"/>
      <c r="I50" s="48"/>
    </row>
    <row r="51" spans="2:9" ht="15.75" customHeight="1" x14ac:dyDescent="0.3">
      <c r="B51" s="48"/>
      <c r="C51" s="48"/>
      <c r="D51" s="48"/>
      <c r="E51" s="48"/>
      <c r="F51" s="48"/>
      <c r="G51" s="48"/>
      <c r="H51" s="48"/>
      <c r="I51" s="48"/>
    </row>
    <row r="52" spans="2:9" ht="15.75" customHeight="1" x14ac:dyDescent="0.3">
      <c r="D52" s="10" t="s">
        <v>276</v>
      </c>
      <c r="G52" s="10">
        <v>60</v>
      </c>
    </row>
    <row r="53" spans="2:9" ht="15.75" customHeight="1" x14ac:dyDescent="0.3">
      <c r="D53" s="10" t="s">
        <v>277</v>
      </c>
      <c r="G53" s="10">
        <v>20</v>
      </c>
    </row>
    <row r="54" spans="2:9" ht="15.75" customHeight="1" x14ac:dyDescent="0.3">
      <c r="D54" s="10" t="s">
        <v>278</v>
      </c>
      <c r="G54" s="10">
        <v>3</v>
      </c>
    </row>
    <row r="55" spans="2:9" ht="15.75" customHeight="1" x14ac:dyDescent="0.3">
      <c r="D55" s="10" t="s">
        <v>279</v>
      </c>
      <c r="G55" s="10">
        <v>3</v>
      </c>
    </row>
    <row r="56" spans="2:9" ht="15.75" customHeight="1" x14ac:dyDescent="0.3">
      <c r="H56" s="36">
        <f>_xlfn.HYPGEOM.DIST(G55,G54,G53,G52,FALSE)</f>
        <v>3.3313851548801864E-2</v>
      </c>
    </row>
    <row r="57" spans="2:9" ht="15.75" customHeight="1" x14ac:dyDescent="0.3"/>
    <row r="58" spans="2:9" ht="15.75" customHeight="1" x14ac:dyDescent="0.3">
      <c r="B58" s="49" t="s">
        <v>283</v>
      </c>
      <c r="C58" s="48"/>
      <c r="D58" s="48"/>
      <c r="E58" s="48"/>
      <c r="F58" s="48"/>
      <c r="G58" s="48"/>
      <c r="H58" s="48"/>
      <c r="I58" s="48"/>
    </row>
    <row r="59" spans="2:9" ht="15.75" customHeight="1" x14ac:dyDescent="0.3">
      <c r="B59" s="48"/>
      <c r="C59" s="48"/>
      <c r="D59" s="48"/>
      <c r="E59" s="48"/>
      <c r="F59" s="48"/>
      <c r="G59" s="48"/>
      <c r="H59" s="48"/>
      <c r="I59" s="48"/>
    </row>
    <row r="60" spans="2:9" ht="15.75" customHeight="1" x14ac:dyDescent="0.3">
      <c r="B60" s="48"/>
      <c r="C60" s="48"/>
      <c r="D60" s="48"/>
      <c r="E60" s="48"/>
      <c r="F60" s="48"/>
      <c r="G60" s="48"/>
      <c r="H60" s="48"/>
      <c r="I60" s="48"/>
    </row>
    <row r="61" spans="2:9" ht="15.75" customHeight="1" x14ac:dyDescent="0.3">
      <c r="B61" s="48"/>
      <c r="C61" s="48"/>
      <c r="D61" s="48"/>
      <c r="E61" s="48"/>
      <c r="F61" s="48"/>
      <c r="G61" s="48"/>
      <c r="H61" s="48"/>
      <c r="I61" s="48"/>
    </row>
    <row r="62" spans="2:9" ht="15.75" customHeight="1" x14ac:dyDescent="0.3"/>
    <row r="63" spans="2:9" ht="15.75" customHeight="1" x14ac:dyDescent="0.3">
      <c r="E63" s="10" t="s">
        <v>268</v>
      </c>
      <c r="F63" s="10">
        <v>10</v>
      </c>
    </row>
    <row r="64" spans="2:9" ht="15.75" customHeight="1" x14ac:dyDescent="0.3">
      <c r="E64" s="10" t="s">
        <v>284</v>
      </c>
      <c r="F64" s="10">
        <v>3</v>
      </c>
    </row>
    <row r="65" spans="5:8" ht="15.75" customHeight="1" x14ac:dyDescent="0.3">
      <c r="E65" s="10" t="s">
        <v>272</v>
      </c>
      <c r="F65" s="10">
        <v>0.3</v>
      </c>
      <c r="H65" s="36">
        <f>_xlfn.BINOM.DIST(F64+Q70,F63,F65,FALSE)</f>
        <v>0.26682793200000005</v>
      </c>
    </row>
    <row r="66" spans="5:8" ht="15.75" customHeight="1" x14ac:dyDescent="0.3"/>
    <row r="67" spans="5:8" ht="15.75" customHeight="1" x14ac:dyDescent="0.3"/>
    <row r="68" spans="5:8" ht="15.75" customHeight="1" x14ac:dyDescent="0.3"/>
    <row r="69" spans="5:8" ht="15.75" customHeight="1" x14ac:dyDescent="0.3"/>
    <row r="70" spans="5:8" ht="15.75" customHeight="1" x14ac:dyDescent="0.3"/>
    <row r="71" spans="5:8" ht="15.75" customHeight="1" x14ac:dyDescent="0.3"/>
    <row r="72" spans="5:8" ht="15.75" customHeight="1" x14ac:dyDescent="0.3"/>
    <row r="73" spans="5:8" ht="15.75" customHeight="1" x14ac:dyDescent="0.3"/>
    <row r="74" spans="5:8" ht="15.75" customHeight="1" x14ac:dyDescent="0.3"/>
    <row r="75" spans="5:8" ht="15.75" customHeight="1" x14ac:dyDescent="0.3"/>
    <row r="76" spans="5:8" ht="15.75" customHeight="1" x14ac:dyDescent="0.3"/>
    <row r="77" spans="5:8" ht="15.75" customHeight="1" x14ac:dyDescent="0.3"/>
    <row r="78" spans="5:8" ht="15.75" customHeight="1" x14ac:dyDescent="0.3"/>
    <row r="79" spans="5:8" ht="15.75" customHeight="1" x14ac:dyDescent="0.3"/>
    <row r="80" spans="5:8"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5">
    <mergeCell ref="B2:G5"/>
    <mergeCell ref="B15:H19"/>
    <mergeCell ref="B29:I33"/>
    <mergeCell ref="B46:I51"/>
    <mergeCell ref="B58:I61"/>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J1000"/>
  <sheetViews>
    <sheetView topLeftCell="R1" workbookViewId="0">
      <selection activeCell="G15" sqref="G15"/>
    </sheetView>
  </sheetViews>
  <sheetFormatPr defaultColWidth="14.44140625" defaultRowHeight="15" customHeight="1" x14ac:dyDescent="0.3"/>
  <cols>
    <col min="1" max="6" width="8.6640625" customWidth="1"/>
    <col min="7" max="7" width="13.109375" customWidth="1"/>
    <col min="8" max="10" width="8.6640625" customWidth="1"/>
  </cols>
  <sheetData>
    <row r="2" spans="2:9" ht="14.4" x14ac:dyDescent="0.3">
      <c r="B2" s="49" t="s">
        <v>285</v>
      </c>
      <c r="C2" s="48"/>
      <c r="D2" s="48"/>
      <c r="E2" s="48"/>
      <c r="F2" s="48"/>
      <c r="G2" s="48"/>
      <c r="H2" s="48"/>
      <c r="I2" s="48"/>
    </row>
    <row r="3" spans="2:9" ht="15" customHeight="1" x14ac:dyDescent="0.3">
      <c r="B3" s="48"/>
      <c r="C3" s="48"/>
      <c r="D3" s="48"/>
      <c r="E3" s="48"/>
      <c r="F3" s="48"/>
      <c r="G3" s="48"/>
      <c r="H3" s="48"/>
      <c r="I3" s="48"/>
    </row>
    <row r="4" spans="2:9" ht="15" customHeight="1" x14ac:dyDescent="0.3">
      <c r="B4" s="48"/>
      <c r="C4" s="48"/>
      <c r="D4" s="48"/>
      <c r="E4" s="48"/>
      <c r="F4" s="48"/>
      <c r="G4" s="48"/>
      <c r="H4" s="48"/>
      <c r="I4" s="48"/>
    </row>
    <row r="5" spans="2:9" ht="15" customHeight="1" x14ac:dyDescent="0.3">
      <c r="B5" s="48"/>
      <c r="C5" s="48"/>
      <c r="D5" s="48"/>
      <c r="E5" s="48"/>
      <c r="F5" s="48"/>
      <c r="G5" s="48"/>
      <c r="H5" s="48"/>
      <c r="I5" s="48"/>
    </row>
    <row r="6" spans="2:9" ht="15" customHeight="1" x14ac:dyDescent="0.3">
      <c r="B6" s="48"/>
      <c r="C6" s="48"/>
      <c r="D6" s="48"/>
      <c r="E6" s="48"/>
      <c r="F6" s="48"/>
      <c r="G6" s="48"/>
      <c r="H6" s="48"/>
      <c r="I6" s="48"/>
    </row>
    <row r="7" spans="2:9" ht="15" customHeight="1" x14ac:dyDescent="0.3">
      <c r="B7" s="48"/>
      <c r="C7" s="48"/>
      <c r="D7" s="48"/>
      <c r="E7" s="48"/>
      <c r="F7" s="48"/>
      <c r="G7" s="48"/>
      <c r="H7" s="48"/>
      <c r="I7" s="48"/>
    </row>
    <row r="8" spans="2:9" ht="15" customHeight="1" x14ac:dyDescent="0.3">
      <c r="B8" s="48"/>
      <c r="C8" s="48"/>
      <c r="D8" s="48"/>
      <c r="E8" s="48"/>
      <c r="F8" s="48"/>
      <c r="G8" s="48"/>
      <c r="H8" s="48"/>
      <c r="I8" s="48"/>
    </row>
    <row r="9" spans="2:9" ht="15" customHeight="1" x14ac:dyDescent="0.3">
      <c r="B9" s="48"/>
      <c r="C9" s="48"/>
      <c r="D9" s="48"/>
      <c r="E9" s="48"/>
      <c r="F9" s="48"/>
      <c r="G9" s="48"/>
      <c r="H9" s="48"/>
      <c r="I9" s="48"/>
    </row>
    <row r="12" spans="2:9" ht="14.4" x14ac:dyDescent="0.3">
      <c r="D12" s="10" t="s">
        <v>286</v>
      </c>
      <c r="E12" s="10">
        <v>165</v>
      </c>
    </row>
    <row r="13" spans="2:9" ht="14.4" x14ac:dyDescent="0.3">
      <c r="D13" s="10" t="s">
        <v>287</v>
      </c>
      <c r="E13" s="10">
        <v>10</v>
      </c>
    </row>
    <row r="14" spans="2:9" ht="14.4" x14ac:dyDescent="0.3">
      <c r="D14" s="10" t="s">
        <v>288</v>
      </c>
      <c r="E14" s="42">
        <v>180</v>
      </c>
    </row>
    <row r="15" spans="2:9" ht="14.4" x14ac:dyDescent="0.3">
      <c r="B15" s="43"/>
      <c r="C15" s="43"/>
      <c r="D15" s="43"/>
      <c r="E15" s="43"/>
      <c r="F15" s="10" t="s">
        <v>289</v>
      </c>
      <c r="G15" s="36">
        <f>_xlfn.NORM.DIST(E14,E12,E13,TRUE)</f>
        <v>0.93319279873114191</v>
      </c>
      <c r="H15" s="43"/>
      <c r="I15" s="43"/>
    </row>
    <row r="16" spans="2:9" ht="14.4" x14ac:dyDescent="0.3">
      <c r="B16" s="43"/>
      <c r="C16" s="43"/>
      <c r="D16" s="43"/>
      <c r="E16" s="43"/>
      <c r="F16" s="43"/>
      <c r="G16" s="43"/>
      <c r="H16" s="43"/>
      <c r="I16" s="43"/>
    </row>
    <row r="17" spans="2:10" ht="15" customHeight="1" x14ac:dyDescent="0.3">
      <c r="B17" s="21"/>
      <c r="C17" s="21"/>
      <c r="D17" s="21"/>
      <c r="E17" s="21"/>
      <c r="F17" s="21"/>
      <c r="G17" s="21"/>
      <c r="H17" s="21"/>
      <c r="I17" s="21"/>
    </row>
    <row r="18" spans="2:10" ht="14.4" x14ac:dyDescent="0.3">
      <c r="B18" s="21"/>
      <c r="C18" s="21"/>
      <c r="D18" s="21"/>
      <c r="E18" s="21"/>
      <c r="F18" s="21"/>
      <c r="G18" s="21"/>
      <c r="H18" s="21"/>
      <c r="I18" s="21"/>
    </row>
    <row r="19" spans="2:10" ht="14.4" x14ac:dyDescent="0.3">
      <c r="B19" s="21"/>
      <c r="C19" s="21"/>
      <c r="D19" s="21"/>
      <c r="E19" s="21"/>
      <c r="F19" s="21"/>
      <c r="G19" s="21"/>
      <c r="H19" s="21"/>
      <c r="I19" s="21"/>
    </row>
    <row r="20" spans="2:10" ht="14.4" x14ac:dyDescent="0.3">
      <c r="B20" s="21"/>
      <c r="C20" s="21"/>
      <c r="D20" s="21"/>
      <c r="E20" s="21"/>
      <c r="F20" s="21"/>
      <c r="G20" s="21"/>
      <c r="H20" s="21"/>
      <c r="I20" s="21"/>
    </row>
    <row r="21" spans="2:10" ht="15.75" customHeight="1" x14ac:dyDescent="0.3">
      <c r="B21" s="21"/>
      <c r="C21" s="21"/>
      <c r="D21" s="21"/>
      <c r="E21" s="21"/>
      <c r="F21" s="21"/>
      <c r="G21" s="21"/>
      <c r="H21" s="21"/>
      <c r="I21" s="21"/>
    </row>
    <row r="22" spans="2:10" ht="15.75" customHeight="1" x14ac:dyDescent="0.3">
      <c r="B22" s="43"/>
      <c r="C22" s="43"/>
      <c r="D22" s="43"/>
      <c r="E22" s="43"/>
      <c r="F22" s="43"/>
      <c r="G22" s="43"/>
      <c r="H22" s="43"/>
      <c r="I22" s="43"/>
    </row>
    <row r="23" spans="2:10" ht="15.75" customHeight="1" x14ac:dyDescent="0.3">
      <c r="B23" s="43"/>
      <c r="C23" s="43"/>
      <c r="D23" s="43"/>
      <c r="E23" s="43"/>
      <c r="F23" s="43"/>
      <c r="G23" s="43"/>
      <c r="H23" s="43"/>
      <c r="I23" s="43"/>
    </row>
    <row r="24" spans="2:10" ht="15.75" customHeight="1" x14ac:dyDescent="0.3">
      <c r="B24" s="43"/>
      <c r="C24" s="43"/>
      <c r="D24" s="43"/>
      <c r="E24" s="43"/>
      <c r="F24" s="43"/>
      <c r="G24" s="43"/>
      <c r="H24" s="43"/>
      <c r="I24" s="43"/>
    </row>
    <row r="25" spans="2:10" ht="15.75" customHeight="1" x14ac:dyDescent="0.3">
      <c r="B25" s="43"/>
      <c r="C25" s="43"/>
      <c r="D25" s="43"/>
      <c r="E25" s="43"/>
      <c r="F25" s="43"/>
      <c r="G25" s="43"/>
      <c r="H25" s="43"/>
      <c r="I25" s="43"/>
    </row>
    <row r="26" spans="2:10" ht="15.75" customHeight="1" x14ac:dyDescent="0.3">
      <c r="B26" s="43"/>
      <c r="C26" s="43"/>
      <c r="D26" s="43"/>
      <c r="E26" s="43"/>
      <c r="F26" s="43"/>
      <c r="G26" s="43"/>
      <c r="H26" s="43"/>
      <c r="I26" s="43"/>
    </row>
    <row r="27" spans="2:10" ht="15.75" customHeight="1" x14ac:dyDescent="0.3"/>
    <row r="28" spans="2:10" ht="15.75" customHeight="1" x14ac:dyDescent="0.3"/>
    <row r="29" spans="2:10" ht="15" customHeight="1" x14ac:dyDescent="0.3">
      <c r="B29" s="62" t="s">
        <v>290</v>
      </c>
      <c r="C29" s="48"/>
      <c r="D29" s="48"/>
      <c r="E29" s="48"/>
      <c r="F29" s="48"/>
      <c r="G29" s="48"/>
      <c r="H29" s="48"/>
      <c r="I29" s="48"/>
      <c r="J29" s="48"/>
    </row>
    <row r="30" spans="2:10" ht="15.75" customHeight="1" x14ac:dyDescent="0.3">
      <c r="B30" s="48"/>
      <c r="C30" s="48"/>
      <c r="D30" s="48"/>
      <c r="E30" s="48"/>
      <c r="F30" s="48"/>
      <c r="G30" s="48"/>
      <c r="H30" s="48"/>
      <c r="I30" s="48"/>
      <c r="J30" s="48"/>
    </row>
    <row r="31" spans="2:10" ht="15.75" customHeight="1" x14ac:dyDescent="0.3">
      <c r="B31" s="48"/>
      <c r="C31" s="48"/>
      <c r="D31" s="48"/>
      <c r="E31" s="48"/>
      <c r="F31" s="48"/>
      <c r="G31" s="48"/>
      <c r="H31" s="48"/>
      <c r="I31" s="48"/>
      <c r="J31" s="48"/>
    </row>
    <row r="32" spans="2:10" ht="15.75" customHeight="1" x14ac:dyDescent="0.3">
      <c r="B32" s="48"/>
      <c r="C32" s="48"/>
      <c r="D32" s="48"/>
      <c r="E32" s="48"/>
      <c r="F32" s="48"/>
      <c r="G32" s="48"/>
      <c r="H32" s="48"/>
      <c r="I32" s="48"/>
      <c r="J32" s="48"/>
    </row>
    <row r="33" spans="2:10" ht="15.75" customHeight="1" x14ac:dyDescent="0.3">
      <c r="B33" s="48"/>
      <c r="C33" s="48"/>
      <c r="D33" s="48"/>
      <c r="E33" s="48"/>
      <c r="F33" s="48"/>
      <c r="G33" s="48"/>
      <c r="H33" s="48"/>
      <c r="I33" s="48"/>
      <c r="J33" s="48"/>
    </row>
    <row r="34" spans="2:10" ht="15.75" customHeight="1" x14ac:dyDescent="0.3"/>
    <row r="35" spans="2:10" ht="15.75" customHeight="1" x14ac:dyDescent="0.3"/>
    <row r="36" spans="2:10" ht="15.75" customHeight="1" x14ac:dyDescent="0.3">
      <c r="D36" s="10" t="s">
        <v>286</v>
      </c>
      <c r="E36" s="10">
        <v>1000</v>
      </c>
    </row>
    <row r="37" spans="2:10" ht="15.75" customHeight="1" x14ac:dyDescent="0.3">
      <c r="D37" s="10" t="s">
        <v>287</v>
      </c>
      <c r="E37" s="10">
        <v>100</v>
      </c>
    </row>
    <row r="38" spans="2:10" ht="15.75" customHeight="1" x14ac:dyDescent="0.3">
      <c r="D38" s="10" t="s">
        <v>291</v>
      </c>
      <c r="E38" s="10">
        <v>900</v>
      </c>
      <c r="G38" s="10" t="s">
        <v>292</v>
      </c>
      <c r="H38" s="10">
        <f>_xlfn.NORM.DIST(900,E36,E37,TRUE)</f>
        <v>0.15865525393145699</v>
      </c>
    </row>
    <row r="39" spans="2:10" ht="15.75" customHeight="1" x14ac:dyDescent="0.3">
      <c r="D39" s="10" t="s">
        <v>293</v>
      </c>
      <c r="E39" s="10">
        <v>1100</v>
      </c>
      <c r="G39" s="10" t="s">
        <v>294</v>
      </c>
      <c r="H39" s="10">
        <f>_xlfn.NORM.DIST(1100,E36,E37,TRUE)</f>
        <v>0.84134474606854304</v>
      </c>
    </row>
    <row r="40" spans="2:10" ht="15.75" customHeight="1" x14ac:dyDescent="0.3">
      <c r="G40" s="10" t="s">
        <v>295</v>
      </c>
      <c r="H40" s="36">
        <f>H39-H38</f>
        <v>0.68268949213708607</v>
      </c>
    </row>
    <row r="41" spans="2:10" ht="15.75" customHeight="1" x14ac:dyDescent="0.3"/>
    <row r="42" spans="2:10" ht="15" customHeight="1" x14ac:dyDescent="0.3">
      <c r="B42" s="21"/>
      <c r="C42" s="21"/>
      <c r="D42" s="21"/>
      <c r="E42" s="21"/>
      <c r="F42" s="21"/>
      <c r="G42" s="21"/>
      <c r="H42" s="21"/>
      <c r="I42" s="21"/>
    </row>
    <row r="43" spans="2:10" ht="15.75" customHeight="1" x14ac:dyDescent="0.3">
      <c r="B43" s="21"/>
      <c r="C43" s="21"/>
      <c r="D43" s="21"/>
      <c r="E43" s="21"/>
      <c r="F43" s="21"/>
      <c r="G43" s="21"/>
      <c r="H43" s="21"/>
      <c r="I43" s="21"/>
    </row>
    <row r="44" spans="2:10" ht="15.75" customHeight="1" x14ac:dyDescent="0.3">
      <c r="B44" s="21"/>
      <c r="C44" s="21"/>
      <c r="D44" s="21"/>
      <c r="E44" s="21"/>
      <c r="F44" s="21"/>
      <c r="G44" s="21"/>
      <c r="H44" s="21"/>
      <c r="I44" s="21"/>
    </row>
    <row r="45" spans="2:10" ht="15.75" customHeight="1" x14ac:dyDescent="0.3">
      <c r="B45" s="21"/>
      <c r="C45" s="21"/>
      <c r="D45" s="21"/>
      <c r="E45" s="21"/>
      <c r="F45" s="21"/>
      <c r="G45" s="21"/>
      <c r="H45" s="21"/>
      <c r="I45" s="21"/>
    </row>
    <row r="46" spans="2:10" ht="15.75" customHeight="1" x14ac:dyDescent="0.3">
      <c r="B46" s="21"/>
      <c r="C46" s="21"/>
      <c r="D46" s="21"/>
      <c r="E46" s="21"/>
      <c r="F46" s="21"/>
      <c r="G46" s="21"/>
      <c r="H46" s="21"/>
      <c r="I46" s="21"/>
    </row>
    <row r="47" spans="2:10" ht="15.75" customHeight="1" x14ac:dyDescent="0.3">
      <c r="B47" s="21"/>
      <c r="C47" s="21"/>
      <c r="D47" s="21"/>
      <c r="E47" s="21"/>
      <c r="F47" s="21"/>
      <c r="G47" s="21"/>
      <c r="H47" s="21"/>
      <c r="I47" s="21"/>
    </row>
    <row r="48" spans="2:10" ht="15.75" customHeight="1" x14ac:dyDescent="0.3">
      <c r="B48" s="21"/>
      <c r="C48" s="21"/>
      <c r="D48" s="21"/>
      <c r="E48" s="21"/>
      <c r="F48" s="21"/>
      <c r="G48" s="21"/>
      <c r="H48" s="21"/>
      <c r="I48" s="21"/>
    </row>
    <row r="49" spans="2:10" ht="15.75" customHeight="1" x14ac:dyDescent="0.3">
      <c r="B49" s="21"/>
      <c r="C49" s="21"/>
      <c r="D49" s="21"/>
      <c r="E49" s="21"/>
      <c r="F49" s="21"/>
      <c r="G49" s="21"/>
      <c r="H49" s="21"/>
      <c r="I49" s="21"/>
    </row>
    <row r="50" spans="2:10" ht="15.75" customHeight="1" x14ac:dyDescent="0.3"/>
    <row r="51" spans="2:10" ht="15.75" customHeight="1" x14ac:dyDescent="0.3"/>
    <row r="52" spans="2:10" ht="15.75" customHeight="1" x14ac:dyDescent="0.3"/>
    <row r="53" spans="2:10" ht="15.75" customHeight="1" x14ac:dyDescent="0.3"/>
    <row r="54" spans="2:10" ht="15.75" customHeight="1" x14ac:dyDescent="0.3"/>
    <row r="55" spans="2:10" ht="15.75" customHeight="1" x14ac:dyDescent="0.3"/>
    <row r="56" spans="2:10" ht="15.75" customHeight="1" x14ac:dyDescent="0.3">
      <c r="B56" s="21"/>
      <c r="C56" s="21"/>
      <c r="D56" s="21"/>
      <c r="E56" s="21"/>
      <c r="F56" s="21"/>
      <c r="G56" s="21"/>
      <c r="H56" s="21"/>
      <c r="I56" s="21"/>
      <c r="J56" s="21"/>
    </row>
    <row r="57" spans="2:10" ht="15.75" customHeight="1" x14ac:dyDescent="0.3">
      <c r="B57" s="21"/>
      <c r="C57" s="21"/>
      <c r="D57" s="21"/>
      <c r="E57" s="21"/>
      <c r="F57" s="21"/>
      <c r="G57" s="21"/>
      <c r="H57" s="21"/>
      <c r="I57" s="21"/>
      <c r="J57" s="21"/>
    </row>
    <row r="58" spans="2:10" ht="15.75" customHeight="1" x14ac:dyDescent="0.3">
      <c r="B58" s="21"/>
      <c r="C58" s="21"/>
      <c r="D58" s="21"/>
      <c r="E58" s="21"/>
      <c r="F58" s="21"/>
      <c r="G58" s="21"/>
      <c r="H58" s="21"/>
      <c r="I58" s="21"/>
      <c r="J58" s="21"/>
    </row>
    <row r="59" spans="2:10" ht="15.75" customHeight="1" x14ac:dyDescent="0.3">
      <c r="B59" s="21"/>
      <c r="C59" s="21"/>
      <c r="D59" s="21"/>
      <c r="E59" s="21"/>
      <c r="F59" s="21"/>
      <c r="G59" s="21"/>
      <c r="H59" s="21"/>
      <c r="I59" s="21"/>
      <c r="J59" s="21"/>
    </row>
    <row r="60" spans="2:10" ht="15.75" customHeight="1" x14ac:dyDescent="0.3">
      <c r="B60" s="21"/>
      <c r="C60" s="21"/>
      <c r="D60" s="21"/>
      <c r="E60" s="21"/>
      <c r="F60" s="21"/>
      <c r="G60" s="21"/>
      <c r="H60" s="21"/>
      <c r="I60" s="21"/>
      <c r="J60" s="21"/>
    </row>
    <row r="61" spans="2:10" ht="15.75" customHeight="1" x14ac:dyDescent="0.3"/>
    <row r="62" spans="2:10" ht="15.75" customHeight="1" x14ac:dyDescent="0.3"/>
    <row r="63" spans="2:10" ht="15.75" customHeight="1" x14ac:dyDescent="0.3"/>
    <row r="64" spans="2:10"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2">
    <mergeCell ref="B2:I9"/>
    <mergeCell ref="B29:J33"/>
  </mergeCells>
  <pageMargins left="0.7" right="0.7" top="0.75" bottom="0.75" header="0" footer="0"/>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U1000"/>
  <sheetViews>
    <sheetView workbookViewId="0"/>
  </sheetViews>
  <sheetFormatPr defaultColWidth="14.44140625" defaultRowHeight="15" customHeight="1" x14ac:dyDescent="0.3"/>
  <cols>
    <col min="1" max="5" width="8.6640625" customWidth="1"/>
    <col min="6" max="6" width="14" customWidth="1"/>
    <col min="7" max="7" width="8.6640625" customWidth="1"/>
    <col min="8" max="8" width="14.5546875" customWidth="1"/>
    <col min="9" max="9" width="15.33203125" customWidth="1"/>
    <col min="10" max="16" width="8.6640625" customWidth="1"/>
    <col min="17" max="17" width="14.6640625" customWidth="1"/>
    <col min="18" max="18" width="11.5546875" customWidth="1"/>
    <col min="19" max="21" width="8.6640625" customWidth="1"/>
  </cols>
  <sheetData>
    <row r="2" spans="2:21" ht="14.4" x14ac:dyDescent="0.3">
      <c r="B2" s="49" t="s">
        <v>296</v>
      </c>
      <c r="C2" s="48"/>
      <c r="N2" s="68" t="s">
        <v>297</v>
      </c>
      <c r="O2" s="48"/>
    </row>
    <row r="3" spans="2:21" ht="15" customHeight="1" x14ac:dyDescent="0.3">
      <c r="B3" s="48"/>
      <c r="C3" s="48"/>
      <c r="N3" s="48"/>
      <c r="O3" s="48"/>
    </row>
    <row r="4" spans="2:21" ht="14.4" x14ac:dyDescent="0.3">
      <c r="N4" s="49" t="s">
        <v>298</v>
      </c>
      <c r="O4" s="48"/>
      <c r="P4" s="48"/>
      <c r="Q4" s="48"/>
      <c r="R4" s="48"/>
      <c r="S4" s="48"/>
      <c r="T4" s="48"/>
      <c r="U4" s="48"/>
    </row>
    <row r="5" spans="2:21" ht="15" customHeight="1" x14ac:dyDescent="0.3">
      <c r="N5" s="48"/>
      <c r="O5" s="48"/>
      <c r="P5" s="48"/>
      <c r="Q5" s="48"/>
      <c r="R5" s="48"/>
      <c r="S5" s="48"/>
      <c r="T5" s="48"/>
      <c r="U5" s="48"/>
    </row>
    <row r="6" spans="2:21" ht="15" customHeight="1" x14ac:dyDescent="0.3">
      <c r="B6" s="62" t="s">
        <v>299</v>
      </c>
      <c r="C6" s="48"/>
      <c r="D6" s="48"/>
      <c r="E6" s="48"/>
      <c r="F6" s="48"/>
      <c r="G6" s="48"/>
      <c r="H6" s="48"/>
      <c r="I6" s="48"/>
      <c r="N6" s="48"/>
      <c r="O6" s="48"/>
      <c r="P6" s="48"/>
      <c r="Q6" s="48"/>
      <c r="R6" s="48"/>
      <c r="S6" s="48"/>
      <c r="T6" s="48"/>
      <c r="U6" s="48"/>
    </row>
    <row r="7" spans="2:21" ht="15" customHeight="1" x14ac:dyDescent="0.3">
      <c r="B7" s="48"/>
      <c r="C7" s="48"/>
      <c r="D7" s="48"/>
      <c r="E7" s="48"/>
      <c r="F7" s="48"/>
      <c r="G7" s="48"/>
      <c r="H7" s="48"/>
      <c r="I7" s="48"/>
      <c r="N7" s="48"/>
      <c r="O7" s="48"/>
      <c r="P7" s="48"/>
      <c r="Q7" s="48"/>
      <c r="R7" s="48"/>
      <c r="S7" s="48"/>
      <c r="T7" s="48"/>
      <c r="U7" s="48"/>
    </row>
    <row r="8" spans="2:21" ht="15" customHeight="1" x14ac:dyDescent="0.3">
      <c r="B8" s="48"/>
      <c r="C8" s="48"/>
      <c r="D8" s="48"/>
      <c r="E8" s="48"/>
      <c r="F8" s="48"/>
      <c r="G8" s="48"/>
      <c r="H8" s="48"/>
      <c r="I8" s="48"/>
      <c r="N8" s="48"/>
      <c r="O8" s="48"/>
      <c r="P8" s="48"/>
      <c r="Q8" s="48"/>
      <c r="R8" s="48"/>
      <c r="S8" s="48"/>
      <c r="T8" s="48"/>
      <c r="U8" s="48"/>
    </row>
    <row r="9" spans="2:21" ht="15" customHeight="1" x14ac:dyDescent="0.3">
      <c r="B9" s="48"/>
      <c r="C9" s="48"/>
      <c r="D9" s="48"/>
      <c r="E9" s="48"/>
      <c r="F9" s="48"/>
      <c r="G9" s="48"/>
      <c r="H9" s="48"/>
      <c r="I9" s="48"/>
      <c r="N9" s="48"/>
      <c r="O9" s="48"/>
      <c r="P9" s="48"/>
      <c r="Q9" s="48"/>
      <c r="R9" s="48"/>
      <c r="S9" s="48"/>
      <c r="T9" s="48"/>
      <c r="U9" s="48"/>
    </row>
    <row r="10" spans="2:21" ht="15" customHeight="1" x14ac:dyDescent="0.3">
      <c r="B10" s="48"/>
      <c r="C10" s="48"/>
      <c r="D10" s="48"/>
      <c r="E10" s="48"/>
      <c r="F10" s="48"/>
      <c r="G10" s="48"/>
      <c r="H10" s="48"/>
      <c r="I10" s="48"/>
    </row>
    <row r="11" spans="2:21" ht="14.4" x14ac:dyDescent="0.3">
      <c r="B11" s="48"/>
      <c r="C11" s="48"/>
      <c r="D11" s="48"/>
      <c r="E11" s="48"/>
      <c r="F11" s="48"/>
      <c r="G11" s="48"/>
      <c r="H11" s="48"/>
      <c r="I11" s="48"/>
      <c r="O11" s="10" t="s">
        <v>286</v>
      </c>
      <c r="P11" s="10">
        <v>150</v>
      </c>
    </row>
    <row r="12" spans="2:21" ht="14.4" x14ac:dyDescent="0.3">
      <c r="B12" s="48"/>
      <c r="C12" s="48"/>
      <c r="D12" s="48"/>
      <c r="E12" s="48"/>
      <c r="F12" s="48"/>
      <c r="G12" s="48"/>
      <c r="H12" s="48"/>
      <c r="I12" s="48"/>
      <c r="O12" s="10" t="s">
        <v>300</v>
      </c>
      <c r="P12" s="10">
        <v>10</v>
      </c>
    </row>
    <row r="13" spans="2:21" ht="14.4" x14ac:dyDescent="0.3">
      <c r="O13" s="10" t="s">
        <v>291</v>
      </c>
      <c r="P13" s="10">
        <v>140</v>
      </c>
    </row>
    <row r="14" spans="2:21" ht="14.4" x14ac:dyDescent="0.3">
      <c r="D14" s="10" t="s">
        <v>301</v>
      </c>
      <c r="E14" s="10">
        <v>2</v>
      </c>
      <c r="O14" s="10" t="s">
        <v>293</v>
      </c>
      <c r="P14" s="10">
        <v>160</v>
      </c>
    </row>
    <row r="15" spans="2:21" ht="14.4" x14ac:dyDescent="0.3">
      <c r="D15" s="10" t="s">
        <v>288</v>
      </c>
      <c r="E15" s="10">
        <v>3</v>
      </c>
    </row>
    <row r="16" spans="2:21" ht="14.4" x14ac:dyDescent="0.3">
      <c r="P16" s="10" t="s">
        <v>302</v>
      </c>
      <c r="Q16" s="10">
        <f>_xlfn.NORM.DIST(160,150,10,160)</f>
        <v>0.84134474606854304</v>
      </c>
    </row>
    <row r="17" spans="2:21" ht="14.4" x14ac:dyDescent="0.3">
      <c r="F17" s="36">
        <f>_xlfn.POISSON.DIST(E15,E14,FALSE)</f>
        <v>0.18044704431548364</v>
      </c>
      <c r="P17" s="10" t="s">
        <v>303</v>
      </c>
      <c r="Q17" s="10">
        <f>_xlfn.NORM.DIST(140,150,10,140)</f>
        <v>0.15865525393145699</v>
      </c>
    </row>
    <row r="18" spans="2:21" ht="15" customHeight="1" x14ac:dyDescent="0.3">
      <c r="N18" s="21"/>
      <c r="O18" s="21"/>
      <c r="P18" s="21"/>
      <c r="Q18" s="21"/>
      <c r="R18" s="21"/>
      <c r="S18" s="21"/>
      <c r="T18" s="21"/>
      <c r="U18" s="21"/>
    </row>
    <row r="19" spans="2:21" ht="14.4" x14ac:dyDescent="0.3">
      <c r="B19" s="49" t="s">
        <v>304</v>
      </c>
      <c r="C19" s="48"/>
      <c r="D19" s="48"/>
      <c r="E19" s="48"/>
      <c r="F19" s="48"/>
      <c r="G19" s="48"/>
      <c r="H19" s="48"/>
      <c r="I19" s="48"/>
      <c r="N19" s="21"/>
      <c r="O19" s="21"/>
      <c r="P19" s="21"/>
      <c r="Q19" s="21" t="s">
        <v>305</v>
      </c>
      <c r="R19" s="44">
        <f>Q16-Q17</f>
        <v>0.68268949213708607</v>
      </c>
      <c r="S19" s="21"/>
      <c r="T19" s="21"/>
      <c r="U19" s="21"/>
    </row>
    <row r="20" spans="2:21" ht="14.4" x14ac:dyDescent="0.3">
      <c r="B20" s="48"/>
      <c r="C20" s="48"/>
      <c r="D20" s="48"/>
      <c r="E20" s="48"/>
      <c r="F20" s="48"/>
      <c r="G20" s="48"/>
      <c r="H20" s="48"/>
      <c r="I20" s="48"/>
      <c r="N20" s="21"/>
      <c r="O20" s="21"/>
      <c r="P20" s="21"/>
      <c r="Q20" s="21"/>
      <c r="R20" s="21"/>
      <c r="S20" s="21"/>
      <c r="T20" s="21"/>
      <c r="U20" s="21"/>
    </row>
    <row r="21" spans="2:21" ht="15.75" customHeight="1" x14ac:dyDescent="0.3">
      <c r="B21" s="48"/>
      <c r="C21" s="48"/>
      <c r="D21" s="48"/>
      <c r="E21" s="48"/>
      <c r="F21" s="48"/>
      <c r="G21" s="48"/>
      <c r="H21" s="48"/>
      <c r="I21" s="48"/>
      <c r="N21" s="21"/>
      <c r="O21" s="21"/>
      <c r="P21" s="21"/>
      <c r="Q21" s="21"/>
      <c r="R21" s="21"/>
      <c r="S21" s="21"/>
      <c r="T21" s="21"/>
      <c r="U21" s="21"/>
    </row>
    <row r="22" spans="2:21" ht="15.75" customHeight="1" x14ac:dyDescent="0.3">
      <c r="B22" s="48"/>
      <c r="C22" s="48"/>
      <c r="D22" s="48"/>
      <c r="E22" s="48"/>
      <c r="F22" s="48"/>
      <c r="G22" s="48"/>
      <c r="H22" s="48"/>
      <c r="I22" s="48"/>
      <c r="N22" s="21"/>
      <c r="O22" s="21"/>
      <c r="P22" s="21"/>
      <c r="Q22" s="21"/>
      <c r="R22" s="21"/>
      <c r="S22" s="21"/>
      <c r="T22" s="21"/>
      <c r="U22" s="21"/>
    </row>
    <row r="23" spans="2:21" ht="15.75" customHeight="1" x14ac:dyDescent="0.3">
      <c r="N23" s="21"/>
      <c r="O23" s="21"/>
      <c r="P23" s="21"/>
      <c r="Q23" s="21"/>
      <c r="R23" s="21"/>
      <c r="S23" s="21"/>
      <c r="T23" s="21"/>
      <c r="U23" s="21"/>
    </row>
    <row r="24" spans="2:21" ht="15.75" customHeight="1" x14ac:dyDescent="0.3">
      <c r="N24" s="21"/>
      <c r="O24" s="21"/>
      <c r="P24" s="21"/>
      <c r="Q24" s="21"/>
      <c r="R24" s="21"/>
      <c r="S24" s="21"/>
      <c r="T24" s="21"/>
      <c r="U24" s="21"/>
    </row>
    <row r="25" spans="2:21" ht="15.75" customHeight="1" x14ac:dyDescent="0.3">
      <c r="C25" s="10" t="s">
        <v>272</v>
      </c>
      <c r="D25" s="10">
        <v>0.3</v>
      </c>
    </row>
    <row r="26" spans="2:21" ht="15.75" customHeight="1" x14ac:dyDescent="0.3">
      <c r="C26" s="10" t="s">
        <v>268</v>
      </c>
      <c r="D26" s="10">
        <v>10</v>
      </c>
    </row>
    <row r="27" spans="2:21" ht="15.75" customHeight="1" x14ac:dyDescent="0.3">
      <c r="C27" s="10" t="s">
        <v>288</v>
      </c>
      <c r="D27" s="10">
        <v>3</v>
      </c>
    </row>
    <row r="28" spans="2:21" ht="15.75" customHeight="1" x14ac:dyDescent="0.3">
      <c r="F28" s="36">
        <f>_xlfn.BINOM.DIST(D27,D26,D25,FALSE)</f>
        <v>0.26682793200000005</v>
      </c>
    </row>
    <row r="29" spans="2:21" ht="15.75" customHeight="1" x14ac:dyDescent="0.3"/>
    <row r="30" spans="2:21" ht="15.75" customHeight="1" x14ac:dyDescent="0.3">
      <c r="B30" s="49" t="s">
        <v>306</v>
      </c>
      <c r="C30" s="48"/>
      <c r="D30" s="48"/>
      <c r="E30" s="48"/>
      <c r="F30" s="48"/>
      <c r="G30" s="48"/>
      <c r="H30" s="48"/>
    </row>
    <row r="31" spans="2:21" ht="15.75" customHeight="1" x14ac:dyDescent="0.3">
      <c r="B31" s="48"/>
      <c r="C31" s="48"/>
      <c r="D31" s="48"/>
      <c r="E31" s="48"/>
      <c r="F31" s="48"/>
      <c r="G31" s="48"/>
      <c r="H31" s="48"/>
    </row>
    <row r="32" spans="2:21" ht="15.75" customHeight="1" x14ac:dyDescent="0.3">
      <c r="B32" s="48"/>
      <c r="C32" s="48"/>
      <c r="D32" s="48"/>
      <c r="E32" s="48"/>
      <c r="F32" s="48"/>
      <c r="G32" s="48"/>
      <c r="H32" s="48"/>
    </row>
    <row r="33" spans="2:9" ht="15.75" customHeight="1" x14ac:dyDescent="0.3">
      <c r="B33" s="48"/>
      <c r="C33" s="48"/>
      <c r="D33" s="48"/>
      <c r="E33" s="48"/>
      <c r="F33" s="48"/>
      <c r="G33" s="48"/>
      <c r="H33" s="48"/>
    </row>
    <row r="34" spans="2:9" ht="15.75" customHeight="1" x14ac:dyDescent="0.3">
      <c r="B34" s="48"/>
      <c r="C34" s="48"/>
      <c r="D34" s="48"/>
      <c r="E34" s="48"/>
      <c r="F34" s="48"/>
      <c r="G34" s="48"/>
      <c r="H34" s="48"/>
    </row>
    <row r="35" spans="2:9" ht="15.75" customHeight="1" x14ac:dyDescent="0.3"/>
    <row r="36" spans="2:9" ht="15.75" customHeight="1" x14ac:dyDescent="0.3">
      <c r="F36" s="10" t="s">
        <v>307</v>
      </c>
      <c r="I36" s="45">
        <f>1/6</f>
        <v>0.16666666666666666</v>
      </c>
    </row>
    <row r="37" spans="2:9" ht="15.75" customHeight="1" x14ac:dyDescent="0.3">
      <c r="F37" s="10" t="s">
        <v>308</v>
      </c>
      <c r="I37" s="45">
        <f>1-I36</f>
        <v>0.83333333333333337</v>
      </c>
    </row>
    <row r="38" spans="2:9" ht="15.75" customHeight="1" x14ac:dyDescent="0.3">
      <c r="F38" s="10" t="s">
        <v>309</v>
      </c>
      <c r="I38" s="10">
        <f>I37*I37*I37</f>
        <v>0.57870370370370383</v>
      </c>
    </row>
    <row r="39" spans="2:9" ht="15.75" customHeight="1" x14ac:dyDescent="0.3">
      <c r="F39" s="10" t="s">
        <v>310</v>
      </c>
      <c r="H39" s="10" t="s">
        <v>311</v>
      </c>
      <c r="I39" s="36">
        <f>1-I38</f>
        <v>0.42129629629629617</v>
      </c>
    </row>
    <row r="40" spans="2:9" ht="15.75" customHeight="1" x14ac:dyDescent="0.3"/>
    <row r="41" spans="2:9" ht="15.75" customHeight="1" x14ac:dyDescent="0.3"/>
    <row r="42" spans="2:9" ht="15.75" customHeight="1" x14ac:dyDescent="0.3"/>
    <row r="43" spans="2:9" ht="15.75" customHeight="1" x14ac:dyDescent="0.3"/>
    <row r="44" spans="2:9" ht="15.75" customHeight="1" x14ac:dyDescent="0.3"/>
    <row r="45" spans="2:9" ht="15.75" customHeight="1" x14ac:dyDescent="0.3"/>
    <row r="46" spans="2:9" ht="15.75" customHeight="1" x14ac:dyDescent="0.3"/>
    <row r="47" spans="2:9" ht="15.75" customHeight="1" x14ac:dyDescent="0.3"/>
    <row r="48" spans="2:9"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6">
    <mergeCell ref="B30:H34"/>
    <mergeCell ref="B2:C3"/>
    <mergeCell ref="N2:O3"/>
    <mergeCell ref="N4:U9"/>
    <mergeCell ref="B6:I12"/>
    <mergeCell ref="B19:I22"/>
  </mergeCells>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2:H1000"/>
  <sheetViews>
    <sheetView workbookViewId="0"/>
  </sheetViews>
  <sheetFormatPr defaultColWidth="14.44140625" defaultRowHeight="15" customHeight="1" x14ac:dyDescent="0.3"/>
  <cols>
    <col min="1" max="4" width="8.6640625" customWidth="1"/>
    <col min="5" max="5" width="15.88671875" customWidth="1"/>
    <col min="6" max="8" width="8.6640625" customWidth="1"/>
  </cols>
  <sheetData>
    <row r="2" spans="2:8" ht="15" customHeight="1" x14ac:dyDescent="0.3">
      <c r="B2" s="49" t="s">
        <v>312</v>
      </c>
      <c r="C2" s="48"/>
      <c r="D2" s="48"/>
      <c r="E2" s="48"/>
      <c r="F2" s="48"/>
      <c r="G2" s="48"/>
      <c r="H2" s="48"/>
    </row>
    <row r="3" spans="2:8" ht="15" customHeight="1" x14ac:dyDescent="0.3">
      <c r="B3" s="48"/>
      <c r="C3" s="48"/>
      <c r="D3" s="48"/>
      <c r="E3" s="48"/>
      <c r="F3" s="48"/>
      <c r="G3" s="48"/>
      <c r="H3" s="48"/>
    </row>
    <row r="4" spans="2:8" ht="15" customHeight="1" x14ac:dyDescent="0.3">
      <c r="B4" s="48"/>
      <c r="C4" s="48"/>
      <c r="D4" s="48"/>
      <c r="E4" s="48"/>
      <c r="F4" s="48"/>
      <c r="G4" s="48"/>
      <c r="H4" s="48"/>
    </row>
    <row r="5" spans="2:8" ht="15" customHeight="1" x14ac:dyDescent="0.3">
      <c r="B5" s="48"/>
      <c r="C5" s="48"/>
      <c r="D5" s="48"/>
      <c r="E5" s="48"/>
      <c r="F5" s="48"/>
      <c r="G5" s="48"/>
      <c r="H5" s="48"/>
    </row>
    <row r="6" spans="2:8" ht="15" customHeight="1" x14ac:dyDescent="0.3">
      <c r="B6" s="48"/>
      <c r="C6" s="48"/>
      <c r="D6" s="48"/>
      <c r="E6" s="48"/>
      <c r="F6" s="48"/>
      <c r="G6" s="48"/>
      <c r="H6" s="48"/>
    </row>
    <row r="7" spans="2:8" ht="15" customHeight="1" x14ac:dyDescent="0.3">
      <c r="B7" s="48"/>
      <c r="C7" s="48"/>
      <c r="D7" s="48"/>
      <c r="E7" s="48"/>
      <c r="F7" s="48"/>
      <c r="G7" s="48"/>
      <c r="H7" s="48"/>
    </row>
    <row r="8" spans="2:8" ht="15" customHeight="1" x14ac:dyDescent="0.3">
      <c r="B8" s="48"/>
      <c r="C8" s="48"/>
      <c r="D8" s="48"/>
      <c r="E8" s="48"/>
      <c r="F8" s="48"/>
      <c r="G8" s="48"/>
      <c r="H8" s="48"/>
    </row>
    <row r="9" spans="2:8" ht="15" customHeight="1" x14ac:dyDescent="0.3">
      <c r="B9" s="48"/>
      <c r="C9" s="48"/>
      <c r="D9" s="48"/>
      <c r="E9" s="48"/>
      <c r="F9" s="48"/>
      <c r="G9" s="48"/>
      <c r="H9" s="48"/>
    </row>
    <row r="11" spans="2:8" ht="14.4" x14ac:dyDescent="0.3">
      <c r="E11" s="10" t="s">
        <v>268</v>
      </c>
      <c r="F11" s="10">
        <v>100</v>
      </c>
    </row>
    <row r="12" spans="2:8" ht="14.4" x14ac:dyDescent="0.3">
      <c r="E12" s="10" t="s">
        <v>313</v>
      </c>
      <c r="F12" s="10">
        <v>170</v>
      </c>
    </row>
    <row r="13" spans="2:8" ht="14.4" x14ac:dyDescent="0.3">
      <c r="E13" s="10" t="s">
        <v>314</v>
      </c>
      <c r="F13" s="10">
        <v>8</v>
      </c>
    </row>
    <row r="14" spans="2:8" ht="14.4" x14ac:dyDescent="0.3">
      <c r="E14" s="10" t="s">
        <v>315</v>
      </c>
      <c r="F14" s="46">
        <v>0.95</v>
      </c>
      <c r="H14" s="36">
        <f>_xlfn.CONFIDENCE.NORM(F14,F13,F11)</f>
        <v>5.0165422354571082E-2</v>
      </c>
    </row>
    <row r="18" spans="3:8" ht="14.4" x14ac:dyDescent="0.3">
      <c r="C18" s="49" t="s">
        <v>316</v>
      </c>
      <c r="D18" s="48"/>
      <c r="E18" s="48"/>
      <c r="F18" s="48"/>
      <c r="G18" s="48"/>
      <c r="H18" s="48"/>
    </row>
    <row r="19" spans="3:8" ht="15" customHeight="1" x14ac:dyDescent="0.3">
      <c r="C19" s="48"/>
      <c r="D19" s="48"/>
      <c r="E19" s="48"/>
      <c r="F19" s="48"/>
      <c r="G19" s="48"/>
      <c r="H19" s="48"/>
    </row>
    <row r="20" spans="3:8" ht="15" customHeight="1" x14ac:dyDescent="0.3">
      <c r="C20" s="48"/>
      <c r="D20" s="48"/>
      <c r="E20" s="48"/>
      <c r="F20" s="48"/>
      <c r="G20" s="48"/>
      <c r="H20" s="48"/>
    </row>
    <row r="21" spans="3:8" ht="15.75" customHeight="1" x14ac:dyDescent="0.3">
      <c r="C21" s="48"/>
      <c r="D21" s="48"/>
      <c r="E21" s="48"/>
      <c r="F21" s="48"/>
      <c r="G21" s="48"/>
      <c r="H21" s="48"/>
    </row>
    <row r="22" spans="3:8" ht="15.75" customHeight="1" x14ac:dyDescent="0.3">
      <c r="C22" s="48"/>
      <c r="D22" s="48"/>
      <c r="E22" s="48"/>
      <c r="F22" s="48"/>
      <c r="G22" s="48"/>
      <c r="H22" s="48"/>
    </row>
    <row r="23" spans="3:8" ht="15.75" customHeight="1" x14ac:dyDescent="0.3"/>
    <row r="24" spans="3:8" ht="15.75" customHeight="1" x14ac:dyDescent="0.3"/>
    <row r="25" spans="3:8" ht="15.75" customHeight="1" x14ac:dyDescent="0.3">
      <c r="F25" s="10" t="s">
        <v>268</v>
      </c>
      <c r="H25" s="10">
        <v>500</v>
      </c>
    </row>
    <row r="26" spans="3:8" ht="15.75" customHeight="1" x14ac:dyDescent="0.3">
      <c r="F26" s="10" t="s">
        <v>288</v>
      </c>
      <c r="H26" s="10">
        <v>320</v>
      </c>
    </row>
    <row r="27" spans="3:8" ht="15.75" customHeight="1" x14ac:dyDescent="0.3">
      <c r="F27" s="10" t="s">
        <v>315</v>
      </c>
      <c r="H27" s="46">
        <v>0.9</v>
      </c>
    </row>
    <row r="28" spans="3:8" ht="15.75" customHeight="1" x14ac:dyDescent="0.3"/>
    <row r="29" spans="3:8" ht="15.75" customHeight="1" x14ac:dyDescent="0.3">
      <c r="F29" s="10" t="s">
        <v>317</v>
      </c>
      <c r="H29" s="10">
        <f>_xlfn.STDEV.S(H25,H26)</f>
        <v>127.27922061357856</v>
      </c>
    </row>
    <row r="30" spans="3:8" ht="15.75" customHeight="1" x14ac:dyDescent="0.3"/>
    <row r="31" spans="3:8" ht="15.75" customHeight="1" x14ac:dyDescent="0.3"/>
    <row r="32" spans="3:8" ht="15.75" customHeight="1" x14ac:dyDescent="0.3">
      <c r="H32" s="36">
        <f>_xlfn.CONFIDENCE.NORM(H27,H29,H25)</f>
        <v>0.71527692583164793</v>
      </c>
    </row>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2">
    <mergeCell ref="B2:H9"/>
    <mergeCell ref="C18:H22"/>
  </mergeCells>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7:J1000"/>
  <sheetViews>
    <sheetView tabSelected="1" workbookViewId="0">
      <selection activeCell="I48" sqref="I48"/>
    </sheetView>
  </sheetViews>
  <sheetFormatPr defaultColWidth="14.44140625" defaultRowHeight="15" customHeight="1" x14ac:dyDescent="0.3"/>
  <cols>
    <col min="1" max="2" width="8.6640625" customWidth="1"/>
    <col min="3" max="3" width="13.88671875" customWidth="1"/>
    <col min="4" max="5" width="8.6640625" customWidth="1"/>
    <col min="6" max="6" width="12.44140625" customWidth="1"/>
    <col min="7" max="10" width="8.6640625" customWidth="1"/>
  </cols>
  <sheetData>
    <row r="7" spans="2:10" ht="14.4" x14ac:dyDescent="0.3">
      <c r="B7" s="49" t="s">
        <v>318</v>
      </c>
      <c r="C7" s="48"/>
      <c r="D7" s="48"/>
      <c r="E7" s="48"/>
      <c r="F7" s="48"/>
      <c r="G7" s="48"/>
      <c r="H7" s="48"/>
      <c r="I7" s="48"/>
      <c r="J7" s="48"/>
    </row>
    <row r="8" spans="2:10" ht="15" customHeight="1" x14ac:dyDescent="0.3">
      <c r="B8" s="48"/>
      <c r="C8" s="48"/>
      <c r="D8" s="48"/>
      <c r="E8" s="48"/>
      <c r="F8" s="48"/>
      <c r="G8" s="48"/>
      <c r="H8" s="48"/>
      <c r="I8" s="48"/>
      <c r="J8" s="48"/>
    </row>
    <row r="9" spans="2:10" ht="15" customHeight="1" x14ac:dyDescent="0.3">
      <c r="B9" s="48"/>
      <c r="C9" s="48"/>
      <c r="D9" s="48"/>
      <c r="E9" s="48"/>
      <c r="F9" s="48"/>
      <c r="G9" s="48"/>
      <c r="H9" s="48"/>
      <c r="I9" s="48"/>
      <c r="J9" s="48"/>
    </row>
    <row r="10" spans="2:10" ht="15" customHeight="1" x14ac:dyDescent="0.3">
      <c r="B10" s="48"/>
      <c r="C10" s="48"/>
      <c r="D10" s="48"/>
      <c r="E10" s="48"/>
      <c r="F10" s="48"/>
      <c r="G10" s="48"/>
      <c r="H10" s="48"/>
      <c r="I10" s="48"/>
      <c r="J10" s="48"/>
    </row>
    <row r="11" spans="2:10" ht="15" customHeight="1" x14ac:dyDescent="0.3">
      <c r="B11" s="48"/>
      <c r="C11" s="48"/>
      <c r="D11" s="48"/>
      <c r="E11" s="48"/>
      <c r="F11" s="48"/>
      <c r="G11" s="48"/>
      <c r="H11" s="48"/>
      <c r="I11" s="48"/>
      <c r="J11" s="48"/>
    </row>
    <row r="12" spans="2:10" ht="15" customHeight="1" x14ac:dyDescent="0.3">
      <c r="B12" s="48"/>
      <c r="C12" s="48"/>
      <c r="D12" s="48"/>
      <c r="E12" s="48"/>
      <c r="F12" s="48"/>
      <c r="G12" s="48"/>
      <c r="H12" s="48"/>
      <c r="I12" s="48"/>
      <c r="J12" s="48"/>
    </row>
    <row r="15" spans="2:10" ht="14.4" x14ac:dyDescent="0.3">
      <c r="C15" s="10" t="s">
        <v>319</v>
      </c>
    </row>
    <row r="16" spans="2:10" ht="14.4" x14ac:dyDescent="0.3">
      <c r="E16" s="10" t="s">
        <v>320</v>
      </c>
    </row>
    <row r="18" spans="3:10" ht="14.4" x14ac:dyDescent="0.3">
      <c r="C18" s="10" t="s">
        <v>321</v>
      </c>
    </row>
    <row r="21" spans="3:10" ht="15.75" customHeight="1" x14ac:dyDescent="0.3"/>
    <row r="22" spans="3:10" ht="15.75" customHeight="1" x14ac:dyDescent="0.3"/>
    <row r="23" spans="3:10" ht="15.75" customHeight="1" x14ac:dyDescent="0.3"/>
    <row r="24" spans="3:10" ht="15.75" customHeight="1" x14ac:dyDescent="0.3"/>
    <row r="25" spans="3:10" ht="15.75" customHeight="1" x14ac:dyDescent="0.3"/>
    <row r="26" spans="3:10" ht="15.75" customHeight="1" x14ac:dyDescent="0.3">
      <c r="C26" s="49" t="s">
        <v>322</v>
      </c>
      <c r="D26" s="48"/>
      <c r="E26" s="48"/>
      <c r="F26" s="48"/>
      <c r="G26" s="48"/>
      <c r="H26" s="48"/>
      <c r="I26" s="48"/>
      <c r="J26" s="48"/>
    </row>
    <row r="27" spans="3:10" ht="15.75" customHeight="1" x14ac:dyDescent="0.3">
      <c r="C27" s="48"/>
      <c r="D27" s="48"/>
      <c r="E27" s="48"/>
      <c r="F27" s="48"/>
      <c r="G27" s="48"/>
      <c r="H27" s="48"/>
      <c r="I27" s="48"/>
      <c r="J27" s="48"/>
    </row>
    <row r="28" spans="3:10" ht="15.75" customHeight="1" x14ac:dyDescent="0.3">
      <c r="C28" s="48"/>
      <c r="D28" s="48"/>
      <c r="E28" s="48"/>
      <c r="F28" s="48"/>
      <c r="G28" s="48"/>
      <c r="H28" s="48"/>
      <c r="I28" s="48"/>
      <c r="J28" s="48"/>
    </row>
    <row r="29" spans="3:10" ht="15.75" customHeight="1" x14ac:dyDescent="0.3">
      <c r="C29" s="48"/>
      <c r="D29" s="48"/>
      <c r="E29" s="48"/>
      <c r="F29" s="48"/>
      <c r="G29" s="48"/>
      <c r="H29" s="48"/>
      <c r="I29" s="48"/>
      <c r="J29" s="48"/>
    </row>
    <row r="30" spans="3:10" ht="15.75" customHeight="1" x14ac:dyDescent="0.3">
      <c r="C30" s="48"/>
      <c r="D30" s="48"/>
      <c r="E30" s="48"/>
      <c r="F30" s="48"/>
      <c r="G30" s="48"/>
      <c r="H30" s="48"/>
      <c r="I30" s="48"/>
      <c r="J30" s="48"/>
    </row>
    <row r="31" spans="3:10" ht="15.75" customHeight="1" x14ac:dyDescent="0.3">
      <c r="C31" s="48"/>
      <c r="D31" s="48"/>
      <c r="E31" s="48"/>
      <c r="F31" s="48"/>
      <c r="G31" s="48"/>
      <c r="H31" s="48"/>
      <c r="I31" s="48"/>
      <c r="J31" s="48"/>
    </row>
    <row r="32" spans="3:10" ht="15.75" customHeight="1" x14ac:dyDescent="0.3">
      <c r="C32" s="48"/>
      <c r="D32" s="48"/>
      <c r="E32" s="48"/>
      <c r="F32" s="48"/>
      <c r="G32" s="48"/>
      <c r="H32" s="48"/>
      <c r="I32" s="48"/>
      <c r="J32" s="48"/>
    </row>
    <row r="33" spans="3:10" ht="15.75" customHeight="1" x14ac:dyDescent="0.3"/>
    <row r="34" spans="3:10" ht="15.75" customHeight="1" x14ac:dyDescent="0.3">
      <c r="C34" s="1" t="s">
        <v>323</v>
      </c>
    </row>
    <row r="35" spans="3:10" ht="15.75" customHeight="1" x14ac:dyDescent="0.3"/>
    <row r="36" spans="3:10" ht="15.75" customHeight="1" x14ac:dyDescent="0.3">
      <c r="C36" s="1" t="s">
        <v>324</v>
      </c>
    </row>
    <row r="37" spans="3:10" ht="15.75" customHeight="1" x14ac:dyDescent="0.3"/>
    <row r="38" spans="3:10" ht="15.75" customHeight="1" x14ac:dyDescent="0.3">
      <c r="E38" s="10" t="s">
        <v>325</v>
      </c>
      <c r="H38" s="10">
        <v>510</v>
      </c>
    </row>
    <row r="39" spans="3:10" ht="15.75" customHeight="1" x14ac:dyDescent="0.3">
      <c r="E39" s="10" t="s">
        <v>326</v>
      </c>
      <c r="H39" s="10">
        <v>500</v>
      </c>
    </row>
    <row r="40" spans="3:10" ht="15.75" customHeight="1" x14ac:dyDescent="0.3">
      <c r="E40" s="10" t="s">
        <v>327</v>
      </c>
    </row>
    <row r="41" spans="3:10" ht="15.75" customHeight="1" x14ac:dyDescent="0.3">
      <c r="E41" s="10" t="s">
        <v>328</v>
      </c>
      <c r="H41" s="10">
        <v>20</v>
      </c>
    </row>
    <row r="42" spans="3:10" ht="15.75" customHeight="1" x14ac:dyDescent="0.3">
      <c r="E42" s="10" t="s">
        <v>329</v>
      </c>
      <c r="H42" s="10">
        <v>25</v>
      </c>
    </row>
    <row r="43" spans="3:10" ht="15.75" customHeight="1" x14ac:dyDescent="0.3"/>
    <row r="44" spans="3:10" ht="15.75" customHeight="1" x14ac:dyDescent="0.3">
      <c r="F44" s="10" t="s">
        <v>330</v>
      </c>
      <c r="G44" s="10">
        <v>0.05</v>
      </c>
    </row>
    <row r="45" spans="3:10" ht="15.75" customHeight="1" x14ac:dyDescent="0.3"/>
    <row r="46" spans="3:10" ht="15.75" customHeight="1" x14ac:dyDescent="0.3">
      <c r="F46" s="10" t="s">
        <v>331</v>
      </c>
      <c r="G46" s="10">
        <f>(510-500)/(20/5)</f>
        <v>2.5</v>
      </c>
    </row>
    <row r="47" spans="3:10" ht="15.75" customHeight="1" x14ac:dyDescent="0.3">
      <c r="F47" s="10" t="s">
        <v>332</v>
      </c>
      <c r="G47" s="10">
        <v>2</v>
      </c>
    </row>
    <row r="48" spans="3:10" ht="15.75" customHeight="1" x14ac:dyDescent="0.3">
      <c r="E48" s="36" t="s">
        <v>333</v>
      </c>
      <c r="F48" s="36"/>
      <c r="G48" s="36"/>
      <c r="H48" s="36"/>
      <c r="I48" s="36"/>
      <c r="J48" s="36"/>
    </row>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2">
    <mergeCell ref="B7:J12"/>
    <mergeCell ref="C26:J3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9</vt:i4>
      </vt:variant>
    </vt:vector>
  </HeadingPairs>
  <TitlesOfParts>
    <vt:vector size="20" baseType="lpstr">
      <vt:lpstr>Sheet1</vt:lpstr>
      <vt:lpstr>More Statistics Questions1</vt:lpstr>
      <vt:lpstr>More Statistics Questions</vt:lpstr>
      <vt:lpstr>Skewness and Kurtosis</vt:lpstr>
      <vt:lpstr>Percentile and Quartiles</vt:lpstr>
      <vt:lpstr>Correlation and Covariance</vt:lpstr>
      <vt:lpstr>Discrete Random Variable</vt:lpstr>
      <vt:lpstr>Continuous Random Variable </vt:lpstr>
      <vt:lpstr>Discrete Distribution and Conti</vt:lpstr>
      <vt:lpstr>Confidence Interval a</vt:lpstr>
      <vt:lpstr>Hypothesis Testings</vt:lpstr>
      <vt:lpstr>commute_times</vt:lpstr>
      <vt:lpstr>defect_rates</vt:lpstr>
      <vt:lpstr>monthly_sales_figures</vt:lpstr>
      <vt:lpstr>pa</vt:lpstr>
      <vt:lpstr>purchase_amounts</vt:lpstr>
      <vt:lpstr>response_times</vt:lpstr>
      <vt:lpstr>satisfaction_ratings</vt:lpstr>
      <vt:lpstr>upper_bound</vt:lpstr>
      <vt:lpstr>weights__in_kilograms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Dhruvita Devani</cp:lastModifiedBy>
  <dcterms:modified xsi:type="dcterms:W3CDTF">2024-08-21T05:46:50Z</dcterms:modified>
</cp:coreProperties>
</file>