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jin\Downloads\"/>
    </mc:Choice>
  </mc:AlternateContent>
  <xr:revisionPtr revIDLastSave="0" documentId="13_ncr:1_{F1EA2C70-D7B9-48ED-AEE4-1FC1E0F46831}" xr6:coauthVersionLast="47" xr6:coauthVersionMax="47" xr10:uidLastSave="{00000000-0000-0000-0000-000000000000}"/>
  <bookViews>
    <workbookView xWindow="28680" yWindow="-120" windowWidth="29040" windowHeight="15840" tabRatio="907" firstSheet="1" activeTab="2" xr2:uid="{00000000-000D-0000-FFFF-FFFF00000000}"/>
  </bookViews>
  <sheets>
    <sheet name="Model Design" sheetId="40" r:id="rId1"/>
    <sheet name="1. Instructions" sheetId="30" r:id="rId2"/>
    <sheet name="2. Dashboard" sheetId="38" r:id="rId3"/>
    <sheet name="3. Sales Reconciliation" sheetId="34" r:id="rId4"/>
    <sheet name="4. Inc Statement Reconciliation" sheetId="35" r:id="rId5"/>
    <sheet name="5. Projected Sales" sheetId="3" r:id="rId6"/>
    <sheet name="6. Actual Sales Data" sheetId="32" r:id="rId7"/>
    <sheet name="7. Projected Income Statement" sheetId="9" r:id="rId8"/>
    <sheet name="8. Actual Income Statement" sheetId="33" r:id="rId9"/>
  </sheets>
  <externalReferences>
    <externalReference r:id="rId10"/>
  </externalReferences>
  <definedNames>
    <definedName name="_xlchart.v1.0" hidden="1">'4. Inc Statement Reconciliation'!$B$7:$B$30</definedName>
    <definedName name="_xlchart.v1.1" hidden="1">'4. Inc Statement Reconciliation'!$C$5:$C$6</definedName>
    <definedName name="_xlchart.v1.10" hidden="1">'4. Inc Statement Reconciliation'!$G$7:$G$30</definedName>
    <definedName name="_xlchart.v1.100" hidden="1">'4. Inc Statement Reconciliation'!$Q$7:$Q$30</definedName>
    <definedName name="_xlchart.v1.101" hidden="1">'4. Inc Statement Reconciliation'!$R$5:$R$6</definedName>
    <definedName name="_xlchart.v1.102" hidden="1">'4. Inc Statement Reconciliation'!$R$7:$R$30</definedName>
    <definedName name="_xlchart.v1.103" hidden="1">'4. Inc Statement Reconciliation'!$S$5:$S$6</definedName>
    <definedName name="_xlchart.v1.104" hidden="1">'4. Inc Statement Reconciliation'!$S$7:$S$30</definedName>
    <definedName name="_xlchart.v1.11" hidden="1">'4. Inc Statement Reconciliation'!$H$5:$H$6</definedName>
    <definedName name="_xlchart.v1.12" hidden="1">'4. Inc Statement Reconciliation'!$H$7:$H$30</definedName>
    <definedName name="_xlchart.v1.13" hidden="1">'4. Inc Statement Reconciliation'!$I$5:$I$6</definedName>
    <definedName name="_xlchart.v1.14" hidden="1">'4. Inc Statement Reconciliation'!$I$7:$I$30</definedName>
    <definedName name="_xlchart.v1.15" hidden="1">'4. Inc Statement Reconciliation'!$J$5:$J$6</definedName>
    <definedName name="_xlchart.v1.16" hidden="1">'4. Inc Statement Reconciliation'!$J$7:$J$30</definedName>
    <definedName name="_xlchart.v1.17" hidden="1">'4. Inc Statement Reconciliation'!$K$5:$K$6</definedName>
    <definedName name="_xlchart.v1.18" hidden="1">'4. Inc Statement Reconciliation'!$K$7:$K$30</definedName>
    <definedName name="_xlchart.v1.19" hidden="1">'4. Inc Statement Reconciliation'!$L$5:$L$6</definedName>
    <definedName name="_xlchart.v1.2" hidden="1">'4. Inc Statement Reconciliation'!$C$7:$C$30</definedName>
    <definedName name="_xlchart.v1.20" hidden="1">'4. Inc Statement Reconciliation'!$L$7:$L$30</definedName>
    <definedName name="_xlchart.v1.21" hidden="1">'4. Inc Statement Reconciliation'!$M$5:$M$6</definedName>
    <definedName name="_xlchart.v1.22" hidden="1">'4. Inc Statement Reconciliation'!$M$7:$M$30</definedName>
    <definedName name="_xlchart.v1.23" hidden="1">'4. Inc Statement Reconciliation'!$N$5:$N$6</definedName>
    <definedName name="_xlchart.v1.24" hidden="1">'4. Inc Statement Reconciliation'!$N$7:$N$30</definedName>
    <definedName name="_xlchart.v1.25" hidden="1">'4. Inc Statement Reconciliation'!$O$5:$O$6</definedName>
    <definedName name="_xlchart.v1.26" hidden="1">'4. Inc Statement Reconciliation'!$O$7:$O$30</definedName>
    <definedName name="_xlchart.v1.27" hidden="1">'4. Inc Statement Reconciliation'!$P$5:$P$6</definedName>
    <definedName name="_xlchart.v1.28" hidden="1">'4. Inc Statement Reconciliation'!$P$7:$P$30</definedName>
    <definedName name="_xlchart.v1.29" hidden="1">'4. Inc Statement Reconciliation'!$Q$5:$Q$6</definedName>
    <definedName name="_xlchart.v1.3" hidden="1">'4. Inc Statement Reconciliation'!$D$5:$D$6</definedName>
    <definedName name="_xlchart.v1.30" hidden="1">'4. Inc Statement Reconciliation'!$Q$7:$Q$30</definedName>
    <definedName name="_xlchart.v1.31" hidden="1">'4. Inc Statement Reconciliation'!$R$5:$R$6</definedName>
    <definedName name="_xlchart.v1.32" hidden="1">'4. Inc Statement Reconciliation'!$R$7:$R$30</definedName>
    <definedName name="_xlchart.v1.33" hidden="1">'4. Inc Statement Reconciliation'!$S$5:$S$6</definedName>
    <definedName name="_xlchart.v1.34" hidden="1">'4. Inc Statement Reconciliation'!$S$7:$S$30</definedName>
    <definedName name="_xlchart.v1.35" hidden="1">'4. Inc Statement Reconciliation'!$B$7:$B$30</definedName>
    <definedName name="_xlchart.v1.36" hidden="1">'4. Inc Statement Reconciliation'!$C$5:$C$6</definedName>
    <definedName name="_xlchart.v1.37" hidden="1">'4. Inc Statement Reconciliation'!$C$7:$C$30</definedName>
    <definedName name="_xlchart.v1.38" hidden="1">'4. Inc Statement Reconciliation'!$D$5:$D$6</definedName>
    <definedName name="_xlchart.v1.39" hidden="1">'4. Inc Statement Reconciliation'!$D$7:$D$30</definedName>
    <definedName name="_xlchart.v1.4" hidden="1">'4. Inc Statement Reconciliation'!$D$7:$D$30</definedName>
    <definedName name="_xlchart.v1.40" hidden="1">'4. Inc Statement Reconciliation'!$E$5:$E$6</definedName>
    <definedName name="_xlchart.v1.41" hidden="1">'4. Inc Statement Reconciliation'!$E$7:$E$30</definedName>
    <definedName name="_xlchart.v1.42" hidden="1">'4. Inc Statement Reconciliation'!$F$5:$F$6</definedName>
    <definedName name="_xlchart.v1.43" hidden="1">'4. Inc Statement Reconciliation'!$F$7:$F$30</definedName>
    <definedName name="_xlchart.v1.44" hidden="1">'4. Inc Statement Reconciliation'!$G$5:$G$6</definedName>
    <definedName name="_xlchart.v1.45" hidden="1">'4. Inc Statement Reconciliation'!$G$7:$G$30</definedName>
    <definedName name="_xlchart.v1.46" hidden="1">'4. Inc Statement Reconciliation'!$H$5:$H$6</definedName>
    <definedName name="_xlchart.v1.47" hidden="1">'4. Inc Statement Reconciliation'!$H$7:$H$30</definedName>
    <definedName name="_xlchart.v1.48" hidden="1">'4. Inc Statement Reconciliation'!$I$5:$I$6</definedName>
    <definedName name="_xlchart.v1.49" hidden="1">'4. Inc Statement Reconciliation'!$I$7:$I$30</definedName>
    <definedName name="_xlchart.v1.5" hidden="1">'4. Inc Statement Reconciliation'!$E$5:$E$6</definedName>
    <definedName name="_xlchart.v1.50" hidden="1">'4. Inc Statement Reconciliation'!$J$5:$J$6</definedName>
    <definedName name="_xlchart.v1.51" hidden="1">'4. Inc Statement Reconciliation'!$J$7:$J$30</definedName>
    <definedName name="_xlchart.v1.52" hidden="1">'4. Inc Statement Reconciliation'!$K$5:$K$6</definedName>
    <definedName name="_xlchart.v1.53" hidden="1">'4. Inc Statement Reconciliation'!$K$7:$K$30</definedName>
    <definedName name="_xlchart.v1.54" hidden="1">'4. Inc Statement Reconciliation'!$L$5:$L$6</definedName>
    <definedName name="_xlchart.v1.55" hidden="1">'4. Inc Statement Reconciliation'!$L$7:$L$30</definedName>
    <definedName name="_xlchart.v1.56" hidden="1">'4. Inc Statement Reconciliation'!$M$5:$M$6</definedName>
    <definedName name="_xlchart.v1.57" hidden="1">'4. Inc Statement Reconciliation'!$M$7:$M$30</definedName>
    <definedName name="_xlchart.v1.58" hidden="1">'4. Inc Statement Reconciliation'!$N$5:$N$6</definedName>
    <definedName name="_xlchart.v1.59" hidden="1">'4. Inc Statement Reconciliation'!$N$7:$N$30</definedName>
    <definedName name="_xlchart.v1.6" hidden="1">'4. Inc Statement Reconciliation'!$E$7:$E$30</definedName>
    <definedName name="_xlchart.v1.60" hidden="1">'4. Inc Statement Reconciliation'!$O$5:$O$6</definedName>
    <definedName name="_xlchart.v1.61" hidden="1">'4. Inc Statement Reconciliation'!$O$7:$O$30</definedName>
    <definedName name="_xlchart.v1.62" hidden="1">'4. Inc Statement Reconciliation'!$P$5:$P$6</definedName>
    <definedName name="_xlchart.v1.63" hidden="1">'4. Inc Statement Reconciliation'!$P$7:$P$30</definedName>
    <definedName name="_xlchart.v1.64" hidden="1">'4. Inc Statement Reconciliation'!$Q$5:$Q$6</definedName>
    <definedName name="_xlchart.v1.65" hidden="1">'4. Inc Statement Reconciliation'!$Q$7:$Q$30</definedName>
    <definedName name="_xlchart.v1.66" hidden="1">'4. Inc Statement Reconciliation'!$R$5:$R$6</definedName>
    <definedName name="_xlchart.v1.67" hidden="1">'4. Inc Statement Reconciliation'!$R$7:$R$30</definedName>
    <definedName name="_xlchart.v1.68" hidden="1">'4. Inc Statement Reconciliation'!$S$5:$S$6</definedName>
    <definedName name="_xlchart.v1.69" hidden="1">'4. Inc Statement Reconciliation'!$S$7:$S$30</definedName>
    <definedName name="_xlchart.v1.7" hidden="1">'4. Inc Statement Reconciliation'!$F$5:$F$6</definedName>
    <definedName name="_xlchart.v1.70" hidden="1">'4. Inc Statement Reconciliation'!$B$7:$B$30</definedName>
    <definedName name="_xlchart.v1.71" hidden="1">'4. Inc Statement Reconciliation'!$C$5:$C$6</definedName>
    <definedName name="_xlchart.v1.72" hidden="1">'4. Inc Statement Reconciliation'!$C$7:$C$30</definedName>
    <definedName name="_xlchart.v1.73" hidden="1">'4. Inc Statement Reconciliation'!$D$5:$D$6</definedName>
    <definedName name="_xlchart.v1.74" hidden="1">'4. Inc Statement Reconciliation'!$D$7:$D$30</definedName>
    <definedName name="_xlchart.v1.75" hidden="1">'4. Inc Statement Reconciliation'!$E$5:$E$6</definedName>
    <definedName name="_xlchart.v1.76" hidden="1">'4. Inc Statement Reconciliation'!$E$7:$E$30</definedName>
    <definedName name="_xlchart.v1.77" hidden="1">'4. Inc Statement Reconciliation'!$F$5:$F$6</definedName>
    <definedName name="_xlchart.v1.78" hidden="1">'4. Inc Statement Reconciliation'!$F$7:$F$30</definedName>
    <definedName name="_xlchart.v1.79" hidden="1">'4. Inc Statement Reconciliation'!$G$5:$G$6</definedName>
    <definedName name="_xlchart.v1.8" hidden="1">'4. Inc Statement Reconciliation'!$F$7:$F$30</definedName>
    <definedName name="_xlchart.v1.80" hidden="1">'4. Inc Statement Reconciliation'!$G$7:$G$30</definedName>
    <definedName name="_xlchart.v1.81" hidden="1">'4. Inc Statement Reconciliation'!$H$5:$H$6</definedName>
    <definedName name="_xlchart.v1.82" hidden="1">'4. Inc Statement Reconciliation'!$H$7:$H$30</definedName>
    <definedName name="_xlchart.v1.83" hidden="1">'4. Inc Statement Reconciliation'!$I$5:$I$6</definedName>
    <definedName name="_xlchart.v1.84" hidden="1">'4. Inc Statement Reconciliation'!$I$7:$I$30</definedName>
    <definedName name="_xlchart.v1.85" hidden="1">'4. Inc Statement Reconciliation'!$J$5:$J$6</definedName>
    <definedName name="_xlchart.v1.86" hidden="1">'4. Inc Statement Reconciliation'!$J$7:$J$30</definedName>
    <definedName name="_xlchart.v1.87" hidden="1">'4. Inc Statement Reconciliation'!$K$5:$K$6</definedName>
    <definedName name="_xlchart.v1.88" hidden="1">'4. Inc Statement Reconciliation'!$K$7:$K$30</definedName>
    <definedName name="_xlchart.v1.89" hidden="1">'4. Inc Statement Reconciliation'!$L$5:$L$6</definedName>
    <definedName name="_xlchart.v1.9" hidden="1">'4. Inc Statement Reconciliation'!$G$5:$G$6</definedName>
    <definedName name="_xlchart.v1.90" hidden="1">'4. Inc Statement Reconciliation'!$L$7:$L$30</definedName>
    <definedName name="_xlchart.v1.91" hidden="1">'4. Inc Statement Reconciliation'!$M$5:$M$6</definedName>
    <definedName name="_xlchart.v1.92" hidden="1">'4. Inc Statement Reconciliation'!$M$7:$M$30</definedName>
    <definedName name="_xlchart.v1.93" hidden="1">'4. Inc Statement Reconciliation'!$N$5:$N$6</definedName>
    <definedName name="_xlchart.v1.94" hidden="1">'4. Inc Statement Reconciliation'!$N$7:$N$30</definedName>
    <definedName name="_xlchart.v1.95" hidden="1">'4. Inc Statement Reconciliation'!$O$5:$O$6</definedName>
    <definedName name="_xlchart.v1.96" hidden="1">'4. Inc Statement Reconciliation'!$O$7:$O$30</definedName>
    <definedName name="_xlchart.v1.97" hidden="1">'4. Inc Statement Reconciliation'!$P$5:$P$6</definedName>
    <definedName name="_xlchart.v1.98" hidden="1">'4. Inc Statement Reconciliation'!$P$7:$P$30</definedName>
    <definedName name="_xlchart.v1.99" hidden="1">'4. Inc Statement Reconciliation'!$Q$5:$Q$6</definedName>
    <definedName name="ActualIS">'8. Actual Income Statement'!$A$6:$Q$41</definedName>
    <definedName name="ActualSales">'6. Actual Sales Data'!$A$5:$G$17</definedName>
    <definedName name="Amortization" localSheetId="0">'[1]8. Business Loan'!$H$2:$L$62</definedName>
    <definedName name="Amortization">#REF!</definedName>
    <definedName name="_xlnm.Print_Area" localSheetId="1">'1. Instructions'!$A$1:$O$27</definedName>
    <definedName name="_xlnm.Print_Area" localSheetId="2">'2. Dashboard'!$A$1:$X$33</definedName>
    <definedName name="_xlnm.Print_Area" localSheetId="3">'3. Sales Reconciliation'!$A$1:$U$21</definedName>
    <definedName name="_xlnm.Print_Area" localSheetId="4">'4. Inc Statement Reconciliation'!$A$1:$U$31</definedName>
    <definedName name="_xlnm.Print_Area" localSheetId="6">'6. Actual Sales Data'!$A$1:$H$20</definedName>
    <definedName name="_xlnm.Print_Area" localSheetId="7">'7. Projected Income Statement'!$A$1:$R$42</definedName>
    <definedName name="_xlnm.Print_Area" localSheetId="8">'8. Actual Income Statement'!$A$1:$R$42</definedName>
    <definedName name="_xlnm.Print_Area" localSheetId="0">'Model Design'!$A$1:$L$21</definedName>
    <definedName name="ProjectedIS">'7. Projected Income Statement'!$A$6:$Q$41</definedName>
    <definedName name="ProjectedSales">'5. Projected Sales'!$A$6:$T$37</definedName>
    <definedName name="_xlnm.Print_Titles" localSheetId="7">'7. Projected Income Statement'!$2:$6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4" l="1"/>
  <c r="S18" i="34"/>
  <c r="S19" i="34" s="1"/>
  <c r="S20" i="34" s="1"/>
  <c r="S17" i="34"/>
  <c r="S13" i="34"/>
  <c r="S14" i="34" s="1"/>
  <c r="S15" i="34" s="1"/>
  <c r="S12" i="34"/>
  <c r="S8" i="34"/>
  <c r="S9" i="34" s="1"/>
  <c r="S10" i="34" s="1"/>
  <c r="S7" i="34"/>
  <c r="R13" i="34"/>
  <c r="R14" i="34" s="1"/>
  <c r="R15" i="34" s="1"/>
  <c r="Q13" i="34"/>
  <c r="Q18" i="34" s="1"/>
  <c r="P13" i="34"/>
  <c r="P18" i="34" s="1"/>
  <c r="O13" i="34"/>
  <c r="O18" i="34" s="1"/>
  <c r="R12" i="34"/>
  <c r="Q12" i="34"/>
  <c r="Q17" i="34" s="1"/>
  <c r="P12" i="34"/>
  <c r="P17" i="34" s="1"/>
  <c r="O12" i="34"/>
  <c r="O17" i="34" s="1"/>
  <c r="R17" i="34" s="1"/>
  <c r="N13" i="34"/>
  <c r="N14" i="34" s="1"/>
  <c r="N15" i="34" s="1"/>
  <c r="M13" i="34"/>
  <c r="M18" i="34" s="1"/>
  <c r="L13" i="34"/>
  <c r="L18" i="34" s="1"/>
  <c r="L19" i="34" s="1"/>
  <c r="L20" i="34" s="1"/>
  <c r="K13" i="34"/>
  <c r="K18" i="34" s="1"/>
  <c r="N12" i="34"/>
  <c r="M12" i="34"/>
  <c r="M17" i="34" s="1"/>
  <c r="L12" i="34"/>
  <c r="L17" i="34" s="1"/>
  <c r="K12" i="34"/>
  <c r="K17" i="34" s="1"/>
  <c r="N17" i="34" s="1"/>
  <c r="I13" i="34"/>
  <c r="I18" i="34" s="1"/>
  <c r="I19" i="34" s="1"/>
  <c r="I20" i="34" s="1"/>
  <c r="H13" i="34"/>
  <c r="H18" i="34" s="1"/>
  <c r="G13" i="34"/>
  <c r="J13" i="34" s="1"/>
  <c r="J14" i="34" s="1"/>
  <c r="J15" i="34" s="1"/>
  <c r="I12" i="34"/>
  <c r="I17" i="34" s="1"/>
  <c r="H12" i="34"/>
  <c r="H17" i="34" s="1"/>
  <c r="G12" i="34"/>
  <c r="J12" i="34" s="1"/>
  <c r="E13" i="34"/>
  <c r="D13" i="34"/>
  <c r="D18" i="34" s="1"/>
  <c r="C13" i="34"/>
  <c r="F13" i="34" s="1"/>
  <c r="E18" i="34"/>
  <c r="E19" i="34" s="1"/>
  <c r="E20" i="34" s="1"/>
  <c r="E17" i="34"/>
  <c r="D17" i="34"/>
  <c r="F17" i="34" s="1"/>
  <c r="C17" i="34"/>
  <c r="E12" i="34"/>
  <c r="D12" i="34"/>
  <c r="D14" i="34" s="1"/>
  <c r="D15" i="34" s="1"/>
  <c r="C12" i="34"/>
  <c r="Q8" i="34"/>
  <c r="Q9" i="34" s="1"/>
  <c r="Q10" i="34" s="1"/>
  <c r="P8" i="34"/>
  <c r="P9" i="34" s="1"/>
  <c r="P10" i="34" s="1"/>
  <c r="O8" i="34"/>
  <c r="R8" i="34" s="1"/>
  <c r="M8" i="34"/>
  <c r="M9" i="34" s="1"/>
  <c r="M10" i="34" s="1"/>
  <c r="L8" i="34"/>
  <c r="L9" i="34" s="1"/>
  <c r="L10" i="34" s="1"/>
  <c r="K8" i="34"/>
  <c r="N8" i="34" s="1"/>
  <c r="I8" i="34"/>
  <c r="I9" i="34" s="1"/>
  <c r="I10" i="34" s="1"/>
  <c r="H8" i="34"/>
  <c r="H9" i="34" s="1"/>
  <c r="H10" i="34" s="1"/>
  <c r="G8" i="34"/>
  <c r="J8" i="34" s="1"/>
  <c r="Q7" i="34"/>
  <c r="P7" i="34"/>
  <c r="O7" i="34"/>
  <c r="R7" i="34" s="1"/>
  <c r="M7" i="34"/>
  <c r="L7" i="34"/>
  <c r="K7" i="34"/>
  <c r="N7" i="34" s="1"/>
  <c r="I7" i="34"/>
  <c r="H7" i="34"/>
  <c r="G7" i="34"/>
  <c r="J7" i="34" s="1"/>
  <c r="E9" i="34"/>
  <c r="E10" i="34" s="1"/>
  <c r="D9" i="34"/>
  <c r="D10" i="34" s="1"/>
  <c r="C9" i="34"/>
  <c r="C10" i="34" s="1"/>
  <c r="F8" i="34"/>
  <c r="F9" i="34" s="1"/>
  <c r="F10" i="34" s="1"/>
  <c r="F7" i="34"/>
  <c r="E8" i="34"/>
  <c r="D8" i="34"/>
  <c r="E7" i="34"/>
  <c r="D7" i="34"/>
  <c r="C7" i="34"/>
  <c r="C8" i="34"/>
  <c r="L29" i="35"/>
  <c r="L30" i="35" s="1"/>
  <c r="K29" i="35"/>
  <c r="K30" i="35" s="1"/>
  <c r="Q28" i="35"/>
  <c r="Q29" i="35" s="1"/>
  <c r="Q30" i="35" s="1"/>
  <c r="P28" i="35"/>
  <c r="P29" i="35" s="1"/>
  <c r="P30" i="35" s="1"/>
  <c r="O28" i="35"/>
  <c r="R28" i="35" s="1"/>
  <c r="M28" i="35"/>
  <c r="M29" i="35" s="1"/>
  <c r="M30" i="35" s="1"/>
  <c r="L28" i="35"/>
  <c r="K28" i="35"/>
  <c r="N28" i="35" s="1"/>
  <c r="I28" i="35"/>
  <c r="I29" i="35" s="1"/>
  <c r="I30" i="35" s="1"/>
  <c r="H28" i="35"/>
  <c r="H29" i="35" s="1"/>
  <c r="H30" i="35" s="1"/>
  <c r="G28" i="35"/>
  <c r="G29" i="35" s="1"/>
  <c r="G30" i="35" s="1"/>
  <c r="E28" i="35"/>
  <c r="E29" i="35" s="1"/>
  <c r="E30" i="35" s="1"/>
  <c r="D28" i="35"/>
  <c r="D29" i="35" s="1"/>
  <c r="D30" i="35" s="1"/>
  <c r="C28" i="35"/>
  <c r="F28" i="35" s="1"/>
  <c r="Q27" i="35"/>
  <c r="P27" i="35"/>
  <c r="O27" i="35"/>
  <c r="R27" i="35" s="1"/>
  <c r="M27" i="35"/>
  <c r="L27" i="35"/>
  <c r="K27" i="35"/>
  <c r="N27" i="35" s="1"/>
  <c r="I27" i="35"/>
  <c r="H27" i="35"/>
  <c r="G27" i="35"/>
  <c r="E27" i="35"/>
  <c r="D27" i="35"/>
  <c r="C27" i="35"/>
  <c r="F27" i="35" s="1"/>
  <c r="L24" i="35"/>
  <c r="L25" i="35" s="1"/>
  <c r="K24" i="35"/>
  <c r="K25" i="35" s="1"/>
  <c r="Q23" i="35"/>
  <c r="Q24" i="35" s="1"/>
  <c r="Q25" i="35" s="1"/>
  <c r="P23" i="35"/>
  <c r="P24" i="35" s="1"/>
  <c r="P25" i="35" s="1"/>
  <c r="O23" i="35"/>
  <c r="R23" i="35" s="1"/>
  <c r="M23" i="35"/>
  <c r="M24" i="35" s="1"/>
  <c r="M25" i="35" s="1"/>
  <c r="L23" i="35"/>
  <c r="K23" i="35"/>
  <c r="N23" i="35" s="1"/>
  <c r="I23" i="35"/>
  <c r="I24" i="35" s="1"/>
  <c r="I25" i="35" s="1"/>
  <c r="H23" i="35"/>
  <c r="H24" i="35" s="1"/>
  <c r="H25" i="35" s="1"/>
  <c r="G23" i="35"/>
  <c r="G24" i="35" s="1"/>
  <c r="G25" i="35" s="1"/>
  <c r="E23" i="35"/>
  <c r="E24" i="35" s="1"/>
  <c r="E25" i="35" s="1"/>
  <c r="D23" i="35"/>
  <c r="D24" i="35" s="1"/>
  <c r="D25" i="35" s="1"/>
  <c r="C23" i="35"/>
  <c r="F23" i="35" s="1"/>
  <c r="Q22" i="35"/>
  <c r="P22" i="35"/>
  <c r="O22" i="35"/>
  <c r="R22" i="35" s="1"/>
  <c r="M22" i="35"/>
  <c r="L22" i="35"/>
  <c r="K22" i="35"/>
  <c r="N22" i="35" s="1"/>
  <c r="I22" i="35"/>
  <c r="H22" i="35"/>
  <c r="G22" i="35"/>
  <c r="E22" i="35"/>
  <c r="D22" i="35"/>
  <c r="C22" i="35"/>
  <c r="F22" i="35" s="1"/>
  <c r="L19" i="35"/>
  <c r="L20" i="35" s="1"/>
  <c r="K19" i="35"/>
  <c r="K20" i="35" s="1"/>
  <c r="Q18" i="35"/>
  <c r="Q19" i="35" s="1"/>
  <c r="Q20" i="35" s="1"/>
  <c r="P18" i="35"/>
  <c r="P19" i="35" s="1"/>
  <c r="P20" i="35" s="1"/>
  <c r="O18" i="35"/>
  <c r="R18" i="35" s="1"/>
  <c r="M18" i="35"/>
  <c r="M19" i="35" s="1"/>
  <c r="M20" i="35" s="1"/>
  <c r="L18" i="35"/>
  <c r="K18" i="35"/>
  <c r="N18" i="35" s="1"/>
  <c r="I18" i="35"/>
  <c r="I19" i="35" s="1"/>
  <c r="I20" i="35" s="1"/>
  <c r="H18" i="35"/>
  <c r="H19" i="35" s="1"/>
  <c r="H20" i="35" s="1"/>
  <c r="G18" i="35"/>
  <c r="G19" i="35" s="1"/>
  <c r="G20" i="35" s="1"/>
  <c r="E18" i="35"/>
  <c r="E19" i="35" s="1"/>
  <c r="E20" i="35" s="1"/>
  <c r="D18" i="35"/>
  <c r="D19" i="35" s="1"/>
  <c r="D20" i="35" s="1"/>
  <c r="C18" i="35"/>
  <c r="F18" i="35" s="1"/>
  <c r="Q17" i="35"/>
  <c r="P17" i="35"/>
  <c r="O17" i="35"/>
  <c r="R17" i="35" s="1"/>
  <c r="M17" i="35"/>
  <c r="L17" i="35"/>
  <c r="K17" i="35"/>
  <c r="N17" i="35" s="1"/>
  <c r="I17" i="35"/>
  <c r="H17" i="35"/>
  <c r="G17" i="35"/>
  <c r="E17" i="35"/>
  <c r="D17" i="35"/>
  <c r="C17" i="35"/>
  <c r="F17" i="35" s="1"/>
  <c r="L14" i="35"/>
  <c r="L15" i="35" s="1"/>
  <c r="K14" i="35"/>
  <c r="K15" i="35" s="1"/>
  <c r="Q13" i="35"/>
  <c r="P13" i="35"/>
  <c r="P14" i="35" s="1"/>
  <c r="P15" i="35" s="1"/>
  <c r="O13" i="35"/>
  <c r="R13" i="35" s="1"/>
  <c r="M13" i="35"/>
  <c r="L13" i="35"/>
  <c r="K13" i="35"/>
  <c r="I13" i="35"/>
  <c r="H13" i="35"/>
  <c r="H14" i="35" s="1"/>
  <c r="H15" i="35" s="1"/>
  <c r="G13" i="35"/>
  <c r="G14" i="35" s="1"/>
  <c r="G15" i="35" s="1"/>
  <c r="E13" i="35"/>
  <c r="D13" i="35"/>
  <c r="D14" i="35" s="1"/>
  <c r="D15" i="35" s="1"/>
  <c r="C13" i="35"/>
  <c r="F13" i="35" s="1"/>
  <c r="Q12" i="35"/>
  <c r="P12" i="35"/>
  <c r="O12" i="35"/>
  <c r="R12" i="35" s="1"/>
  <c r="M12" i="35"/>
  <c r="L12" i="35"/>
  <c r="K12" i="35"/>
  <c r="I12" i="35"/>
  <c r="H12" i="35"/>
  <c r="G12" i="35"/>
  <c r="E12" i="35"/>
  <c r="D12" i="35"/>
  <c r="C12" i="35"/>
  <c r="F12" i="35" s="1"/>
  <c r="O9" i="35"/>
  <c r="O10" i="35" s="1"/>
  <c r="I9" i="35"/>
  <c r="I10" i="35" s="1"/>
  <c r="Q8" i="35"/>
  <c r="Q9" i="35" s="1"/>
  <c r="Q10" i="35" s="1"/>
  <c r="P8" i="35"/>
  <c r="P9" i="35" s="1"/>
  <c r="P10" i="35" s="1"/>
  <c r="O8" i="35"/>
  <c r="M8" i="35"/>
  <c r="M9" i="35" s="1"/>
  <c r="M10" i="35" s="1"/>
  <c r="L8" i="35"/>
  <c r="L9" i="35" s="1"/>
  <c r="L10" i="35" s="1"/>
  <c r="K8" i="35"/>
  <c r="N8" i="35" s="1"/>
  <c r="I8" i="35"/>
  <c r="H8" i="35"/>
  <c r="H9" i="35" s="1"/>
  <c r="H10" i="35" s="1"/>
  <c r="G8" i="35"/>
  <c r="J8" i="35" s="1"/>
  <c r="Q7" i="35"/>
  <c r="P7" i="35"/>
  <c r="O7" i="35"/>
  <c r="M7" i="35"/>
  <c r="L7" i="35"/>
  <c r="K7" i="35"/>
  <c r="I7" i="35"/>
  <c r="H7" i="35"/>
  <c r="G7" i="35"/>
  <c r="J7" i="35" s="1"/>
  <c r="E8" i="35"/>
  <c r="D8" i="35"/>
  <c r="P19" i="34" l="1"/>
  <c r="P20" i="34" s="1"/>
  <c r="R18" i="34"/>
  <c r="R19" i="34" s="1"/>
  <c r="R20" i="34" s="1"/>
  <c r="O19" i="34"/>
  <c r="O20" i="34" s="1"/>
  <c r="Q19" i="34"/>
  <c r="Q20" i="34" s="1"/>
  <c r="O14" i="34"/>
  <c r="O15" i="34" s="1"/>
  <c r="P14" i="34"/>
  <c r="P15" i="34" s="1"/>
  <c r="Q14" i="34"/>
  <c r="Q15" i="34" s="1"/>
  <c r="M19" i="34"/>
  <c r="M20" i="34" s="1"/>
  <c r="K19" i="34"/>
  <c r="K20" i="34" s="1"/>
  <c r="N18" i="34"/>
  <c r="N19" i="34" s="1"/>
  <c r="N20" i="34" s="1"/>
  <c r="K14" i="34"/>
  <c r="K15" i="34" s="1"/>
  <c r="L14" i="34"/>
  <c r="L15" i="34" s="1"/>
  <c r="M14" i="34"/>
  <c r="M15" i="34" s="1"/>
  <c r="H19" i="34"/>
  <c r="H20" i="34" s="1"/>
  <c r="G14" i="34"/>
  <c r="G15" i="34" s="1"/>
  <c r="G17" i="34"/>
  <c r="J17" i="34" s="1"/>
  <c r="G18" i="34"/>
  <c r="H14" i="34"/>
  <c r="H15" i="34" s="1"/>
  <c r="I14" i="34"/>
  <c r="I15" i="34" s="1"/>
  <c r="C18" i="34"/>
  <c r="F18" i="34"/>
  <c r="D19" i="34"/>
  <c r="D20" i="34" s="1"/>
  <c r="F12" i="34"/>
  <c r="F14" i="34" s="1"/>
  <c r="F15" i="34" s="1"/>
  <c r="E14" i="34"/>
  <c r="E15" i="34" s="1"/>
  <c r="F19" i="34"/>
  <c r="F20" i="34" s="1"/>
  <c r="R9" i="34"/>
  <c r="R10" i="34" s="1"/>
  <c r="N9" i="34"/>
  <c r="N10" i="34" s="1"/>
  <c r="J9" i="34"/>
  <c r="J10" i="34" s="1"/>
  <c r="G9" i="34"/>
  <c r="G10" i="34" s="1"/>
  <c r="K9" i="34"/>
  <c r="K10" i="34" s="1"/>
  <c r="O9" i="34"/>
  <c r="O10" i="34" s="1"/>
  <c r="C14" i="34"/>
  <c r="C15" i="34" s="1"/>
  <c r="C19" i="34"/>
  <c r="F14" i="35"/>
  <c r="F15" i="35" s="1"/>
  <c r="C14" i="35"/>
  <c r="C15" i="35" s="1"/>
  <c r="F19" i="35"/>
  <c r="F20" i="35" s="1"/>
  <c r="K9" i="35"/>
  <c r="K10" i="35" s="1"/>
  <c r="I14" i="35"/>
  <c r="I15" i="35" s="1"/>
  <c r="R24" i="35"/>
  <c r="R25" i="35" s="1"/>
  <c r="R7" i="35"/>
  <c r="G9" i="35"/>
  <c r="G10" i="35" s="1"/>
  <c r="N12" i="35"/>
  <c r="E14" i="35"/>
  <c r="E15" i="35" s="1"/>
  <c r="N13" i="35"/>
  <c r="N14" i="35" s="1"/>
  <c r="N15" i="35" s="1"/>
  <c r="O14" i="35"/>
  <c r="O15" i="35" s="1"/>
  <c r="N19" i="35"/>
  <c r="N20" i="35" s="1"/>
  <c r="O19" i="35"/>
  <c r="O20" i="35" s="1"/>
  <c r="N24" i="35"/>
  <c r="N25" i="35" s="1"/>
  <c r="O24" i="35"/>
  <c r="O25" i="35" s="1"/>
  <c r="N29" i="35"/>
  <c r="N30" i="35" s="1"/>
  <c r="O29" i="35"/>
  <c r="O30" i="35" s="1"/>
  <c r="M14" i="35"/>
  <c r="M15" i="35" s="1"/>
  <c r="C19" i="35"/>
  <c r="C20" i="35" s="1"/>
  <c r="F24" i="35"/>
  <c r="F25" i="35" s="1"/>
  <c r="C24" i="35"/>
  <c r="C25" i="35" s="1"/>
  <c r="F29" i="35"/>
  <c r="F30" i="35" s="1"/>
  <c r="C29" i="35"/>
  <c r="C30" i="35" s="1"/>
  <c r="J9" i="35"/>
  <c r="J10" i="35" s="1"/>
  <c r="R14" i="35"/>
  <c r="R15" i="35" s="1"/>
  <c r="R19" i="35"/>
  <c r="R20" i="35" s="1"/>
  <c r="R29" i="35"/>
  <c r="R30" i="35" s="1"/>
  <c r="N7" i="35"/>
  <c r="N9" i="35" s="1"/>
  <c r="N10" i="35" s="1"/>
  <c r="R8" i="35"/>
  <c r="J12" i="35"/>
  <c r="J13" i="35"/>
  <c r="Q14" i="35"/>
  <c r="Q15" i="35" s="1"/>
  <c r="J17" i="35"/>
  <c r="J18" i="35"/>
  <c r="J19" i="35" s="1"/>
  <c r="J20" i="35" s="1"/>
  <c r="J22" i="35"/>
  <c r="J23" i="35"/>
  <c r="J24" i="35" s="1"/>
  <c r="J25" i="35" s="1"/>
  <c r="J27" i="35"/>
  <c r="J28" i="35"/>
  <c r="J29" i="35" s="1"/>
  <c r="J30" i="35" s="1"/>
  <c r="J18" i="34" l="1"/>
  <c r="J19" i="34" s="1"/>
  <c r="J20" i="34" s="1"/>
  <c r="G19" i="34"/>
  <c r="G20" i="34" s="1"/>
  <c r="R9" i="35"/>
  <c r="R10" i="35" s="1"/>
  <c r="J14" i="35"/>
  <c r="J15" i="35" s="1"/>
  <c r="S28" i="35" l="1"/>
  <c r="S27" i="35"/>
  <c r="S23" i="35"/>
  <c r="S24" i="35" s="1"/>
  <c r="S25" i="35" s="1"/>
  <c r="S22" i="35"/>
  <c r="S18" i="35"/>
  <c r="S17" i="35"/>
  <c r="S13" i="35"/>
  <c r="S14" i="35" s="1"/>
  <c r="S15" i="35" s="1"/>
  <c r="S12" i="35"/>
  <c r="C8" i="35"/>
  <c r="C7" i="35"/>
  <c r="E9" i="35"/>
  <c r="E10" i="35" s="1"/>
  <c r="E7" i="35"/>
  <c r="D7" i="35"/>
  <c r="D9" i="35"/>
  <c r="D10" i="35" s="1"/>
  <c r="P10" i="9"/>
  <c r="O10" i="9"/>
  <c r="N10" i="9"/>
  <c r="M10" i="9"/>
  <c r="L10" i="9"/>
  <c r="K10" i="9"/>
  <c r="J10" i="9"/>
  <c r="I10" i="9"/>
  <c r="H10" i="9"/>
  <c r="G10" i="9"/>
  <c r="F10" i="9"/>
  <c r="E10" i="9"/>
  <c r="P9" i="9"/>
  <c r="O9" i="9"/>
  <c r="N9" i="9"/>
  <c r="M9" i="9"/>
  <c r="L9" i="9"/>
  <c r="K9" i="9"/>
  <c r="J9" i="9"/>
  <c r="I9" i="9"/>
  <c r="H9" i="9"/>
  <c r="G9" i="9"/>
  <c r="F9" i="9"/>
  <c r="F11" i="9" s="1"/>
  <c r="E9" i="9"/>
  <c r="Q36" i="33"/>
  <c r="Q35" i="33"/>
  <c r="Q31" i="33"/>
  <c r="Q30" i="33"/>
  <c r="Q29" i="33"/>
  <c r="Q32" i="33" s="1"/>
  <c r="Q28" i="33"/>
  <c r="Q27" i="33"/>
  <c r="Q26" i="33"/>
  <c r="K11" i="9"/>
  <c r="Q22" i="33"/>
  <c r="Q21" i="33"/>
  <c r="Q23" i="33" s="1"/>
  <c r="Q15" i="33"/>
  <c r="Q14" i="33"/>
  <c r="Q10" i="33"/>
  <c r="Q9" i="33"/>
  <c r="Q37" i="33"/>
  <c r="P37" i="33"/>
  <c r="O37" i="33"/>
  <c r="N37" i="33"/>
  <c r="M37" i="33"/>
  <c r="L37" i="33"/>
  <c r="K37" i="33"/>
  <c r="J37" i="33"/>
  <c r="I37" i="33"/>
  <c r="H37" i="33"/>
  <c r="G37" i="33"/>
  <c r="F37" i="33"/>
  <c r="E37" i="33"/>
  <c r="P32" i="33"/>
  <c r="O32" i="33"/>
  <c r="N32" i="33"/>
  <c r="M32" i="33"/>
  <c r="L32" i="33"/>
  <c r="K32" i="33"/>
  <c r="J32" i="33"/>
  <c r="I32" i="33"/>
  <c r="H32" i="33"/>
  <c r="G32" i="33"/>
  <c r="F32" i="33"/>
  <c r="E32" i="33"/>
  <c r="P23" i="33"/>
  <c r="O23" i="33"/>
  <c r="N23" i="33"/>
  <c r="M23" i="33"/>
  <c r="L23" i="33"/>
  <c r="K23" i="33"/>
  <c r="J23" i="33"/>
  <c r="I23" i="33"/>
  <c r="H23" i="33"/>
  <c r="G23" i="33"/>
  <c r="F23" i="33"/>
  <c r="E23" i="33"/>
  <c r="P18" i="33"/>
  <c r="P39" i="33" s="1"/>
  <c r="P41" i="33" s="1"/>
  <c r="L18" i="33"/>
  <c r="L39" i="33" s="1"/>
  <c r="L41" i="33" s="1"/>
  <c r="H18" i="33"/>
  <c r="H39" i="33" s="1"/>
  <c r="H41" i="33" s="1"/>
  <c r="Q16" i="33"/>
  <c r="P16" i="33"/>
  <c r="O16" i="33"/>
  <c r="N16" i="33"/>
  <c r="M16" i="33"/>
  <c r="L16" i="33"/>
  <c r="K16" i="33"/>
  <c r="J16" i="33"/>
  <c r="I16" i="33"/>
  <c r="H16" i="33"/>
  <c r="G16" i="33"/>
  <c r="F16" i="33"/>
  <c r="E16" i="33"/>
  <c r="P11" i="33"/>
  <c r="O11" i="33"/>
  <c r="O18" i="33" s="1"/>
  <c r="O39" i="33" s="1"/>
  <c r="O41" i="33" s="1"/>
  <c r="N11" i="33"/>
  <c r="N18" i="33" s="1"/>
  <c r="N39" i="33" s="1"/>
  <c r="N41" i="33" s="1"/>
  <c r="M11" i="33"/>
  <c r="M18" i="33" s="1"/>
  <c r="M39" i="33" s="1"/>
  <c r="M41" i="33" s="1"/>
  <c r="L11" i="33"/>
  <c r="K11" i="33"/>
  <c r="K18" i="33" s="1"/>
  <c r="K39" i="33" s="1"/>
  <c r="K41" i="33" s="1"/>
  <c r="J11" i="33"/>
  <c r="J18" i="33" s="1"/>
  <c r="J39" i="33" s="1"/>
  <c r="J41" i="33" s="1"/>
  <c r="I11" i="33"/>
  <c r="I18" i="33" s="1"/>
  <c r="I39" i="33" s="1"/>
  <c r="I41" i="33" s="1"/>
  <c r="H11" i="33"/>
  <c r="G11" i="33"/>
  <c r="G18" i="33" s="1"/>
  <c r="G39" i="33" s="1"/>
  <c r="G41" i="33" s="1"/>
  <c r="F11" i="33"/>
  <c r="F18" i="33" s="1"/>
  <c r="F39" i="33" s="1"/>
  <c r="F41" i="33" s="1"/>
  <c r="E11" i="33"/>
  <c r="E18" i="33" s="1"/>
  <c r="E39" i="33" s="1"/>
  <c r="E41" i="33" s="1"/>
  <c r="Q36" i="9"/>
  <c r="Q35" i="9"/>
  <c r="Q31" i="9"/>
  <c r="Q30" i="9"/>
  <c r="Q29" i="9"/>
  <c r="Q28" i="9"/>
  <c r="Q27" i="9"/>
  <c r="Q26" i="9"/>
  <c r="Q32" i="9" s="1"/>
  <c r="Q22" i="9"/>
  <c r="Q21" i="9"/>
  <c r="Q23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P32" i="9"/>
  <c r="O32" i="9"/>
  <c r="N32" i="9"/>
  <c r="M32" i="9"/>
  <c r="L32" i="9"/>
  <c r="K32" i="9"/>
  <c r="J32" i="9"/>
  <c r="I32" i="9"/>
  <c r="H32" i="9"/>
  <c r="G32" i="9"/>
  <c r="F32" i="9"/>
  <c r="E32" i="9"/>
  <c r="P23" i="9"/>
  <c r="O23" i="9"/>
  <c r="N23" i="9"/>
  <c r="M23" i="9"/>
  <c r="L23" i="9"/>
  <c r="K23" i="9"/>
  <c r="J23" i="9"/>
  <c r="I23" i="9"/>
  <c r="H23" i="9"/>
  <c r="G23" i="9"/>
  <c r="F23" i="9"/>
  <c r="E23" i="9"/>
  <c r="M11" i="9"/>
  <c r="I11" i="9"/>
  <c r="H11" i="9"/>
  <c r="T16" i="3"/>
  <c r="S29" i="35" l="1"/>
  <c r="S30" i="35" s="1"/>
  <c r="S19" i="35"/>
  <c r="S20" i="35" s="1"/>
  <c r="F8" i="35"/>
  <c r="S8" i="35" s="1"/>
  <c r="S9" i="35" s="1"/>
  <c r="S10" i="35" s="1"/>
  <c r="C9" i="35"/>
  <c r="C10" i="35" s="1"/>
  <c r="F7" i="35"/>
  <c r="S7" i="35" s="1"/>
  <c r="P11" i="9"/>
  <c r="L11" i="9"/>
  <c r="Q11" i="33"/>
  <c r="G11" i="9"/>
  <c r="O11" i="9"/>
  <c r="N11" i="9"/>
  <c r="J11" i="9"/>
  <c r="Q10" i="9"/>
  <c r="Q9" i="9"/>
  <c r="E11" i="9"/>
  <c r="Q18" i="33"/>
  <c r="Q39" i="33" s="1"/>
  <c r="Q41" i="33" s="1"/>
  <c r="F9" i="35" l="1"/>
  <c r="F10" i="35" s="1"/>
  <c r="Q11" i="9"/>
  <c r="G17" i="32"/>
  <c r="G16" i="32"/>
  <c r="G15" i="32"/>
  <c r="G14" i="32"/>
  <c r="G13" i="32"/>
  <c r="G12" i="32"/>
  <c r="G11" i="32"/>
  <c r="G10" i="32"/>
  <c r="G9" i="32"/>
  <c r="G8" i="32"/>
  <c r="G7" i="32"/>
  <c r="G6" i="32"/>
  <c r="D17" i="32" l="1"/>
  <c r="D16" i="32"/>
  <c r="D15" i="32"/>
  <c r="D14" i="32"/>
  <c r="D13" i="32"/>
  <c r="D12" i="32"/>
  <c r="D11" i="32"/>
  <c r="D10" i="32"/>
  <c r="D9" i="32"/>
  <c r="D8" i="32"/>
  <c r="D7" i="32"/>
  <c r="D6" i="32"/>
  <c r="S33" i="3" l="1"/>
  <c r="Q33" i="3"/>
  <c r="P33" i="3"/>
  <c r="S17" i="3"/>
  <c r="Q17" i="3"/>
  <c r="O17" i="3"/>
  <c r="M17" i="3"/>
  <c r="K17" i="3"/>
  <c r="I17" i="3"/>
  <c r="H17" i="3"/>
  <c r="E27" i="3"/>
  <c r="F27" i="3"/>
  <c r="F26" i="3"/>
  <c r="E11" i="3"/>
  <c r="F11" i="3" s="1"/>
  <c r="F10" i="3"/>
  <c r="O14" i="9" l="1"/>
  <c r="I14" i="9"/>
  <c r="F14" i="9"/>
  <c r="K14" i="9"/>
  <c r="N14" i="9"/>
  <c r="H14" i="9"/>
  <c r="J14" i="9"/>
  <c r="J16" i="9" s="1"/>
  <c r="J18" i="9" s="1"/>
  <c r="J39" i="9" s="1"/>
  <c r="J41" i="9" s="1"/>
  <c r="E14" i="9"/>
  <c r="E16" i="9" s="1"/>
  <c r="E18" i="9" s="1"/>
  <c r="E39" i="9" s="1"/>
  <c r="E41" i="9" s="1"/>
  <c r="G14" i="9"/>
  <c r="L14" i="9"/>
  <c r="M14" i="9"/>
  <c r="P14" i="9"/>
  <c r="P16" i="9" s="1"/>
  <c r="P18" i="9" s="1"/>
  <c r="P39" i="9" s="1"/>
  <c r="P41" i="9" s="1"/>
  <c r="E15" i="9"/>
  <c r="M15" i="9"/>
  <c r="N15" i="9"/>
  <c r="H15" i="9"/>
  <c r="F15" i="9"/>
  <c r="J15" i="9"/>
  <c r="G15" i="9"/>
  <c r="G16" i="9" s="1"/>
  <c r="G18" i="9" s="1"/>
  <c r="G39" i="9" s="1"/>
  <c r="G41" i="9" s="1"/>
  <c r="I15" i="9"/>
  <c r="I16" i="9" s="1"/>
  <c r="I18" i="9" s="1"/>
  <c r="I39" i="9" s="1"/>
  <c r="I41" i="9" s="1"/>
  <c r="L15" i="9"/>
  <c r="K15" i="9"/>
  <c r="P15" i="9"/>
  <c r="O15" i="9"/>
  <c r="O16" i="9" s="1"/>
  <c r="O18" i="9" s="1"/>
  <c r="O39" i="9" s="1"/>
  <c r="O41" i="9" s="1"/>
  <c r="J17" i="3"/>
  <c r="P17" i="3"/>
  <c r="N17" i="3"/>
  <c r="R17" i="3"/>
  <c r="T32" i="3"/>
  <c r="L17" i="3"/>
  <c r="I33" i="3"/>
  <c r="T30" i="3"/>
  <c r="N29" i="3" s="1"/>
  <c r="N33" i="3"/>
  <c r="H33" i="3"/>
  <c r="K33" i="3"/>
  <c r="L33" i="3"/>
  <c r="O33" i="3"/>
  <c r="J33" i="3"/>
  <c r="M33" i="3"/>
  <c r="R33" i="3"/>
  <c r="Q14" i="9" l="1"/>
  <c r="F16" i="9"/>
  <c r="F18" i="9" s="1"/>
  <c r="F39" i="9" s="1"/>
  <c r="F41" i="9" s="1"/>
  <c r="K16" i="9"/>
  <c r="K18" i="9" s="1"/>
  <c r="K39" i="9" s="1"/>
  <c r="K41" i="9" s="1"/>
  <c r="M16" i="9"/>
  <c r="M18" i="9" s="1"/>
  <c r="M39" i="9" s="1"/>
  <c r="M41" i="9" s="1"/>
  <c r="L16" i="9"/>
  <c r="L18" i="9" s="1"/>
  <c r="L39" i="9" s="1"/>
  <c r="L41" i="9" s="1"/>
  <c r="H16" i="9"/>
  <c r="H18" i="9" s="1"/>
  <c r="H39" i="9" s="1"/>
  <c r="H41" i="9" s="1"/>
  <c r="Q15" i="9"/>
  <c r="Q16" i="9" s="1"/>
  <c r="Q18" i="9" s="1"/>
  <c r="Q39" i="9" s="1"/>
  <c r="Q41" i="9" s="1"/>
  <c r="N16" i="9"/>
  <c r="N18" i="9" s="1"/>
  <c r="N39" i="9" s="1"/>
  <c r="N41" i="9" s="1"/>
  <c r="S29" i="3"/>
  <c r="O29" i="3"/>
  <c r="T14" i="3"/>
  <c r="I29" i="3"/>
  <c r="E36" i="3"/>
  <c r="R29" i="3"/>
  <c r="P29" i="3"/>
  <c r="J29" i="3"/>
  <c r="K29" i="3"/>
  <c r="E35" i="3"/>
  <c r="M29" i="3"/>
  <c r="H29" i="3"/>
  <c r="T33" i="3"/>
  <c r="Q29" i="3"/>
  <c r="L29" i="3"/>
  <c r="L13" i="3" l="1"/>
  <c r="T17" i="3"/>
  <c r="P13" i="3"/>
  <c r="E21" i="3"/>
  <c r="Q13" i="3"/>
  <c r="O13" i="3"/>
  <c r="H13" i="3"/>
  <c r="E20" i="3"/>
  <c r="E22" i="3" s="1"/>
  <c r="F22" i="3" s="1"/>
  <c r="M13" i="3"/>
  <c r="N13" i="3"/>
  <c r="R13" i="3"/>
  <c r="J13" i="3"/>
  <c r="K13" i="3"/>
  <c r="S13" i="3"/>
  <c r="I13" i="3"/>
  <c r="T29" i="3"/>
  <c r="E37" i="3"/>
  <c r="F37" i="3" s="1"/>
  <c r="T13" i="3" l="1"/>
</calcChain>
</file>

<file path=xl/sharedStrings.xml><?xml version="1.0" encoding="utf-8"?>
<sst xmlns="http://schemas.openxmlformats.org/spreadsheetml/2006/main" count="251" uniqueCount="95">
  <si>
    <t>Totals</t>
  </si>
  <si>
    <t>Depreciation</t>
  </si>
  <si>
    <t>Price Per Unit</t>
  </si>
  <si>
    <t>Variable Cost Per Unit</t>
  </si>
  <si>
    <t>Variable Costs</t>
  </si>
  <si>
    <t>Gross Margin</t>
  </si>
  <si>
    <t>Projected Unit Sales</t>
  </si>
  <si>
    <t>Assumptions</t>
  </si>
  <si>
    <t>Projected Revenue</t>
  </si>
  <si>
    <t>Seasonality Factor</t>
  </si>
  <si>
    <t>Gross Margin Per Unit</t>
  </si>
  <si>
    <t>Products and Services</t>
  </si>
  <si>
    <t xml:space="preserve">          %</t>
  </si>
  <si>
    <t>Salaries and Wages</t>
  </si>
  <si>
    <t>Advertising</t>
  </si>
  <si>
    <t>Insurance (Liability and Property)</t>
  </si>
  <si>
    <t>Other Expenses</t>
  </si>
  <si>
    <t>Total Other Expenses</t>
  </si>
  <si>
    <t>Income</t>
  </si>
  <si>
    <t>Total Income</t>
  </si>
  <si>
    <t>Cost of Sales</t>
  </si>
  <si>
    <t>Total Cost of Sales</t>
  </si>
  <si>
    <t>Total Salary and Wages</t>
  </si>
  <si>
    <t>Net Income</t>
  </si>
  <si>
    <t>Taxes-Other</t>
  </si>
  <si>
    <t>Miscellaneous</t>
  </si>
  <si>
    <t>May</t>
  </si>
  <si>
    <t>Regular Lemonade</t>
  </si>
  <si>
    <t>Pink Lemonade</t>
  </si>
  <si>
    <t>Qty Sold - Lemonade</t>
  </si>
  <si>
    <t>Qty Sold - Pink Lemonade</t>
  </si>
  <si>
    <t xml:space="preserve">Payroll  </t>
  </si>
  <si>
    <t>Admin Expenses &amp; Supplies</t>
  </si>
  <si>
    <t>Commercial Loan Interest</t>
  </si>
  <si>
    <t>Net Cash Flow</t>
  </si>
  <si>
    <t>Rent</t>
  </si>
  <si>
    <t>Lucy's Lemonade Stand</t>
  </si>
  <si>
    <t>Projected Income Statement 2016</t>
  </si>
  <si>
    <t>Month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</si>
  <si>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</si>
  <si>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</si>
  <si>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</si>
  <si>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</si>
  <si>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</si>
  <si>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</si>
  <si>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</si>
  <si>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</si>
  <si>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</si>
  <si>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</si>
  <si>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</si>
  <si>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Qty Sold</t>
  </si>
  <si>
    <t>Sales Price - Lemonade</t>
  </si>
  <si>
    <t>Sales Price - Pink Lemonade</t>
  </si>
  <si>
    <t>Total Sales</t>
  </si>
  <si>
    <t>Payroll Taxes</t>
  </si>
  <si>
    <t>2015 Actual Units Sold</t>
  </si>
  <si>
    <t xml:space="preserve">% Change </t>
  </si>
  <si>
    <t>Operating Expenses</t>
  </si>
  <si>
    <t>Total Operating Expenses</t>
  </si>
  <si>
    <t>Projected Sales 2016</t>
  </si>
  <si>
    <t>Purpose of Financial Model</t>
  </si>
  <si>
    <t>Instructions</t>
  </si>
  <si>
    <t>Cell Identification</t>
  </si>
  <si>
    <t xml:space="preserve">Example </t>
  </si>
  <si>
    <t>Worksheets with yellow tabs contain input cells for the user. These worksheets must be completed for the model to work properly.</t>
  </si>
  <si>
    <t>Example</t>
  </si>
  <si>
    <t>Cells containing numbers in a black font are formula cells.</t>
  </si>
  <si>
    <t>Cells that are highlighted yellow and contain numbers in blue font are input cells.</t>
  </si>
  <si>
    <t>Cells that contain numbers in green font contain references to other worksheets.</t>
  </si>
  <si>
    <t>2016 Sales Data</t>
  </si>
  <si>
    <t>Actual</t>
  </si>
  <si>
    <t>Line item</t>
  </si>
  <si>
    <t>Q1</t>
  </si>
  <si>
    <t>Q2</t>
  </si>
  <si>
    <t>Q3</t>
  </si>
  <si>
    <t>Q4</t>
  </si>
  <si>
    <t>Annual</t>
  </si>
  <si>
    <t>Plan</t>
  </si>
  <si>
    <t>Variance $ (Actual - Plan)</t>
  </si>
  <si>
    <t>Variance %</t>
  </si>
  <si>
    <r>
      <t xml:space="preserve">Variance $ (Plan </t>
    </r>
    <r>
      <rPr>
        <sz val="9"/>
        <rFont val="Arial"/>
        <family val="2"/>
      </rPr>
      <t>–</t>
    </r>
    <r>
      <rPr>
        <sz val="10"/>
        <rFont val="Arial"/>
        <family val="2"/>
      </rPr>
      <t xml:space="preserve"> Actual)</t>
    </r>
  </si>
  <si>
    <r>
      <t xml:space="preserve">Variance $ (Actual </t>
    </r>
    <r>
      <rPr>
        <sz val="9"/>
        <rFont val="Arial"/>
        <family val="2"/>
      </rPr>
      <t>–</t>
    </r>
    <r>
      <rPr>
        <sz val="10"/>
        <rFont val="Arial"/>
        <family val="2"/>
      </rPr>
      <t xml:space="preserve"> Plan)</t>
    </r>
  </si>
  <si>
    <r>
      <t xml:space="preserve">Variance $ (Actual </t>
    </r>
    <r>
      <rPr>
        <sz val="9"/>
        <rFont val="Arial"/>
        <family val="2"/>
      </rPr>
      <t>–</t>
    </r>
    <r>
      <rPr>
        <sz val="10"/>
        <rFont val="Arial"/>
        <family val="2"/>
      </rPr>
      <t>- Plan)</t>
    </r>
  </si>
  <si>
    <t>Income Statement - Plan versus Actual Variance Report</t>
  </si>
  <si>
    <t>Variance Analysis Notes</t>
  </si>
  <si>
    <t>Unit Sales - Plan versus Actual Variance Report</t>
  </si>
  <si>
    <t>Variance  (Actual - Plan)</t>
  </si>
  <si>
    <t>Lemonade</t>
  </si>
  <si>
    <t>Total</t>
  </si>
  <si>
    <t xml:space="preserve">This financial model is used to compare forecasted sales and expenses to actual sales expenses associated with Lucy's Lemonade Stand for a 12 month period. </t>
  </si>
  <si>
    <t>Worksheets with blue tabs are summary tabs that compare actual financial performance to forecast.</t>
  </si>
  <si>
    <t>Worksheets with purple tabs contain financial summaries that automatically update.</t>
  </si>
  <si>
    <t>Worksheets with yellow tabs contain financial projections from the previous period.</t>
  </si>
  <si>
    <t>Worksheets with blue tabs contain historical results from the previous period</t>
  </si>
  <si>
    <t>Actual Income Statement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</si>
</sst>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_);\(&quot;$&quot;#,##0\)"/>
    <numFmt numFmtId="165" formatCode="&quot;$&quot;#,##0_);[Red]\(&quot;$&quot;#,##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0.0%"/>
    <numFmt numFmtId="170" formatCode="_(&quot;$&quot;* #,##0_);_(&quot;$&quot;* \(#,##0\);_(&quot;$&quot;* &quot;-&quot;??_);_(@_)"/>
    <numFmt numFmtId="171" formatCode="_(* #,##0_);_(* \(#,##0\);_(* &quot;-&quot;??_);_(@_)"/>
    <numFmt numFmtId="172" formatCode="0.0000"/>
  </numFmts>
  <fonts count="22" x14ac:knownFonts="1">
    <font>
      <sz val="9"/>
      <name val="Arial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i/>
      <sz val="9"/>
      <name val="Arial"/>
      <family val="2"/>
    </font>
    <font>
      <sz val="9"/>
      <color rgb="FFFF0000"/>
      <name val="Arial"/>
      <family val="2"/>
    </font>
    <font>
      <sz val="9"/>
      <color rgb="FF0000FF"/>
      <name val="Arial"/>
      <family val="2"/>
    </font>
    <font>
      <sz val="9"/>
      <color rgb="FF00B05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168">
    <xf numFmtId="0" fontId="0" fillId="0" borderId="0" xfId="0"/>
    <xf numFmtId="0" fontId="4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5" fillId="0" borderId="0" xfId="0" applyFont="1" applyAlignment="1">
      <alignment horizontal="right"/>
    </xf>
    <xf numFmtId="171" fontId="5" fillId="0" borderId="0" xfId="1" applyNumberFormat="1" applyFont="1" applyAlignment="1">
      <alignment horizontal="right"/>
    </xf>
    <xf numFmtId="170" fontId="5" fillId="0" borderId="0" xfId="0" applyNumberFormat="1" applyFont="1" applyAlignment="1">
      <alignment horizontal="right"/>
    </xf>
    <xf numFmtId="0" fontId="2" fillId="0" borderId="0" xfId="0" applyFont="1"/>
    <xf numFmtId="0" fontId="8" fillId="0" borderId="0" xfId="0" applyFont="1"/>
    <xf numFmtId="0" fontId="9" fillId="0" borderId="0" xfId="0" applyFont="1"/>
    <xf numFmtId="0" fontId="4" fillId="0" borderId="1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10" fontId="9" fillId="0" borderId="0" xfId="3" applyNumberFormat="1" applyFont="1" applyAlignment="1">
      <alignment horizontal="right"/>
    </xf>
    <xf numFmtId="10" fontId="9" fillId="0" borderId="0" xfId="3" applyNumberFormat="1" applyFont="1" applyBorder="1" applyAlignment="1">
      <alignment horizontal="right"/>
    </xf>
    <xf numFmtId="170" fontId="9" fillId="0" borderId="0" xfId="2" applyNumberFormat="1" applyFont="1" applyAlignment="1">
      <alignment horizontal="right"/>
    </xf>
    <xf numFmtId="171" fontId="9" fillId="0" borderId="3" xfId="1" applyNumberFormat="1" applyFont="1" applyBorder="1" applyAlignment="1">
      <alignment horizontal="right"/>
    </xf>
    <xf numFmtId="171" fontId="9" fillId="0" borderId="0" xfId="1" applyNumberFormat="1" applyFont="1" applyAlignment="1">
      <alignment horizontal="right"/>
    </xf>
    <xf numFmtId="0" fontId="13" fillId="0" borderId="0" xfId="0" applyFont="1"/>
    <xf numFmtId="0" fontId="8" fillId="0" borderId="1" xfId="0" applyFont="1" applyBorder="1" applyAlignment="1">
      <alignment horizontal="center"/>
    </xf>
    <xf numFmtId="0" fontId="9" fillId="0" borderId="3" xfId="0" applyFont="1" applyBorder="1"/>
    <xf numFmtId="3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0" fontId="4" fillId="0" borderId="7" xfId="0" applyFont="1" applyBorder="1"/>
    <xf numFmtId="0" fontId="4" fillId="0" borderId="10" xfId="0" applyFont="1" applyBorder="1"/>
    <xf numFmtId="0" fontId="0" fillId="2" borderId="0" xfId="0" applyFill="1"/>
    <xf numFmtId="0" fontId="4" fillId="0" borderId="1" xfId="0" applyFont="1" applyBorder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5" fillId="0" borderId="0" xfId="0" applyFont="1"/>
    <xf numFmtId="10" fontId="9" fillId="0" borderId="2" xfId="3" applyNumberFormat="1" applyFont="1" applyFill="1" applyBorder="1" applyAlignment="1">
      <alignment horizontal="center"/>
    </xf>
    <xf numFmtId="10" fontId="9" fillId="0" borderId="2" xfId="0" applyNumberFormat="1" applyFont="1" applyBorder="1" applyAlignment="1">
      <alignment horizontal="center"/>
    </xf>
    <xf numFmtId="3" fontId="9" fillId="0" borderId="0" xfId="1" applyNumberFormat="1" applyFont="1" applyAlignment="1">
      <alignment horizontal="center"/>
    </xf>
    <xf numFmtId="0" fontId="9" fillId="0" borderId="8" xfId="0" applyFont="1" applyBorder="1"/>
    <xf numFmtId="0" fontId="9" fillId="0" borderId="8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11" fillId="0" borderId="0" xfId="0" applyFont="1"/>
    <xf numFmtId="0" fontId="12" fillId="0" borderId="0" xfId="0" applyFont="1"/>
    <xf numFmtId="0" fontId="0" fillId="3" borderId="0" xfId="0" applyFill="1"/>
    <xf numFmtId="0" fontId="14" fillId="2" borderId="0" xfId="0" applyFont="1" applyFill="1"/>
    <xf numFmtId="170" fontId="2" fillId="0" borderId="0" xfId="0" applyNumberFormat="1" applyFont="1"/>
    <xf numFmtId="166" fontId="2" fillId="0" borderId="2" xfId="0" applyNumberFormat="1" applyFont="1" applyBorder="1"/>
    <xf numFmtId="166" fontId="2" fillId="0" borderId="0" xfId="0" applyNumberFormat="1" applyFont="1"/>
    <xf numFmtId="166" fontId="2" fillId="0" borderId="0" xfId="1" applyNumberFormat="1" applyFont="1"/>
    <xf numFmtId="166" fontId="2" fillId="0" borderId="2" xfId="1" applyNumberFormat="1" applyFont="1" applyBorder="1"/>
    <xf numFmtId="171" fontId="2" fillId="0" borderId="4" xfId="1" applyNumberFormat="1" applyFont="1" applyBorder="1"/>
    <xf numFmtId="172" fontId="0" fillId="0" borderId="0" xfId="0" applyNumberFormat="1"/>
    <xf numFmtId="167" fontId="2" fillId="0" borderId="0" xfId="2" applyFont="1" applyFill="1" applyAlignment="1">
      <alignment horizontal="right"/>
    </xf>
    <xf numFmtId="3" fontId="2" fillId="0" borderId="9" xfId="1" applyNumberFormat="1" applyFont="1" applyBorder="1" applyAlignment="1">
      <alignment horizontal="center"/>
    </xf>
    <xf numFmtId="169" fontId="2" fillId="0" borderId="3" xfId="3" applyNumberFormat="1" applyFont="1" applyBorder="1" applyAlignment="1">
      <alignment horizontal="center"/>
    </xf>
    <xf numFmtId="169" fontId="2" fillId="0" borderId="5" xfId="3" applyNumberFormat="1" applyFont="1" applyBorder="1" applyAlignment="1">
      <alignment horizontal="center"/>
    </xf>
    <xf numFmtId="0" fontId="0" fillId="4" borderId="0" xfId="0" applyFill="1"/>
    <xf numFmtId="0" fontId="3" fillId="4" borderId="0" xfId="0" applyFont="1" applyFill="1"/>
    <xf numFmtId="0" fontId="16" fillId="4" borderId="0" xfId="0" applyFont="1" applyFill="1"/>
    <xf numFmtId="165" fontId="17" fillId="4" borderId="0" xfId="0" applyNumberFormat="1" applyFont="1" applyFill="1" applyAlignment="1">
      <alignment horizontal="center"/>
    </xf>
    <xf numFmtId="165" fontId="16" fillId="4" borderId="0" xfId="0" applyNumberFormat="1" applyFont="1" applyFill="1" applyAlignment="1">
      <alignment horizontal="center"/>
    </xf>
    <xf numFmtId="169" fontId="16" fillId="4" borderId="0" xfId="0" applyNumberFormat="1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9" fontId="0" fillId="4" borderId="0" xfId="0" applyNumberForma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0" fillId="4" borderId="0" xfId="0" applyFont="1" applyFill="1"/>
    <xf numFmtId="0" fontId="18" fillId="5" borderId="14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165" fontId="18" fillId="5" borderId="15" xfId="0" applyNumberFormat="1" applyFont="1" applyFill="1" applyBorder="1" applyAlignment="1">
      <alignment horizontal="center" vertical="center"/>
    </xf>
    <xf numFmtId="169" fontId="18" fillId="5" borderId="15" xfId="0" applyNumberFormat="1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169" fontId="10" fillId="4" borderId="0" xfId="0" applyNumberFormat="1" applyFont="1" applyFill="1" applyAlignment="1">
      <alignment horizontal="center"/>
    </xf>
    <xf numFmtId="165" fontId="10" fillId="4" borderId="0" xfId="0" applyNumberFormat="1" applyFont="1" applyFill="1" applyAlignment="1">
      <alignment horizontal="center"/>
    </xf>
    <xf numFmtId="165" fontId="19" fillId="4" borderId="0" xfId="0" applyNumberFormat="1" applyFont="1" applyFill="1" applyAlignment="1">
      <alignment horizontal="center"/>
    </xf>
    <xf numFmtId="165" fontId="16" fillId="4" borderId="20" xfId="0" applyNumberFormat="1" applyFont="1" applyFill="1" applyBorder="1" applyAlignment="1">
      <alignment horizontal="left"/>
    </xf>
    <xf numFmtId="169" fontId="19" fillId="4" borderId="0" xfId="0" applyNumberFormat="1" applyFont="1" applyFill="1" applyAlignment="1">
      <alignment horizontal="center"/>
    </xf>
    <xf numFmtId="0" fontId="16" fillId="4" borderId="11" xfId="0" applyFont="1" applyFill="1" applyBorder="1" applyAlignment="1">
      <alignment horizontal="left" indent="1"/>
    </xf>
    <xf numFmtId="165" fontId="20" fillId="4" borderId="0" xfId="0" applyNumberFormat="1" applyFont="1" applyFill="1" applyAlignment="1">
      <alignment horizontal="center"/>
    </xf>
    <xf numFmtId="0" fontId="17" fillId="4" borderId="0" xfId="0" applyFont="1" applyFill="1"/>
    <xf numFmtId="0" fontId="19" fillId="4" borderId="0" xfId="0" applyFont="1" applyFill="1" applyAlignment="1">
      <alignment horizontal="center"/>
    </xf>
    <xf numFmtId="0" fontId="19" fillId="4" borderId="0" xfId="0" applyFont="1" applyFill="1"/>
    <xf numFmtId="0" fontId="17" fillId="6" borderId="11" xfId="0" applyFont="1" applyFill="1" applyBorder="1" applyAlignment="1">
      <alignment horizontal="left"/>
    </xf>
    <xf numFmtId="10" fontId="19" fillId="0" borderId="18" xfId="0" applyNumberFormat="1" applyFont="1" applyBorder="1" applyAlignment="1">
      <alignment horizontal="center"/>
    </xf>
    <xf numFmtId="10" fontId="19" fillId="0" borderId="0" xfId="0" applyNumberFormat="1" applyFont="1" applyAlignment="1">
      <alignment horizontal="center"/>
    </xf>
    <xf numFmtId="0" fontId="17" fillId="6" borderId="18" xfId="0" applyFont="1" applyFill="1" applyBorder="1" applyAlignment="1">
      <alignment horizontal="left"/>
    </xf>
    <xf numFmtId="0" fontId="17" fillId="6" borderId="0" xfId="0" applyFont="1" applyFill="1" applyAlignment="1">
      <alignment horizontal="left"/>
    </xf>
    <xf numFmtId="165" fontId="17" fillId="6" borderId="0" xfId="0" applyNumberFormat="1" applyFont="1" applyFill="1" applyAlignment="1">
      <alignment horizontal="center"/>
    </xf>
    <xf numFmtId="165" fontId="19" fillId="6" borderId="18" xfId="0" applyNumberFormat="1" applyFont="1" applyFill="1" applyBorder="1" applyAlignment="1">
      <alignment horizontal="center"/>
    </xf>
    <xf numFmtId="165" fontId="19" fillId="6" borderId="0" xfId="0" applyNumberFormat="1" applyFont="1" applyFill="1" applyAlignment="1">
      <alignment horizontal="center"/>
    </xf>
    <xf numFmtId="165" fontId="17" fillId="6" borderId="19" xfId="0" applyNumberFormat="1" applyFont="1" applyFill="1" applyBorder="1" applyAlignment="1">
      <alignment horizontal="center"/>
    </xf>
    <xf numFmtId="0" fontId="17" fillId="6" borderId="18" xfId="0" applyFont="1" applyFill="1" applyBorder="1"/>
    <xf numFmtId="0" fontId="17" fillId="6" borderId="0" xfId="0" applyFont="1" applyFill="1"/>
    <xf numFmtId="164" fontId="19" fillId="0" borderId="0" xfId="0" applyNumberFormat="1" applyFont="1" applyAlignment="1">
      <alignment horizontal="center"/>
    </xf>
    <xf numFmtId="164" fontId="19" fillId="0" borderId="18" xfId="0" applyNumberFormat="1" applyFont="1" applyBorder="1" applyAlignment="1">
      <alignment horizontal="center"/>
    </xf>
    <xf numFmtId="164" fontId="20" fillId="0" borderId="0" xfId="0" applyNumberFormat="1" applyFont="1" applyAlignment="1">
      <alignment horizontal="center"/>
    </xf>
    <xf numFmtId="164" fontId="20" fillId="0" borderId="3" xfId="0" applyNumberFormat="1" applyFont="1" applyBorder="1" applyAlignment="1">
      <alignment horizontal="center"/>
    </xf>
    <xf numFmtId="10" fontId="20" fillId="0" borderId="0" xfId="0" applyNumberFormat="1" applyFont="1" applyAlignment="1">
      <alignment horizontal="center"/>
    </xf>
    <xf numFmtId="0" fontId="16" fillId="4" borderId="12" xfId="0" applyFont="1" applyFill="1" applyBorder="1" applyAlignment="1">
      <alignment horizontal="left" indent="1"/>
    </xf>
    <xf numFmtId="165" fontId="16" fillId="4" borderId="25" xfId="0" applyNumberFormat="1" applyFont="1" applyFill="1" applyBorder="1" applyAlignment="1">
      <alignment horizontal="left"/>
    </xf>
    <xf numFmtId="165" fontId="20" fillId="6" borderId="0" xfId="0" applyNumberFormat="1" applyFont="1" applyFill="1" applyAlignment="1">
      <alignment horizontal="center"/>
    </xf>
    <xf numFmtId="169" fontId="20" fillId="6" borderId="0" xfId="0" applyNumberFormat="1" applyFont="1" applyFill="1" applyAlignment="1">
      <alignment horizontal="center"/>
    </xf>
    <xf numFmtId="164" fontId="20" fillId="0" borderId="19" xfId="0" applyNumberFormat="1" applyFont="1" applyBorder="1" applyAlignment="1">
      <alignment horizontal="center"/>
    </xf>
    <xf numFmtId="164" fontId="20" fillId="0" borderId="22" xfId="0" applyNumberFormat="1" applyFont="1" applyBorder="1" applyAlignment="1">
      <alignment horizontal="center"/>
    </xf>
    <xf numFmtId="10" fontId="20" fillId="0" borderId="19" xfId="0" applyNumberFormat="1" applyFont="1" applyBorder="1" applyAlignment="1">
      <alignment horizontal="center"/>
    </xf>
    <xf numFmtId="10" fontId="19" fillId="0" borderId="23" xfId="0" applyNumberFormat="1" applyFont="1" applyBorder="1" applyAlignment="1">
      <alignment horizontal="center"/>
    </xf>
    <xf numFmtId="10" fontId="19" fillId="0" borderId="2" xfId="0" applyNumberFormat="1" applyFont="1" applyBorder="1" applyAlignment="1">
      <alignment horizontal="center"/>
    </xf>
    <xf numFmtId="10" fontId="20" fillId="0" borderId="2" xfId="0" applyNumberFormat="1" applyFont="1" applyBorder="1" applyAlignment="1">
      <alignment horizontal="center"/>
    </xf>
    <xf numFmtId="10" fontId="20" fillId="0" borderId="24" xfId="0" applyNumberFormat="1" applyFont="1" applyBorder="1" applyAlignment="1">
      <alignment horizontal="center"/>
    </xf>
    <xf numFmtId="164" fontId="21" fillId="0" borderId="18" xfId="0" applyNumberFormat="1" applyFont="1" applyBorder="1" applyAlignment="1">
      <alignment horizontal="center"/>
    </xf>
    <xf numFmtId="164" fontId="21" fillId="0" borderId="0" xfId="0" applyNumberFormat="1" applyFont="1" applyAlignment="1">
      <alignment horizontal="center"/>
    </xf>
    <xf numFmtId="164" fontId="21" fillId="0" borderId="21" xfId="0" applyNumberFormat="1" applyFont="1" applyBorder="1" applyAlignment="1">
      <alignment horizontal="center"/>
    </xf>
    <xf numFmtId="164" fontId="21" fillId="0" borderId="3" xfId="0" applyNumberFormat="1" applyFont="1" applyBorder="1" applyAlignment="1">
      <alignment horizontal="center"/>
    </xf>
    <xf numFmtId="1" fontId="21" fillId="0" borderId="18" xfId="0" applyNumberFormat="1" applyFont="1" applyBorder="1" applyAlignment="1">
      <alignment horizontal="center"/>
    </xf>
    <xf numFmtId="1" fontId="21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1" fontId="21" fillId="0" borderId="21" xfId="0" applyNumberFormat="1" applyFont="1" applyBorder="1" applyAlignment="1">
      <alignment horizontal="center"/>
    </xf>
    <xf numFmtId="1" fontId="21" fillId="0" borderId="3" xfId="0" applyNumberFormat="1" applyFont="1" applyBorder="1" applyAlignment="1">
      <alignment horizontal="center"/>
    </xf>
    <xf numFmtId="1" fontId="20" fillId="0" borderId="3" xfId="0" applyNumberFormat="1" applyFont="1" applyBorder="1" applyAlignment="1">
      <alignment horizontal="center"/>
    </xf>
    <xf numFmtId="1" fontId="19" fillId="0" borderId="18" xfId="0" applyNumberFormat="1" applyFont="1" applyBorder="1" applyAlignment="1">
      <alignment horizontal="center"/>
    </xf>
    <xf numFmtId="1" fontId="19" fillId="0" borderId="0" xfId="0" applyNumberFormat="1" applyFont="1" applyAlignment="1">
      <alignment horizontal="center"/>
    </xf>
    <xf numFmtId="165" fontId="17" fillId="6" borderId="26" xfId="0" applyNumberFormat="1" applyFont="1" applyFill="1" applyBorder="1" applyAlignment="1">
      <alignment horizontal="center"/>
    </xf>
    <xf numFmtId="1" fontId="16" fillId="0" borderId="18" xfId="0" applyNumberFormat="1" applyFont="1" applyBorder="1" applyAlignment="1">
      <alignment horizontal="center"/>
    </xf>
    <xf numFmtId="1" fontId="16" fillId="0" borderId="0" xfId="0" applyNumberFormat="1" applyFont="1" applyAlignment="1">
      <alignment horizontal="center"/>
    </xf>
    <xf numFmtId="1" fontId="16" fillId="0" borderId="21" xfId="0" applyNumberFormat="1" applyFont="1" applyBorder="1" applyAlignment="1">
      <alignment horizontal="center"/>
    </xf>
    <xf numFmtId="1" fontId="16" fillId="0" borderId="3" xfId="0" applyNumberFormat="1" applyFont="1" applyBorder="1" applyAlignment="1">
      <alignment horizontal="center"/>
    </xf>
    <xf numFmtId="3" fontId="20" fillId="0" borderId="0" xfId="0" applyNumberFormat="1" applyFont="1" applyAlignment="1">
      <alignment horizontal="center"/>
    </xf>
    <xf numFmtId="3" fontId="20" fillId="0" borderId="3" xfId="0" applyNumberFormat="1" applyFont="1" applyBorder="1" applyAlignment="1">
      <alignment horizontal="center"/>
    </xf>
    <xf numFmtId="3" fontId="20" fillId="0" borderId="19" xfId="0" applyNumberFormat="1" applyFont="1" applyBorder="1" applyAlignment="1">
      <alignment horizontal="center"/>
    </xf>
    <xf numFmtId="3" fontId="20" fillId="0" borderId="22" xfId="0" applyNumberFormat="1" applyFont="1" applyBorder="1" applyAlignment="1">
      <alignment horizontal="center"/>
    </xf>
    <xf numFmtId="167" fontId="14" fillId="2" borderId="0" xfId="2" applyFont="1" applyFill="1" applyAlignment="1" applyProtection="1">
      <alignment horizontal="right"/>
      <protection locked="0"/>
    </xf>
    <xf numFmtId="167" fontId="14" fillId="2" borderId="3" xfId="2" applyFont="1" applyFill="1" applyBorder="1" applyAlignment="1" applyProtection="1">
      <alignment horizontal="right"/>
      <protection locked="0"/>
    </xf>
    <xf numFmtId="1" fontId="14" fillId="2" borderId="0" xfId="1" applyNumberFormat="1" applyFont="1" applyFill="1" applyAlignment="1" applyProtection="1">
      <alignment horizontal="center"/>
    </xf>
    <xf numFmtId="0" fontId="14" fillId="2" borderId="8" xfId="0" applyFont="1" applyFill="1" applyBorder="1" applyAlignment="1">
      <alignment horizontal="center"/>
    </xf>
    <xf numFmtId="3" fontId="14" fillId="2" borderId="0" xfId="0" applyNumberFormat="1" applyFont="1" applyFill="1" applyAlignment="1">
      <alignment horizontal="center"/>
    </xf>
    <xf numFmtId="4" fontId="14" fillId="2" borderId="0" xfId="0" applyNumberFormat="1" applyFont="1" applyFill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3" fontId="14" fillId="2" borderId="2" xfId="0" applyNumberFormat="1" applyFont="1" applyFill="1" applyBorder="1" applyAlignment="1">
      <alignment horizontal="center"/>
    </xf>
    <xf numFmtId="4" fontId="14" fillId="2" borderId="2" xfId="0" applyNumberFormat="1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0" fillId="0" borderId="27" xfId="0" applyFont="1" applyBorder="1" applyAlignment="1">
      <alignment horizontal="center"/>
    </xf>
    <xf numFmtId="4" fontId="10" fillId="0" borderId="28" xfId="0" applyNumberFormat="1" applyFon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170" fontId="14" fillId="2" borderId="0" xfId="1" applyNumberFormat="1" applyFont="1" applyFill="1" applyAlignment="1"/>
    <xf numFmtId="166" fontId="14" fillId="2" borderId="2" xfId="1" applyNumberFormat="1" applyFont="1" applyFill="1" applyBorder="1" applyAlignment="1"/>
    <xf numFmtId="166" fontId="14" fillId="2" borderId="0" xfId="1" applyNumberFormat="1" applyFont="1" applyFill="1"/>
    <xf numFmtId="166" fontId="14" fillId="2" borderId="2" xfId="0" applyNumberFormat="1" applyFont="1" applyFill="1" applyBorder="1"/>
    <xf numFmtId="166" fontId="14" fillId="2" borderId="2" xfId="1" applyNumberFormat="1" applyFont="1" applyFill="1" applyBorder="1"/>
    <xf numFmtId="166" fontId="14" fillId="2" borderId="0" xfId="1" applyNumberFormat="1" applyFont="1" applyFill="1" applyBorder="1"/>
    <xf numFmtId="170" fontId="15" fillId="0" borderId="0" xfId="1" applyNumberFormat="1" applyFont="1" applyFill="1" applyAlignment="1"/>
    <xf numFmtId="166" fontId="15" fillId="0" borderId="2" xfId="1" applyNumberFormat="1" applyFont="1" applyFill="1" applyBorder="1" applyAlignment="1"/>
    <xf numFmtId="166" fontId="15" fillId="0" borderId="0" xfId="1" applyNumberFormat="1" applyFont="1" applyFill="1"/>
    <xf numFmtId="166" fontId="15" fillId="0" borderId="2" xfId="0" applyNumberFormat="1" applyFont="1" applyBorder="1"/>
    <xf numFmtId="0" fontId="2" fillId="0" borderId="0" xfId="4"/>
    <xf numFmtId="0" fontId="1" fillId="0" borderId="0" xfId="5"/>
    <xf numFmtId="0" fontId="12" fillId="0" borderId="0" xfId="4" applyFont="1"/>
    <xf numFmtId="0" fontId="2" fillId="3" borderId="0" xfId="4" applyFill="1"/>
    <xf numFmtId="0" fontId="2" fillId="2" borderId="0" xfId="4" applyFill="1"/>
    <xf numFmtId="0" fontId="2" fillId="7" borderId="0" xfId="4" applyFill="1"/>
  </cellXfs>
  <cellStyles count="6">
    <cellStyle name="Moeda" xfId="2" builtinId="4"/>
    <cellStyle name="Normal" xfId="0" builtinId="0"/>
    <cellStyle name="Normal 2" xfId="4" xr:uid="{00000000-0005-0000-0000-000003000000}"/>
    <cellStyle name="Normal 2 2" xfId="5" xr:uid="{00000000-0005-0000-0000-000004000000}"/>
    <cellStyle name="Porcentagem" xfId="3" builtinId="5"/>
    <cellStyle name="Vírgula" xfId="1" builtinId="3"/>
  </cellStyles>
  <dxfs count="0"/>
  <tableStyles count="0" defaultTableStyle="TableStyleMedium9" defaultPivotStyle="PivotStyleLight16"/>
  <colors>
    <mruColors>
      <color rgb="FFFFFF99"/>
      <color rgb="FF0066FF"/>
      <color rgb="FFFFFFCC"/>
      <color rgb="FF0000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Lemonade Unit Sales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'3. Sales Reconciliation'!$B$9</c:f>
              <c:strCache>
                <c:ptCount val="1"/>
                <c:pt idx="0">
                  <c:v>Variance  (Actual - Plan)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'3. Sales Reconciliation'!$C$5:$S$5</c15:sqref>
                  </c15:fullRef>
                </c:ext>
              </c:extLst>
              <c:f>('3. Sales Reconciliation'!$C$5:$E$5,'3. Sales Reconciliation'!$G$5:$I$5,'3. Sales Reconciliation'!$K$5:$M$5,'3. Sales Reconciliation'!$O$5:$Q$5)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 Sales Reconciliation'!$C$9:$S$9</c15:sqref>
                  </c15:fullRef>
                </c:ext>
              </c:extLst>
              <c:f>('3. Sales Reconciliation'!$C$9:$E$9,'3. Sales Reconciliation'!$G$9:$I$9,'3. Sales Reconciliation'!$K$9:$M$9,'3. Sales Reconciliation'!$O$9:$Q$9)</c:f>
              <c:numCache>
                <c:formatCode>0</c:formatCode>
                <c:ptCount val="12"/>
                <c:pt idx="0">
                  <c:v>1.5</c:v>
                </c:pt>
                <c:pt idx="1">
                  <c:v>0.19999999999999929</c:v>
                </c:pt>
                <c:pt idx="2">
                  <c:v>1.5</c:v>
                </c:pt>
                <c:pt idx="3">
                  <c:v>-1</c:v>
                </c:pt>
                <c:pt idx="4">
                  <c:v>25.299999999999955</c:v>
                </c:pt>
                <c:pt idx="5">
                  <c:v>20.699999999999932</c:v>
                </c:pt>
                <c:pt idx="6">
                  <c:v>127.59999999999991</c:v>
                </c:pt>
                <c:pt idx="7">
                  <c:v>-33.400000000000091</c:v>
                </c:pt>
                <c:pt idx="8">
                  <c:v>13.299999999999955</c:v>
                </c:pt>
                <c:pt idx="9">
                  <c:v>12.899999999999977</c:v>
                </c:pt>
                <c:pt idx="10">
                  <c:v>5.3999999999999915</c:v>
                </c:pt>
                <c:pt idx="11">
                  <c:v>-2.2000000000000028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0-4E90-834E-DF9E20C6B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2704239"/>
        <c:axId val="2727075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'3. Sales Reconciliation'!$B$6</c15:sqref>
                        </c15:formulaRef>
                      </c:ext>
                    </c:extLst>
                    <c:strCache>
                      <c:ptCount val="1"/>
                      <c:pt idx="0">
                        <c:v>Lemonade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'3. Sales Reconciliation'!$C$6:$S$6</c15:sqref>
                        </c15:fullRef>
                        <c15:formulaRef>
                          <c15:sqref>('3. Sales Reconciliation'!$C$6:$E$6,'3. Sales Reconciliation'!$G$6:$I$6,'3. Sales Reconciliation'!$K$6:$M$6,'3. Sales Reconciliation'!$O$6:$Q$6)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660-4E90-834E-DF9E20C6B92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Reconciliation'!$B$7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Reconciliation'!$C$7:$S$7</c15:sqref>
                        </c15:fullRef>
                        <c15:formulaRef>
                          <c15:sqref>('3. Sales Reconciliation'!$C$7:$E$7,'3. Sales Reconciliation'!$G$7:$I$7,'3. Sales Reconciliation'!$K$7:$M$7,'3. Sales Reconciliation'!$O$7:$Q$7)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16.5</c:v>
                      </c:pt>
                      <c:pt idx="1">
                        <c:v>19.8</c:v>
                      </c:pt>
                      <c:pt idx="2">
                        <c:v>38.5</c:v>
                      </c:pt>
                      <c:pt idx="3">
                        <c:v>77</c:v>
                      </c:pt>
                      <c:pt idx="4">
                        <c:v>425.70000000000005</c:v>
                      </c:pt>
                      <c:pt idx="5">
                        <c:v>696.30000000000007</c:v>
                      </c:pt>
                      <c:pt idx="6">
                        <c:v>851.40000000000009</c:v>
                      </c:pt>
                      <c:pt idx="7">
                        <c:v>851.40000000000009</c:v>
                      </c:pt>
                      <c:pt idx="8">
                        <c:v>656.7</c:v>
                      </c:pt>
                      <c:pt idx="9">
                        <c:v>155.10000000000002</c:v>
                      </c:pt>
                      <c:pt idx="10">
                        <c:v>61.600000000000009</c:v>
                      </c:pt>
                      <c:pt idx="11">
                        <c:v>35.200000000000003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660-4E90-834E-DF9E20C6B92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Reconciliation'!$B$8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Reconciliation'!$C$8:$S$8</c15:sqref>
                        </c15:fullRef>
                        <c15:formulaRef>
                          <c15:sqref>('3. Sales Reconciliation'!$C$8:$E$8,'3. Sales Reconciliation'!$G$8:$I$8,'3. Sales Reconciliation'!$K$8:$M$8,'3. Sales Reconciliation'!$O$8:$Q$8)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18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76</c:v>
                      </c:pt>
                      <c:pt idx="4">
                        <c:v>451</c:v>
                      </c:pt>
                      <c:pt idx="5">
                        <c:v>717</c:v>
                      </c:pt>
                      <c:pt idx="6">
                        <c:v>979</c:v>
                      </c:pt>
                      <c:pt idx="7">
                        <c:v>818</c:v>
                      </c:pt>
                      <c:pt idx="8">
                        <c:v>670</c:v>
                      </c:pt>
                      <c:pt idx="9">
                        <c:v>168</c:v>
                      </c:pt>
                      <c:pt idx="10">
                        <c:v>67</c:v>
                      </c:pt>
                      <c:pt idx="11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60-4E90-834E-DF9E20C6B92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Reconciliation'!$B$11</c15:sqref>
                        </c15:formulaRef>
                      </c:ext>
                    </c:extLst>
                    <c:strCache>
                      <c:ptCount val="1"/>
                      <c:pt idx="0">
                        <c:v>Pink Lemonade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Reconciliation'!$C$11:$S$11</c15:sqref>
                        </c15:fullRef>
                        <c15:formulaRef>
                          <c15:sqref>('3. Sales Reconciliation'!$C$11:$E$11,'3. Sales Reconciliation'!$G$11:$I$11,'3. Sales Reconciliation'!$K$11:$M$11,'3. Sales Reconciliation'!$O$11:$Q$11)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60-4E90-834E-DF9E20C6B92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Reconciliation'!$B$12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Reconciliation'!$C$12:$S$12</c15:sqref>
                        </c15:fullRef>
                        <c15:formulaRef>
                          <c15:sqref>('3. Sales Reconciliation'!$C$12:$E$12,'3. Sales Reconciliation'!$G$12:$I$12,'3. Sales Reconciliation'!$K$12:$M$12,'3. Sales Reconciliation'!$O$12:$Q$12)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8.0499999999999989</c:v>
                      </c:pt>
                      <c:pt idx="1">
                        <c:v>6.8999999999999995</c:v>
                      </c:pt>
                      <c:pt idx="2">
                        <c:v>13.799999999999999</c:v>
                      </c:pt>
                      <c:pt idx="3">
                        <c:v>27.599999999999998</c:v>
                      </c:pt>
                      <c:pt idx="4">
                        <c:v>148.35</c:v>
                      </c:pt>
                      <c:pt idx="5">
                        <c:v>242.64999999999998</c:v>
                      </c:pt>
                      <c:pt idx="6">
                        <c:v>296.7</c:v>
                      </c:pt>
                      <c:pt idx="7">
                        <c:v>296.7</c:v>
                      </c:pt>
                      <c:pt idx="8">
                        <c:v>229.99999999999997</c:v>
                      </c:pt>
                      <c:pt idx="9">
                        <c:v>54.05</c:v>
                      </c:pt>
                      <c:pt idx="10">
                        <c:v>13.799999999999999</c:v>
                      </c:pt>
                      <c:pt idx="11">
                        <c:v>13.799999999999999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660-4E90-834E-DF9E20C6B92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Reconciliation'!$B$13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Reconciliation'!$C$13:$S$13</c15:sqref>
                        </c15:fullRef>
                        <c15:formulaRef>
                          <c15:sqref>('3. Sales Reconciliation'!$C$13:$E$13,'3. Sales Reconciliation'!$G$13:$I$13,'3. Sales Reconciliation'!$K$13:$M$13,'3. Sales Reconciliation'!$O$13:$Q$13)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8</c:v>
                      </c:pt>
                      <c:pt idx="1">
                        <c:v>7</c:v>
                      </c:pt>
                      <c:pt idx="2">
                        <c:v>13</c:v>
                      </c:pt>
                      <c:pt idx="3">
                        <c:v>30</c:v>
                      </c:pt>
                      <c:pt idx="4">
                        <c:v>156</c:v>
                      </c:pt>
                      <c:pt idx="5">
                        <c:v>266</c:v>
                      </c:pt>
                      <c:pt idx="6">
                        <c:v>335</c:v>
                      </c:pt>
                      <c:pt idx="7">
                        <c:v>341</c:v>
                      </c:pt>
                      <c:pt idx="8">
                        <c:v>269</c:v>
                      </c:pt>
                      <c:pt idx="9">
                        <c:v>56</c:v>
                      </c:pt>
                      <c:pt idx="10">
                        <c:v>15</c:v>
                      </c:pt>
                      <c:pt idx="1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660-4E90-834E-DF9E20C6B92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Reconciliation'!$B$14</c15:sqref>
                        </c15:formulaRef>
                      </c:ext>
                    </c:extLst>
                    <c:strCache>
                      <c:ptCount val="1"/>
                      <c:pt idx="0">
                        <c:v>Variance  (Actual - Plan)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Reconciliation'!$C$14:$S$14</c15:sqref>
                        </c15:fullRef>
                        <c15:formulaRef>
                          <c15:sqref>('3. Sales Reconciliation'!$C$14:$E$14,'3. Sales Reconciliation'!$G$14:$I$14,'3. Sales Reconciliation'!$K$14:$M$14,'3. Sales Reconciliation'!$O$14:$Q$14)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-4.9999999999998934E-2</c:v>
                      </c:pt>
                      <c:pt idx="1">
                        <c:v>0.10000000000000053</c:v>
                      </c:pt>
                      <c:pt idx="2">
                        <c:v>-0.79999999999999893</c:v>
                      </c:pt>
                      <c:pt idx="3">
                        <c:v>2.4000000000000021</c:v>
                      </c:pt>
                      <c:pt idx="4">
                        <c:v>7.6500000000000057</c:v>
                      </c:pt>
                      <c:pt idx="5">
                        <c:v>23.350000000000023</c:v>
                      </c:pt>
                      <c:pt idx="6">
                        <c:v>38.300000000000011</c:v>
                      </c:pt>
                      <c:pt idx="7">
                        <c:v>44.300000000000011</c:v>
                      </c:pt>
                      <c:pt idx="8">
                        <c:v>39.000000000000028</c:v>
                      </c:pt>
                      <c:pt idx="9">
                        <c:v>1.9500000000000028</c:v>
                      </c:pt>
                      <c:pt idx="10">
                        <c:v>1.2000000000000011</c:v>
                      </c:pt>
                      <c:pt idx="11">
                        <c:v>1.2000000000000011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660-4E90-834E-DF9E20C6B92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Reconciliation'!$B$15</c15:sqref>
                        </c15:formulaRef>
                      </c:ext>
                    </c:extLst>
                    <c:strCache>
                      <c:ptCount val="1"/>
                      <c:pt idx="0">
                        <c:v>Variance %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Reconciliation'!$C$15:$S$15</c15:sqref>
                        </c15:fullRef>
                        <c15:formulaRef>
                          <c15:sqref>('3. Sales Reconciliation'!$C$15:$E$15,'3. Sales Reconciliation'!$G$15:$I$15,'3. Sales Reconciliation'!$K$15:$M$15,'3. Sales Reconciliation'!$O$15:$Q$15)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-6.2111801242234711E-3</c:v>
                      </c:pt>
                      <c:pt idx="1">
                        <c:v>1.4492753623188484E-2</c:v>
                      </c:pt>
                      <c:pt idx="2">
                        <c:v>-5.7971014492753548E-2</c:v>
                      </c:pt>
                      <c:pt idx="3">
                        <c:v>8.6956521739130516E-2</c:v>
                      </c:pt>
                      <c:pt idx="4">
                        <c:v>5.1567239635995993E-2</c:v>
                      </c:pt>
                      <c:pt idx="5">
                        <c:v>9.6229136616525962E-2</c:v>
                      </c:pt>
                      <c:pt idx="6">
                        <c:v>0.12908661948095723</c:v>
                      </c:pt>
                      <c:pt idx="7">
                        <c:v>0.14930906639703409</c:v>
                      </c:pt>
                      <c:pt idx="8">
                        <c:v>0.16956521739130448</c:v>
                      </c:pt>
                      <c:pt idx="9">
                        <c:v>3.6077705827937151E-2</c:v>
                      </c:pt>
                      <c:pt idx="10">
                        <c:v>8.6956521739130516E-2</c:v>
                      </c:pt>
                      <c:pt idx="11">
                        <c:v>8.6956521739130516E-2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660-4E90-834E-DF9E20C6B92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Reconciliation'!$B$16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Reconciliation'!$C$16:$S$16</c15:sqref>
                        </c15:fullRef>
                        <c15:formulaRef>
                          <c15:sqref>('3. Sales Reconciliation'!$C$16:$E$16,'3. Sales Reconciliation'!$G$16:$I$16,'3. Sales Reconciliation'!$K$16:$M$16,'3. Sales Reconciliation'!$O$16:$Q$16)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660-4E90-834E-DF9E20C6B92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Reconciliation'!$B$17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Reconciliation'!$C$17:$S$17</c15:sqref>
                        </c15:fullRef>
                        <c15:formulaRef>
                          <c15:sqref>('3. Sales Reconciliation'!$C$17:$E$17,'3. Sales Reconciliation'!$G$17:$I$17,'3. Sales Reconciliation'!$K$17:$M$17,'3. Sales Reconciliation'!$O$17:$Q$17)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24.549999999999997</c:v>
                      </c:pt>
                      <c:pt idx="1">
                        <c:v>26.7</c:v>
                      </c:pt>
                      <c:pt idx="2">
                        <c:v>52.3</c:v>
                      </c:pt>
                      <c:pt idx="3">
                        <c:v>104.6</c:v>
                      </c:pt>
                      <c:pt idx="4">
                        <c:v>574.05000000000007</c:v>
                      </c:pt>
                      <c:pt idx="5">
                        <c:v>938.95</c:v>
                      </c:pt>
                      <c:pt idx="6">
                        <c:v>1148.1000000000001</c:v>
                      </c:pt>
                      <c:pt idx="7">
                        <c:v>1148.1000000000001</c:v>
                      </c:pt>
                      <c:pt idx="8">
                        <c:v>886.7</c:v>
                      </c:pt>
                      <c:pt idx="9">
                        <c:v>209.15000000000003</c:v>
                      </c:pt>
                      <c:pt idx="10">
                        <c:v>75.400000000000006</c:v>
                      </c:pt>
                      <c:pt idx="11">
                        <c:v>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660-4E90-834E-DF9E20C6B92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Reconciliation'!$B$18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Reconciliation'!$C$18:$S$18</c15:sqref>
                        </c15:fullRef>
                        <c15:formulaRef>
                          <c15:sqref>('3. Sales Reconciliation'!$C$18:$E$18,'3. Sales Reconciliation'!$G$18:$I$18,'3. Sales Reconciliation'!$K$18:$M$18,'3. Sales Reconciliation'!$O$18:$Q$18)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26</c:v>
                      </c:pt>
                      <c:pt idx="1">
                        <c:v>27</c:v>
                      </c:pt>
                      <c:pt idx="2">
                        <c:v>53</c:v>
                      </c:pt>
                      <c:pt idx="3">
                        <c:v>106</c:v>
                      </c:pt>
                      <c:pt idx="4">
                        <c:v>607</c:v>
                      </c:pt>
                      <c:pt idx="5">
                        <c:v>983</c:v>
                      </c:pt>
                      <c:pt idx="6">
                        <c:v>1314</c:v>
                      </c:pt>
                      <c:pt idx="7">
                        <c:v>1159</c:v>
                      </c:pt>
                      <c:pt idx="8">
                        <c:v>939</c:v>
                      </c:pt>
                      <c:pt idx="9">
                        <c:v>224</c:v>
                      </c:pt>
                      <c:pt idx="10">
                        <c:v>82</c:v>
                      </c:pt>
                      <c:pt idx="11">
                        <c:v>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660-4E90-834E-DF9E20C6B92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Reconciliation'!$B$19</c15:sqref>
                        </c15:formulaRef>
                      </c:ext>
                    </c:extLst>
                    <c:strCache>
                      <c:ptCount val="1"/>
                      <c:pt idx="0">
                        <c:v>Variance  (Actual - Plan)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Reconciliation'!$C$19:$S$19</c15:sqref>
                        </c15:fullRef>
                        <c15:formulaRef>
                          <c15:sqref>('3. Sales Reconciliation'!$C$19:$E$19,'3. Sales Reconciliation'!$G$19:$I$19,'3. Sales Reconciliation'!$K$19:$M$19,'3. Sales Reconciliation'!$O$19:$Q$19)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1.4500000000000028</c:v>
                      </c:pt>
                      <c:pt idx="1">
                        <c:v>0.30000000000000071</c:v>
                      </c:pt>
                      <c:pt idx="2">
                        <c:v>0.70000000000000284</c:v>
                      </c:pt>
                      <c:pt idx="3">
                        <c:v>1.4000000000000057</c:v>
                      </c:pt>
                      <c:pt idx="4">
                        <c:v>32.949999999999932</c:v>
                      </c:pt>
                      <c:pt idx="5">
                        <c:v>44.049999999999955</c:v>
                      </c:pt>
                      <c:pt idx="6">
                        <c:v>165.89999999999986</c:v>
                      </c:pt>
                      <c:pt idx="7">
                        <c:v>10.899999999999864</c:v>
                      </c:pt>
                      <c:pt idx="8">
                        <c:v>52.299999999999955</c:v>
                      </c:pt>
                      <c:pt idx="9">
                        <c:v>14.849999999999966</c:v>
                      </c:pt>
                      <c:pt idx="10">
                        <c:v>6.5999999999999943</c:v>
                      </c:pt>
                      <c:pt idx="1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660-4E90-834E-DF9E20C6B92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Reconciliation'!$B$20</c15:sqref>
                        </c15:formulaRef>
                      </c:ext>
                    </c:extLst>
                    <c:strCache>
                      <c:ptCount val="1"/>
                      <c:pt idx="0">
                        <c:v>Variance 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Reconciliation'!$C$20:$S$20</c15:sqref>
                        </c15:fullRef>
                        <c15:formulaRef>
                          <c15:sqref>('3. Sales Reconciliation'!$C$20:$E$20,'3. Sales Reconciliation'!$G$20:$I$20,'3. Sales Reconciliation'!$K$20:$M$20,'3. Sales Reconciliation'!$O$20:$Q$20)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5.9063136456211938E-2</c:v>
                      </c:pt>
                      <c:pt idx="1">
                        <c:v>1.1235955056179803E-2</c:v>
                      </c:pt>
                      <c:pt idx="2">
                        <c:v>1.3384321223709424E-2</c:v>
                      </c:pt>
                      <c:pt idx="3">
                        <c:v>1.3384321223709424E-2</c:v>
                      </c:pt>
                      <c:pt idx="4">
                        <c:v>5.739918125598803E-2</c:v>
                      </c:pt>
                      <c:pt idx="5">
                        <c:v>4.6914106182437777E-2</c:v>
                      </c:pt>
                      <c:pt idx="6">
                        <c:v>0.14449960804807929</c:v>
                      </c:pt>
                      <c:pt idx="7">
                        <c:v>9.4939465203378298E-3</c:v>
                      </c:pt>
                      <c:pt idx="8">
                        <c:v>5.898274500958605E-2</c:v>
                      </c:pt>
                      <c:pt idx="9">
                        <c:v>7.1001673440114571E-2</c:v>
                      </c:pt>
                      <c:pt idx="10">
                        <c:v>8.7533156498673659E-2</c:v>
                      </c:pt>
                      <c:pt idx="11">
                        <c:v>-2.0408163265306121E-2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660-4E90-834E-DF9E20C6B92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'3. Sales Reconciliation'!$B$10</c:f>
              <c:strCache>
                <c:ptCount val="1"/>
                <c:pt idx="0">
                  <c:v>Variance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'3. Sales Reconciliation'!$C$5:$S$5</c15:sqref>
                  </c15:fullRef>
                </c:ext>
              </c:extLst>
              <c:f>('3. Sales Reconciliation'!$C$5:$E$5,'3. Sales Reconciliation'!$G$5:$I$5,'3. Sales Reconciliation'!$K$5:$M$5,'3. Sales Reconciliation'!$O$5:$Q$5)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 Sales Reconciliation'!$C$10:$S$10</c15:sqref>
                  </c15:fullRef>
                </c:ext>
              </c:extLst>
              <c:f>('3. Sales Reconciliation'!$C$10:$E$10,'3. Sales Reconciliation'!$G$10:$I$10,'3. Sales Reconciliation'!$K$10:$M$10,'3. Sales Reconciliation'!$O$10:$Q$10)</c:f>
              <c:numCache>
                <c:formatCode>0.00%</c:formatCode>
                <c:ptCount val="12"/>
                <c:pt idx="0">
                  <c:v>9.0909090909090912E-2</c:v>
                </c:pt>
                <c:pt idx="1">
                  <c:v>1.0101010101010065E-2</c:v>
                </c:pt>
                <c:pt idx="2">
                  <c:v>3.896103896103896E-2</c:v>
                </c:pt>
                <c:pt idx="3">
                  <c:v>-1.2987012987012988E-2</c:v>
                </c:pt>
                <c:pt idx="4">
                  <c:v>5.9431524547803503E-2</c:v>
                </c:pt>
                <c:pt idx="5">
                  <c:v>2.9728565273588869E-2</c:v>
                </c:pt>
                <c:pt idx="6">
                  <c:v>0.1498708010335916</c:v>
                </c:pt>
                <c:pt idx="7">
                  <c:v>-3.9229504345783518E-2</c:v>
                </c:pt>
                <c:pt idx="8">
                  <c:v>2.0252779046748826E-2</c:v>
                </c:pt>
                <c:pt idx="9">
                  <c:v>8.317214700193408E-2</c:v>
                </c:pt>
                <c:pt idx="10">
                  <c:v>8.7662337662337511E-2</c:v>
                </c:pt>
                <c:pt idx="11">
                  <c:v>-6.2500000000000069E-2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60-4E90-834E-DF9E20C6B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296815"/>
        <c:axId val="273296399"/>
      </c:lineChart>
      <c:catAx>
        <c:axId val="27270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2707567"/>
        <c:crosses val="autoZero"/>
        <c:auto val="1"/>
        <c:lblAlgn val="ctr"/>
        <c:lblOffset val="100"/>
        <c:noMultiLvlLbl val="0"/>
      </c:catAx>
      <c:valAx>
        <c:axId val="2727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2704239"/>
        <c:crosses val="autoZero"/>
        <c:crossBetween val="between"/>
      </c:valAx>
      <c:valAx>
        <c:axId val="27329639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296815"/>
        <c:crosses val="max"/>
        <c:crossBetween val="between"/>
      </c:valAx>
      <c:catAx>
        <c:axId val="273296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296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Pink Lemonade Unit Sales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'3. Sales Reconciliation'!$B$14</c:f>
              <c:strCache>
                <c:ptCount val="1"/>
                <c:pt idx="0">
                  <c:v>Variance  (Actual - Plan)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'3. Sales Reconciliation'!$C$5:$S$5</c15:sqref>
                  </c15:fullRef>
                </c:ext>
              </c:extLst>
              <c:f>('3. Sales Reconciliation'!$C$5:$E$5,'3. Sales Reconciliation'!$G$5:$I$5,'3. Sales Reconciliation'!$K$5:$M$5,'3. Sales Reconciliation'!$O$5:$Q$5)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 Sales Reconciliation'!$C$14:$S$14</c15:sqref>
                  </c15:fullRef>
                </c:ext>
              </c:extLst>
              <c:f>('3. Sales Reconciliation'!$C$14:$E$14,'3. Sales Reconciliation'!$G$14:$I$14,'3. Sales Reconciliation'!$K$14:$M$14,'3. Sales Reconciliation'!$O$14:$Q$14)</c:f>
              <c:numCache>
                <c:formatCode>0</c:formatCode>
                <c:ptCount val="12"/>
                <c:pt idx="0">
                  <c:v>-4.9999999999998934E-2</c:v>
                </c:pt>
                <c:pt idx="1">
                  <c:v>0.10000000000000053</c:v>
                </c:pt>
                <c:pt idx="2">
                  <c:v>-0.79999999999999893</c:v>
                </c:pt>
                <c:pt idx="3">
                  <c:v>2.4000000000000021</c:v>
                </c:pt>
                <c:pt idx="4">
                  <c:v>7.6500000000000057</c:v>
                </c:pt>
                <c:pt idx="5">
                  <c:v>23.350000000000023</c:v>
                </c:pt>
                <c:pt idx="6">
                  <c:v>38.300000000000011</c:v>
                </c:pt>
                <c:pt idx="7">
                  <c:v>44.300000000000011</c:v>
                </c:pt>
                <c:pt idx="8">
                  <c:v>39.000000000000028</c:v>
                </c:pt>
                <c:pt idx="9">
                  <c:v>1.9500000000000028</c:v>
                </c:pt>
                <c:pt idx="10">
                  <c:v>1.2000000000000011</c:v>
                </c:pt>
                <c:pt idx="11">
                  <c:v>1.2000000000000011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BA-4F2E-A600-B924AA5A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2704239"/>
        <c:axId val="2727075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'3. Sales Reconciliation'!$B$6</c15:sqref>
                        </c15:formulaRef>
                      </c:ext>
                    </c:extLst>
                    <c:strCache>
                      <c:ptCount val="1"/>
                      <c:pt idx="0">
                        <c:v>Lemonade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'3. Sales Reconciliation'!$C$6:$S$6</c15:sqref>
                        </c15:fullRef>
                        <c15:formulaRef>
                          <c15:sqref>('3. Sales Reconciliation'!$C$6:$E$6,'3. Sales Reconciliation'!$G$6:$I$6,'3. Sales Reconciliation'!$K$6:$M$6,'3. Sales Reconciliation'!$O$6:$Q$6)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5BA-4F2E-A600-B924AA5AA8B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Reconciliation'!$B$7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Reconciliation'!$C$7:$S$7</c15:sqref>
                        </c15:fullRef>
                        <c15:formulaRef>
                          <c15:sqref>('3. Sales Reconciliation'!$C$7:$E$7,'3. Sales Reconciliation'!$G$7:$I$7,'3. Sales Reconciliation'!$K$7:$M$7,'3. Sales Reconciliation'!$O$7:$Q$7)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16.5</c:v>
                      </c:pt>
                      <c:pt idx="1">
                        <c:v>19.8</c:v>
                      </c:pt>
                      <c:pt idx="2">
                        <c:v>38.5</c:v>
                      </c:pt>
                      <c:pt idx="3">
                        <c:v>77</c:v>
                      </c:pt>
                      <c:pt idx="4">
                        <c:v>425.70000000000005</c:v>
                      </c:pt>
                      <c:pt idx="5">
                        <c:v>696.30000000000007</c:v>
                      </c:pt>
                      <c:pt idx="6">
                        <c:v>851.40000000000009</c:v>
                      </c:pt>
                      <c:pt idx="7">
                        <c:v>851.40000000000009</c:v>
                      </c:pt>
                      <c:pt idx="8">
                        <c:v>656.7</c:v>
                      </c:pt>
                      <c:pt idx="9">
                        <c:v>155.10000000000002</c:v>
                      </c:pt>
                      <c:pt idx="10">
                        <c:v>61.600000000000009</c:v>
                      </c:pt>
                      <c:pt idx="11">
                        <c:v>35.200000000000003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BA-4F2E-A600-B924AA5AA8B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Reconciliation'!$B$8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Reconciliation'!$C$8:$S$8</c15:sqref>
                        </c15:fullRef>
                        <c15:formulaRef>
                          <c15:sqref>('3. Sales Reconciliation'!$C$8:$E$8,'3. Sales Reconciliation'!$G$8:$I$8,'3. Sales Reconciliation'!$K$8:$M$8,'3. Sales Reconciliation'!$O$8:$Q$8)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18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76</c:v>
                      </c:pt>
                      <c:pt idx="4">
                        <c:v>451</c:v>
                      </c:pt>
                      <c:pt idx="5">
                        <c:v>717</c:v>
                      </c:pt>
                      <c:pt idx="6">
                        <c:v>979</c:v>
                      </c:pt>
                      <c:pt idx="7">
                        <c:v>818</c:v>
                      </c:pt>
                      <c:pt idx="8">
                        <c:v>670</c:v>
                      </c:pt>
                      <c:pt idx="9">
                        <c:v>168</c:v>
                      </c:pt>
                      <c:pt idx="10">
                        <c:v>67</c:v>
                      </c:pt>
                      <c:pt idx="11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BA-4F2E-A600-B924AA5AA8B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Reconciliation'!$B$9</c15:sqref>
                        </c15:formulaRef>
                      </c:ext>
                    </c:extLst>
                    <c:strCache>
                      <c:ptCount val="1"/>
                      <c:pt idx="0">
                        <c:v>Variance  (Actual - Plan)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Reconciliation'!$C$9:$S$9</c15:sqref>
                        </c15:fullRef>
                        <c15:formulaRef>
                          <c15:sqref>('3. Sales Reconciliation'!$C$9:$E$9,'3. Sales Reconciliation'!$G$9:$I$9,'3. Sales Reconciliation'!$K$9:$M$9,'3. Sales Reconciliation'!$O$9:$Q$9)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1.5</c:v>
                      </c:pt>
                      <c:pt idx="1">
                        <c:v>0.19999999999999929</c:v>
                      </c:pt>
                      <c:pt idx="2">
                        <c:v>1.5</c:v>
                      </c:pt>
                      <c:pt idx="3">
                        <c:v>-1</c:v>
                      </c:pt>
                      <c:pt idx="4">
                        <c:v>25.299999999999955</c:v>
                      </c:pt>
                      <c:pt idx="5">
                        <c:v>20.699999999999932</c:v>
                      </c:pt>
                      <c:pt idx="6">
                        <c:v>127.59999999999991</c:v>
                      </c:pt>
                      <c:pt idx="7">
                        <c:v>-33.400000000000091</c:v>
                      </c:pt>
                      <c:pt idx="8">
                        <c:v>13.299999999999955</c:v>
                      </c:pt>
                      <c:pt idx="9">
                        <c:v>12.899999999999977</c:v>
                      </c:pt>
                      <c:pt idx="10">
                        <c:v>5.3999999999999915</c:v>
                      </c:pt>
                      <c:pt idx="11">
                        <c:v>-2.2000000000000028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5BA-4F2E-A600-B924AA5AA8B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Reconciliation'!$B$10</c15:sqref>
                        </c15:formulaRef>
                      </c:ext>
                    </c:extLst>
                    <c:strCache>
                      <c:ptCount val="1"/>
                      <c:pt idx="0">
                        <c:v>Variance 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Reconciliation'!$C$10:$S$10</c15:sqref>
                        </c15:fullRef>
                        <c15:formulaRef>
                          <c15:sqref>('3. Sales Reconciliation'!$C$10:$E$10,'3. Sales Reconciliation'!$G$10:$I$10,'3. Sales Reconciliation'!$K$10:$M$10,'3. Sales Reconciliation'!$O$10:$Q$10)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9.0909090909090912E-2</c:v>
                      </c:pt>
                      <c:pt idx="1">
                        <c:v>1.0101010101010065E-2</c:v>
                      </c:pt>
                      <c:pt idx="2">
                        <c:v>3.896103896103896E-2</c:v>
                      </c:pt>
                      <c:pt idx="3">
                        <c:v>-1.2987012987012988E-2</c:v>
                      </c:pt>
                      <c:pt idx="4">
                        <c:v>5.9431524547803503E-2</c:v>
                      </c:pt>
                      <c:pt idx="5">
                        <c:v>2.9728565273588869E-2</c:v>
                      </c:pt>
                      <c:pt idx="6">
                        <c:v>0.1498708010335916</c:v>
                      </c:pt>
                      <c:pt idx="7">
                        <c:v>-3.9229504345783518E-2</c:v>
                      </c:pt>
                      <c:pt idx="8">
                        <c:v>2.0252779046748826E-2</c:v>
                      </c:pt>
                      <c:pt idx="9">
                        <c:v>8.317214700193408E-2</c:v>
                      </c:pt>
                      <c:pt idx="10">
                        <c:v>8.7662337662337511E-2</c:v>
                      </c:pt>
                      <c:pt idx="11">
                        <c:v>-6.2500000000000069E-2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BA-4F2E-A600-B924AA5AA8B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Reconciliation'!$B$11</c15:sqref>
                        </c15:formulaRef>
                      </c:ext>
                    </c:extLst>
                    <c:strCache>
                      <c:ptCount val="1"/>
                      <c:pt idx="0">
                        <c:v>Pink Lemonade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Reconciliation'!$C$11:$S$11</c15:sqref>
                        </c15:fullRef>
                        <c15:formulaRef>
                          <c15:sqref>('3. Sales Reconciliation'!$C$11:$E$11,'3. Sales Reconciliation'!$G$11:$I$11,'3. Sales Reconciliation'!$K$11:$M$11,'3. Sales Reconciliation'!$O$11:$Q$11)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BA-4F2E-A600-B924AA5AA8B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Reconciliation'!$B$12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Reconciliation'!$C$12:$S$12</c15:sqref>
                        </c15:fullRef>
                        <c15:formulaRef>
                          <c15:sqref>('3. Sales Reconciliation'!$C$12:$E$12,'3. Sales Reconciliation'!$G$12:$I$12,'3. Sales Reconciliation'!$K$12:$M$12,'3. Sales Reconciliation'!$O$12:$Q$12)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8.0499999999999989</c:v>
                      </c:pt>
                      <c:pt idx="1">
                        <c:v>6.8999999999999995</c:v>
                      </c:pt>
                      <c:pt idx="2">
                        <c:v>13.799999999999999</c:v>
                      </c:pt>
                      <c:pt idx="3">
                        <c:v>27.599999999999998</c:v>
                      </c:pt>
                      <c:pt idx="4">
                        <c:v>148.35</c:v>
                      </c:pt>
                      <c:pt idx="5">
                        <c:v>242.64999999999998</c:v>
                      </c:pt>
                      <c:pt idx="6">
                        <c:v>296.7</c:v>
                      </c:pt>
                      <c:pt idx="7">
                        <c:v>296.7</c:v>
                      </c:pt>
                      <c:pt idx="8">
                        <c:v>229.99999999999997</c:v>
                      </c:pt>
                      <c:pt idx="9">
                        <c:v>54.05</c:v>
                      </c:pt>
                      <c:pt idx="10">
                        <c:v>13.799999999999999</c:v>
                      </c:pt>
                      <c:pt idx="11">
                        <c:v>13.799999999999999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BA-4F2E-A600-B924AA5AA8B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Reconciliation'!$B$13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Reconciliation'!$C$13:$S$13</c15:sqref>
                        </c15:fullRef>
                        <c15:formulaRef>
                          <c15:sqref>('3. Sales Reconciliation'!$C$13:$E$13,'3. Sales Reconciliation'!$G$13:$I$13,'3. Sales Reconciliation'!$K$13:$M$13,'3. Sales Reconciliation'!$O$13:$Q$13)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8</c:v>
                      </c:pt>
                      <c:pt idx="1">
                        <c:v>7</c:v>
                      </c:pt>
                      <c:pt idx="2">
                        <c:v>13</c:v>
                      </c:pt>
                      <c:pt idx="3">
                        <c:v>30</c:v>
                      </c:pt>
                      <c:pt idx="4">
                        <c:v>156</c:v>
                      </c:pt>
                      <c:pt idx="5">
                        <c:v>266</c:v>
                      </c:pt>
                      <c:pt idx="6">
                        <c:v>335</c:v>
                      </c:pt>
                      <c:pt idx="7">
                        <c:v>341</c:v>
                      </c:pt>
                      <c:pt idx="8">
                        <c:v>269</c:v>
                      </c:pt>
                      <c:pt idx="9">
                        <c:v>56</c:v>
                      </c:pt>
                      <c:pt idx="10">
                        <c:v>15</c:v>
                      </c:pt>
                      <c:pt idx="1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5BA-4F2E-A600-B924AA5AA8B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Reconciliation'!$B$16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Reconciliation'!$C$16:$S$16</c15:sqref>
                        </c15:fullRef>
                        <c15:formulaRef>
                          <c15:sqref>('3. Sales Reconciliation'!$C$16:$E$16,'3. Sales Reconciliation'!$G$16:$I$16,'3. Sales Reconciliation'!$K$16:$M$16,'3. Sales Reconciliation'!$O$16:$Q$16)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5BA-4F2E-A600-B924AA5AA8B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Reconciliation'!$B$17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Reconciliation'!$C$17:$S$17</c15:sqref>
                        </c15:fullRef>
                        <c15:formulaRef>
                          <c15:sqref>('3. Sales Reconciliation'!$C$17:$E$17,'3. Sales Reconciliation'!$G$17:$I$17,'3. Sales Reconciliation'!$K$17:$M$17,'3. Sales Reconciliation'!$O$17:$Q$17)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24.549999999999997</c:v>
                      </c:pt>
                      <c:pt idx="1">
                        <c:v>26.7</c:v>
                      </c:pt>
                      <c:pt idx="2">
                        <c:v>52.3</c:v>
                      </c:pt>
                      <c:pt idx="3">
                        <c:v>104.6</c:v>
                      </c:pt>
                      <c:pt idx="4">
                        <c:v>574.05000000000007</c:v>
                      </c:pt>
                      <c:pt idx="5">
                        <c:v>938.95</c:v>
                      </c:pt>
                      <c:pt idx="6">
                        <c:v>1148.1000000000001</c:v>
                      </c:pt>
                      <c:pt idx="7">
                        <c:v>1148.1000000000001</c:v>
                      </c:pt>
                      <c:pt idx="8">
                        <c:v>886.7</c:v>
                      </c:pt>
                      <c:pt idx="9">
                        <c:v>209.15000000000003</c:v>
                      </c:pt>
                      <c:pt idx="10">
                        <c:v>75.400000000000006</c:v>
                      </c:pt>
                      <c:pt idx="11">
                        <c:v>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5BA-4F2E-A600-B924AA5AA8B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Reconciliation'!$B$18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Reconciliation'!$C$18:$S$18</c15:sqref>
                        </c15:fullRef>
                        <c15:formulaRef>
                          <c15:sqref>('3. Sales Reconciliation'!$C$18:$E$18,'3. Sales Reconciliation'!$G$18:$I$18,'3. Sales Reconciliation'!$K$18:$M$18,'3. Sales Reconciliation'!$O$18:$Q$18)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26</c:v>
                      </c:pt>
                      <c:pt idx="1">
                        <c:v>27</c:v>
                      </c:pt>
                      <c:pt idx="2">
                        <c:v>53</c:v>
                      </c:pt>
                      <c:pt idx="3">
                        <c:v>106</c:v>
                      </c:pt>
                      <c:pt idx="4">
                        <c:v>607</c:v>
                      </c:pt>
                      <c:pt idx="5">
                        <c:v>983</c:v>
                      </c:pt>
                      <c:pt idx="6">
                        <c:v>1314</c:v>
                      </c:pt>
                      <c:pt idx="7">
                        <c:v>1159</c:v>
                      </c:pt>
                      <c:pt idx="8">
                        <c:v>939</c:v>
                      </c:pt>
                      <c:pt idx="9">
                        <c:v>224</c:v>
                      </c:pt>
                      <c:pt idx="10">
                        <c:v>82</c:v>
                      </c:pt>
                      <c:pt idx="11">
                        <c:v>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5BA-4F2E-A600-B924AA5AA8B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Reconciliation'!$B$19</c15:sqref>
                        </c15:formulaRef>
                      </c:ext>
                    </c:extLst>
                    <c:strCache>
                      <c:ptCount val="1"/>
                      <c:pt idx="0">
                        <c:v>Variance  (Actual - Plan)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Reconciliation'!$C$19:$S$19</c15:sqref>
                        </c15:fullRef>
                        <c15:formulaRef>
                          <c15:sqref>('3. Sales Reconciliation'!$C$19:$E$19,'3. Sales Reconciliation'!$G$19:$I$19,'3. Sales Reconciliation'!$K$19:$M$19,'3. Sales Reconciliation'!$O$19:$Q$19)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1.4500000000000028</c:v>
                      </c:pt>
                      <c:pt idx="1">
                        <c:v>0.30000000000000071</c:v>
                      </c:pt>
                      <c:pt idx="2">
                        <c:v>0.70000000000000284</c:v>
                      </c:pt>
                      <c:pt idx="3">
                        <c:v>1.4000000000000057</c:v>
                      </c:pt>
                      <c:pt idx="4">
                        <c:v>32.949999999999932</c:v>
                      </c:pt>
                      <c:pt idx="5">
                        <c:v>44.049999999999955</c:v>
                      </c:pt>
                      <c:pt idx="6">
                        <c:v>165.89999999999986</c:v>
                      </c:pt>
                      <c:pt idx="7">
                        <c:v>10.899999999999864</c:v>
                      </c:pt>
                      <c:pt idx="8">
                        <c:v>52.299999999999955</c:v>
                      </c:pt>
                      <c:pt idx="9">
                        <c:v>14.849999999999966</c:v>
                      </c:pt>
                      <c:pt idx="10">
                        <c:v>6.5999999999999943</c:v>
                      </c:pt>
                      <c:pt idx="1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5BA-4F2E-A600-B924AA5AA8B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Reconciliation'!$B$20</c15:sqref>
                        </c15:formulaRef>
                      </c:ext>
                    </c:extLst>
                    <c:strCache>
                      <c:ptCount val="1"/>
                      <c:pt idx="0">
                        <c:v>Variance 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Reconciliation'!$C$20:$S$20</c15:sqref>
                        </c15:fullRef>
                        <c15:formulaRef>
                          <c15:sqref>('3. Sales Reconciliation'!$C$20:$E$20,'3. Sales Reconciliation'!$G$20:$I$20,'3. Sales Reconciliation'!$K$20:$M$20,'3. Sales Reconciliation'!$O$20:$Q$20)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5.9063136456211938E-2</c:v>
                      </c:pt>
                      <c:pt idx="1">
                        <c:v>1.1235955056179803E-2</c:v>
                      </c:pt>
                      <c:pt idx="2">
                        <c:v>1.3384321223709424E-2</c:v>
                      </c:pt>
                      <c:pt idx="3">
                        <c:v>1.3384321223709424E-2</c:v>
                      </c:pt>
                      <c:pt idx="4">
                        <c:v>5.739918125598803E-2</c:v>
                      </c:pt>
                      <c:pt idx="5">
                        <c:v>4.6914106182437777E-2</c:v>
                      </c:pt>
                      <c:pt idx="6">
                        <c:v>0.14449960804807929</c:v>
                      </c:pt>
                      <c:pt idx="7">
                        <c:v>9.4939465203378298E-3</c:v>
                      </c:pt>
                      <c:pt idx="8">
                        <c:v>5.898274500958605E-2</c:v>
                      </c:pt>
                      <c:pt idx="9">
                        <c:v>7.1001673440114571E-2</c:v>
                      </c:pt>
                      <c:pt idx="10">
                        <c:v>8.7533156498673659E-2</c:v>
                      </c:pt>
                      <c:pt idx="11">
                        <c:v>-2.0408163265306121E-2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5BA-4F2E-A600-B924AA5AA8B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9"/>
          <c:order val="9"/>
          <c:tx>
            <c:strRef>
              <c:f>'3. Sales Reconciliation'!$B$15</c:f>
              <c:strCache>
                <c:ptCount val="1"/>
                <c:pt idx="0">
                  <c:v>Variance 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'3. Sales Reconciliation'!$C$5:$S$5</c15:sqref>
                  </c15:fullRef>
                </c:ext>
              </c:extLst>
              <c:f>('3. Sales Reconciliation'!$C$5:$E$5,'3. Sales Reconciliation'!$G$5:$I$5,'3. Sales Reconciliation'!$K$5:$M$5,'3. Sales Reconciliation'!$O$5:$Q$5)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 Sales Reconciliation'!$C$15:$S$15</c15:sqref>
                  </c15:fullRef>
                </c:ext>
              </c:extLst>
              <c:f>('3. Sales Reconciliation'!$C$15:$E$15,'3. Sales Reconciliation'!$G$15:$I$15,'3. Sales Reconciliation'!$K$15:$M$15,'3. Sales Reconciliation'!$O$15:$Q$15)</c:f>
              <c:numCache>
                <c:formatCode>0.00%</c:formatCode>
                <c:ptCount val="12"/>
                <c:pt idx="0">
                  <c:v>-6.2111801242234711E-3</c:v>
                </c:pt>
                <c:pt idx="1">
                  <c:v>1.4492753623188484E-2</c:v>
                </c:pt>
                <c:pt idx="2">
                  <c:v>-5.7971014492753548E-2</c:v>
                </c:pt>
                <c:pt idx="3">
                  <c:v>8.6956521739130516E-2</c:v>
                </c:pt>
                <c:pt idx="4">
                  <c:v>5.1567239635995993E-2</c:v>
                </c:pt>
                <c:pt idx="5">
                  <c:v>9.6229136616525962E-2</c:v>
                </c:pt>
                <c:pt idx="6">
                  <c:v>0.12908661948095723</c:v>
                </c:pt>
                <c:pt idx="7">
                  <c:v>0.14930906639703409</c:v>
                </c:pt>
                <c:pt idx="8">
                  <c:v>0.16956521739130448</c:v>
                </c:pt>
                <c:pt idx="9">
                  <c:v>3.6077705827937151E-2</c:v>
                </c:pt>
                <c:pt idx="10">
                  <c:v>8.6956521739130516E-2</c:v>
                </c:pt>
                <c:pt idx="11">
                  <c:v>8.6956521739130516E-2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BA-4F2E-A600-B924AA5A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432079"/>
        <c:axId val="688444559"/>
      </c:lineChart>
      <c:catAx>
        <c:axId val="27270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2707567"/>
        <c:crosses val="autoZero"/>
        <c:auto val="1"/>
        <c:lblAlgn val="ctr"/>
        <c:lblOffset val="100"/>
        <c:noMultiLvlLbl val="0"/>
      </c:catAx>
      <c:valAx>
        <c:axId val="2727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2704239"/>
        <c:crosses val="autoZero"/>
        <c:crossBetween val="between"/>
      </c:valAx>
      <c:valAx>
        <c:axId val="68844455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8432079"/>
        <c:crosses val="max"/>
        <c:crossBetween val="between"/>
      </c:valAx>
      <c:catAx>
        <c:axId val="688432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84445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Income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tx>
            <c:strRef>
              <c:f>'3. Sales Reconciliation'!$B$19</c:f>
              <c:strCache>
                <c:ptCount val="1"/>
                <c:pt idx="0">
                  <c:v>Variance  (Actual - Plan)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'3. Sales Reconciliation'!$C$5:$S$5</c15:sqref>
                  </c15:fullRef>
                </c:ext>
              </c:extLst>
              <c:f>('3. Sales Reconciliation'!$C$5:$E$5,'3. Sales Reconciliation'!$G$5:$I$5,'3. Sales Reconciliation'!$K$5:$M$5,'3. Sales Reconciliation'!$O$5:$Q$5)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 Sales Reconciliation'!$C$19:$S$19</c15:sqref>
                  </c15:fullRef>
                </c:ext>
              </c:extLst>
              <c:f>('3. Sales Reconciliation'!$C$19:$E$19,'3. Sales Reconciliation'!$G$19:$I$19,'3. Sales Reconciliation'!$K$19:$M$19,'3. Sales Reconciliation'!$O$19:$Q$19)</c:f>
              <c:numCache>
                <c:formatCode>0</c:formatCode>
                <c:ptCount val="12"/>
                <c:pt idx="0">
                  <c:v>1.4500000000000028</c:v>
                </c:pt>
                <c:pt idx="1">
                  <c:v>0.30000000000000071</c:v>
                </c:pt>
                <c:pt idx="2">
                  <c:v>0.70000000000000284</c:v>
                </c:pt>
                <c:pt idx="3">
                  <c:v>1.4000000000000057</c:v>
                </c:pt>
                <c:pt idx="4">
                  <c:v>32.949999999999932</c:v>
                </c:pt>
                <c:pt idx="5">
                  <c:v>44.049999999999955</c:v>
                </c:pt>
                <c:pt idx="6">
                  <c:v>165.89999999999986</c:v>
                </c:pt>
                <c:pt idx="7">
                  <c:v>10.899999999999864</c:v>
                </c:pt>
                <c:pt idx="8">
                  <c:v>52.299999999999955</c:v>
                </c:pt>
                <c:pt idx="9">
                  <c:v>14.849999999999966</c:v>
                </c:pt>
                <c:pt idx="10">
                  <c:v>6.5999999999999943</c:v>
                </c:pt>
                <c:pt idx="11">
                  <c:v>-1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8866-4AB9-A98A-17EE7865B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2704239"/>
        <c:axId val="2727075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'3. Sales Reconciliation'!$B$6</c15:sqref>
                        </c15:formulaRef>
                      </c:ext>
                    </c:extLst>
                    <c:strCache>
                      <c:ptCount val="1"/>
                      <c:pt idx="0">
                        <c:v>Lemonade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'3. Sales Reconciliation'!$C$6:$S$6</c15:sqref>
                        </c15:fullRef>
                        <c15:formulaRef>
                          <c15:sqref>('3. Sales Reconciliation'!$C$6:$E$6,'3. Sales Reconciliation'!$G$6:$I$6,'3. Sales Reconciliation'!$K$6:$M$6,'3. Sales Reconciliation'!$O$6:$Q$6)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866-4AB9-A98A-17EE7865B30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Reconciliation'!$B$7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Reconciliation'!$C$7:$S$7</c15:sqref>
                        </c15:fullRef>
                        <c15:formulaRef>
                          <c15:sqref>('3. Sales Reconciliation'!$C$7:$E$7,'3. Sales Reconciliation'!$G$7:$I$7,'3. Sales Reconciliation'!$K$7:$M$7,'3. Sales Reconciliation'!$O$7:$Q$7)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16.5</c:v>
                      </c:pt>
                      <c:pt idx="1">
                        <c:v>19.8</c:v>
                      </c:pt>
                      <c:pt idx="2">
                        <c:v>38.5</c:v>
                      </c:pt>
                      <c:pt idx="3">
                        <c:v>77</c:v>
                      </c:pt>
                      <c:pt idx="4">
                        <c:v>425.70000000000005</c:v>
                      </c:pt>
                      <c:pt idx="5">
                        <c:v>696.30000000000007</c:v>
                      </c:pt>
                      <c:pt idx="6">
                        <c:v>851.40000000000009</c:v>
                      </c:pt>
                      <c:pt idx="7">
                        <c:v>851.40000000000009</c:v>
                      </c:pt>
                      <c:pt idx="8">
                        <c:v>656.7</c:v>
                      </c:pt>
                      <c:pt idx="9">
                        <c:v>155.10000000000002</c:v>
                      </c:pt>
                      <c:pt idx="10">
                        <c:v>61.600000000000009</c:v>
                      </c:pt>
                      <c:pt idx="11">
                        <c:v>35.200000000000003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66-4AB9-A98A-17EE7865B30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Reconciliation'!$B$8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Reconciliation'!$C$8:$S$8</c15:sqref>
                        </c15:fullRef>
                        <c15:formulaRef>
                          <c15:sqref>('3. Sales Reconciliation'!$C$8:$E$8,'3. Sales Reconciliation'!$G$8:$I$8,'3. Sales Reconciliation'!$K$8:$M$8,'3. Sales Reconciliation'!$O$8:$Q$8)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18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76</c:v>
                      </c:pt>
                      <c:pt idx="4">
                        <c:v>451</c:v>
                      </c:pt>
                      <c:pt idx="5">
                        <c:v>717</c:v>
                      </c:pt>
                      <c:pt idx="6">
                        <c:v>979</c:v>
                      </c:pt>
                      <c:pt idx="7">
                        <c:v>818</c:v>
                      </c:pt>
                      <c:pt idx="8">
                        <c:v>670</c:v>
                      </c:pt>
                      <c:pt idx="9">
                        <c:v>168</c:v>
                      </c:pt>
                      <c:pt idx="10">
                        <c:v>67</c:v>
                      </c:pt>
                      <c:pt idx="11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66-4AB9-A98A-17EE7865B30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 Sales Reconciliation'!$B$9</c15:sqref>
                        </c15:formulaRef>
                      </c:ext>
                    </c:extLst>
                    <c:strCache>
                      <c:ptCount val="1"/>
                      <c:pt idx="0">
                        <c:v>Variance  (Actual - Plan)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Reconciliation'!$C$9:$S$9</c15:sqref>
                        </c15:fullRef>
                        <c15:formulaRef>
                          <c15:sqref>('3. Sales Reconciliation'!$C$9:$E$9,'3. Sales Reconciliation'!$G$9:$I$9,'3. Sales Reconciliation'!$K$9:$M$9,'3. Sales Reconciliation'!$O$9:$Q$9)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1.5</c:v>
                      </c:pt>
                      <c:pt idx="1">
                        <c:v>0.19999999999999929</c:v>
                      </c:pt>
                      <c:pt idx="2">
                        <c:v>1.5</c:v>
                      </c:pt>
                      <c:pt idx="3">
                        <c:v>-1</c:v>
                      </c:pt>
                      <c:pt idx="4">
                        <c:v>25.299999999999955</c:v>
                      </c:pt>
                      <c:pt idx="5">
                        <c:v>20.699999999999932</c:v>
                      </c:pt>
                      <c:pt idx="6">
                        <c:v>127.59999999999991</c:v>
                      </c:pt>
                      <c:pt idx="7">
                        <c:v>-33.400000000000091</c:v>
                      </c:pt>
                      <c:pt idx="8">
                        <c:v>13.299999999999955</c:v>
                      </c:pt>
                      <c:pt idx="9">
                        <c:v>12.899999999999977</c:v>
                      </c:pt>
                      <c:pt idx="10">
                        <c:v>5.3999999999999915</c:v>
                      </c:pt>
                      <c:pt idx="11">
                        <c:v>-2.2000000000000028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66-4AB9-A98A-17EE7865B30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Reconciliation'!$B$11</c15:sqref>
                        </c15:formulaRef>
                      </c:ext>
                    </c:extLst>
                    <c:strCache>
                      <c:ptCount val="1"/>
                      <c:pt idx="0">
                        <c:v>Pink Lemonade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Reconciliation'!$C$11:$S$11</c15:sqref>
                        </c15:fullRef>
                        <c15:formulaRef>
                          <c15:sqref>('3. Sales Reconciliation'!$C$11:$E$11,'3. Sales Reconciliation'!$G$11:$I$11,'3. Sales Reconciliation'!$K$11:$M$11,'3. Sales Reconciliation'!$O$11:$Q$11)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66-4AB9-A98A-17EE7865B30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Reconciliation'!$B$12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Reconciliation'!$C$12:$S$12</c15:sqref>
                        </c15:fullRef>
                        <c15:formulaRef>
                          <c15:sqref>('3. Sales Reconciliation'!$C$12:$E$12,'3. Sales Reconciliation'!$G$12:$I$12,'3. Sales Reconciliation'!$K$12:$M$12,'3. Sales Reconciliation'!$O$12:$Q$12)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8.0499999999999989</c:v>
                      </c:pt>
                      <c:pt idx="1">
                        <c:v>6.8999999999999995</c:v>
                      </c:pt>
                      <c:pt idx="2">
                        <c:v>13.799999999999999</c:v>
                      </c:pt>
                      <c:pt idx="3">
                        <c:v>27.599999999999998</c:v>
                      </c:pt>
                      <c:pt idx="4">
                        <c:v>148.35</c:v>
                      </c:pt>
                      <c:pt idx="5">
                        <c:v>242.64999999999998</c:v>
                      </c:pt>
                      <c:pt idx="6">
                        <c:v>296.7</c:v>
                      </c:pt>
                      <c:pt idx="7">
                        <c:v>296.7</c:v>
                      </c:pt>
                      <c:pt idx="8">
                        <c:v>229.99999999999997</c:v>
                      </c:pt>
                      <c:pt idx="9">
                        <c:v>54.05</c:v>
                      </c:pt>
                      <c:pt idx="10">
                        <c:v>13.799999999999999</c:v>
                      </c:pt>
                      <c:pt idx="11">
                        <c:v>13.799999999999999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66-4AB9-A98A-17EE7865B30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Reconciliation'!$B$13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Reconciliation'!$C$13:$S$13</c15:sqref>
                        </c15:fullRef>
                        <c15:formulaRef>
                          <c15:sqref>('3. Sales Reconciliation'!$C$13:$E$13,'3. Sales Reconciliation'!$G$13:$I$13,'3. Sales Reconciliation'!$K$13:$M$13,'3. Sales Reconciliation'!$O$13:$Q$13)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8</c:v>
                      </c:pt>
                      <c:pt idx="1">
                        <c:v>7</c:v>
                      </c:pt>
                      <c:pt idx="2">
                        <c:v>13</c:v>
                      </c:pt>
                      <c:pt idx="3">
                        <c:v>30</c:v>
                      </c:pt>
                      <c:pt idx="4">
                        <c:v>156</c:v>
                      </c:pt>
                      <c:pt idx="5">
                        <c:v>266</c:v>
                      </c:pt>
                      <c:pt idx="6">
                        <c:v>335</c:v>
                      </c:pt>
                      <c:pt idx="7">
                        <c:v>341</c:v>
                      </c:pt>
                      <c:pt idx="8">
                        <c:v>269</c:v>
                      </c:pt>
                      <c:pt idx="9">
                        <c:v>56</c:v>
                      </c:pt>
                      <c:pt idx="10">
                        <c:v>15</c:v>
                      </c:pt>
                      <c:pt idx="1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866-4AB9-A98A-17EE7865B30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Reconciliation'!$B$14</c15:sqref>
                        </c15:formulaRef>
                      </c:ext>
                    </c:extLst>
                    <c:strCache>
                      <c:ptCount val="1"/>
                      <c:pt idx="0">
                        <c:v>Variance  (Actual - Plan)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Reconciliation'!$C$14:$S$14</c15:sqref>
                        </c15:fullRef>
                        <c15:formulaRef>
                          <c15:sqref>('3. Sales Reconciliation'!$C$14:$E$14,'3. Sales Reconciliation'!$G$14:$I$14,'3. Sales Reconciliation'!$K$14:$M$14,'3. Sales Reconciliation'!$O$14:$Q$14)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-4.9999999999998934E-2</c:v>
                      </c:pt>
                      <c:pt idx="1">
                        <c:v>0.10000000000000053</c:v>
                      </c:pt>
                      <c:pt idx="2">
                        <c:v>-0.79999999999999893</c:v>
                      </c:pt>
                      <c:pt idx="3">
                        <c:v>2.4000000000000021</c:v>
                      </c:pt>
                      <c:pt idx="4">
                        <c:v>7.6500000000000057</c:v>
                      </c:pt>
                      <c:pt idx="5">
                        <c:v>23.350000000000023</c:v>
                      </c:pt>
                      <c:pt idx="6">
                        <c:v>38.300000000000011</c:v>
                      </c:pt>
                      <c:pt idx="7">
                        <c:v>44.300000000000011</c:v>
                      </c:pt>
                      <c:pt idx="8">
                        <c:v>39.000000000000028</c:v>
                      </c:pt>
                      <c:pt idx="9">
                        <c:v>1.9500000000000028</c:v>
                      </c:pt>
                      <c:pt idx="10">
                        <c:v>1.2000000000000011</c:v>
                      </c:pt>
                      <c:pt idx="11">
                        <c:v>1.2000000000000011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866-4AB9-A98A-17EE7865B30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Reconciliation'!$B$15</c15:sqref>
                        </c15:formulaRef>
                      </c:ext>
                    </c:extLst>
                    <c:strCache>
                      <c:ptCount val="1"/>
                      <c:pt idx="0">
                        <c:v>Variance %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Reconciliation'!$C$15:$S$15</c15:sqref>
                        </c15:fullRef>
                        <c15:formulaRef>
                          <c15:sqref>('3. Sales Reconciliation'!$C$15:$E$15,'3. Sales Reconciliation'!$G$15:$I$15,'3. Sales Reconciliation'!$K$15:$M$15,'3. Sales Reconciliation'!$O$15:$Q$15)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-6.2111801242234711E-3</c:v>
                      </c:pt>
                      <c:pt idx="1">
                        <c:v>1.4492753623188484E-2</c:v>
                      </c:pt>
                      <c:pt idx="2">
                        <c:v>-5.7971014492753548E-2</c:v>
                      </c:pt>
                      <c:pt idx="3">
                        <c:v>8.6956521739130516E-2</c:v>
                      </c:pt>
                      <c:pt idx="4">
                        <c:v>5.1567239635995993E-2</c:v>
                      </c:pt>
                      <c:pt idx="5">
                        <c:v>9.6229136616525962E-2</c:v>
                      </c:pt>
                      <c:pt idx="6">
                        <c:v>0.12908661948095723</c:v>
                      </c:pt>
                      <c:pt idx="7">
                        <c:v>0.14930906639703409</c:v>
                      </c:pt>
                      <c:pt idx="8">
                        <c:v>0.16956521739130448</c:v>
                      </c:pt>
                      <c:pt idx="9">
                        <c:v>3.6077705827937151E-2</c:v>
                      </c:pt>
                      <c:pt idx="10">
                        <c:v>8.6956521739130516E-2</c:v>
                      </c:pt>
                      <c:pt idx="11">
                        <c:v>8.6956521739130516E-2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66-4AB9-A98A-17EE7865B30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Reconciliation'!$B$16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Reconciliation'!$C$16:$S$16</c15:sqref>
                        </c15:fullRef>
                        <c15:formulaRef>
                          <c15:sqref>('3. Sales Reconciliation'!$C$16:$E$16,'3. Sales Reconciliation'!$G$16:$I$16,'3. Sales Reconciliation'!$K$16:$M$16,'3. Sales Reconciliation'!$O$16:$Q$16)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866-4AB9-A98A-17EE7865B30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Reconciliation'!$B$17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Reconciliation'!$C$17:$S$17</c15:sqref>
                        </c15:fullRef>
                        <c15:formulaRef>
                          <c15:sqref>('3. Sales Reconciliation'!$C$17:$E$17,'3. Sales Reconciliation'!$G$17:$I$17,'3. Sales Reconciliation'!$K$17:$M$17,'3. Sales Reconciliation'!$O$17:$Q$17)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24.549999999999997</c:v>
                      </c:pt>
                      <c:pt idx="1">
                        <c:v>26.7</c:v>
                      </c:pt>
                      <c:pt idx="2">
                        <c:v>52.3</c:v>
                      </c:pt>
                      <c:pt idx="3">
                        <c:v>104.6</c:v>
                      </c:pt>
                      <c:pt idx="4">
                        <c:v>574.05000000000007</c:v>
                      </c:pt>
                      <c:pt idx="5">
                        <c:v>938.95</c:v>
                      </c:pt>
                      <c:pt idx="6">
                        <c:v>1148.1000000000001</c:v>
                      </c:pt>
                      <c:pt idx="7">
                        <c:v>1148.1000000000001</c:v>
                      </c:pt>
                      <c:pt idx="8">
                        <c:v>886.7</c:v>
                      </c:pt>
                      <c:pt idx="9">
                        <c:v>209.15000000000003</c:v>
                      </c:pt>
                      <c:pt idx="10">
                        <c:v>75.400000000000006</c:v>
                      </c:pt>
                      <c:pt idx="11">
                        <c:v>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866-4AB9-A98A-17EE7865B30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 Sales Reconciliation'!$B$18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 Sales Reconciliation'!$C$18:$S$18</c15:sqref>
                        </c15:fullRef>
                        <c15:formulaRef>
                          <c15:sqref>('3. Sales Reconciliation'!$C$18:$E$18,'3. Sales Reconciliation'!$G$18:$I$18,'3. Sales Reconciliation'!$K$18:$M$18,'3. Sales Reconciliation'!$O$18:$Q$18)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26</c:v>
                      </c:pt>
                      <c:pt idx="1">
                        <c:v>27</c:v>
                      </c:pt>
                      <c:pt idx="2">
                        <c:v>53</c:v>
                      </c:pt>
                      <c:pt idx="3">
                        <c:v>106</c:v>
                      </c:pt>
                      <c:pt idx="4">
                        <c:v>607</c:v>
                      </c:pt>
                      <c:pt idx="5">
                        <c:v>983</c:v>
                      </c:pt>
                      <c:pt idx="6">
                        <c:v>1314</c:v>
                      </c:pt>
                      <c:pt idx="7">
                        <c:v>1159</c:v>
                      </c:pt>
                      <c:pt idx="8">
                        <c:v>939</c:v>
                      </c:pt>
                      <c:pt idx="9">
                        <c:v>224</c:v>
                      </c:pt>
                      <c:pt idx="10">
                        <c:v>82</c:v>
                      </c:pt>
                      <c:pt idx="11">
                        <c:v>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866-4AB9-A98A-17EE7865B30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4"/>
          <c:order val="14"/>
          <c:tx>
            <c:strRef>
              <c:f>'3. Sales Reconciliation'!$B$20</c:f>
              <c:strCache>
                <c:ptCount val="1"/>
                <c:pt idx="0">
                  <c:v>Variance 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'3. Sales Reconciliation'!$C$5:$S$5</c15:sqref>
                  </c15:fullRef>
                </c:ext>
              </c:extLst>
              <c:f>('3. Sales Reconciliation'!$C$5:$E$5,'3. Sales Reconciliation'!$G$5:$I$5,'3. Sales Reconciliation'!$K$5:$M$5,'3. Sales Reconciliation'!$O$5:$Q$5)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 Sales Reconciliation'!$C$20:$S$20</c15:sqref>
                  </c15:fullRef>
                </c:ext>
              </c:extLst>
              <c:f>('3. Sales Reconciliation'!$C$20:$E$20,'3. Sales Reconciliation'!$G$20:$I$20,'3. Sales Reconciliation'!$K$20:$M$20,'3. Sales Reconciliation'!$O$20:$Q$20)</c:f>
              <c:numCache>
                <c:formatCode>0.00%</c:formatCode>
                <c:ptCount val="12"/>
                <c:pt idx="0">
                  <c:v>5.9063136456211938E-2</c:v>
                </c:pt>
                <c:pt idx="1">
                  <c:v>1.1235955056179803E-2</c:v>
                </c:pt>
                <c:pt idx="2">
                  <c:v>1.3384321223709424E-2</c:v>
                </c:pt>
                <c:pt idx="3">
                  <c:v>1.3384321223709424E-2</c:v>
                </c:pt>
                <c:pt idx="4">
                  <c:v>5.739918125598803E-2</c:v>
                </c:pt>
                <c:pt idx="5">
                  <c:v>4.6914106182437777E-2</c:v>
                </c:pt>
                <c:pt idx="6">
                  <c:v>0.14449960804807929</c:v>
                </c:pt>
                <c:pt idx="7">
                  <c:v>9.4939465203378298E-3</c:v>
                </c:pt>
                <c:pt idx="8">
                  <c:v>5.898274500958605E-2</c:v>
                </c:pt>
                <c:pt idx="9">
                  <c:v>7.1001673440114571E-2</c:v>
                </c:pt>
                <c:pt idx="10">
                  <c:v>8.7533156498673659E-2</c:v>
                </c:pt>
                <c:pt idx="11">
                  <c:v>-2.0408163265306121E-2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8866-4AB9-A98A-17EE7865B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296815"/>
        <c:axId val="273296399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'3. Sales Reconciliation'!$B$10</c15:sqref>
                        </c15:formulaRef>
                      </c:ext>
                    </c:extLst>
                    <c:strCache>
                      <c:ptCount val="1"/>
                      <c:pt idx="0">
                        <c:v>Variance 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'3. Sales Reconciliation'!$C$5:$S$5</c15:sqref>
                        </c15:fullRef>
                        <c15:formulaRef>
                          <c15:sqref>('3. Sales Reconciliation'!$C$5:$E$5,'3. Sales Reconciliation'!$G$5:$I$5,'3. Sales Reconciliation'!$K$5:$M$5,'3. Sales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'3. Sales Reconciliation'!$C$10:$S$10</c15:sqref>
                        </c15:fullRef>
                        <c15:formulaRef>
                          <c15:sqref>('3. Sales Reconciliation'!$C$10:$E$10,'3. Sales Reconciliation'!$G$10:$I$10,'3. Sales Reconciliation'!$K$10:$M$10,'3. Sales Reconciliation'!$O$10:$Q$10)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9.0909090909090912E-2</c:v>
                      </c:pt>
                      <c:pt idx="1">
                        <c:v>1.0101010101010065E-2</c:v>
                      </c:pt>
                      <c:pt idx="2">
                        <c:v>3.896103896103896E-2</c:v>
                      </c:pt>
                      <c:pt idx="3">
                        <c:v>-1.2987012987012988E-2</c:v>
                      </c:pt>
                      <c:pt idx="4">
                        <c:v>5.9431524547803503E-2</c:v>
                      </c:pt>
                      <c:pt idx="5">
                        <c:v>2.9728565273588869E-2</c:v>
                      </c:pt>
                      <c:pt idx="6">
                        <c:v>0.1498708010335916</c:v>
                      </c:pt>
                      <c:pt idx="7">
                        <c:v>-3.9229504345783518E-2</c:v>
                      </c:pt>
                      <c:pt idx="8">
                        <c:v>2.0252779046748826E-2</c:v>
                      </c:pt>
                      <c:pt idx="9">
                        <c:v>8.317214700193408E-2</c:v>
                      </c:pt>
                      <c:pt idx="10">
                        <c:v>8.7662337662337511E-2</c:v>
                      </c:pt>
                      <c:pt idx="11">
                        <c:v>-6.2500000000000069E-2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866-4AB9-A98A-17EE7865B30A}"/>
                  </c:ext>
                </c:extLst>
              </c15:ser>
            </c15:filteredLineSeries>
          </c:ext>
        </c:extLst>
      </c:lineChart>
      <c:catAx>
        <c:axId val="27270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2707567"/>
        <c:crosses val="autoZero"/>
        <c:auto val="1"/>
        <c:lblAlgn val="ctr"/>
        <c:lblOffset val="100"/>
        <c:noMultiLvlLbl val="0"/>
      </c:catAx>
      <c:valAx>
        <c:axId val="2727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2704239"/>
        <c:crosses val="autoZero"/>
        <c:crossBetween val="between"/>
      </c:valAx>
      <c:valAx>
        <c:axId val="27329639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296815"/>
        <c:crosses val="max"/>
        <c:crossBetween val="between"/>
      </c:valAx>
      <c:catAx>
        <c:axId val="273296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296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Cost of Sales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'4. Inc Statement Reconciliation'!$B$14</c:f>
              <c:strCache>
                <c:ptCount val="1"/>
                <c:pt idx="0">
                  <c:v>Variance $ (Plan – Actual)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'4. Inc Statement Reconciliation'!$C$5:$S$5</c15:sqref>
                  </c15:fullRef>
                </c:ext>
              </c:extLst>
              <c:f>('4. Inc Statement Reconciliation'!$C$5:$E$5,'4. Inc Statement Reconciliation'!$G$5:$I$5,'4. Inc Statement Reconciliation'!$K$5:$M$5,'4. Inc Statement Reconciliation'!$O$5:$Q$5)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Inc Statement Reconciliation'!$C$14:$S$14</c15:sqref>
                  </c15:fullRef>
                </c:ext>
              </c:extLst>
              <c:f>('4. Inc Statement Reconciliation'!$C$14:$E$14,'4. Inc Statement Reconciliation'!$G$14:$I$14,'4. Inc Statement Reconciliation'!$K$14:$M$14,'4. Inc Statement Reconciliation'!$O$14:$Q$14)</c:f>
              <c:numCache>
                <c:formatCode>"$"#,##0_);\("$"#,##0\)</c:formatCode>
                <c:ptCount val="12"/>
                <c:pt idx="0">
                  <c:v>1.1970000000000027</c:v>
                </c:pt>
                <c:pt idx="1">
                  <c:v>0.23000000000000043</c:v>
                </c:pt>
                <c:pt idx="2">
                  <c:v>0.70199999999999818</c:v>
                </c:pt>
                <c:pt idx="3">
                  <c:v>0.76399999999999579</c:v>
                </c:pt>
                <c:pt idx="4">
                  <c:v>25.794999999999959</c:v>
                </c:pt>
                <c:pt idx="5">
                  <c:v>32.384999999999991</c:v>
                </c:pt>
                <c:pt idx="6">
                  <c:v>129.90999999999997</c:v>
                </c:pt>
                <c:pt idx="7">
                  <c:v>1.8499999999999091</c:v>
                </c:pt>
                <c:pt idx="8">
                  <c:v>36.645999999999958</c:v>
                </c:pt>
                <c:pt idx="9">
                  <c:v>11.864999999999981</c:v>
                </c:pt>
                <c:pt idx="10">
                  <c:v>5.220000000000006</c:v>
                </c:pt>
                <c:pt idx="11">
                  <c:v>-1.0120000000000005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5B-47D6-8146-85DB2F6E2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628448"/>
        <c:axId val="591611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'4. Inc Statement Reconciliation'!$B$6</c15:sqref>
                        </c15:formulaRef>
                      </c:ext>
                    </c:extLst>
                    <c:strCache>
                      <c:ptCount val="1"/>
                      <c:pt idx="0">
                        <c:v>Total Income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'4. Inc Statement Reconciliation'!$C$6:$S$6</c15:sqref>
                        </c15:fullRef>
                        <c15:formulaRef>
                          <c15:sqref>('4. Inc Statement Reconciliation'!$C$6:$E$6,'4. Inc Statement Reconciliation'!$G$6:$I$6,'4. Inc Statement Reconciliation'!$K$6:$M$6,'4. Inc Statement Reconciliation'!$O$6:$Q$6)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05B-47D6-8146-85DB2F6E286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'4. Inc Statement Reconciliation'!$B$7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Reconciliation'!$C$7:$S$7</c15:sqref>
                        </c15:fullRef>
                        <c15:formulaRef>
                          <c15:sqref>('4. Inc Statement Reconciliation'!$C$7:$E$7,'4. Inc Statement Reconciliation'!$G$7:$I$7,'4. Inc Statement Reconciliation'!$K$7:$M$7,'4. Inc Statement Reconciliation'!$O$7:$Q$7)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51.112499999999997</c:v>
                      </c:pt>
                      <c:pt idx="1">
                        <c:v>55.125</c:v>
                      </c:pt>
                      <c:pt idx="2">
                        <c:v>108.05</c:v>
                      </c:pt>
                      <c:pt idx="3">
                        <c:v>216.1</c:v>
                      </c:pt>
                      <c:pt idx="4">
                        <c:v>1185.1875</c:v>
                      </c:pt>
                      <c:pt idx="5">
                        <c:v>1938.5625</c:v>
                      </c:pt>
                      <c:pt idx="6">
                        <c:v>2370.375</c:v>
                      </c:pt>
                      <c:pt idx="7">
                        <c:v>2370.375</c:v>
                      </c:pt>
                      <c:pt idx="8">
                        <c:v>1830.9</c:v>
                      </c:pt>
                      <c:pt idx="9">
                        <c:v>431.81250000000006</c:v>
                      </c:pt>
                      <c:pt idx="10">
                        <c:v>154.25</c:v>
                      </c:pt>
                      <c:pt idx="11">
                        <c:v>101.45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05B-47D6-8146-85DB2F6E286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'4. Inc Statement Reconciliation'!$B$8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Reconciliation'!$C$8:$S$8</c15:sqref>
                        </c15:fullRef>
                        <c15:formulaRef>
                          <c15:sqref>('4. Inc Statement Reconciliation'!$C$8:$E$8,'4. Inc Statement Reconciliation'!$G$8:$I$8,'4. Inc Statement Reconciliation'!$K$8:$M$8,'4. Inc Statement Reconciliation'!$O$8:$Q$8)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54</c:v>
                      </c:pt>
                      <c:pt idx="1">
                        <c:v>55.75</c:v>
                      </c:pt>
                      <c:pt idx="2">
                        <c:v>109.25</c:v>
                      </c:pt>
                      <c:pt idx="3">
                        <c:v>219.5</c:v>
                      </c:pt>
                      <c:pt idx="4">
                        <c:v>1253</c:v>
                      </c:pt>
                      <c:pt idx="5">
                        <c:v>2032.5</c:v>
                      </c:pt>
                      <c:pt idx="6">
                        <c:v>2711.75</c:v>
                      </c:pt>
                      <c:pt idx="7">
                        <c:v>2403.25</c:v>
                      </c:pt>
                      <c:pt idx="8">
                        <c:v>1945.25</c:v>
                      </c:pt>
                      <c:pt idx="9">
                        <c:v>462</c:v>
                      </c:pt>
                      <c:pt idx="10">
                        <c:v>167.75</c:v>
                      </c:pt>
                      <c:pt idx="11">
                        <c:v>99.75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05B-47D6-8146-85DB2F6E286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'4. Inc Statement Reconciliation'!$B$9</c15:sqref>
                        </c15:formulaRef>
                      </c:ext>
                    </c:extLst>
                    <c:strCache>
                      <c:ptCount val="1"/>
                      <c:pt idx="0">
                        <c:v>Variance $ (Actual - Plan)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Reconciliation'!$C$9:$S$9</c15:sqref>
                        </c15:fullRef>
                        <c15:formulaRef>
                          <c15:sqref>('4. Inc Statement Reconciliation'!$C$9:$E$9,'4. Inc Statement Reconciliation'!$G$9:$I$9,'4. Inc Statement Reconciliation'!$K$9:$M$9,'4. Inc Statement Reconciliation'!$O$9:$Q$9)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2.8875000000000028</c:v>
                      </c:pt>
                      <c:pt idx="1">
                        <c:v>0.625</c:v>
                      </c:pt>
                      <c:pt idx="2">
                        <c:v>1.2000000000000028</c:v>
                      </c:pt>
                      <c:pt idx="3">
                        <c:v>3.4000000000000057</c:v>
                      </c:pt>
                      <c:pt idx="4">
                        <c:v>67.8125</c:v>
                      </c:pt>
                      <c:pt idx="5">
                        <c:v>93.9375</c:v>
                      </c:pt>
                      <c:pt idx="6">
                        <c:v>341.375</c:v>
                      </c:pt>
                      <c:pt idx="7">
                        <c:v>32.875</c:v>
                      </c:pt>
                      <c:pt idx="8">
                        <c:v>114.34999999999991</c:v>
                      </c:pt>
                      <c:pt idx="9">
                        <c:v>30.187499999999943</c:v>
                      </c:pt>
                      <c:pt idx="10">
                        <c:v>13.5</c:v>
                      </c:pt>
                      <c:pt idx="11">
                        <c:v>-1.7000000000000028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05B-47D6-8146-85DB2F6E286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'4. Inc Statement Reconciliation'!$B$10</c15:sqref>
                        </c15:formulaRef>
                      </c:ext>
                    </c:extLst>
                    <c:strCache>
                      <c:ptCount val="1"/>
                      <c:pt idx="0">
                        <c:v>Variance 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Reconciliation'!$C$10:$S$10</c15:sqref>
                        </c15:fullRef>
                        <c15:formulaRef>
                          <c15:sqref>('4. Inc Statement Reconciliation'!$C$10:$E$10,'4. Inc Statement Reconciliation'!$G$10:$I$10,'4. Inc Statement Reconciliation'!$K$10:$M$10,'4. Inc Statement Reconciliation'!$O$10:$Q$10)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5.6493030080704387E-2</c:v>
                      </c:pt>
                      <c:pt idx="1">
                        <c:v>1.1337868480725623E-2</c:v>
                      </c:pt>
                      <c:pt idx="2">
                        <c:v>1.1105969458584015E-2</c:v>
                      </c:pt>
                      <c:pt idx="3">
                        <c:v>1.5733456732994013E-2</c:v>
                      </c:pt>
                      <c:pt idx="4">
                        <c:v>5.7216685123661869E-2</c:v>
                      </c:pt>
                      <c:pt idx="5">
                        <c:v>4.8457297610987521E-2</c:v>
                      </c:pt>
                      <c:pt idx="6">
                        <c:v>0.14401729684121711</c:v>
                      </c:pt>
                      <c:pt idx="7">
                        <c:v>1.3869113536887624E-2</c:v>
                      </c:pt>
                      <c:pt idx="8">
                        <c:v>6.2455622917690704E-2</c:v>
                      </c:pt>
                      <c:pt idx="9">
                        <c:v>6.9908814589665511E-2</c:v>
                      </c:pt>
                      <c:pt idx="10">
                        <c:v>8.7520259319286878E-2</c:v>
                      </c:pt>
                      <c:pt idx="11">
                        <c:v>-1.6757023164120283E-2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05B-47D6-8146-85DB2F6E286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'4. Inc Statement Reconciliation'!$B$11</c15:sqref>
                        </c15:formulaRef>
                      </c:ext>
                    </c:extLst>
                    <c:strCache>
                      <c:ptCount val="1"/>
                      <c:pt idx="0">
                        <c:v>Total Cost of Sales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Reconciliation'!$C$11:$S$11</c15:sqref>
                        </c15:fullRef>
                        <c15:formulaRef>
                          <c15:sqref>('4. Inc Statement Reconciliation'!$C$11:$E$11,'4. Inc Statement Reconciliation'!$G$11:$I$11,'4. Inc Statement Reconciliation'!$K$11:$M$11,'4. Inc Statement Reconciliation'!$O$11:$Q$11)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05B-47D6-8146-85DB2F6E286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'4. Inc Statement Reconciliation'!$B$12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Reconciliation'!$C$12:$S$12</c15:sqref>
                        </c15:fullRef>
                        <c15:formulaRef>
                          <c15:sqref>('4. Inc Statement Reconciliation'!$C$12:$E$12,'4. Inc Statement Reconciliation'!$G$12:$I$12,'4. Inc Statement Reconciliation'!$K$12:$M$12,'4. Inc Statement Reconciliation'!$O$12:$Q$12)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18.842999999999996</c:v>
                      </c:pt>
                      <c:pt idx="1">
                        <c:v>20.79</c:v>
                      </c:pt>
                      <c:pt idx="2">
                        <c:v>40.677999999999997</c:v>
                      </c:pt>
                      <c:pt idx="3">
                        <c:v>81.355999999999995</c:v>
                      </c:pt>
                      <c:pt idx="4">
                        <c:v>446.98500000000001</c:v>
                      </c:pt>
                      <c:pt idx="5">
                        <c:v>731.11500000000001</c:v>
                      </c:pt>
                      <c:pt idx="6">
                        <c:v>893.97</c:v>
                      </c:pt>
                      <c:pt idx="7">
                        <c:v>893.97</c:v>
                      </c:pt>
                      <c:pt idx="8">
                        <c:v>690.29399999999998</c:v>
                      </c:pt>
                      <c:pt idx="9">
                        <c:v>162.85500000000002</c:v>
                      </c:pt>
                      <c:pt idx="10">
                        <c:v>59.62</c:v>
                      </c:pt>
                      <c:pt idx="11">
                        <c:v>37.972000000000001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05B-47D6-8146-85DB2F6E286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'4. Inc Statement Reconciliation'!$B$13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Reconciliation'!$C$13:$S$13</c15:sqref>
                        </c15:fullRef>
                        <c15:formulaRef>
                          <c15:sqref>('4. Inc Statement Reconciliation'!$C$13:$E$13,'4. Inc Statement Reconciliation'!$G$13:$I$13,'4. Inc Statement Reconciliation'!$K$13:$M$13,'4. Inc Statement Reconciliation'!$O$13:$Q$13)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20.04</c:v>
                      </c:pt>
                      <c:pt idx="1">
                        <c:v>21.02</c:v>
                      </c:pt>
                      <c:pt idx="2">
                        <c:v>41.379999999999995</c:v>
                      </c:pt>
                      <c:pt idx="3">
                        <c:v>82.11999999999999</c:v>
                      </c:pt>
                      <c:pt idx="4">
                        <c:v>472.78</c:v>
                      </c:pt>
                      <c:pt idx="5">
                        <c:v>763.5</c:v>
                      </c:pt>
                      <c:pt idx="6">
                        <c:v>1023.88</c:v>
                      </c:pt>
                      <c:pt idx="7">
                        <c:v>895.81999999999994</c:v>
                      </c:pt>
                      <c:pt idx="8">
                        <c:v>726.93999999999994</c:v>
                      </c:pt>
                      <c:pt idx="9">
                        <c:v>174.72</c:v>
                      </c:pt>
                      <c:pt idx="10">
                        <c:v>64.84</c:v>
                      </c:pt>
                      <c:pt idx="11">
                        <c:v>36.96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05B-47D6-8146-85DB2F6E286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'4. Inc Statement Reconciliation'!$B$16</c15:sqref>
                        </c15:formulaRef>
                      </c:ext>
                    </c:extLst>
                    <c:strCache>
                      <c:ptCount val="1"/>
                      <c:pt idx="0">
                        <c:v>Total Salary and Wages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Reconciliation'!$C$16:$S$16</c15:sqref>
                        </c15:fullRef>
                        <c15:formulaRef>
                          <c15:sqref>('4. Inc Statement Reconciliation'!$C$16:$E$16,'4. Inc Statement Reconciliation'!$G$16:$I$16,'4. Inc Statement Reconciliation'!$K$16:$M$16,'4. Inc Statement Reconciliation'!$O$16:$Q$16)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D05B-47D6-8146-85DB2F6E286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'4. Inc Statement Reconciliation'!$B$17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Reconciliation'!$C$17:$S$17</c15:sqref>
                        </c15:fullRef>
                        <c15:formulaRef>
                          <c15:sqref>('4. Inc Statement Reconciliation'!$C$17:$E$17,'4. Inc Statement Reconciliation'!$G$17:$I$17,'4. Inc Statement Reconciliation'!$K$17:$M$17,'4. Inc Statement Reconciliation'!$O$17:$Q$17)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15.503462748687502</c:v>
                      </c:pt>
                      <c:pt idx="1">
                        <c:v>16.744758751187501</c:v>
                      </c:pt>
                      <c:pt idx="2">
                        <c:v>32.380722502375001</c:v>
                      </c:pt>
                      <c:pt idx="3">
                        <c:v>64.761445004750001</c:v>
                      </c:pt>
                      <c:pt idx="4">
                        <c:v>354.91283327612507</c:v>
                      </c:pt>
                      <c:pt idx="5">
                        <c:v>580.35821629275006</c:v>
                      </c:pt>
                      <c:pt idx="6">
                        <c:v>709.82566655225014</c:v>
                      </c:pt>
                      <c:pt idx="7">
                        <c:v>709.82566655225014</c:v>
                      </c:pt>
                      <c:pt idx="8">
                        <c:v>548.03293354037498</c:v>
                      </c:pt>
                      <c:pt idx="9">
                        <c:v>129.46745025949997</c:v>
                      </c:pt>
                      <c:pt idx="10">
                        <c:v>46.419175997374992</c:v>
                      </c:pt>
                      <c:pt idx="11">
                        <c:v>30.674286997375003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D05B-47D6-8146-85DB2F6E286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'4. Inc Statement Reconciliation'!$B$18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Reconciliation'!$C$18:$S$18</c15:sqref>
                        </c15:fullRef>
                        <c15:formulaRef>
                          <c15:sqref>('4. Inc Statement Reconciliation'!$C$18:$E$18,'4. Inc Statement Reconciliation'!$G$18:$I$18,'4. Inc Statement Reconciliation'!$K$18:$M$18,'4. Inc Statement Reconciliation'!$O$18:$Q$18)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16.451073000000001</c:v>
                      </c:pt>
                      <c:pt idx="1">
                        <c:v>16.824080250000002</c:v>
                      </c:pt>
                      <c:pt idx="2">
                        <c:v>32.877924750000005</c:v>
                      </c:pt>
                      <c:pt idx="3">
                        <c:v>66.550306500000005</c:v>
                      </c:pt>
                      <c:pt idx="4">
                        <c:v>377.95807350000007</c:v>
                      </c:pt>
                      <c:pt idx="5">
                        <c:v>614.7353250000001</c:v>
                      </c:pt>
                      <c:pt idx="6">
                        <c:v>817.64642474999994</c:v>
                      </c:pt>
                      <c:pt idx="7">
                        <c:v>730.2367777500001</c:v>
                      </c:pt>
                      <c:pt idx="8">
                        <c:v>590.17982174999997</c:v>
                      </c:pt>
                      <c:pt idx="9">
                        <c:v>139.16561399999998</c:v>
                      </c:pt>
                      <c:pt idx="10">
                        <c:v>49.852176749999998</c:v>
                      </c:pt>
                      <c:pt idx="11">
                        <c:v>30.41704575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D05B-47D6-8146-85DB2F6E286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'4. Inc Statement Reconciliation'!$B$19</c15:sqref>
                        </c15:formulaRef>
                      </c:ext>
                    </c:extLst>
                    <c:strCache>
                      <c:ptCount val="1"/>
                      <c:pt idx="0">
                        <c:v>Variance $ (Plan – Actual)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Reconciliation'!$C$19:$S$19</c15:sqref>
                        </c15:fullRef>
                        <c15:formulaRef>
                          <c15:sqref>('4. Inc Statement Reconciliation'!$C$19:$E$19,'4. Inc Statement Reconciliation'!$G$19:$I$19,'4. Inc Statement Reconciliation'!$K$19:$M$19,'4. Inc Statement Reconciliation'!$O$19:$Q$19)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0.94761025131249887</c:v>
                      </c:pt>
                      <c:pt idx="1">
                        <c:v>7.9321498812500835E-2</c:v>
                      </c:pt>
                      <c:pt idx="2">
                        <c:v>0.49720224762500465</c:v>
                      </c:pt>
                      <c:pt idx="3">
                        <c:v>1.7888614952500035</c:v>
                      </c:pt>
                      <c:pt idx="4">
                        <c:v>23.045240223874998</c:v>
                      </c:pt>
                      <c:pt idx="5">
                        <c:v>34.377108707250045</c:v>
                      </c:pt>
                      <c:pt idx="6">
                        <c:v>107.8207581977498</c:v>
                      </c:pt>
                      <c:pt idx="7">
                        <c:v>20.41111119774996</c:v>
                      </c:pt>
                      <c:pt idx="8">
                        <c:v>42.14688820962499</c:v>
                      </c:pt>
                      <c:pt idx="9">
                        <c:v>9.6981637405000072</c:v>
                      </c:pt>
                      <c:pt idx="10">
                        <c:v>3.4330007526250057</c:v>
                      </c:pt>
                      <c:pt idx="11">
                        <c:v>-0.25724124737500276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D05B-47D6-8146-85DB2F6E286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'4. Inc Statement Reconciliation'!$B$20</c15:sqref>
                        </c15:formulaRef>
                      </c:ext>
                    </c:extLst>
                    <c:strCache>
                      <c:ptCount val="1"/>
                      <c:pt idx="0">
                        <c:v>Variance 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Reconciliation'!$C$20:$S$20</c15:sqref>
                        </c15:fullRef>
                        <c15:formulaRef>
                          <c15:sqref>('4. Inc Statement Reconciliation'!$C$20:$E$20,'4. Inc Statement Reconciliation'!$G$20:$I$20,'4. Inc Statement Reconciliation'!$K$20:$M$20,'4. Inc Statement Reconciliation'!$O$20:$Q$20)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6.1122490289643325E-2</c:v>
                      </c:pt>
                      <c:pt idx="1">
                        <c:v>4.7370941553204239E-3</c:v>
                      </c:pt>
                      <c:pt idx="2">
                        <c:v>1.5354884301563586E-2</c:v>
                      </c:pt>
                      <c:pt idx="3">
                        <c:v>2.7622322125746227E-2</c:v>
                      </c:pt>
                      <c:pt idx="4">
                        <c:v>6.4932113080130902E-2</c:v>
                      </c:pt>
                      <c:pt idx="5">
                        <c:v>5.9234293135102617E-2</c:v>
                      </c:pt>
                      <c:pt idx="6">
                        <c:v>0.15189751974094493</c:v>
                      </c:pt>
                      <c:pt idx="7">
                        <c:v>2.8755104470778534E-2</c:v>
                      </c:pt>
                      <c:pt idx="8">
                        <c:v>7.6905758085284701E-2</c:v>
                      </c:pt>
                      <c:pt idx="9">
                        <c:v>7.4908123401375024E-2</c:v>
                      </c:pt>
                      <c:pt idx="10">
                        <c:v>7.3956520745201121E-2</c:v>
                      </c:pt>
                      <c:pt idx="11">
                        <c:v>-8.3862176616205149E-3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D05B-47D6-8146-85DB2F6E286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'4. Inc Statement Reconciliation'!$B$21</c15:sqref>
                        </c15:formulaRef>
                      </c:ext>
                    </c:extLst>
                    <c:strCache>
                      <c:ptCount val="1"/>
                      <c:pt idx="0">
                        <c:v>Total Operating Expenses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Reconciliation'!$C$21:$S$21</c15:sqref>
                        </c15:fullRef>
                        <c15:formulaRef>
                          <c15:sqref>('4. Inc Statement Reconciliation'!$C$21:$E$21,'4. Inc Statement Reconciliation'!$G$21:$I$21,'4. Inc Statement Reconciliation'!$K$21:$M$21,'4. Inc Statement Reconciliation'!$O$21:$Q$21)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D05B-47D6-8146-85DB2F6E286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'4. Inc Statement Reconciliation'!$B$22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Reconciliation'!$C$22:$S$22</c15:sqref>
                        </c15:fullRef>
                        <c15:formulaRef>
                          <c15:sqref>('4. Inc Statement Reconciliation'!$C$22:$E$22,'4. Inc Statement Reconciliation'!$G$22:$I$22,'4. Inc Statement Reconciliation'!$K$22:$M$22,'4. Inc Statement Reconciliation'!$O$22:$Q$22)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48.694211333333335</c:v>
                      </c:pt>
                      <c:pt idx="1">
                        <c:v>48.694211333333335</c:v>
                      </c:pt>
                      <c:pt idx="2">
                        <c:v>48.694211333333335</c:v>
                      </c:pt>
                      <c:pt idx="3">
                        <c:v>48.694211333333335</c:v>
                      </c:pt>
                      <c:pt idx="4">
                        <c:v>48.694211333333335</c:v>
                      </c:pt>
                      <c:pt idx="5">
                        <c:v>48.694211333333335</c:v>
                      </c:pt>
                      <c:pt idx="6">
                        <c:v>48.694211333333335</c:v>
                      </c:pt>
                      <c:pt idx="7">
                        <c:v>48.694211333333335</c:v>
                      </c:pt>
                      <c:pt idx="8">
                        <c:v>48.694211333333335</c:v>
                      </c:pt>
                      <c:pt idx="9">
                        <c:v>48.694211333333335</c:v>
                      </c:pt>
                      <c:pt idx="10">
                        <c:v>48.694211333333335</c:v>
                      </c:pt>
                      <c:pt idx="11">
                        <c:v>48.694211333333335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D05B-47D6-8146-85DB2F6E286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'4. Inc Statement Reconciliation'!$B$23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Reconciliation'!$C$23:$S$23</c15:sqref>
                        </c15:fullRef>
                        <c15:formulaRef>
                          <c15:sqref>('4. Inc Statement Reconciliation'!$C$23:$E$23,'4. Inc Statement Reconciliation'!$G$23:$I$23,'4. Inc Statement Reconciliation'!$K$23:$M$23,'4. Inc Statement Reconciliation'!$O$23:$Q$23)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51.979530233333335</c:v>
                      </c:pt>
                      <c:pt idx="1">
                        <c:v>55.990504046666672</c:v>
                      </c:pt>
                      <c:pt idx="2">
                        <c:v>50.920079786666669</c:v>
                      </c:pt>
                      <c:pt idx="3">
                        <c:v>54.006379340000002</c:v>
                      </c:pt>
                      <c:pt idx="4">
                        <c:v>55.033462380000003</c:v>
                      </c:pt>
                      <c:pt idx="5">
                        <c:v>55.195420266666673</c:v>
                      </c:pt>
                      <c:pt idx="6">
                        <c:v>58.727137826666677</c:v>
                      </c:pt>
                      <c:pt idx="7">
                        <c:v>49.578237673333341</c:v>
                      </c:pt>
                      <c:pt idx="8">
                        <c:v>57.704595713333333</c:v>
                      </c:pt>
                      <c:pt idx="9">
                        <c:v>53.323509253333341</c:v>
                      </c:pt>
                      <c:pt idx="10">
                        <c:v>56.724493033333339</c:v>
                      </c:pt>
                      <c:pt idx="11">
                        <c:v>51.149578893333334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D05B-47D6-8146-85DB2F6E286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'4. Inc Statement Reconciliation'!$B$24</c15:sqref>
                        </c15:formulaRef>
                      </c:ext>
                    </c:extLst>
                    <c:strCache>
                      <c:ptCount val="1"/>
                      <c:pt idx="0">
                        <c:v>Variance $ (Actual – Plan)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Reconciliation'!$C$24:$S$24</c15:sqref>
                        </c15:fullRef>
                        <c15:formulaRef>
                          <c15:sqref>('4. Inc Statement Reconciliation'!$C$24:$E$24,'4. Inc Statement Reconciliation'!$G$24:$I$24,'4. Inc Statement Reconciliation'!$K$24:$M$24,'4. Inc Statement Reconciliation'!$O$24:$Q$24)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3.2853189</c:v>
                      </c:pt>
                      <c:pt idx="1">
                        <c:v>7.2962927133333366</c:v>
                      </c:pt>
                      <c:pt idx="2">
                        <c:v>2.2258684533333337</c:v>
                      </c:pt>
                      <c:pt idx="3">
                        <c:v>5.312168006666667</c:v>
                      </c:pt>
                      <c:pt idx="4">
                        <c:v>6.3392510466666678</c:v>
                      </c:pt>
                      <c:pt idx="5">
                        <c:v>6.5012089333333378</c:v>
                      </c:pt>
                      <c:pt idx="6">
                        <c:v>10.032926493333342</c:v>
                      </c:pt>
                      <c:pt idx="7">
                        <c:v>0.88402634000000546</c:v>
                      </c:pt>
                      <c:pt idx="8">
                        <c:v>9.0103843799999979</c:v>
                      </c:pt>
                      <c:pt idx="9">
                        <c:v>4.6292979200000062</c:v>
                      </c:pt>
                      <c:pt idx="10">
                        <c:v>8.0302817000000033</c:v>
                      </c:pt>
                      <c:pt idx="11">
                        <c:v>2.4553675599999991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D05B-47D6-8146-85DB2F6E286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'4. Inc Statement Reconciliation'!$B$25</c15:sqref>
                        </c15:formulaRef>
                      </c:ext>
                    </c:extLst>
                    <c:strCache>
                      <c:ptCount val="1"/>
                      <c:pt idx="0">
                        <c:v>Variance %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Reconciliation'!$C$25:$S$25</c15:sqref>
                        </c15:fullRef>
                        <c15:formulaRef>
                          <c15:sqref>('4. Inc Statement Reconciliation'!$C$25:$E$25,'4. Inc Statement Reconciliation'!$G$25:$I$25,'4. Inc Statement Reconciliation'!$K$25:$M$25,'4. Inc Statement Reconciliation'!$O$25:$Q$25)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6.7468366568472465E-2</c:v>
                      </c:pt>
                      <c:pt idx="1">
                        <c:v>0.14983901604621949</c:v>
                      </c:pt>
                      <c:pt idx="2">
                        <c:v>4.5711151128340149E-2</c:v>
                      </c:pt>
                      <c:pt idx="3">
                        <c:v>0.10909239232364883</c:v>
                      </c:pt>
                      <c:pt idx="4">
                        <c:v>0.13018490028048099</c:v>
                      </c:pt>
                      <c:pt idx="5">
                        <c:v>0.13351091957994141</c:v>
                      </c:pt>
                      <c:pt idx="6">
                        <c:v>0.20603940835294648</c:v>
                      </c:pt>
                      <c:pt idx="7">
                        <c:v>1.8154649511590928E-2</c:v>
                      </c:pt>
                      <c:pt idx="8">
                        <c:v>0.18504015432799489</c:v>
                      </c:pt>
                      <c:pt idx="9">
                        <c:v>9.5068752388459937E-2</c:v>
                      </c:pt>
                      <c:pt idx="10">
                        <c:v>0.16491245016844377</c:v>
                      </c:pt>
                      <c:pt idx="11">
                        <c:v>5.0424218665169995E-2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D05B-47D6-8146-85DB2F6E286D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'4. Inc Statement Reconciliation'!$B$26</c15:sqref>
                        </c15:formulaRef>
                      </c:ext>
                    </c:extLst>
                    <c:strCache>
                      <c:ptCount val="1"/>
                      <c:pt idx="0">
                        <c:v>Net Cash Flow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Reconciliation'!$C$26:$S$26</c15:sqref>
                        </c15:fullRef>
                        <c15:formulaRef>
                          <c15:sqref>('4. Inc Statement Reconciliation'!$C$26:$E$26,'4. Inc Statement Reconciliation'!$G$26:$I$26,'4. Inc Statement Reconciliation'!$K$26:$M$26,'4. Inc Statement Reconciliation'!$O$26:$Q$26)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D05B-47D6-8146-85DB2F6E286D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'4. Inc Statement Reconciliation'!$B$27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Reconciliation'!$C$27:$S$27</c15:sqref>
                        </c15:fullRef>
                        <c15:formulaRef>
                          <c15:sqref>('4. Inc Statement Reconciliation'!$C$27:$E$27,'4. Inc Statement Reconciliation'!$G$27:$I$27,'4. Inc Statement Reconciliation'!$K$27:$M$27,'4. Inc Statement Reconciliation'!$O$27:$Q$27)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-34.237720998826539</c:v>
                      </c:pt>
                      <c:pt idx="1">
                        <c:v>-33.324459429233798</c:v>
                      </c:pt>
                      <c:pt idx="2">
                        <c:v>-15.833771891181289</c:v>
                      </c:pt>
                      <c:pt idx="3">
                        <c:v>19.247754570945329</c:v>
                      </c:pt>
                      <c:pt idx="4">
                        <c:v>332.64571692383521</c:v>
                      </c:pt>
                      <c:pt idx="5">
                        <c:v>576.53679020230368</c:v>
                      </c:pt>
                      <c:pt idx="6">
                        <c:v>716.11890594653096</c:v>
                      </c:pt>
                      <c:pt idx="7">
                        <c:v>716.21158572361639</c:v>
                      </c:pt>
                      <c:pt idx="8">
                        <c:v>542.29861637775798</c:v>
                      </c:pt>
                      <c:pt idx="9">
                        <c:v>89.309519285180613</c:v>
                      </c:pt>
                      <c:pt idx="10">
                        <c:v>-1.8751606953029238</c:v>
                      </c:pt>
                      <c:pt idx="11">
                        <c:v>-17.187095632862121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D05B-47D6-8146-85DB2F6E286D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'4. Inc Statement Reconciliation'!$B$28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Reconciliation'!$C$28:$S$28</c15:sqref>
                        </c15:fullRef>
                        <c15:formulaRef>
                          <c15:sqref>('4. Inc Statement Reconciliation'!$C$28:$E$28,'4. Inc Statement Reconciliation'!$G$28:$I$28,'4. Inc Statement Reconciliation'!$K$28:$M$28,'4. Inc Statement Reconciliation'!$O$28:$Q$28)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-36.780150150139029</c:v>
                      </c:pt>
                      <c:pt idx="1">
                        <c:v>-40.305073641379636</c:v>
                      </c:pt>
                      <c:pt idx="2">
                        <c:v>-18.058842592139623</c:v>
                      </c:pt>
                      <c:pt idx="3">
                        <c:v>14.782725069028654</c:v>
                      </c:pt>
                      <c:pt idx="4">
                        <c:v>345.27872565329358</c:v>
                      </c:pt>
                      <c:pt idx="5">
                        <c:v>597.21097256172027</c:v>
                      </c:pt>
                      <c:pt idx="6">
                        <c:v>809.73022125544776</c:v>
                      </c:pt>
                      <c:pt idx="7">
                        <c:v>725.94144818586653</c:v>
                      </c:pt>
                      <c:pt idx="8">
                        <c:v>568.84534378813271</c:v>
                      </c:pt>
                      <c:pt idx="9">
                        <c:v>93.304557624680527</c:v>
                      </c:pt>
                      <c:pt idx="10">
                        <c:v>-5.0584431479279308</c:v>
                      </c:pt>
                      <c:pt idx="11">
                        <c:v>-20.073221945487123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D05B-47D6-8146-85DB2F6E286D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'4. Inc Statement Reconciliation'!$B$29</c15:sqref>
                        </c15:formulaRef>
                      </c:ext>
                    </c:extLst>
                    <c:strCache>
                      <c:ptCount val="1"/>
                      <c:pt idx="0">
                        <c:v>Variance $ (Actual –- Plan)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Reconciliation'!$C$29:$S$29</c15:sqref>
                        </c15:fullRef>
                        <c15:formulaRef>
                          <c15:sqref>('4. Inc Statement Reconciliation'!$C$29:$E$29,'4. Inc Statement Reconciliation'!$G$29:$I$29,'4. Inc Statement Reconciliation'!$K$29:$M$29,'4. Inc Statement Reconciliation'!$O$29:$Q$29)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-2.5424291513124899</c:v>
                      </c:pt>
                      <c:pt idx="1">
                        <c:v>-6.9806142121458379</c:v>
                      </c:pt>
                      <c:pt idx="2">
                        <c:v>-2.2250707009583337</c:v>
                      </c:pt>
                      <c:pt idx="3">
                        <c:v>-4.4650295019166748</c:v>
                      </c:pt>
                      <c:pt idx="4">
                        <c:v>12.633008729458368</c:v>
                      </c:pt>
                      <c:pt idx="5">
                        <c:v>20.674182359416591</c:v>
                      </c:pt>
                      <c:pt idx="6">
                        <c:v>93.611315308916801</c:v>
                      </c:pt>
                      <c:pt idx="7">
                        <c:v>9.7298624622501393</c:v>
                      </c:pt>
                      <c:pt idx="8">
                        <c:v>26.546727410374729</c:v>
                      </c:pt>
                      <c:pt idx="9">
                        <c:v>3.9950383394999136</c:v>
                      </c:pt>
                      <c:pt idx="10">
                        <c:v>-3.183282452625007</c:v>
                      </c:pt>
                      <c:pt idx="11">
                        <c:v>-2.8861263126250023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D05B-47D6-8146-85DB2F6E286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9"/>
          <c:order val="9"/>
          <c:tx>
            <c:strRef>
              <c:f>'4. Inc Statement Reconciliation'!$B$15</c:f>
              <c:strCache>
                <c:ptCount val="1"/>
                <c:pt idx="0">
                  <c:v>Variance 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'4. Inc Statement Reconciliation'!$C$5:$S$5</c15:sqref>
                  </c15:fullRef>
                </c:ext>
              </c:extLst>
              <c:f>('4. Inc Statement Reconciliation'!$C$5:$E$5,'4. Inc Statement Reconciliation'!$G$5:$I$5,'4. Inc Statement Reconciliation'!$K$5:$M$5,'4. Inc Statement Reconciliation'!$O$5:$Q$5)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Inc Statement Reconciliation'!$C$15:$S$15</c15:sqref>
                  </c15:fullRef>
                </c:ext>
              </c:extLst>
              <c:f>('4. Inc Statement Reconciliation'!$C$15:$E$15,'4. Inc Statement Reconciliation'!$G$15:$I$15,'4. Inc Statement Reconciliation'!$K$15:$M$15,'4. Inc Statement Reconciliation'!$O$15:$Q$15)</c:f>
              <c:numCache>
                <c:formatCode>0.00%</c:formatCode>
                <c:ptCount val="12"/>
                <c:pt idx="0">
                  <c:v>6.3524916414583826E-2</c:v>
                </c:pt>
                <c:pt idx="1">
                  <c:v>1.1063011063011084E-2</c:v>
                </c:pt>
                <c:pt idx="2">
                  <c:v>1.725748561876194E-2</c:v>
                </c:pt>
                <c:pt idx="3">
                  <c:v>9.39082550764536E-3</c:v>
                </c:pt>
                <c:pt idx="4">
                  <c:v>5.770887166235994E-2</c:v>
                </c:pt>
                <c:pt idx="5">
                  <c:v>4.429535709156561E-2</c:v>
                </c:pt>
                <c:pt idx="6">
                  <c:v>0.14531807555063364</c:v>
                </c:pt>
                <c:pt idx="7">
                  <c:v>2.0694206740717353E-3</c:v>
                </c:pt>
                <c:pt idx="8">
                  <c:v>5.3087525025568759E-2</c:v>
                </c:pt>
                <c:pt idx="9">
                  <c:v>7.2856221792391873E-2</c:v>
                </c:pt>
                <c:pt idx="10">
                  <c:v>8.7554511908755558E-2</c:v>
                </c:pt>
                <c:pt idx="11">
                  <c:v>-2.6651216685979154E-2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5B-47D6-8146-85DB2F6E2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30944"/>
        <c:axId val="591609728"/>
        <c:extLst>
          <c:ext xmlns:c15="http://schemas.microsoft.com/office/drawing/2012/chart" uri="{02D57815-91ED-43cb-92C2-25804820EDAC}">
            <c15:filteredLineSeries>
              <c15:ser>
                <c:idx val="24"/>
                <c:order val="24"/>
                <c:tx>
                  <c:strRef>
                    <c:extLst>
                      <c:ext uri="{02D57815-91ED-43cb-92C2-25804820EDAC}">
                        <c15:formulaRef>
                          <c15:sqref>'4. Inc Statement Reconciliation'!$B$30</c15:sqref>
                        </c15:formulaRef>
                      </c:ext>
                    </c:extLst>
                    <c:strCache>
                      <c:ptCount val="1"/>
                      <c:pt idx="0">
                        <c:v>Variance %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'4. Inc Statement Reconciliation'!$C$30:$S$30</c15:sqref>
                        </c15:fullRef>
                        <c15:formulaRef>
                          <c15:sqref>('4. Inc Statement Reconciliation'!$C$30:$E$30,'4. Inc Statement Reconciliation'!$G$30:$I$30,'4. Inc Statement Reconciliation'!$K$30:$M$30,'4. Inc Statement Reconciliation'!$O$30:$Q$30)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7.4258130422863985E-2</c:v>
                      </c:pt>
                      <c:pt idx="1">
                        <c:v>0.20947419198110417</c:v>
                      </c:pt>
                      <c:pt idx="2">
                        <c:v>0.14052688874453217</c:v>
                      </c:pt>
                      <c:pt idx="3">
                        <c:v>-0.2319766435850486</c:v>
                      </c:pt>
                      <c:pt idx="4">
                        <c:v>3.7977367772184203E-2</c:v>
                      </c:pt>
                      <c:pt idx="5">
                        <c:v>3.5859259479628577E-2</c:v>
                      </c:pt>
                      <c:pt idx="6">
                        <c:v>0.13072035179016248</c:v>
                      </c:pt>
                      <c:pt idx="7">
                        <c:v>1.3585178816145066E-2</c:v>
                      </c:pt>
                      <c:pt idx="8">
                        <c:v>4.8952231498747972E-2</c:v>
                      </c:pt>
                      <c:pt idx="9">
                        <c:v>4.4732503001646121E-2</c:v>
                      </c:pt>
                      <c:pt idx="10">
                        <c:v>1.6976051495740005</c:v>
                      </c:pt>
                      <c:pt idx="11">
                        <c:v>0.16792402708847809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D05B-47D6-8146-85DB2F6E286D}"/>
                  </c:ext>
                </c:extLst>
              </c15:ser>
            </c15:filteredLineSeries>
          </c:ext>
        </c:extLst>
      </c:lineChart>
      <c:catAx>
        <c:axId val="5916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611392"/>
        <c:crosses val="autoZero"/>
        <c:auto val="1"/>
        <c:lblAlgn val="ctr"/>
        <c:lblOffset val="100"/>
        <c:noMultiLvlLbl val="0"/>
      </c:catAx>
      <c:valAx>
        <c:axId val="5916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628448"/>
        <c:crosses val="autoZero"/>
        <c:crossBetween val="between"/>
      </c:valAx>
      <c:valAx>
        <c:axId val="591609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630944"/>
        <c:crosses val="max"/>
        <c:crossBetween val="between"/>
      </c:valAx>
      <c:catAx>
        <c:axId val="591630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1609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SAlary and Wages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tx>
            <c:strRef>
              <c:f>'4. Inc Statement Reconciliation'!$B$19</c:f>
              <c:strCache>
                <c:ptCount val="1"/>
                <c:pt idx="0">
                  <c:v>Variance $ (Plan – Actual)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'4. Inc Statement Reconciliation'!$C$5:$S$5</c15:sqref>
                  </c15:fullRef>
                </c:ext>
              </c:extLst>
              <c:f>('4. Inc Statement Reconciliation'!$C$5:$E$5,'4. Inc Statement Reconciliation'!$G$5:$I$5,'4. Inc Statement Reconciliation'!$K$5:$M$5,'4. Inc Statement Reconciliation'!$O$5:$Q$5)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Inc Statement Reconciliation'!$C$19:$S$19</c15:sqref>
                  </c15:fullRef>
                </c:ext>
              </c:extLst>
              <c:f>('4. Inc Statement Reconciliation'!$C$19:$E$19,'4. Inc Statement Reconciliation'!$G$19:$I$19,'4. Inc Statement Reconciliation'!$K$19:$M$19,'4. Inc Statement Reconciliation'!$O$19:$Q$19)</c:f>
              <c:numCache>
                <c:formatCode>"$"#,##0_);\("$"#,##0\)</c:formatCode>
                <c:ptCount val="12"/>
                <c:pt idx="0">
                  <c:v>0.94761025131249887</c:v>
                </c:pt>
                <c:pt idx="1">
                  <c:v>7.9321498812500835E-2</c:v>
                </c:pt>
                <c:pt idx="2">
                  <c:v>0.49720224762500465</c:v>
                </c:pt>
                <c:pt idx="3">
                  <c:v>1.7888614952500035</c:v>
                </c:pt>
                <c:pt idx="4">
                  <c:v>23.045240223874998</c:v>
                </c:pt>
                <c:pt idx="5">
                  <c:v>34.377108707250045</c:v>
                </c:pt>
                <c:pt idx="6">
                  <c:v>107.8207581977498</c:v>
                </c:pt>
                <c:pt idx="7">
                  <c:v>20.41111119774996</c:v>
                </c:pt>
                <c:pt idx="8">
                  <c:v>42.14688820962499</c:v>
                </c:pt>
                <c:pt idx="9">
                  <c:v>9.6981637405000072</c:v>
                </c:pt>
                <c:pt idx="10">
                  <c:v>3.4330007526250057</c:v>
                </c:pt>
                <c:pt idx="11">
                  <c:v>-0.25724124737500276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712-4318-B5D0-69820D522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628448"/>
        <c:axId val="591611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'4. Inc Statement Reconciliation'!$B$6</c15:sqref>
                        </c15:formulaRef>
                      </c:ext>
                    </c:extLst>
                    <c:strCache>
                      <c:ptCount val="1"/>
                      <c:pt idx="0">
                        <c:v>Total Income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'4. Inc Statement Reconciliation'!$C$6:$S$6</c15:sqref>
                        </c15:fullRef>
                        <c15:formulaRef>
                          <c15:sqref>('4. Inc Statement Reconciliation'!$C$6:$E$6,'4. Inc Statement Reconciliation'!$G$6:$I$6,'4. Inc Statement Reconciliation'!$K$6:$M$6,'4. Inc Statement Reconciliation'!$O$6:$Q$6)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712-4318-B5D0-69820D5225F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Reconciliation'!$B$7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Reconciliation'!$C$7:$S$7</c15:sqref>
                        </c15:fullRef>
                        <c15:formulaRef>
                          <c15:sqref>('4. Inc Statement Reconciliation'!$C$7:$E$7,'4. Inc Statement Reconciliation'!$G$7:$I$7,'4. Inc Statement Reconciliation'!$K$7:$M$7,'4. Inc Statement Reconciliation'!$O$7:$Q$7)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51.112499999999997</c:v>
                      </c:pt>
                      <c:pt idx="1">
                        <c:v>55.125</c:v>
                      </c:pt>
                      <c:pt idx="2">
                        <c:v>108.05</c:v>
                      </c:pt>
                      <c:pt idx="3">
                        <c:v>216.1</c:v>
                      </c:pt>
                      <c:pt idx="4">
                        <c:v>1185.1875</c:v>
                      </c:pt>
                      <c:pt idx="5">
                        <c:v>1938.5625</c:v>
                      </c:pt>
                      <c:pt idx="6">
                        <c:v>2370.375</c:v>
                      </c:pt>
                      <c:pt idx="7">
                        <c:v>2370.375</c:v>
                      </c:pt>
                      <c:pt idx="8">
                        <c:v>1830.9</c:v>
                      </c:pt>
                      <c:pt idx="9">
                        <c:v>431.81250000000006</c:v>
                      </c:pt>
                      <c:pt idx="10">
                        <c:v>154.25</c:v>
                      </c:pt>
                      <c:pt idx="11">
                        <c:v>101.45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712-4318-B5D0-69820D5225F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Reconciliation'!$B$8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Reconciliation'!$C$8:$S$8</c15:sqref>
                        </c15:fullRef>
                        <c15:formulaRef>
                          <c15:sqref>('4. Inc Statement Reconciliation'!$C$8:$E$8,'4. Inc Statement Reconciliation'!$G$8:$I$8,'4. Inc Statement Reconciliation'!$K$8:$M$8,'4. Inc Statement Reconciliation'!$O$8:$Q$8)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54</c:v>
                      </c:pt>
                      <c:pt idx="1">
                        <c:v>55.75</c:v>
                      </c:pt>
                      <c:pt idx="2">
                        <c:v>109.25</c:v>
                      </c:pt>
                      <c:pt idx="3">
                        <c:v>219.5</c:v>
                      </c:pt>
                      <c:pt idx="4">
                        <c:v>1253</c:v>
                      </c:pt>
                      <c:pt idx="5">
                        <c:v>2032.5</c:v>
                      </c:pt>
                      <c:pt idx="6">
                        <c:v>2711.75</c:v>
                      </c:pt>
                      <c:pt idx="7">
                        <c:v>2403.25</c:v>
                      </c:pt>
                      <c:pt idx="8">
                        <c:v>1945.25</c:v>
                      </c:pt>
                      <c:pt idx="9">
                        <c:v>462</c:v>
                      </c:pt>
                      <c:pt idx="10">
                        <c:v>167.75</c:v>
                      </c:pt>
                      <c:pt idx="11">
                        <c:v>99.75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712-4318-B5D0-69820D5225F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Reconciliation'!$B$9</c15:sqref>
                        </c15:formulaRef>
                      </c:ext>
                    </c:extLst>
                    <c:strCache>
                      <c:ptCount val="1"/>
                      <c:pt idx="0">
                        <c:v>Variance $ (Actual - Plan)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Reconciliation'!$C$9:$S$9</c15:sqref>
                        </c15:fullRef>
                        <c15:formulaRef>
                          <c15:sqref>('4. Inc Statement Reconciliation'!$C$9:$E$9,'4. Inc Statement Reconciliation'!$G$9:$I$9,'4. Inc Statement Reconciliation'!$K$9:$M$9,'4. Inc Statement Reconciliation'!$O$9:$Q$9)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2.8875000000000028</c:v>
                      </c:pt>
                      <c:pt idx="1">
                        <c:v>0.625</c:v>
                      </c:pt>
                      <c:pt idx="2">
                        <c:v>1.2000000000000028</c:v>
                      </c:pt>
                      <c:pt idx="3">
                        <c:v>3.4000000000000057</c:v>
                      </c:pt>
                      <c:pt idx="4">
                        <c:v>67.8125</c:v>
                      </c:pt>
                      <c:pt idx="5">
                        <c:v>93.9375</c:v>
                      </c:pt>
                      <c:pt idx="6">
                        <c:v>341.375</c:v>
                      </c:pt>
                      <c:pt idx="7">
                        <c:v>32.875</c:v>
                      </c:pt>
                      <c:pt idx="8">
                        <c:v>114.34999999999991</c:v>
                      </c:pt>
                      <c:pt idx="9">
                        <c:v>30.187499999999943</c:v>
                      </c:pt>
                      <c:pt idx="10">
                        <c:v>13.5</c:v>
                      </c:pt>
                      <c:pt idx="11">
                        <c:v>-1.7000000000000028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712-4318-B5D0-69820D5225F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Reconciliation'!$B$10</c15:sqref>
                        </c15:formulaRef>
                      </c:ext>
                    </c:extLst>
                    <c:strCache>
                      <c:ptCount val="1"/>
                      <c:pt idx="0">
                        <c:v>Variance 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Reconciliation'!$C$10:$S$10</c15:sqref>
                        </c15:fullRef>
                        <c15:formulaRef>
                          <c15:sqref>('4. Inc Statement Reconciliation'!$C$10:$E$10,'4. Inc Statement Reconciliation'!$G$10:$I$10,'4. Inc Statement Reconciliation'!$K$10:$M$10,'4. Inc Statement Reconciliation'!$O$10:$Q$10)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5.6493030080704387E-2</c:v>
                      </c:pt>
                      <c:pt idx="1">
                        <c:v>1.1337868480725623E-2</c:v>
                      </c:pt>
                      <c:pt idx="2">
                        <c:v>1.1105969458584015E-2</c:v>
                      </c:pt>
                      <c:pt idx="3">
                        <c:v>1.5733456732994013E-2</c:v>
                      </c:pt>
                      <c:pt idx="4">
                        <c:v>5.7216685123661869E-2</c:v>
                      </c:pt>
                      <c:pt idx="5">
                        <c:v>4.8457297610987521E-2</c:v>
                      </c:pt>
                      <c:pt idx="6">
                        <c:v>0.14401729684121711</c:v>
                      </c:pt>
                      <c:pt idx="7">
                        <c:v>1.3869113536887624E-2</c:v>
                      </c:pt>
                      <c:pt idx="8">
                        <c:v>6.2455622917690704E-2</c:v>
                      </c:pt>
                      <c:pt idx="9">
                        <c:v>6.9908814589665511E-2</c:v>
                      </c:pt>
                      <c:pt idx="10">
                        <c:v>8.7520259319286878E-2</c:v>
                      </c:pt>
                      <c:pt idx="11">
                        <c:v>-1.6757023164120283E-2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712-4318-B5D0-69820D5225F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Reconciliation'!$B$11</c15:sqref>
                        </c15:formulaRef>
                      </c:ext>
                    </c:extLst>
                    <c:strCache>
                      <c:ptCount val="1"/>
                      <c:pt idx="0">
                        <c:v>Total Cost of Sales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Reconciliation'!$C$11:$S$11</c15:sqref>
                        </c15:fullRef>
                        <c15:formulaRef>
                          <c15:sqref>('4. Inc Statement Reconciliation'!$C$11:$E$11,'4. Inc Statement Reconciliation'!$G$11:$I$11,'4. Inc Statement Reconciliation'!$K$11:$M$11,'4. Inc Statement Reconciliation'!$O$11:$Q$11)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712-4318-B5D0-69820D5225F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Reconciliation'!$B$12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Reconciliation'!$C$12:$S$12</c15:sqref>
                        </c15:fullRef>
                        <c15:formulaRef>
                          <c15:sqref>('4. Inc Statement Reconciliation'!$C$12:$E$12,'4. Inc Statement Reconciliation'!$G$12:$I$12,'4. Inc Statement Reconciliation'!$K$12:$M$12,'4. Inc Statement Reconciliation'!$O$12:$Q$12)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18.842999999999996</c:v>
                      </c:pt>
                      <c:pt idx="1">
                        <c:v>20.79</c:v>
                      </c:pt>
                      <c:pt idx="2">
                        <c:v>40.677999999999997</c:v>
                      </c:pt>
                      <c:pt idx="3">
                        <c:v>81.355999999999995</c:v>
                      </c:pt>
                      <c:pt idx="4">
                        <c:v>446.98500000000001</c:v>
                      </c:pt>
                      <c:pt idx="5">
                        <c:v>731.11500000000001</c:v>
                      </c:pt>
                      <c:pt idx="6">
                        <c:v>893.97</c:v>
                      </c:pt>
                      <c:pt idx="7">
                        <c:v>893.97</c:v>
                      </c:pt>
                      <c:pt idx="8">
                        <c:v>690.29399999999998</c:v>
                      </c:pt>
                      <c:pt idx="9">
                        <c:v>162.85500000000002</c:v>
                      </c:pt>
                      <c:pt idx="10">
                        <c:v>59.62</c:v>
                      </c:pt>
                      <c:pt idx="11">
                        <c:v>37.972000000000001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6712-4318-B5D0-69820D5225F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Reconciliation'!$B$13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Reconciliation'!$C$13:$S$13</c15:sqref>
                        </c15:fullRef>
                        <c15:formulaRef>
                          <c15:sqref>('4. Inc Statement Reconciliation'!$C$13:$E$13,'4. Inc Statement Reconciliation'!$G$13:$I$13,'4. Inc Statement Reconciliation'!$K$13:$M$13,'4. Inc Statement Reconciliation'!$O$13:$Q$13)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20.04</c:v>
                      </c:pt>
                      <c:pt idx="1">
                        <c:v>21.02</c:v>
                      </c:pt>
                      <c:pt idx="2">
                        <c:v>41.379999999999995</c:v>
                      </c:pt>
                      <c:pt idx="3">
                        <c:v>82.11999999999999</c:v>
                      </c:pt>
                      <c:pt idx="4">
                        <c:v>472.78</c:v>
                      </c:pt>
                      <c:pt idx="5">
                        <c:v>763.5</c:v>
                      </c:pt>
                      <c:pt idx="6">
                        <c:v>1023.88</c:v>
                      </c:pt>
                      <c:pt idx="7">
                        <c:v>895.81999999999994</c:v>
                      </c:pt>
                      <c:pt idx="8">
                        <c:v>726.93999999999994</c:v>
                      </c:pt>
                      <c:pt idx="9">
                        <c:v>174.72</c:v>
                      </c:pt>
                      <c:pt idx="10">
                        <c:v>64.84</c:v>
                      </c:pt>
                      <c:pt idx="11">
                        <c:v>36.96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6712-4318-B5D0-69820D5225F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'4. Inc Statement Reconciliation'!$B$14</c15:sqref>
                        </c15:formulaRef>
                      </c:ext>
                    </c:extLst>
                    <c:strCache>
                      <c:ptCount val="1"/>
                      <c:pt idx="0">
                        <c:v>Variance $ (Plan – Actual)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Reconciliation'!$C$14:$S$14</c15:sqref>
                        </c15:fullRef>
                        <c15:formulaRef>
                          <c15:sqref>('4. Inc Statement Reconciliation'!$C$14:$E$14,'4. Inc Statement Reconciliation'!$G$14:$I$14,'4. Inc Statement Reconciliation'!$K$14:$M$14,'4. Inc Statement Reconciliation'!$O$14:$Q$14)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1.1970000000000027</c:v>
                      </c:pt>
                      <c:pt idx="1">
                        <c:v>0.23000000000000043</c:v>
                      </c:pt>
                      <c:pt idx="2">
                        <c:v>0.70199999999999818</c:v>
                      </c:pt>
                      <c:pt idx="3">
                        <c:v>0.76399999999999579</c:v>
                      </c:pt>
                      <c:pt idx="4">
                        <c:v>25.794999999999959</c:v>
                      </c:pt>
                      <c:pt idx="5">
                        <c:v>32.384999999999991</c:v>
                      </c:pt>
                      <c:pt idx="6">
                        <c:v>129.90999999999997</c:v>
                      </c:pt>
                      <c:pt idx="7">
                        <c:v>1.8499999999999091</c:v>
                      </c:pt>
                      <c:pt idx="8">
                        <c:v>36.645999999999958</c:v>
                      </c:pt>
                      <c:pt idx="9">
                        <c:v>11.864999999999981</c:v>
                      </c:pt>
                      <c:pt idx="10">
                        <c:v>5.220000000000006</c:v>
                      </c:pt>
                      <c:pt idx="11">
                        <c:v>-1.0120000000000005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712-4318-B5D0-69820D5225F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Reconciliation'!$B$16</c15:sqref>
                        </c15:formulaRef>
                      </c:ext>
                    </c:extLst>
                    <c:strCache>
                      <c:ptCount val="1"/>
                      <c:pt idx="0">
                        <c:v>Total Salary and Wages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Reconciliation'!$C$16:$S$16</c15:sqref>
                        </c15:fullRef>
                        <c15:formulaRef>
                          <c15:sqref>('4. Inc Statement Reconciliation'!$C$16:$E$16,'4. Inc Statement Reconciliation'!$G$16:$I$16,'4. Inc Statement Reconciliation'!$K$16:$M$16,'4. Inc Statement Reconciliation'!$O$16:$Q$16)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712-4318-B5D0-69820D5225F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Reconciliation'!$B$17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Reconciliation'!$C$17:$S$17</c15:sqref>
                        </c15:fullRef>
                        <c15:formulaRef>
                          <c15:sqref>('4. Inc Statement Reconciliation'!$C$17:$E$17,'4. Inc Statement Reconciliation'!$G$17:$I$17,'4. Inc Statement Reconciliation'!$K$17:$M$17,'4. Inc Statement Reconciliation'!$O$17:$Q$17)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15.503462748687502</c:v>
                      </c:pt>
                      <c:pt idx="1">
                        <c:v>16.744758751187501</c:v>
                      </c:pt>
                      <c:pt idx="2">
                        <c:v>32.380722502375001</c:v>
                      </c:pt>
                      <c:pt idx="3">
                        <c:v>64.761445004750001</c:v>
                      </c:pt>
                      <c:pt idx="4">
                        <c:v>354.91283327612507</c:v>
                      </c:pt>
                      <c:pt idx="5">
                        <c:v>580.35821629275006</c:v>
                      </c:pt>
                      <c:pt idx="6">
                        <c:v>709.82566655225014</c:v>
                      </c:pt>
                      <c:pt idx="7">
                        <c:v>709.82566655225014</c:v>
                      </c:pt>
                      <c:pt idx="8">
                        <c:v>548.03293354037498</c:v>
                      </c:pt>
                      <c:pt idx="9">
                        <c:v>129.46745025949997</c:v>
                      </c:pt>
                      <c:pt idx="10">
                        <c:v>46.419175997374992</c:v>
                      </c:pt>
                      <c:pt idx="11">
                        <c:v>30.674286997375003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6712-4318-B5D0-69820D5225F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Reconciliation'!$B$18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Reconciliation'!$C$18:$S$18</c15:sqref>
                        </c15:fullRef>
                        <c15:formulaRef>
                          <c15:sqref>('4. Inc Statement Reconciliation'!$C$18:$E$18,'4. Inc Statement Reconciliation'!$G$18:$I$18,'4. Inc Statement Reconciliation'!$K$18:$M$18,'4. Inc Statement Reconciliation'!$O$18:$Q$18)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16.451073000000001</c:v>
                      </c:pt>
                      <c:pt idx="1">
                        <c:v>16.824080250000002</c:v>
                      </c:pt>
                      <c:pt idx="2">
                        <c:v>32.877924750000005</c:v>
                      </c:pt>
                      <c:pt idx="3">
                        <c:v>66.550306500000005</c:v>
                      </c:pt>
                      <c:pt idx="4">
                        <c:v>377.95807350000007</c:v>
                      </c:pt>
                      <c:pt idx="5">
                        <c:v>614.7353250000001</c:v>
                      </c:pt>
                      <c:pt idx="6">
                        <c:v>817.64642474999994</c:v>
                      </c:pt>
                      <c:pt idx="7">
                        <c:v>730.2367777500001</c:v>
                      </c:pt>
                      <c:pt idx="8">
                        <c:v>590.17982174999997</c:v>
                      </c:pt>
                      <c:pt idx="9">
                        <c:v>139.16561399999998</c:v>
                      </c:pt>
                      <c:pt idx="10">
                        <c:v>49.852176749999998</c:v>
                      </c:pt>
                      <c:pt idx="11">
                        <c:v>30.41704575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6712-4318-B5D0-69820D5225F6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Reconciliation'!$B$21</c15:sqref>
                        </c15:formulaRef>
                      </c:ext>
                    </c:extLst>
                    <c:strCache>
                      <c:ptCount val="1"/>
                      <c:pt idx="0">
                        <c:v>Total Operating Expenses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Reconciliation'!$C$21:$S$21</c15:sqref>
                        </c15:fullRef>
                        <c15:formulaRef>
                          <c15:sqref>('4. Inc Statement Reconciliation'!$C$21:$E$21,'4. Inc Statement Reconciliation'!$G$21:$I$21,'4. Inc Statement Reconciliation'!$K$21:$M$21,'4. Inc Statement Reconciliation'!$O$21:$Q$21)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6712-4318-B5D0-69820D5225F6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Reconciliation'!$B$22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Reconciliation'!$C$22:$S$22</c15:sqref>
                        </c15:fullRef>
                        <c15:formulaRef>
                          <c15:sqref>('4. Inc Statement Reconciliation'!$C$22:$E$22,'4. Inc Statement Reconciliation'!$G$22:$I$22,'4. Inc Statement Reconciliation'!$K$22:$M$22,'4. Inc Statement Reconciliation'!$O$22:$Q$22)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48.694211333333335</c:v>
                      </c:pt>
                      <c:pt idx="1">
                        <c:v>48.694211333333335</c:v>
                      </c:pt>
                      <c:pt idx="2">
                        <c:v>48.694211333333335</c:v>
                      </c:pt>
                      <c:pt idx="3">
                        <c:v>48.694211333333335</c:v>
                      </c:pt>
                      <c:pt idx="4">
                        <c:v>48.694211333333335</c:v>
                      </c:pt>
                      <c:pt idx="5">
                        <c:v>48.694211333333335</c:v>
                      </c:pt>
                      <c:pt idx="6">
                        <c:v>48.694211333333335</c:v>
                      </c:pt>
                      <c:pt idx="7">
                        <c:v>48.694211333333335</c:v>
                      </c:pt>
                      <c:pt idx="8">
                        <c:v>48.694211333333335</c:v>
                      </c:pt>
                      <c:pt idx="9">
                        <c:v>48.694211333333335</c:v>
                      </c:pt>
                      <c:pt idx="10">
                        <c:v>48.694211333333335</c:v>
                      </c:pt>
                      <c:pt idx="11">
                        <c:v>48.694211333333335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6712-4318-B5D0-69820D5225F6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Reconciliation'!$B$23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Reconciliation'!$C$23:$S$23</c15:sqref>
                        </c15:fullRef>
                        <c15:formulaRef>
                          <c15:sqref>('4. Inc Statement Reconciliation'!$C$23:$E$23,'4. Inc Statement Reconciliation'!$G$23:$I$23,'4. Inc Statement Reconciliation'!$K$23:$M$23,'4. Inc Statement Reconciliation'!$O$23:$Q$23)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51.979530233333335</c:v>
                      </c:pt>
                      <c:pt idx="1">
                        <c:v>55.990504046666672</c:v>
                      </c:pt>
                      <c:pt idx="2">
                        <c:v>50.920079786666669</c:v>
                      </c:pt>
                      <c:pt idx="3">
                        <c:v>54.006379340000002</c:v>
                      </c:pt>
                      <c:pt idx="4">
                        <c:v>55.033462380000003</c:v>
                      </c:pt>
                      <c:pt idx="5">
                        <c:v>55.195420266666673</c:v>
                      </c:pt>
                      <c:pt idx="6">
                        <c:v>58.727137826666677</c:v>
                      </c:pt>
                      <c:pt idx="7">
                        <c:v>49.578237673333341</c:v>
                      </c:pt>
                      <c:pt idx="8">
                        <c:v>57.704595713333333</c:v>
                      </c:pt>
                      <c:pt idx="9">
                        <c:v>53.323509253333341</c:v>
                      </c:pt>
                      <c:pt idx="10">
                        <c:v>56.724493033333339</c:v>
                      </c:pt>
                      <c:pt idx="11">
                        <c:v>51.149578893333334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6712-4318-B5D0-69820D5225F6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Reconciliation'!$B$24</c15:sqref>
                        </c15:formulaRef>
                      </c:ext>
                    </c:extLst>
                    <c:strCache>
                      <c:ptCount val="1"/>
                      <c:pt idx="0">
                        <c:v>Variance $ (Actual – Plan)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Reconciliation'!$C$24:$S$24</c15:sqref>
                        </c15:fullRef>
                        <c15:formulaRef>
                          <c15:sqref>('4. Inc Statement Reconciliation'!$C$24:$E$24,'4. Inc Statement Reconciliation'!$G$24:$I$24,'4. Inc Statement Reconciliation'!$K$24:$M$24,'4. Inc Statement Reconciliation'!$O$24:$Q$24)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3.2853189</c:v>
                      </c:pt>
                      <c:pt idx="1">
                        <c:v>7.2962927133333366</c:v>
                      </c:pt>
                      <c:pt idx="2">
                        <c:v>2.2258684533333337</c:v>
                      </c:pt>
                      <c:pt idx="3">
                        <c:v>5.312168006666667</c:v>
                      </c:pt>
                      <c:pt idx="4">
                        <c:v>6.3392510466666678</c:v>
                      </c:pt>
                      <c:pt idx="5">
                        <c:v>6.5012089333333378</c:v>
                      </c:pt>
                      <c:pt idx="6">
                        <c:v>10.032926493333342</c:v>
                      </c:pt>
                      <c:pt idx="7">
                        <c:v>0.88402634000000546</c:v>
                      </c:pt>
                      <c:pt idx="8">
                        <c:v>9.0103843799999979</c:v>
                      </c:pt>
                      <c:pt idx="9">
                        <c:v>4.6292979200000062</c:v>
                      </c:pt>
                      <c:pt idx="10">
                        <c:v>8.0302817000000033</c:v>
                      </c:pt>
                      <c:pt idx="11">
                        <c:v>2.4553675599999991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6712-4318-B5D0-69820D5225F6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Reconciliation'!$B$25</c15:sqref>
                        </c15:formulaRef>
                      </c:ext>
                    </c:extLst>
                    <c:strCache>
                      <c:ptCount val="1"/>
                      <c:pt idx="0">
                        <c:v>Variance %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Reconciliation'!$C$25:$S$25</c15:sqref>
                        </c15:fullRef>
                        <c15:formulaRef>
                          <c15:sqref>('4. Inc Statement Reconciliation'!$C$25:$E$25,'4. Inc Statement Reconciliation'!$G$25:$I$25,'4. Inc Statement Reconciliation'!$K$25:$M$25,'4. Inc Statement Reconciliation'!$O$25:$Q$25)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6.7468366568472465E-2</c:v>
                      </c:pt>
                      <c:pt idx="1">
                        <c:v>0.14983901604621949</c:v>
                      </c:pt>
                      <c:pt idx="2">
                        <c:v>4.5711151128340149E-2</c:v>
                      </c:pt>
                      <c:pt idx="3">
                        <c:v>0.10909239232364883</c:v>
                      </c:pt>
                      <c:pt idx="4">
                        <c:v>0.13018490028048099</c:v>
                      </c:pt>
                      <c:pt idx="5">
                        <c:v>0.13351091957994141</c:v>
                      </c:pt>
                      <c:pt idx="6">
                        <c:v>0.20603940835294648</c:v>
                      </c:pt>
                      <c:pt idx="7">
                        <c:v>1.8154649511590928E-2</c:v>
                      </c:pt>
                      <c:pt idx="8">
                        <c:v>0.18504015432799489</c:v>
                      </c:pt>
                      <c:pt idx="9">
                        <c:v>9.5068752388459937E-2</c:v>
                      </c:pt>
                      <c:pt idx="10">
                        <c:v>0.16491245016844377</c:v>
                      </c:pt>
                      <c:pt idx="11">
                        <c:v>5.0424218665169995E-2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6712-4318-B5D0-69820D5225F6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Reconciliation'!$B$26</c15:sqref>
                        </c15:formulaRef>
                      </c:ext>
                    </c:extLst>
                    <c:strCache>
                      <c:ptCount val="1"/>
                      <c:pt idx="0">
                        <c:v>Net Cash Flow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Reconciliation'!$C$26:$S$26</c15:sqref>
                        </c15:fullRef>
                        <c15:formulaRef>
                          <c15:sqref>('4. Inc Statement Reconciliation'!$C$26:$E$26,'4. Inc Statement Reconciliation'!$G$26:$I$26,'4. Inc Statement Reconciliation'!$K$26:$M$26,'4. Inc Statement Reconciliation'!$O$26:$Q$26)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6712-4318-B5D0-69820D5225F6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Reconciliation'!$B$27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Reconciliation'!$C$27:$S$27</c15:sqref>
                        </c15:fullRef>
                        <c15:formulaRef>
                          <c15:sqref>('4. Inc Statement Reconciliation'!$C$27:$E$27,'4. Inc Statement Reconciliation'!$G$27:$I$27,'4. Inc Statement Reconciliation'!$K$27:$M$27,'4. Inc Statement Reconciliation'!$O$27:$Q$27)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-34.237720998826539</c:v>
                      </c:pt>
                      <c:pt idx="1">
                        <c:v>-33.324459429233798</c:v>
                      </c:pt>
                      <c:pt idx="2">
                        <c:v>-15.833771891181289</c:v>
                      </c:pt>
                      <c:pt idx="3">
                        <c:v>19.247754570945329</c:v>
                      </c:pt>
                      <c:pt idx="4">
                        <c:v>332.64571692383521</c:v>
                      </c:pt>
                      <c:pt idx="5">
                        <c:v>576.53679020230368</c:v>
                      </c:pt>
                      <c:pt idx="6">
                        <c:v>716.11890594653096</c:v>
                      </c:pt>
                      <c:pt idx="7">
                        <c:v>716.21158572361639</c:v>
                      </c:pt>
                      <c:pt idx="8">
                        <c:v>542.29861637775798</c:v>
                      </c:pt>
                      <c:pt idx="9">
                        <c:v>89.309519285180613</c:v>
                      </c:pt>
                      <c:pt idx="10">
                        <c:v>-1.8751606953029238</c:v>
                      </c:pt>
                      <c:pt idx="11">
                        <c:v>-17.187095632862121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6712-4318-B5D0-69820D5225F6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Reconciliation'!$B$28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Reconciliation'!$C$28:$S$28</c15:sqref>
                        </c15:fullRef>
                        <c15:formulaRef>
                          <c15:sqref>('4. Inc Statement Reconciliation'!$C$28:$E$28,'4. Inc Statement Reconciliation'!$G$28:$I$28,'4. Inc Statement Reconciliation'!$K$28:$M$28,'4. Inc Statement Reconciliation'!$O$28:$Q$28)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-36.780150150139029</c:v>
                      </c:pt>
                      <c:pt idx="1">
                        <c:v>-40.305073641379636</c:v>
                      </c:pt>
                      <c:pt idx="2">
                        <c:v>-18.058842592139623</c:v>
                      </c:pt>
                      <c:pt idx="3">
                        <c:v>14.782725069028654</c:v>
                      </c:pt>
                      <c:pt idx="4">
                        <c:v>345.27872565329358</c:v>
                      </c:pt>
                      <c:pt idx="5">
                        <c:v>597.21097256172027</c:v>
                      </c:pt>
                      <c:pt idx="6">
                        <c:v>809.73022125544776</c:v>
                      </c:pt>
                      <c:pt idx="7">
                        <c:v>725.94144818586653</c:v>
                      </c:pt>
                      <c:pt idx="8">
                        <c:v>568.84534378813271</c:v>
                      </c:pt>
                      <c:pt idx="9">
                        <c:v>93.304557624680527</c:v>
                      </c:pt>
                      <c:pt idx="10">
                        <c:v>-5.0584431479279308</c:v>
                      </c:pt>
                      <c:pt idx="11">
                        <c:v>-20.073221945487123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6712-4318-B5D0-69820D5225F6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Reconciliation'!$B$29</c15:sqref>
                        </c15:formulaRef>
                      </c:ext>
                    </c:extLst>
                    <c:strCache>
                      <c:ptCount val="1"/>
                      <c:pt idx="0">
                        <c:v>Variance $ (Actual –- Plan)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Reconciliation'!$C$29:$S$29</c15:sqref>
                        </c15:fullRef>
                        <c15:formulaRef>
                          <c15:sqref>('4. Inc Statement Reconciliation'!$C$29:$E$29,'4. Inc Statement Reconciliation'!$G$29:$I$29,'4. Inc Statement Reconciliation'!$K$29:$M$29,'4. Inc Statement Reconciliation'!$O$29:$Q$29)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-2.5424291513124899</c:v>
                      </c:pt>
                      <c:pt idx="1">
                        <c:v>-6.9806142121458379</c:v>
                      </c:pt>
                      <c:pt idx="2">
                        <c:v>-2.2250707009583337</c:v>
                      </c:pt>
                      <c:pt idx="3">
                        <c:v>-4.4650295019166748</c:v>
                      </c:pt>
                      <c:pt idx="4">
                        <c:v>12.633008729458368</c:v>
                      </c:pt>
                      <c:pt idx="5">
                        <c:v>20.674182359416591</c:v>
                      </c:pt>
                      <c:pt idx="6">
                        <c:v>93.611315308916801</c:v>
                      </c:pt>
                      <c:pt idx="7">
                        <c:v>9.7298624622501393</c:v>
                      </c:pt>
                      <c:pt idx="8">
                        <c:v>26.546727410374729</c:v>
                      </c:pt>
                      <c:pt idx="9">
                        <c:v>3.9950383394999136</c:v>
                      </c:pt>
                      <c:pt idx="10">
                        <c:v>-3.183282452625007</c:v>
                      </c:pt>
                      <c:pt idx="11">
                        <c:v>-2.8861263126250023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6712-4318-B5D0-69820D5225F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4"/>
          <c:order val="14"/>
          <c:tx>
            <c:strRef>
              <c:f>'4. Inc Statement Reconciliation'!$B$20</c:f>
              <c:strCache>
                <c:ptCount val="1"/>
                <c:pt idx="0">
                  <c:v>Variance 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'4. Inc Statement Reconciliation'!$C$5:$S$5</c15:sqref>
                  </c15:fullRef>
                </c:ext>
              </c:extLst>
              <c:f>('4. Inc Statement Reconciliation'!$C$5:$E$5,'4. Inc Statement Reconciliation'!$G$5:$I$5,'4. Inc Statement Reconciliation'!$K$5:$M$5,'4. Inc Statement Reconciliation'!$O$5:$Q$5)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Inc Statement Reconciliation'!$C$20:$S$20</c15:sqref>
                  </c15:fullRef>
                </c:ext>
              </c:extLst>
              <c:f>('4. Inc Statement Reconciliation'!$C$20:$E$20,'4. Inc Statement Reconciliation'!$G$20:$I$20,'4. Inc Statement Reconciliation'!$K$20:$M$20,'4. Inc Statement Reconciliation'!$O$20:$Q$20)</c:f>
              <c:numCache>
                <c:formatCode>0.00%</c:formatCode>
                <c:ptCount val="12"/>
                <c:pt idx="0">
                  <c:v>6.1122490289643325E-2</c:v>
                </c:pt>
                <c:pt idx="1">
                  <c:v>4.7370941553204239E-3</c:v>
                </c:pt>
                <c:pt idx="2">
                  <c:v>1.5354884301563586E-2</c:v>
                </c:pt>
                <c:pt idx="3">
                  <c:v>2.7622322125746227E-2</c:v>
                </c:pt>
                <c:pt idx="4">
                  <c:v>6.4932113080130902E-2</c:v>
                </c:pt>
                <c:pt idx="5">
                  <c:v>5.9234293135102617E-2</c:v>
                </c:pt>
                <c:pt idx="6">
                  <c:v>0.15189751974094493</c:v>
                </c:pt>
                <c:pt idx="7">
                  <c:v>2.8755104470778534E-2</c:v>
                </c:pt>
                <c:pt idx="8">
                  <c:v>7.6905758085284701E-2</c:v>
                </c:pt>
                <c:pt idx="9">
                  <c:v>7.4908123401375024E-2</c:v>
                </c:pt>
                <c:pt idx="10">
                  <c:v>7.3956520745201121E-2</c:v>
                </c:pt>
                <c:pt idx="11">
                  <c:v>-8.3862176616205149E-3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12-4318-B5D0-69820D522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30944"/>
        <c:axId val="591609728"/>
        <c:extLst>
          <c:ext xmlns:c15="http://schemas.microsoft.com/office/drawing/2012/chart" uri="{02D57815-91ED-43cb-92C2-25804820EDAC}"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'4. Inc Statement Reconciliation'!$B$15</c15:sqref>
                        </c15:formulaRef>
                      </c:ext>
                    </c:extLst>
                    <c:strCache>
                      <c:ptCount val="1"/>
                      <c:pt idx="0">
                        <c:v>Variance %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'4. Inc Statement Reconciliation'!$C$15:$S$15</c15:sqref>
                        </c15:fullRef>
                        <c15:formulaRef>
                          <c15:sqref>('4. Inc Statement Reconciliation'!$C$15:$E$15,'4. Inc Statement Reconciliation'!$G$15:$I$15,'4. Inc Statement Reconciliation'!$K$15:$M$15,'4. Inc Statement Reconciliation'!$O$15:$Q$15)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6.3524916414583826E-2</c:v>
                      </c:pt>
                      <c:pt idx="1">
                        <c:v>1.1063011063011084E-2</c:v>
                      </c:pt>
                      <c:pt idx="2">
                        <c:v>1.725748561876194E-2</c:v>
                      </c:pt>
                      <c:pt idx="3">
                        <c:v>9.39082550764536E-3</c:v>
                      </c:pt>
                      <c:pt idx="4">
                        <c:v>5.770887166235994E-2</c:v>
                      </c:pt>
                      <c:pt idx="5">
                        <c:v>4.429535709156561E-2</c:v>
                      </c:pt>
                      <c:pt idx="6">
                        <c:v>0.14531807555063364</c:v>
                      </c:pt>
                      <c:pt idx="7">
                        <c:v>2.0694206740717353E-3</c:v>
                      </c:pt>
                      <c:pt idx="8">
                        <c:v>5.3087525025568759E-2</c:v>
                      </c:pt>
                      <c:pt idx="9">
                        <c:v>7.2856221792391873E-2</c:v>
                      </c:pt>
                      <c:pt idx="10">
                        <c:v>8.7554511908755558E-2</c:v>
                      </c:pt>
                      <c:pt idx="11">
                        <c:v>-2.6651216685979154E-2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712-4318-B5D0-69820D5225F6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Reconciliation'!$B$30</c15:sqref>
                        </c15:formulaRef>
                      </c:ext>
                    </c:extLst>
                    <c:strCache>
                      <c:ptCount val="1"/>
                      <c:pt idx="0">
                        <c:v>Variance %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Reconciliation'!$C$30:$S$30</c15:sqref>
                        </c15:fullRef>
                        <c15:formulaRef>
                          <c15:sqref>('4. Inc Statement Reconciliation'!$C$30:$E$30,'4. Inc Statement Reconciliation'!$G$30:$I$30,'4. Inc Statement Reconciliation'!$K$30:$M$30,'4. Inc Statement Reconciliation'!$O$30:$Q$30)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7.4258130422863985E-2</c:v>
                      </c:pt>
                      <c:pt idx="1">
                        <c:v>0.20947419198110417</c:v>
                      </c:pt>
                      <c:pt idx="2">
                        <c:v>0.14052688874453217</c:v>
                      </c:pt>
                      <c:pt idx="3">
                        <c:v>-0.2319766435850486</c:v>
                      </c:pt>
                      <c:pt idx="4">
                        <c:v>3.7977367772184203E-2</c:v>
                      </c:pt>
                      <c:pt idx="5">
                        <c:v>3.5859259479628577E-2</c:v>
                      </c:pt>
                      <c:pt idx="6">
                        <c:v>0.13072035179016248</c:v>
                      </c:pt>
                      <c:pt idx="7">
                        <c:v>1.3585178816145066E-2</c:v>
                      </c:pt>
                      <c:pt idx="8">
                        <c:v>4.8952231498747972E-2</c:v>
                      </c:pt>
                      <c:pt idx="9">
                        <c:v>4.4732503001646121E-2</c:v>
                      </c:pt>
                      <c:pt idx="10">
                        <c:v>1.6976051495740005</c:v>
                      </c:pt>
                      <c:pt idx="11">
                        <c:v>0.16792402708847809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6712-4318-B5D0-69820D5225F6}"/>
                  </c:ext>
                </c:extLst>
              </c15:ser>
            </c15:filteredLineSeries>
          </c:ext>
        </c:extLst>
      </c:lineChart>
      <c:catAx>
        <c:axId val="5916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611392"/>
        <c:crosses val="autoZero"/>
        <c:auto val="1"/>
        <c:lblAlgn val="ctr"/>
        <c:lblOffset val="100"/>
        <c:noMultiLvlLbl val="0"/>
      </c:catAx>
      <c:valAx>
        <c:axId val="5916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628448"/>
        <c:crosses val="autoZero"/>
        <c:crossBetween val="between"/>
      </c:valAx>
      <c:valAx>
        <c:axId val="591609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630944"/>
        <c:crosses val="max"/>
        <c:crossBetween val="between"/>
      </c:valAx>
      <c:catAx>
        <c:axId val="591630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1609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Operating Expenses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8"/>
          <c:order val="18"/>
          <c:tx>
            <c:strRef>
              <c:f>'4. Inc Statement Reconciliation'!$B$24</c:f>
              <c:strCache>
                <c:ptCount val="1"/>
                <c:pt idx="0">
                  <c:v>Variance $ (Actual – Plan)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'4. Inc Statement Reconciliation'!$C$5:$S$5</c15:sqref>
                  </c15:fullRef>
                </c:ext>
              </c:extLst>
              <c:f>('4. Inc Statement Reconciliation'!$C$5:$E$5,'4. Inc Statement Reconciliation'!$G$5:$I$5,'4. Inc Statement Reconciliation'!$K$5:$M$5,'4. Inc Statement Reconciliation'!$O$5:$Q$5)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Inc Statement Reconciliation'!$C$24:$S$24</c15:sqref>
                  </c15:fullRef>
                </c:ext>
              </c:extLst>
              <c:f>('4. Inc Statement Reconciliation'!$C$24:$E$24,'4. Inc Statement Reconciliation'!$G$24:$I$24,'4. Inc Statement Reconciliation'!$K$24:$M$24,'4. Inc Statement Reconciliation'!$O$24:$Q$24)</c:f>
              <c:numCache>
                <c:formatCode>"$"#,##0_);\("$"#,##0\)</c:formatCode>
                <c:ptCount val="12"/>
                <c:pt idx="0">
                  <c:v>3.2853189</c:v>
                </c:pt>
                <c:pt idx="1">
                  <c:v>7.2962927133333366</c:v>
                </c:pt>
                <c:pt idx="2">
                  <c:v>2.2258684533333337</c:v>
                </c:pt>
                <c:pt idx="3">
                  <c:v>5.312168006666667</c:v>
                </c:pt>
                <c:pt idx="4">
                  <c:v>6.3392510466666678</c:v>
                </c:pt>
                <c:pt idx="5">
                  <c:v>6.5012089333333378</c:v>
                </c:pt>
                <c:pt idx="6">
                  <c:v>10.032926493333342</c:v>
                </c:pt>
                <c:pt idx="7">
                  <c:v>0.88402634000000546</c:v>
                </c:pt>
                <c:pt idx="8">
                  <c:v>9.0103843799999979</c:v>
                </c:pt>
                <c:pt idx="9">
                  <c:v>4.6292979200000062</c:v>
                </c:pt>
                <c:pt idx="10">
                  <c:v>8.0302817000000033</c:v>
                </c:pt>
                <c:pt idx="11">
                  <c:v>2.4553675599999991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7D3-4589-9E77-321393EDD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628448"/>
        <c:axId val="591611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'4. Inc Statement Reconciliation'!$B$6</c15:sqref>
                        </c15:formulaRef>
                      </c:ext>
                    </c:extLst>
                    <c:strCache>
                      <c:ptCount val="1"/>
                      <c:pt idx="0">
                        <c:v>Total Income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'4. Inc Statement Reconciliation'!$C$6:$S$6</c15:sqref>
                        </c15:fullRef>
                        <c15:formulaRef>
                          <c15:sqref>('4. Inc Statement Reconciliation'!$C$6:$E$6,'4. Inc Statement Reconciliation'!$G$6:$I$6,'4. Inc Statement Reconciliation'!$K$6:$M$6,'4. Inc Statement Reconciliation'!$O$6:$Q$6)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7D3-4589-9E77-321393EDDA4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Reconciliation'!$B$7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Reconciliation'!$C$7:$S$7</c15:sqref>
                        </c15:fullRef>
                        <c15:formulaRef>
                          <c15:sqref>('4. Inc Statement Reconciliation'!$C$7:$E$7,'4. Inc Statement Reconciliation'!$G$7:$I$7,'4. Inc Statement Reconciliation'!$K$7:$M$7,'4. Inc Statement Reconciliation'!$O$7:$Q$7)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51.112499999999997</c:v>
                      </c:pt>
                      <c:pt idx="1">
                        <c:v>55.125</c:v>
                      </c:pt>
                      <c:pt idx="2">
                        <c:v>108.05</c:v>
                      </c:pt>
                      <c:pt idx="3">
                        <c:v>216.1</c:v>
                      </c:pt>
                      <c:pt idx="4">
                        <c:v>1185.1875</c:v>
                      </c:pt>
                      <c:pt idx="5">
                        <c:v>1938.5625</c:v>
                      </c:pt>
                      <c:pt idx="6">
                        <c:v>2370.375</c:v>
                      </c:pt>
                      <c:pt idx="7">
                        <c:v>2370.375</c:v>
                      </c:pt>
                      <c:pt idx="8">
                        <c:v>1830.9</c:v>
                      </c:pt>
                      <c:pt idx="9">
                        <c:v>431.81250000000006</c:v>
                      </c:pt>
                      <c:pt idx="10">
                        <c:v>154.25</c:v>
                      </c:pt>
                      <c:pt idx="11">
                        <c:v>101.45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7D3-4589-9E77-321393EDDA4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Reconciliation'!$B$8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Reconciliation'!$C$8:$S$8</c15:sqref>
                        </c15:fullRef>
                        <c15:formulaRef>
                          <c15:sqref>('4. Inc Statement Reconciliation'!$C$8:$E$8,'4. Inc Statement Reconciliation'!$G$8:$I$8,'4. Inc Statement Reconciliation'!$K$8:$M$8,'4. Inc Statement Reconciliation'!$O$8:$Q$8)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54</c:v>
                      </c:pt>
                      <c:pt idx="1">
                        <c:v>55.75</c:v>
                      </c:pt>
                      <c:pt idx="2">
                        <c:v>109.25</c:v>
                      </c:pt>
                      <c:pt idx="3">
                        <c:v>219.5</c:v>
                      </c:pt>
                      <c:pt idx="4">
                        <c:v>1253</c:v>
                      </c:pt>
                      <c:pt idx="5">
                        <c:v>2032.5</c:v>
                      </c:pt>
                      <c:pt idx="6">
                        <c:v>2711.75</c:v>
                      </c:pt>
                      <c:pt idx="7">
                        <c:v>2403.25</c:v>
                      </c:pt>
                      <c:pt idx="8">
                        <c:v>1945.25</c:v>
                      </c:pt>
                      <c:pt idx="9">
                        <c:v>462</c:v>
                      </c:pt>
                      <c:pt idx="10">
                        <c:v>167.75</c:v>
                      </c:pt>
                      <c:pt idx="11">
                        <c:v>99.75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7D3-4589-9E77-321393EDDA4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Reconciliation'!$B$9</c15:sqref>
                        </c15:formulaRef>
                      </c:ext>
                    </c:extLst>
                    <c:strCache>
                      <c:ptCount val="1"/>
                      <c:pt idx="0">
                        <c:v>Variance $ (Actual - Plan)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Reconciliation'!$C$9:$S$9</c15:sqref>
                        </c15:fullRef>
                        <c15:formulaRef>
                          <c15:sqref>('4. Inc Statement Reconciliation'!$C$9:$E$9,'4. Inc Statement Reconciliation'!$G$9:$I$9,'4. Inc Statement Reconciliation'!$K$9:$M$9,'4. Inc Statement Reconciliation'!$O$9:$Q$9)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2.8875000000000028</c:v>
                      </c:pt>
                      <c:pt idx="1">
                        <c:v>0.625</c:v>
                      </c:pt>
                      <c:pt idx="2">
                        <c:v>1.2000000000000028</c:v>
                      </c:pt>
                      <c:pt idx="3">
                        <c:v>3.4000000000000057</c:v>
                      </c:pt>
                      <c:pt idx="4">
                        <c:v>67.8125</c:v>
                      </c:pt>
                      <c:pt idx="5">
                        <c:v>93.9375</c:v>
                      </c:pt>
                      <c:pt idx="6">
                        <c:v>341.375</c:v>
                      </c:pt>
                      <c:pt idx="7">
                        <c:v>32.875</c:v>
                      </c:pt>
                      <c:pt idx="8">
                        <c:v>114.34999999999991</c:v>
                      </c:pt>
                      <c:pt idx="9">
                        <c:v>30.187499999999943</c:v>
                      </c:pt>
                      <c:pt idx="10">
                        <c:v>13.5</c:v>
                      </c:pt>
                      <c:pt idx="11">
                        <c:v>-1.7000000000000028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7D3-4589-9E77-321393EDDA4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Reconciliation'!$B$10</c15:sqref>
                        </c15:formulaRef>
                      </c:ext>
                    </c:extLst>
                    <c:strCache>
                      <c:ptCount val="1"/>
                      <c:pt idx="0">
                        <c:v>Variance 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Reconciliation'!$C$10:$S$10</c15:sqref>
                        </c15:fullRef>
                        <c15:formulaRef>
                          <c15:sqref>('4. Inc Statement Reconciliation'!$C$10:$E$10,'4. Inc Statement Reconciliation'!$G$10:$I$10,'4. Inc Statement Reconciliation'!$K$10:$M$10,'4. Inc Statement Reconciliation'!$O$10:$Q$10)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5.6493030080704387E-2</c:v>
                      </c:pt>
                      <c:pt idx="1">
                        <c:v>1.1337868480725623E-2</c:v>
                      </c:pt>
                      <c:pt idx="2">
                        <c:v>1.1105969458584015E-2</c:v>
                      </c:pt>
                      <c:pt idx="3">
                        <c:v>1.5733456732994013E-2</c:v>
                      </c:pt>
                      <c:pt idx="4">
                        <c:v>5.7216685123661869E-2</c:v>
                      </c:pt>
                      <c:pt idx="5">
                        <c:v>4.8457297610987521E-2</c:v>
                      </c:pt>
                      <c:pt idx="6">
                        <c:v>0.14401729684121711</c:v>
                      </c:pt>
                      <c:pt idx="7">
                        <c:v>1.3869113536887624E-2</c:v>
                      </c:pt>
                      <c:pt idx="8">
                        <c:v>6.2455622917690704E-2</c:v>
                      </c:pt>
                      <c:pt idx="9">
                        <c:v>6.9908814589665511E-2</c:v>
                      </c:pt>
                      <c:pt idx="10">
                        <c:v>8.7520259319286878E-2</c:v>
                      </c:pt>
                      <c:pt idx="11">
                        <c:v>-1.6757023164120283E-2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7D3-4589-9E77-321393EDDA4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Reconciliation'!$B$11</c15:sqref>
                        </c15:formulaRef>
                      </c:ext>
                    </c:extLst>
                    <c:strCache>
                      <c:ptCount val="1"/>
                      <c:pt idx="0">
                        <c:v>Total Cost of Sales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Reconciliation'!$C$11:$S$11</c15:sqref>
                        </c15:fullRef>
                        <c15:formulaRef>
                          <c15:sqref>('4. Inc Statement Reconciliation'!$C$11:$E$11,'4. Inc Statement Reconciliation'!$G$11:$I$11,'4. Inc Statement Reconciliation'!$K$11:$M$11,'4. Inc Statement Reconciliation'!$O$11:$Q$11)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7D3-4589-9E77-321393EDDA4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Reconciliation'!$B$12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Reconciliation'!$C$12:$S$12</c15:sqref>
                        </c15:fullRef>
                        <c15:formulaRef>
                          <c15:sqref>('4. Inc Statement Reconciliation'!$C$12:$E$12,'4. Inc Statement Reconciliation'!$G$12:$I$12,'4. Inc Statement Reconciliation'!$K$12:$M$12,'4. Inc Statement Reconciliation'!$O$12:$Q$12)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18.842999999999996</c:v>
                      </c:pt>
                      <c:pt idx="1">
                        <c:v>20.79</c:v>
                      </c:pt>
                      <c:pt idx="2">
                        <c:v>40.677999999999997</c:v>
                      </c:pt>
                      <c:pt idx="3">
                        <c:v>81.355999999999995</c:v>
                      </c:pt>
                      <c:pt idx="4">
                        <c:v>446.98500000000001</c:v>
                      </c:pt>
                      <c:pt idx="5">
                        <c:v>731.11500000000001</c:v>
                      </c:pt>
                      <c:pt idx="6">
                        <c:v>893.97</c:v>
                      </c:pt>
                      <c:pt idx="7">
                        <c:v>893.97</c:v>
                      </c:pt>
                      <c:pt idx="8">
                        <c:v>690.29399999999998</c:v>
                      </c:pt>
                      <c:pt idx="9">
                        <c:v>162.85500000000002</c:v>
                      </c:pt>
                      <c:pt idx="10">
                        <c:v>59.62</c:v>
                      </c:pt>
                      <c:pt idx="11">
                        <c:v>37.972000000000001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7D3-4589-9E77-321393EDDA4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Reconciliation'!$B$13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Reconciliation'!$C$13:$S$13</c15:sqref>
                        </c15:fullRef>
                        <c15:formulaRef>
                          <c15:sqref>('4. Inc Statement Reconciliation'!$C$13:$E$13,'4. Inc Statement Reconciliation'!$G$13:$I$13,'4. Inc Statement Reconciliation'!$K$13:$M$13,'4. Inc Statement Reconciliation'!$O$13:$Q$13)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20.04</c:v>
                      </c:pt>
                      <c:pt idx="1">
                        <c:v>21.02</c:v>
                      </c:pt>
                      <c:pt idx="2">
                        <c:v>41.379999999999995</c:v>
                      </c:pt>
                      <c:pt idx="3">
                        <c:v>82.11999999999999</c:v>
                      </c:pt>
                      <c:pt idx="4">
                        <c:v>472.78</c:v>
                      </c:pt>
                      <c:pt idx="5">
                        <c:v>763.5</c:v>
                      </c:pt>
                      <c:pt idx="6">
                        <c:v>1023.88</c:v>
                      </c:pt>
                      <c:pt idx="7">
                        <c:v>895.81999999999994</c:v>
                      </c:pt>
                      <c:pt idx="8">
                        <c:v>726.93999999999994</c:v>
                      </c:pt>
                      <c:pt idx="9">
                        <c:v>174.72</c:v>
                      </c:pt>
                      <c:pt idx="10">
                        <c:v>64.84</c:v>
                      </c:pt>
                      <c:pt idx="11">
                        <c:v>36.96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A7D3-4589-9E77-321393EDDA4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'4. Inc Statement Reconciliation'!$B$14</c15:sqref>
                        </c15:formulaRef>
                      </c:ext>
                    </c:extLst>
                    <c:strCache>
                      <c:ptCount val="1"/>
                      <c:pt idx="0">
                        <c:v>Variance $ (Plan – Actual)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Reconciliation'!$C$14:$S$14</c15:sqref>
                        </c15:fullRef>
                        <c15:formulaRef>
                          <c15:sqref>('4. Inc Statement Reconciliation'!$C$14:$E$14,'4. Inc Statement Reconciliation'!$G$14:$I$14,'4. Inc Statement Reconciliation'!$K$14:$M$14,'4. Inc Statement Reconciliation'!$O$14:$Q$14)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1.1970000000000027</c:v>
                      </c:pt>
                      <c:pt idx="1">
                        <c:v>0.23000000000000043</c:v>
                      </c:pt>
                      <c:pt idx="2">
                        <c:v>0.70199999999999818</c:v>
                      </c:pt>
                      <c:pt idx="3">
                        <c:v>0.76399999999999579</c:v>
                      </c:pt>
                      <c:pt idx="4">
                        <c:v>25.794999999999959</c:v>
                      </c:pt>
                      <c:pt idx="5">
                        <c:v>32.384999999999991</c:v>
                      </c:pt>
                      <c:pt idx="6">
                        <c:v>129.90999999999997</c:v>
                      </c:pt>
                      <c:pt idx="7">
                        <c:v>1.8499999999999091</c:v>
                      </c:pt>
                      <c:pt idx="8">
                        <c:v>36.645999999999958</c:v>
                      </c:pt>
                      <c:pt idx="9">
                        <c:v>11.864999999999981</c:v>
                      </c:pt>
                      <c:pt idx="10">
                        <c:v>5.220000000000006</c:v>
                      </c:pt>
                      <c:pt idx="11">
                        <c:v>-1.0120000000000005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7D3-4589-9E77-321393EDDA4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Reconciliation'!$B$16</c15:sqref>
                        </c15:formulaRef>
                      </c:ext>
                    </c:extLst>
                    <c:strCache>
                      <c:ptCount val="1"/>
                      <c:pt idx="0">
                        <c:v>Total Salary and Wages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Reconciliation'!$C$16:$S$16</c15:sqref>
                        </c15:fullRef>
                        <c15:formulaRef>
                          <c15:sqref>('4. Inc Statement Reconciliation'!$C$16:$E$16,'4. Inc Statement Reconciliation'!$G$16:$I$16,'4. Inc Statement Reconciliation'!$K$16:$M$16,'4. Inc Statement Reconciliation'!$O$16:$Q$16)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A7D3-4589-9E77-321393EDDA4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Reconciliation'!$B$17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Reconciliation'!$C$17:$S$17</c15:sqref>
                        </c15:fullRef>
                        <c15:formulaRef>
                          <c15:sqref>('4. Inc Statement Reconciliation'!$C$17:$E$17,'4. Inc Statement Reconciliation'!$G$17:$I$17,'4. Inc Statement Reconciliation'!$K$17:$M$17,'4. Inc Statement Reconciliation'!$O$17:$Q$17)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15.503462748687502</c:v>
                      </c:pt>
                      <c:pt idx="1">
                        <c:v>16.744758751187501</c:v>
                      </c:pt>
                      <c:pt idx="2">
                        <c:v>32.380722502375001</c:v>
                      </c:pt>
                      <c:pt idx="3">
                        <c:v>64.761445004750001</c:v>
                      </c:pt>
                      <c:pt idx="4">
                        <c:v>354.91283327612507</c:v>
                      </c:pt>
                      <c:pt idx="5">
                        <c:v>580.35821629275006</c:v>
                      </c:pt>
                      <c:pt idx="6">
                        <c:v>709.82566655225014</c:v>
                      </c:pt>
                      <c:pt idx="7">
                        <c:v>709.82566655225014</c:v>
                      </c:pt>
                      <c:pt idx="8">
                        <c:v>548.03293354037498</c:v>
                      </c:pt>
                      <c:pt idx="9">
                        <c:v>129.46745025949997</c:v>
                      </c:pt>
                      <c:pt idx="10">
                        <c:v>46.419175997374992</c:v>
                      </c:pt>
                      <c:pt idx="11">
                        <c:v>30.674286997375003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A7D3-4589-9E77-321393EDDA4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Reconciliation'!$B$18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Reconciliation'!$C$18:$S$18</c15:sqref>
                        </c15:fullRef>
                        <c15:formulaRef>
                          <c15:sqref>('4. Inc Statement Reconciliation'!$C$18:$E$18,'4. Inc Statement Reconciliation'!$G$18:$I$18,'4. Inc Statement Reconciliation'!$K$18:$M$18,'4. Inc Statement Reconciliation'!$O$18:$Q$18)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16.451073000000001</c:v>
                      </c:pt>
                      <c:pt idx="1">
                        <c:v>16.824080250000002</c:v>
                      </c:pt>
                      <c:pt idx="2">
                        <c:v>32.877924750000005</c:v>
                      </c:pt>
                      <c:pt idx="3">
                        <c:v>66.550306500000005</c:v>
                      </c:pt>
                      <c:pt idx="4">
                        <c:v>377.95807350000007</c:v>
                      </c:pt>
                      <c:pt idx="5">
                        <c:v>614.7353250000001</c:v>
                      </c:pt>
                      <c:pt idx="6">
                        <c:v>817.64642474999994</c:v>
                      </c:pt>
                      <c:pt idx="7">
                        <c:v>730.2367777500001</c:v>
                      </c:pt>
                      <c:pt idx="8">
                        <c:v>590.17982174999997</c:v>
                      </c:pt>
                      <c:pt idx="9">
                        <c:v>139.16561399999998</c:v>
                      </c:pt>
                      <c:pt idx="10">
                        <c:v>49.852176749999998</c:v>
                      </c:pt>
                      <c:pt idx="11">
                        <c:v>30.41704575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A7D3-4589-9E77-321393EDDA4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Reconciliation'!$B$19</c15:sqref>
                        </c15:formulaRef>
                      </c:ext>
                    </c:extLst>
                    <c:strCache>
                      <c:ptCount val="1"/>
                      <c:pt idx="0">
                        <c:v>Variance $ (Plan – Actual)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Reconciliation'!$C$19:$S$19</c15:sqref>
                        </c15:fullRef>
                        <c15:formulaRef>
                          <c15:sqref>('4. Inc Statement Reconciliation'!$C$19:$E$19,'4. Inc Statement Reconciliation'!$G$19:$I$19,'4. Inc Statement Reconciliation'!$K$19:$M$19,'4. Inc Statement Reconciliation'!$O$19:$Q$19)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0.94761025131249887</c:v>
                      </c:pt>
                      <c:pt idx="1">
                        <c:v>7.9321498812500835E-2</c:v>
                      </c:pt>
                      <c:pt idx="2">
                        <c:v>0.49720224762500465</c:v>
                      </c:pt>
                      <c:pt idx="3">
                        <c:v>1.7888614952500035</c:v>
                      </c:pt>
                      <c:pt idx="4">
                        <c:v>23.045240223874998</c:v>
                      </c:pt>
                      <c:pt idx="5">
                        <c:v>34.377108707250045</c:v>
                      </c:pt>
                      <c:pt idx="6">
                        <c:v>107.8207581977498</c:v>
                      </c:pt>
                      <c:pt idx="7">
                        <c:v>20.41111119774996</c:v>
                      </c:pt>
                      <c:pt idx="8">
                        <c:v>42.14688820962499</c:v>
                      </c:pt>
                      <c:pt idx="9">
                        <c:v>9.6981637405000072</c:v>
                      </c:pt>
                      <c:pt idx="10">
                        <c:v>3.4330007526250057</c:v>
                      </c:pt>
                      <c:pt idx="11">
                        <c:v>-0.25724124737500276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A7D3-4589-9E77-321393EDDA4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Reconciliation'!$B$21</c15:sqref>
                        </c15:formulaRef>
                      </c:ext>
                    </c:extLst>
                    <c:strCache>
                      <c:ptCount val="1"/>
                      <c:pt idx="0">
                        <c:v>Total Operating Expenses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Reconciliation'!$C$21:$S$21</c15:sqref>
                        </c15:fullRef>
                        <c15:formulaRef>
                          <c15:sqref>('4. Inc Statement Reconciliation'!$C$21:$E$21,'4. Inc Statement Reconciliation'!$G$21:$I$21,'4. Inc Statement Reconciliation'!$K$21:$M$21,'4. Inc Statement Reconciliation'!$O$21:$Q$21)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A7D3-4589-9E77-321393EDDA4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Reconciliation'!$B$22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Reconciliation'!$C$22:$S$22</c15:sqref>
                        </c15:fullRef>
                        <c15:formulaRef>
                          <c15:sqref>('4. Inc Statement Reconciliation'!$C$22:$E$22,'4. Inc Statement Reconciliation'!$G$22:$I$22,'4. Inc Statement Reconciliation'!$K$22:$M$22,'4. Inc Statement Reconciliation'!$O$22:$Q$22)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48.694211333333335</c:v>
                      </c:pt>
                      <c:pt idx="1">
                        <c:v>48.694211333333335</c:v>
                      </c:pt>
                      <c:pt idx="2">
                        <c:v>48.694211333333335</c:v>
                      </c:pt>
                      <c:pt idx="3">
                        <c:v>48.694211333333335</c:v>
                      </c:pt>
                      <c:pt idx="4">
                        <c:v>48.694211333333335</c:v>
                      </c:pt>
                      <c:pt idx="5">
                        <c:v>48.694211333333335</c:v>
                      </c:pt>
                      <c:pt idx="6">
                        <c:v>48.694211333333335</c:v>
                      </c:pt>
                      <c:pt idx="7">
                        <c:v>48.694211333333335</c:v>
                      </c:pt>
                      <c:pt idx="8">
                        <c:v>48.694211333333335</c:v>
                      </c:pt>
                      <c:pt idx="9">
                        <c:v>48.694211333333335</c:v>
                      </c:pt>
                      <c:pt idx="10">
                        <c:v>48.694211333333335</c:v>
                      </c:pt>
                      <c:pt idx="11">
                        <c:v>48.694211333333335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A7D3-4589-9E77-321393EDDA45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Reconciliation'!$B$23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Reconciliation'!$C$23:$S$23</c15:sqref>
                        </c15:fullRef>
                        <c15:formulaRef>
                          <c15:sqref>('4. Inc Statement Reconciliation'!$C$23:$E$23,'4. Inc Statement Reconciliation'!$G$23:$I$23,'4. Inc Statement Reconciliation'!$K$23:$M$23,'4. Inc Statement Reconciliation'!$O$23:$Q$23)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51.979530233333335</c:v>
                      </c:pt>
                      <c:pt idx="1">
                        <c:v>55.990504046666672</c:v>
                      </c:pt>
                      <c:pt idx="2">
                        <c:v>50.920079786666669</c:v>
                      </c:pt>
                      <c:pt idx="3">
                        <c:v>54.006379340000002</c:v>
                      </c:pt>
                      <c:pt idx="4">
                        <c:v>55.033462380000003</c:v>
                      </c:pt>
                      <c:pt idx="5">
                        <c:v>55.195420266666673</c:v>
                      </c:pt>
                      <c:pt idx="6">
                        <c:v>58.727137826666677</c:v>
                      </c:pt>
                      <c:pt idx="7">
                        <c:v>49.578237673333341</c:v>
                      </c:pt>
                      <c:pt idx="8">
                        <c:v>57.704595713333333</c:v>
                      </c:pt>
                      <c:pt idx="9">
                        <c:v>53.323509253333341</c:v>
                      </c:pt>
                      <c:pt idx="10">
                        <c:v>56.724493033333339</c:v>
                      </c:pt>
                      <c:pt idx="11">
                        <c:v>51.149578893333334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A7D3-4589-9E77-321393EDDA45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Reconciliation'!$B$26</c15:sqref>
                        </c15:formulaRef>
                      </c:ext>
                    </c:extLst>
                    <c:strCache>
                      <c:ptCount val="1"/>
                      <c:pt idx="0">
                        <c:v>Net Cash Flow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Reconciliation'!$C$26:$S$26</c15:sqref>
                        </c15:fullRef>
                        <c15:formulaRef>
                          <c15:sqref>('4. Inc Statement Reconciliation'!$C$26:$E$26,'4. Inc Statement Reconciliation'!$G$26:$I$26,'4. Inc Statement Reconciliation'!$K$26:$M$26,'4. Inc Statement Reconciliation'!$O$26:$Q$26)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A7D3-4589-9E77-321393EDDA45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Reconciliation'!$B$27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Reconciliation'!$C$27:$S$27</c15:sqref>
                        </c15:fullRef>
                        <c15:formulaRef>
                          <c15:sqref>('4. Inc Statement Reconciliation'!$C$27:$E$27,'4. Inc Statement Reconciliation'!$G$27:$I$27,'4. Inc Statement Reconciliation'!$K$27:$M$27,'4. Inc Statement Reconciliation'!$O$27:$Q$27)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-34.237720998826539</c:v>
                      </c:pt>
                      <c:pt idx="1">
                        <c:v>-33.324459429233798</c:v>
                      </c:pt>
                      <c:pt idx="2">
                        <c:v>-15.833771891181289</c:v>
                      </c:pt>
                      <c:pt idx="3">
                        <c:v>19.247754570945329</c:v>
                      </c:pt>
                      <c:pt idx="4">
                        <c:v>332.64571692383521</c:v>
                      </c:pt>
                      <c:pt idx="5">
                        <c:v>576.53679020230368</c:v>
                      </c:pt>
                      <c:pt idx="6">
                        <c:v>716.11890594653096</c:v>
                      </c:pt>
                      <c:pt idx="7">
                        <c:v>716.21158572361639</c:v>
                      </c:pt>
                      <c:pt idx="8">
                        <c:v>542.29861637775798</c:v>
                      </c:pt>
                      <c:pt idx="9">
                        <c:v>89.309519285180613</c:v>
                      </c:pt>
                      <c:pt idx="10">
                        <c:v>-1.8751606953029238</c:v>
                      </c:pt>
                      <c:pt idx="11">
                        <c:v>-17.187095632862121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A7D3-4589-9E77-321393EDDA45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Reconciliation'!$B$28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Reconciliation'!$C$28:$S$28</c15:sqref>
                        </c15:fullRef>
                        <c15:formulaRef>
                          <c15:sqref>('4. Inc Statement Reconciliation'!$C$28:$E$28,'4. Inc Statement Reconciliation'!$G$28:$I$28,'4. Inc Statement Reconciliation'!$K$28:$M$28,'4. Inc Statement Reconciliation'!$O$28:$Q$28)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-36.780150150139029</c:v>
                      </c:pt>
                      <c:pt idx="1">
                        <c:v>-40.305073641379636</c:v>
                      </c:pt>
                      <c:pt idx="2">
                        <c:v>-18.058842592139623</c:v>
                      </c:pt>
                      <c:pt idx="3">
                        <c:v>14.782725069028654</c:v>
                      </c:pt>
                      <c:pt idx="4">
                        <c:v>345.27872565329358</c:v>
                      </c:pt>
                      <c:pt idx="5">
                        <c:v>597.21097256172027</c:v>
                      </c:pt>
                      <c:pt idx="6">
                        <c:v>809.73022125544776</c:v>
                      </c:pt>
                      <c:pt idx="7">
                        <c:v>725.94144818586653</c:v>
                      </c:pt>
                      <c:pt idx="8">
                        <c:v>568.84534378813271</c:v>
                      </c:pt>
                      <c:pt idx="9">
                        <c:v>93.304557624680527</c:v>
                      </c:pt>
                      <c:pt idx="10">
                        <c:v>-5.0584431479279308</c:v>
                      </c:pt>
                      <c:pt idx="11">
                        <c:v>-20.073221945487123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A7D3-4589-9E77-321393EDDA45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Reconciliation'!$B$29</c15:sqref>
                        </c15:formulaRef>
                      </c:ext>
                    </c:extLst>
                    <c:strCache>
                      <c:ptCount val="1"/>
                      <c:pt idx="0">
                        <c:v>Variance $ (Actual –- Plan)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Reconciliation'!$C$29:$S$29</c15:sqref>
                        </c15:fullRef>
                        <c15:formulaRef>
                          <c15:sqref>('4. Inc Statement Reconciliation'!$C$29:$E$29,'4. Inc Statement Reconciliation'!$G$29:$I$29,'4. Inc Statement Reconciliation'!$K$29:$M$29,'4. Inc Statement Reconciliation'!$O$29:$Q$29)</c15:sqref>
                        </c15:formulaRef>
                      </c:ext>
                    </c:extLst>
                    <c:numCache>
                      <c:formatCode>"$"#,##0_);\("$"#,##0\)</c:formatCode>
                      <c:ptCount val="12"/>
                      <c:pt idx="0">
                        <c:v>-2.5424291513124899</c:v>
                      </c:pt>
                      <c:pt idx="1">
                        <c:v>-6.9806142121458379</c:v>
                      </c:pt>
                      <c:pt idx="2">
                        <c:v>-2.2250707009583337</c:v>
                      </c:pt>
                      <c:pt idx="3">
                        <c:v>-4.4650295019166748</c:v>
                      </c:pt>
                      <c:pt idx="4">
                        <c:v>12.633008729458368</c:v>
                      </c:pt>
                      <c:pt idx="5">
                        <c:v>20.674182359416591</c:v>
                      </c:pt>
                      <c:pt idx="6">
                        <c:v>93.611315308916801</c:v>
                      </c:pt>
                      <c:pt idx="7">
                        <c:v>9.7298624622501393</c:v>
                      </c:pt>
                      <c:pt idx="8">
                        <c:v>26.546727410374729</c:v>
                      </c:pt>
                      <c:pt idx="9">
                        <c:v>3.9950383394999136</c:v>
                      </c:pt>
                      <c:pt idx="10">
                        <c:v>-3.183282452625007</c:v>
                      </c:pt>
                      <c:pt idx="11">
                        <c:v>-2.8861263126250023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A7D3-4589-9E77-321393EDDA4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9"/>
          <c:order val="19"/>
          <c:tx>
            <c:strRef>
              <c:f>'4. Inc Statement Reconciliation'!$B$25</c:f>
              <c:strCache>
                <c:ptCount val="1"/>
                <c:pt idx="0">
                  <c:v>Variance 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'4. Inc Statement Reconciliation'!$C$5:$S$5</c15:sqref>
                  </c15:fullRef>
                </c:ext>
              </c:extLst>
              <c:f>('4. Inc Statement Reconciliation'!$C$5:$E$5,'4. Inc Statement Reconciliation'!$G$5:$I$5,'4. Inc Statement Reconciliation'!$K$5:$M$5,'4. Inc Statement Reconciliation'!$O$5:$Q$5)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Inc Statement Reconciliation'!$C$25:$S$25</c15:sqref>
                  </c15:fullRef>
                </c:ext>
              </c:extLst>
              <c:f>('4. Inc Statement Reconciliation'!$C$25:$E$25,'4. Inc Statement Reconciliation'!$G$25:$I$25,'4. Inc Statement Reconciliation'!$K$25:$M$25,'4. Inc Statement Reconciliation'!$O$25:$Q$25)</c:f>
              <c:numCache>
                <c:formatCode>0.00%</c:formatCode>
                <c:ptCount val="12"/>
                <c:pt idx="0">
                  <c:v>6.7468366568472465E-2</c:v>
                </c:pt>
                <c:pt idx="1">
                  <c:v>0.14983901604621949</c:v>
                </c:pt>
                <c:pt idx="2">
                  <c:v>4.5711151128340149E-2</c:v>
                </c:pt>
                <c:pt idx="3">
                  <c:v>0.10909239232364883</c:v>
                </c:pt>
                <c:pt idx="4">
                  <c:v>0.13018490028048099</c:v>
                </c:pt>
                <c:pt idx="5">
                  <c:v>0.13351091957994141</c:v>
                </c:pt>
                <c:pt idx="6">
                  <c:v>0.20603940835294648</c:v>
                </c:pt>
                <c:pt idx="7">
                  <c:v>1.8154649511590928E-2</c:v>
                </c:pt>
                <c:pt idx="8">
                  <c:v>0.18504015432799489</c:v>
                </c:pt>
                <c:pt idx="9">
                  <c:v>9.5068752388459937E-2</c:v>
                </c:pt>
                <c:pt idx="10">
                  <c:v>0.16491245016844377</c:v>
                </c:pt>
                <c:pt idx="11">
                  <c:v>5.0424218665169995E-2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D3-4589-9E77-321393EDD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30944"/>
        <c:axId val="591609728"/>
        <c:extLst>
          <c:ext xmlns:c15="http://schemas.microsoft.com/office/drawing/2012/chart" uri="{02D57815-91ED-43cb-92C2-25804820EDAC}"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'4. Inc Statement Reconciliation'!$B$15</c15:sqref>
                        </c15:formulaRef>
                      </c:ext>
                    </c:extLst>
                    <c:strCache>
                      <c:ptCount val="1"/>
                      <c:pt idx="0">
                        <c:v>Variance %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'4. Inc Statement Reconciliation'!$C$15:$S$15</c15:sqref>
                        </c15:fullRef>
                        <c15:formulaRef>
                          <c15:sqref>('4. Inc Statement Reconciliation'!$C$15:$E$15,'4. Inc Statement Reconciliation'!$G$15:$I$15,'4. Inc Statement Reconciliation'!$K$15:$M$15,'4. Inc Statement Reconciliation'!$O$15:$Q$15)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6.3524916414583826E-2</c:v>
                      </c:pt>
                      <c:pt idx="1">
                        <c:v>1.1063011063011084E-2</c:v>
                      </c:pt>
                      <c:pt idx="2">
                        <c:v>1.725748561876194E-2</c:v>
                      </c:pt>
                      <c:pt idx="3">
                        <c:v>9.39082550764536E-3</c:v>
                      </c:pt>
                      <c:pt idx="4">
                        <c:v>5.770887166235994E-2</c:v>
                      </c:pt>
                      <c:pt idx="5">
                        <c:v>4.429535709156561E-2</c:v>
                      </c:pt>
                      <c:pt idx="6">
                        <c:v>0.14531807555063364</c:v>
                      </c:pt>
                      <c:pt idx="7">
                        <c:v>2.0694206740717353E-3</c:v>
                      </c:pt>
                      <c:pt idx="8">
                        <c:v>5.3087525025568759E-2</c:v>
                      </c:pt>
                      <c:pt idx="9">
                        <c:v>7.2856221792391873E-2</c:v>
                      </c:pt>
                      <c:pt idx="10">
                        <c:v>8.7554511908755558E-2</c:v>
                      </c:pt>
                      <c:pt idx="11">
                        <c:v>-2.6651216685979154E-2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7D3-4589-9E77-321393EDDA4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Reconciliation'!$B$20</c15:sqref>
                        </c15:formulaRef>
                      </c:ext>
                    </c:extLst>
                    <c:strCache>
                      <c:ptCount val="1"/>
                      <c:pt idx="0">
                        <c:v>Variance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Reconciliation'!$C$20:$S$20</c15:sqref>
                        </c15:fullRef>
                        <c15:formulaRef>
                          <c15:sqref>('4. Inc Statement Reconciliation'!$C$20:$E$20,'4. Inc Statement Reconciliation'!$G$20:$I$20,'4. Inc Statement Reconciliation'!$K$20:$M$20,'4. Inc Statement Reconciliation'!$O$20:$Q$20)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6.1122490289643325E-2</c:v>
                      </c:pt>
                      <c:pt idx="1">
                        <c:v>4.7370941553204239E-3</c:v>
                      </c:pt>
                      <c:pt idx="2">
                        <c:v>1.5354884301563586E-2</c:v>
                      </c:pt>
                      <c:pt idx="3">
                        <c:v>2.7622322125746227E-2</c:v>
                      </c:pt>
                      <c:pt idx="4">
                        <c:v>6.4932113080130902E-2</c:v>
                      </c:pt>
                      <c:pt idx="5">
                        <c:v>5.9234293135102617E-2</c:v>
                      </c:pt>
                      <c:pt idx="6">
                        <c:v>0.15189751974094493</c:v>
                      </c:pt>
                      <c:pt idx="7">
                        <c:v>2.8755104470778534E-2</c:v>
                      </c:pt>
                      <c:pt idx="8">
                        <c:v>7.6905758085284701E-2</c:v>
                      </c:pt>
                      <c:pt idx="9">
                        <c:v>7.4908123401375024E-2</c:v>
                      </c:pt>
                      <c:pt idx="10">
                        <c:v>7.3956520745201121E-2</c:v>
                      </c:pt>
                      <c:pt idx="11">
                        <c:v>-8.3862176616205149E-3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A7D3-4589-9E77-321393EDDA45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Inc Statement Reconciliation'!$B$30</c15:sqref>
                        </c15:formulaRef>
                      </c:ext>
                    </c:extLst>
                    <c:strCache>
                      <c:ptCount val="1"/>
                      <c:pt idx="0">
                        <c:v>Variance %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Reconciliation'!$C$5:$S$5</c15:sqref>
                        </c15:fullRef>
                        <c15:formulaRef>
                          <c15:sqref>('4. Inc Statement Reconciliation'!$C$5:$E$5,'4. Inc Statement Reconciliation'!$G$5:$I$5,'4. Inc Statement Reconciliation'!$K$5:$M$5,'4. Inc Statement Reconciliation'!$O$5:$Q$5)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Inc Statement Reconciliation'!$C$30:$S$30</c15:sqref>
                        </c15:fullRef>
                        <c15:formulaRef>
                          <c15:sqref>('4. Inc Statement Reconciliation'!$C$30:$E$30,'4. Inc Statement Reconciliation'!$G$30:$I$30,'4. Inc Statement Reconciliation'!$K$30:$M$30,'4. Inc Statement Reconciliation'!$O$30:$Q$30)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7.4258130422863985E-2</c:v>
                      </c:pt>
                      <c:pt idx="1">
                        <c:v>0.20947419198110417</c:v>
                      </c:pt>
                      <c:pt idx="2">
                        <c:v>0.14052688874453217</c:v>
                      </c:pt>
                      <c:pt idx="3">
                        <c:v>-0.2319766435850486</c:v>
                      </c:pt>
                      <c:pt idx="4">
                        <c:v>3.7977367772184203E-2</c:v>
                      </c:pt>
                      <c:pt idx="5">
                        <c:v>3.5859259479628577E-2</c:v>
                      </c:pt>
                      <c:pt idx="6">
                        <c:v>0.13072035179016248</c:v>
                      </c:pt>
                      <c:pt idx="7">
                        <c:v>1.3585178816145066E-2</c:v>
                      </c:pt>
                      <c:pt idx="8">
                        <c:v>4.8952231498747972E-2</c:v>
                      </c:pt>
                      <c:pt idx="9">
                        <c:v>4.4732503001646121E-2</c:v>
                      </c:pt>
                      <c:pt idx="10">
                        <c:v>1.6976051495740005</c:v>
                      </c:pt>
                      <c:pt idx="11">
                        <c:v>0.16792402708847809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A7D3-4589-9E77-321393EDDA45}"/>
                  </c:ext>
                </c:extLst>
              </c15:ser>
            </c15:filteredLineSeries>
          </c:ext>
        </c:extLst>
      </c:lineChart>
      <c:catAx>
        <c:axId val="5916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611392"/>
        <c:crosses val="autoZero"/>
        <c:auto val="1"/>
        <c:lblAlgn val="ctr"/>
        <c:lblOffset val="100"/>
        <c:noMultiLvlLbl val="0"/>
      </c:catAx>
      <c:valAx>
        <c:axId val="5916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628448"/>
        <c:crosses val="autoZero"/>
        <c:crossBetween val="between"/>
      </c:valAx>
      <c:valAx>
        <c:axId val="591609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630944"/>
        <c:crosses val="max"/>
        <c:crossBetween val="between"/>
      </c:valAx>
      <c:catAx>
        <c:axId val="591630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1609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</xdr:row>
      <xdr:rowOff>80963</xdr:rowOff>
    </xdr:from>
    <xdr:to>
      <xdr:col>3</xdr:col>
      <xdr:colOff>147637</xdr:colOff>
      <xdr:row>4</xdr:row>
      <xdr:rowOff>71438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23887" y="271463"/>
          <a:ext cx="1352550" cy="5619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1. Instructions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539750</xdr:colOff>
      <xdr:row>1</xdr:row>
      <xdr:rowOff>80963</xdr:rowOff>
    </xdr:from>
    <xdr:to>
      <xdr:col>6</xdr:col>
      <xdr:colOff>63500</xdr:colOff>
      <xdr:row>4</xdr:row>
      <xdr:rowOff>71438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368550" y="271463"/>
          <a:ext cx="1352550" cy="5619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2. Dashboard</a:t>
          </a:r>
        </a:p>
      </xdr:txBody>
    </xdr:sp>
    <xdr:clientData/>
  </xdr:twoCellAnchor>
  <xdr:twoCellAnchor>
    <xdr:from>
      <xdr:col>6</xdr:col>
      <xdr:colOff>441325</xdr:colOff>
      <xdr:row>1</xdr:row>
      <xdr:rowOff>80963</xdr:rowOff>
    </xdr:from>
    <xdr:to>
      <xdr:col>8</xdr:col>
      <xdr:colOff>574675</xdr:colOff>
      <xdr:row>4</xdr:row>
      <xdr:rowOff>71438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098925" y="271463"/>
          <a:ext cx="1352550" cy="5619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3. Sales Recon</a:t>
          </a:r>
        </a:p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342900</xdr:colOff>
      <xdr:row>1</xdr:row>
      <xdr:rowOff>80963</xdr:rowOff>
    </xdr:from>
    <xdr:to>
      <xdr:col>11</xdr:col>
      <xdr:colOff>476250</xdr:colOff>
      <xdr:row>4</xdr:row>
      <xdr:rowOff>71438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29300" y="271463"/>
          <a:ext cx="1352550" cy="5619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4. Income Statement Recon</a:t>
          </a:r>
        </a:p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14287</xdr:colOff>
      <xdr:row>6</xdr:row>
      <xdr:rowOff>85725</xdr:rowOff>
    </xdr:from>
    <xdr:to>
      <xdr:col>3</xdr:col>
      <xdr:colOff>147637</xdr:colOff>
      <xdr:row>9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23887" y="1228725"/>
          <a:ext cx="1352550" cy="561975"/>
        </a:xfrm>
        <a:prstGeom prst="rect">
          <a:avLst/>
        </a:prstGeom>
        <a:solidFill>
          <a:srgbClr val="FFFF99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5. Projected</a:t>
          </a:r>
          <a:r>
            <a:rPr lang="en-US" sz="1100" baseline="0">
              <a:solidFill>
                <a:sysClr val="windowText" lastClr="000000"/>
              </a:solidFill>
            </a:rPr>
            <a:t> Sales</a:t>
          </a:r>
          <a:endParaRPr lang="en-US" sz="1100">
            <a:solidFill>
              <a:sysClr val="windowText" lastClr="000000"/>
            </a:solidFill>
          </a:endParaRP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536575</xdr:colOff>
      <xdr:row>6</xdr:row>
      <xdr:rowOff>85725</xdr:rowOff>
    </xdr:from>
    <xdr:to>
      <xdr:col>6</xdr:col>
      <xdr:colOff>60325</xdr:colOff>
      <xdr:row>9</xdr:row>
      <xdr:rowOff>76200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365375" y="1228725"/>
          <a:ext cx="1352550" cy="5619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6. Actual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Sales Data</a:t>
          </a:r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434975</xdr:colOff>
      <xdr:row>6</xdr:row>
      <xdr:rowOff>85725</xdr:rowOff>
    </xdr:from>
    <xdr:to>
      <xdr:col>8</xdr:col>
      <xdr:colOff>568325</xdr:colOff>
      <xdr:row>9</xdr:row>
      <xdr:rowOff>76200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092575" y="1228725"/>
          <a:ext cx="1352550" cy="561975"/>
        </a:xfrm>
        <a:prstGeom prst="rect">
          <a:avLst/>
        </a:prstGeom>
        <a:solidFill>
          <a:srgbClr val="FFFF99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7. Projected Income Statement</a:t>
          </a:r>
        </a:p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333375</xdr:colOff>
      <xdr:row>6</xdr:row>
      <xdr:rowOff>85725</xdr:rowOff>
    </xdr:from>
    <xdr:to>
      <xdr:col>11</xdr:col>
      <xdr:colOff>466725</xdr:colOff>
      <xdr:row>9</xdr:row>
      <xdr:rowOff>76200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819775" y="1228725"/>
          <a:ext cx="1352550" cy="5619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8. Actual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Income Statement</a:t>
          </a:r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147637</xdr:colOff>
      <xdr:row>2</xdr:row>
      <xdr:rowOff>171451</xdr:rowOff>
    </xdr:from>
    <xdr:to>
      <xdr:col>3</xdr:col>
      <xdr:colOff>539750</xdr:colOff>
      <xdr:row>2</xdr:row>
      <xdr:rowOff>171451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stCxn id="2" idx="3"/>
          <a:endCxn id="3" idx="1"/>
        </xdr:cNvCxnSpPr>
      </xdr:nvCxnSpPr>
      <xdr:spPr>
        <a:xfrm>
          <a:off x="1976437" y="552451"/>
          <a:ext cx="3921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576262</xdr:colOff>
      <xdr:row>3</xdr:row>
      <xdr:rowOff>9526</xdr:rowOff>
    </xdr:from>
    <xdr:to>
      <xdr:col>9</xdr:col>
      <xdr:colOff>358775</xdr:colOff>
      <xdr:row>3</xdr:row>
      <xdr:rowOff>9526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453062" y="581026"/>
          <a:ext cx="3921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147637</xdr:colOff>
      <xdr:row>7</xdr:row>
      <xdr:rowOff>171451</xdr:rowOff>
    </xdr:from>
    <xdr:to>
      <xdr:col>3</xdr:col>
      <xdr:colOff>539750</xdr:colOff>
      <xdr:row>7</xdr:row>
      <xdr:rowOff>171451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1976437" y="1504951"/>
          <a:ext cx="3921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61912</xdr:colOff>
      <xdr:row>7</xdr:row>
      <xdr:rowOff>171451</xdr:rowOff>
    </xdr:from>
    <xdr:to>
      <xdr:col>6</xdr:col>
      <xdr:colOff>454025</xdr:colOff>
      <xdr:row>7</xdr:row>
      <xdr:rowOff>171451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3719512" y="1504951"/>
          <a:ext cx="3921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566737</xdr:colOff>
      <xdr:row>7</xdr:row>
      <xdr:rowOff>171451</xdr:rowOff>
    </xdr:from>
    <xdr:to>
      <xdr:col>9</xdr:col>
      <xdr:colOff>349250</xdr:colOff>
      <xdr:row>7</xdr:row>
      <xdr:rowOff>171451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5443537" y="1504951"/>
          <a:ext cx="3921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61912</xdr:colOff>
      <xdr:row>2</xdr:row>
      <xdr:rowOff>180976</xdr:rowOff>
    </xdr:from>
    <xdr:to>
      <xdr:col>6</xdr:col>
      <xdr:colOff>454025</xdr:colOff>
      <xdr:row>2</xdr:row>
      <xdr:rowOff>180976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3719512" y="561976"/>
          <a:ext cx="3921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4</xdr:row>
      <xdr:rowOff>71439</xdr:rowOff>
    </xdr:from>
    <xdr:to>
      <xdr:col>10</xdr:col>
      <xdr:colOff>409575</xdr:colOff>
      <xdr:row>5</xdr:row>
      <xdr:rowOff>66679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stCxn id="5" idx="2"/>
        </xdr:cNvCxnSpPr>
      </xdr:nvCxnSpPr>
      <xdr:spPr>
        <a:xfrm rot="5400000">
          <a:off x="3807618" y="-1678779"/>
          <a:ext cx="185740" cy="5210175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80962</xdr:colOff>
      <xdr:row>5</xdr:row>
      <xdr:rowOff>76200</xdr:rowOff>
    </xdr:from>
    <xdr:to>
      <xdr:col>2</xdr:col>
      <xdr:colOff>85725</xdr:colOff>
      <xdr:row>6</xdr:row>
      <xdr:rowOff>85725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endCxn id="6" idx="0"/>
        </xdr:cNvCxnSpPr>
      </xdr:nvCxnSpPr>
      <xdr:spPr>
        <a:xfrm flipH="1">
          <a:off x="1300162" y="1028700"/>
          <a:ext cx="4763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A37FC7-E35C-4E0C-A545-15839F006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</xdr:row>
      <xdr:rowOff>0</xdr:rowOff>
    </xdr:from>
    <xdr:to>
      <xdr:col>16</xdr:col>
      <xdr:colOff>114300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70E2D4-B7C4-4095-8174-10F0427B5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9525</xdr:rowOff>
    </xdr:from>
    <xdr:to>
      <xdr:col>23</xdr:col>
      <xdr:colOff>504825</xdr:colOff>
      <xdr:row>19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BF3016-9B9D-4527-B09B-F66CD33FC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</xdr:colOff>
      <xdr:row>20</xdr:row>
      <xdr:rowOff>9525</xdr:rowOff>
    </xdr:from>
    <xdr:to>
      <xdr:col>8</xdr:col>
      <xdr:colOff>333375</xdr:colOff>
      <xdr:row>38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A19B7CB-7D5A-4BE5-8F3D-E7B819B71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438150</xdr:colOff>
      <xdr:row>20</xdr:row>
      <xdr:rowOff>0</xdr:rowOff>
    </xdr:from>
    <xdr:to>
      <xdr:col>16</xdr:col>
      <xdr:colOff>133350</xdr:colOff>
      <xdr:row>38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D6B4ADF-68D1-4067-8338-BE3BD42D7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219075</xdr:colOff>
      <xdr:row>20</xdr:row>
      <xdr:rowOff>9525</xdr:rowOff>
    </xdr:from>
    <xdr:to>
      <xdr:col>23</xdr:col>
      <xdr:colOff>523875</xdr:colOff>
      <xdr:row>38</xdr:row>
      <xdr:rowOff>9525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2617461-D4D9-47C6-BAEE-D6B40071C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andon/OneDrive/Upskill%20LLC/Program%20Materials/Excel%20Courses/Financial%20Modeling/Videos/Case%20Study%201%20-%20Financial%20Forecast/Case%20Study%201%20-%20Financial%20Forecast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Design"/>
      <sheetName val="1. Instructions"/>
      <sheetName val="2. Projected Income Statement"/>
      <sheetName val="3. Projected Cash Flows"/>
      <sheetName val="4. Projected Balance Sheet"/>
      <sheetName val="5. Projected Sales"/>
      <sheetName val="6. Projected Payroll"/>
      <sheetName val="7. Projected Oper. Expenses"/>
      <sheetName val="8. Business Loan"/>
      <sheetName val="9. 2015 Income Statement"/>
      <sheetName val="10. 2015 Balance Sheet"/>
      <sheetName val="11. 2015 Sales 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H2" t="str">
            <v>Loan Month</v>
          </cell>
          <cell r="I2" t="str">
            <v>Principle PMT</v>
          </cell>
          <cell r="J2" t="str">
            <v>Interest PMT</v>
          </cell>
          <cell r="K2" t="str">
            <v>Total Payment</v>
          </cell>
          <cell r="L2" t="str">
            <v>Loan Balance</v>
          </cell>
        </row>
        <row r="3">
          <cell r="H3">
            <v>1</v>
          </cell>
          <cell r="I3">
            <v>12.334849397382094</v>
          </cell>
          <cell r="J3">
            <v>3.3333333333333339</v>
          </cell>
          <cell r="K3">
            <v>15.668182730715428</v>
          </cell>
          <cell r="L3">
            <v>487.66515060261793</v>
          </cell>
        </row>
        <row r="4">
          <cell r="H4">
            <v>2</v>
          </cell>
          <cell r="I4">
            <v>12.417081726697974</v>
          </cell>
          <cell r="J4">
            <v>3.2511010040174533</v>
          </cell>
          <cell r="K4">
            <v>15.668182730715428</v>
          </cell>
          <cell r="L4">
            <v>475.24806887591996</v>
          </cell>
        </row>
        <row r="5">
          <cell r="H5">
            <v>3</v>
          </cell>
          <cell r="I5">
            <v>12.499862271542627</v>
          </cell>
          <cell r="J5">
            <v>3.1683204591727998</v>
          </cell>
          <cell r="K5">
            <v>15.668182730715426</v>
          </cell>
          <cell r="L5">
            <v>462.74820660437734</v>
          </cell>
        </row>
        <row r="6">
          <cell r="H6">
            <v>4</v>
          </cell>
          <cell r="I6">
            <v>12.583194686686243</v>
          </cell>
          <cell r="J6">
            <v>3.0849880440291826</v>
          </cell>
          <cell r="K6">
            <v>15.668182730715426</v>
          </cell>
          <cell r="L6">
            <v>450.16501191769112</v>
          </cell>
        </row>
        <row r="7">
          <cell r="H7">
            <v>5</v>
          </cell>
          <cell r="I7">
            <v>12.667082651264153</v>
          </cell>
          <cell r="J7">
            <v>3.0011000794512741</v>
          </cell>
          <cell r="K7">
            <v>15.668182730715426</v>
          </cell>
          <cell r="L7">
            <v>437.49792926642698</v>
          </cell>
        </row>
        <row r="8">
          <cell r="H8">
            <v>6</v>
          </cell>
          <cell r="I8">
            <v>12.751529868939246</v>
          </cell>
          <cell r="J8">
            <v>2.9166528617761802</v>
          </cell>
          <cell r="K8">
            <v>15.668182730715426</v>
          </cell>
          <cell r="L8">
            <v>424.74639939748772</v>
          </cell>
        </row>
        <row r="9">
          <cell r="H9">
            <v>7</v>
          </cell>
          <cell r="I9">
            <v>12.836540068065508</v>
          </cell>
          <cell r="J9">
            <v>2.8316426626499185</v>
          </cell>
          <cell r="K9">
            <v>15.668182730715426</v>
          </cell>
          <cell r="L9">
            <v>411.9098593294222</v>
          </cell>
        </row>
        <row r="10">
          <cell r="H10">
            <v>8</v>
          </cell>
          <cell r="I10">
            <v>12.922117001852612</v>
          </cell>
          <cell r="J10">
            <v>2.7460657288628147</v>
          </cell>
          <cell r="K10">
            <v>15.668182730715428</v>
          </cell>
          <cell r="L10">
            <v>398.98774232756961</v>
          </cell>
        </row>
        <row r="11">
          <cell r="H11">
            <v>9</v>
          </cell>
          <cell r="I11">
            <v>13.008264448531628</v>
          </cell>
          <cell r="J11">
            <v>2.6599182821837974</v>
          </cell>
          <cell r="K11">
            <v>15.668182730715426</v>
          </cell>
          <cell r="L11">
            <v>385.97947787903797</v>
          </cell>
        </row>
        <row r="12">
          <cell r="H12">
            <v>10</v>
          </cell>
          <cell r="I12">
            <v>13.094986211521839</v>
          </cell>
          <cell r="J12">
            <v>2.5731965191935866</v>
          </cell>
          <cell r="K12">
            <v>15.668182730715426</v>
          </cell>
          <cell r="L12">
            <v>372.88449166751616</v>
          </cell>
        </row>
        <row r="13">
          <cell r="H13">
            <v>11</v>
          </cell>
          <cell r="I13">
            <v>13.182286119598654</v>
          </cell>
          <cell r="J13">
            <v>2.485896611116774</v>
          </cell>
          <cell r="K13">
            <v>15.668182730715428</v>
          </cell>
          <cell r="L13">
            <v>359.70220554791752</v>
          </cell>
        </row>
        <row r="14">
          <cell r="H14">
            <v>12</v>
          </cell>
          <cell r="I14">
            <v>13.270168027062644</v>
          </cell>
          <cell r="J14">
            <v>2.398014703652783</v>
          </cell>
          <cell r="K14">
            <v>15.668182730715426</v>
          </cell>
          <cell r="L14">
            <v>346.43203752085486</v>
          </cell>
        </row>
        <row r="15">
          <cell r="H15">
            <v>13</v>
          </cell>
          <cell r="I15">
            <v>13.358635813909729</v>
          </cell>
          <cell r="J15">
            <v>2.309546916805699</v>
          </cell>
          <cell r="K15">
            <v>15.668182730715428</v>
          </cell>
          <cell r="L15">
            <v>333.07340170694511</v>
          </cell>
        </row>
        <row r="16">
          <cell r="H16">
            <v>14</v>
          </cell>
          <cell r="I16">
            <v>13.447693386002459</v>
          </cell>
          <cell r="J16">
            <v>2.2204893447129677</v>
          </cell>
          <cell r="K16">
            <v>15.668182730715428</v>
          </cell>
          <cell r="L16">
            <v>319.62570832094264</v>
          </cell>
        </row>
        <row r="17">
          <cell r="H17">
            <v>15</v>
          </cell>
          <cell r="I17">
            <v>13.537344675242474</v>
          </cell>
          <cell r="J17">
            <v>2.1308380554729514</v>
          </cell>
          <cell r="K17">
            <v>15.668182730715426</v>
          </cell>
          <cell r="L17">
            <v>306.08836364570016</v>
          </cell>
        </row>
        <row r="18">
          <cell r="H18">
            <v>16</v>
          </cell>
          <cell r="I18">
            <v>13.627593639744093</v>
          </cell>
          <cell r="J18">
            <v>2.0405890909713347</v>
          </cell>
          <cell r="K18">
            <v>15.668182730715428</v>
          </cell>
          <cell r="L18">
            <v>292.46077000595608</v>
          </cell>
        </row>
        <row r="19">
          <cell r="H19">
            <v>17</v>
          </cell>
          <cell r="I19">
            <v>13.718444264009053</v>
          </cell>
          <cell r="J19">
            <v>1.949738466706374</v>
          </cell>
          <cell r="K19">
            <v>15.668182730715426</v>
          </cell>
          <cell r="L19">
            <v>278.74232574194701</v>
          </cell>
        </row>
        <row r="20">
          <cell r="H20">
            <v>18</v>
          </cell>
          <cell r="I20">
            <v>13.809900559102445</v>
          </cell>
          <cell r="J20">
            <v>1.8582821716129805</v>
          </cell>
          <cell r="K20">
            <v>15.668182730715426</v>
          </cell>
          <cell r="L20">
            <v>264.93242518284455</v>
          </cell>
        </row>
        <row r="21">
          <cell r="H21">
            <v>19</v>
          </cell>
          <cell r="I21">
            <v>13.901966562829797</v>
          </cell>
          <cell r="J21">
            <v>1.766216167885631</v>
          </cell>
          <cell r="K21">
            <v>15.668182730715428</v>
          </cell>
          <cell r="L21">
            <v>251.03045862001477</v>
          </cell>
        </row>
        <row r="22">
          <cell r="H22">
            <v>20</v>
          </cell>
          <cell r="I22">
            <v>13.994646339915329</v>
          </cell>
          <cell r="J22">
            <v>1.6735363908000989</v>
          </cell>
          <cell r="K22">
            <v>15.668182730715428</v>
          </cell>
          <cell r="L22">
            <v>237.03581228009944</v>
          </cell>
        </row>
        <row r="23">
          <cell r="H23">
            <v>21</v>
          </cell>
          <cell r="I23">
            <v>14.087943982181431</v>
          </cell>
          <cell r="J23">
            <v>1.5802387485339966</v>
          </cell>
          <cell r="K23">
            <v>15.668182730715428</v>
          </cell>
          <cell r="L23">
            <v>222.94786829791801</v>
          </cell>
        </row>
        <row r="24">
          <cell r="H24">
            <v>22</v>
          </cell>
          <cell r="I24">
            <v>14.181863608729307</v>
          </cell>
          <cell r="J24">
            <v>1.4863191219861203</v>
          </cell>
          <cell r="K24">
            <v>15.668182730715428</v>
          </cell>
          <cell r="L24">
            <v>208.76600468918869</v>
          </cell>
        </row>
        <row r="25">
          <cell r="H25">
            <v>23</v>
          </cell>
          <cell r="I25">
            <v>14.276409366120834</v>
          </cell>
          <cell r="J25">
            <v>1.3917733645945916</v>
          </cell>
          <cell r="K25">
            <v>15.668182730715426</v>
          </cell>
          <cell r="L25">
            <v>194.48959532306785</v>
          </cell>
        </row>
        <row r="26">
          <cell r="H26">
            <v>24</v>
          </cell>
          <cell r="I26">
            <v>14.371585428561639</v>
          </cell>
          <cell r="J26">
            <v>1.296597302153786</v>
          </cell>
          <cell r="K26">
            <v>15.668182730715426</v>
          </cell>
          <cell r="L26">
            <v>180.1180098945062</v>
          </cell>
        </row>
        <row r="27">
          <cell r="H27">
            <v>25</v>
          </cell>
          <cell r="I27">
            <v>14.467395998085387</v>
          </cell>
          <cell r="J27">
            <v>1.2007867326300419</v>
          </cell>
          <cell r="K27">
            <v>15.668182730715429</v>
          </cell>
          <cell r="L27">
            <v>165.65061389642082</v>
          </cell>
        </row>
        <row r="28">
          <cell r="H28">
            <v>26</v>
          </cell>
          <cell r="I28">
            <v>14.563845304739287</v>
          </cell>
          <cell r="J28">
            <v>1.1043374259761392</v>
          </cell>
          <cell r="K28">
            <v>15.668182730715426</v>
          </cell>
          <cell r="L28">
            <v>151.08676859168153</v>
          </cell>
        </row>
        <row r="29">
          <cell r="H29">
            <v>27</v>
          </cell>
          <cell r="I29">
            <v>14.660937606770883</v>
          </cell>
          <cell r="J29">
            <v>1.0072451239445439</v>
          </cell>
          <cell r="K29">
            <v>15.668182730715428</v>
          </cell>
          <cell r="L29">
            <v>136.42583098491065</v>
          </cell>
        </row>
        <row r="30">
          <cell r="H30">
            <v>28</v>
          </cell>
          <cell r="I30">
            <v>14.758677190816023</v>
          </cell>
          <cell r="J30">
            <v>0.90950553989940452</v>
          </cell>
          <cell r="K30">
            <v>15.668182730715428</v>
          </cell>
          <cell r="L30">
            <v>121.66715379409462</v>
          </cell>
        </row>
        <row r="31">
          <cell r="H31">
            <v>29</v>
          </cell>
          <cell r="I31">
            <v>14.857068372088129</v>
          </cell>
          <cell r="J31">
            <v>0.81111435862729775</v>
          </cell>
          <cell r="K31">
            <v>15.668182730715428</v>
          </cell>
          <cell r="L31">
            <v>106.81008542200649</v>
          </cell>
        </row>
        <row r="32">
          <cell r="H32">
            <v>30</v>
          </cell>
          <cell r="I32">
            <v>14.956115494568715</v>
          </cell>
          <cell r="J32">
            <v>0.7120672361467103</v>
          </cell>
          <cell r="K32">
            <v>15.668182730715426</v>
          </cell>
          <cell r="L32">
            <v>91.853969927437774</v>
          </cell>
        </row>
        <row r="33">
          <cell r="H33">
            <v>31</v>
          </cell>
          <cell r="I33">
            <v>15.055822931199174</v>
          </cell>
          <cell r="J33">
            <v>0.61235979951625219</v>
          </cell>
          <cell r="K33">
            <v>15.668182730715426</v>
          </cell>
          <cell r="L33">
            <v>76.7981469962386</v>
          </cell>
        </row>
        <row r="34">
          <cell r="H34">
            <v>32</v>
          </cell>
          <cell r="I34">
            <v>15.156195084073834</v>
          </cell>
          <cell r="J34">
            <v>0.51198764664159113</v>
          </cell>
          <cell r="K34">
            <v>15.668182730715426</v>
          </cell>
          <cell r="L34">
            <v>61.641951912164764</v>
          </cell>
        </row>
        <row r="35">
          <cell r="H35">
            <v>33</v>
          </cell>
          <cell r="I35">
            <v>15.257236384634329</v>
          </cell>
          <cell r="J35">
            <v>0.41094634608109876</v>
          </cell>
          <cell r="K35">
            <v>15.668182730715428</v>
          </cell>
          <cell r="L35">
            <v>46.384715527530432</v>
          </cell>
        </row>
        <row r="36">
          <cell r="H36">
            <v>34</v>
          </cell>
          <cell r="I36">
            <v>15.358951293865225</v>
          </cell>
          <cell r="J36">
            <v>0.30923143685020321</v>
          </cell>
          <cell r="K36">
            <v>15.668182730715428</v>
          </cell>
          <cell r="L36">
            <v>31.025764233665207</v>
          </cell>
        </row>
        <row r="37">
          <cell r="H37">
            <v>35</v>
          </cell>
          <cell r="I37">
            <v>15.461344302490989</v>
          </cell>
          <cell r="J37">
            <v>0.20683842822443504</v>
          </cell>
          <cell r="K37">
            <v>15.668182730715424</v>
          </cell>
          <cell r="L37">
            <v>15.564419931174218</v>
          </cell>
        </row>
        <row r="38">
          <cell r="H38">
            <v>36</v>
          </cell>
          <cell r="I38">
            <v>15.564419931174266</v>
          </cell>
          <cell r="J38">
            <v>0.10376279954116177</v>
          </cell>
          <cell r="K38">
            <v>15.668182730715428</v>
          </cell>
          <cell r="L38">
            <v>-4.7961634663806763E-14</v>
          </cell>
        </row>
        <row r="39"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</row>
        <row r="40"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</row>
        <row r="41"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</row>
        <row r="42"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</row>
        <row r="43"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</row>
        <row r="44"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</row>
        <row r="45"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</row>
        <row r="46"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</row>
        <row r="47"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</row>
        <row r="48"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</row>
        <row r="49"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</row>
        <row r="50"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</row>
        <row r="51"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</row>
        <row r="52"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</row>
        <row r="53"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</row>
        <row r="54"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</row>
        <row r="55"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</row>
        <row r="56"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</row>
        <row r="57"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</row>
        <row r="58"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</row>
        <row r="59"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</row>
        <row r="60"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</row>
        <row r="61"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</row>
        <row r="62"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3:D20"/>
  <sheetViews>
    <sheetView showGridLines="0" zoomScaleNormal="100" workbookViewId="0">
      <selection activeCell="E34" sqref="E34"/>
    </sheetView>
  </sheetViews>
  <sheetFormatPr defaultRowHeight="15" x14ac:dyDescent="0.25"/>
  <cols>
    <col min="1" max="16384" width="9.140625" style="163"/>
  </cols>
  <sheetData>
    <row r="13" spans="2:4" x14ac:dyDescent="0.25">
      <c r="B13" s="162" t="s">
        <v>93</v>
      </c>
      <c r="C13" s="162"/>
      <c r="D13" s="162"/>
    </row>
    <row r="14" spans="2:4" x14ac:dyDescent="0.25">
      <c r="B14" s="164" t="s">
        <v>63</v>
      </c>
      <c r="C14" s="165"/>
      <c r="D14" s="162"/>
    </row>
    <row r="15" spans="2:4" x14ac:dyDescent="0.25">
      <c r="B15" s="162"/>
      <c r="C15" s="162"/>
      <c r="D15" s="162"/>
    </row>
    <row r="16" spans="2:4" x14ac:dyDescent="0.25">
      <c r="B16" s="162" t="s">
        <v>92</v>
      </c>
      <c r="C16" s="162"/>
      <c r="D16" s="162"/>
    </row>
    <row r="17" spans="2:4" x14ac:dyDescent="0.25">
      <c r="B17" s="164" t="s">
        <v>65</v>
      </c>
      <c r="C17" s="166"/>
      <c r="D17" s="162"/>
    </row>
    <row r="18" spans="2:4" x14ac:dyDescent="0.25">
      <c r="B18" s="162"/>
      <c r="C18" s="162"/>
      <c r="D18" s="162"/>
    </row>
    <row r="19" spans="2:4" x14ac:dyDescent="0.25">
      <c r="B19" s="162" t="s">
        <v>91</v>
      </c>
      <c r="C19" s="162"/>
      <c r="D19" s="162"/>
    </row>
    <row r="20" spans="2:4" x14ac:dyDescent="0.25">
      <c r="B20" s="164" t="s">
        <v>65</v>
      </c>
      <c r="C20" s="167"/>
      <c r="D20" s="162"/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3">
    <pageSetUpPr fitToPage="1"/>
  </sheetPr>
  <dimension ref="B2:D26"/>
  <sheetViews>
    <sheetView showGridLines="0" zoomScaleNormal="100" workbookViewId="0">
      <selection activeCell="S8" sqref="S8"/>
    </sheetView>
  </sheetViews>
  <sheetFormatPr defaultRowHeight="12" x14ac:dyDescent="0.2"/>
  <sheetData>
    <row r="2" spans="2:4" ht="18" x14ac:dyDescent="0.25">
      <c r="B2" s="42" t="s">
        <v>60</v>
      </c>
    </row>
    <row r="4" spans="2:4" x14ac:dyDescent="0.2">
      <c r="B4" s="10" t="s">
        <v>89</v>
      </c>
    </row>
    <row r="5" spans="2:4" x14ac:dyDescent="0.2">
      <c r="B5" s="12"/>
    </row>
    <row r="6" spans="2:4" ht="18" x14ac:dyDescent="0.25">
      <c r="B6" s="42" t="s">
        <v>61</v>
      </c>
    </row>
    <row r="8" spans="2:4" x14ac:dyDescent="0.2">
      <c r="B8" s="10" t="s">
        <v>90</v>
      </c>
    </row>
    <row r="9" spans="2:4" x14ac:dyDescent="0.2">
      <c r="B9" s="43" t="s">
        <v>63</v>
      </c>
      <c r="C9" s="44"/>
    </row>
    <row r="11" spans="2:4" x14ac:dyDescent="0.2">
      <c r="B11" s="12" t="s">
        <v>64</v>
      </c>
    </row>
    <row r="12" spans="2:4" x14ac:dyDescent="0.2">
      <c r="B12" s="43" t="s">
        <v>65</v>
      </c>
      <c r="C12" s="31"/>
    </row>
    <row r="13" spans="2:4" x14ac:dyDescent="0.2">
      <c r="B13" s="43"/>
    </row>
    <row r="14" spans="2:4" s="163" customFormat="1" ht="15" x14ac:dyDescent="0.25">
      <c r="B14" s="162" t="s">
        <v>91</v>
      </c>
      <c r="C14" s="162"/>
      <c r="D14" s="162"/>
    </row>
    <row r="15" spans="2:4" s="163" customFormat="1" ht="15" x14ac:dyDescent="0.25">
      <c r="B15" s="164" t="s">
        <v>65</v>
      </c>
      <c r="C15" s="167"/>
      <c r="D15" s="162"/>
    </row>
    <row r="17" spans="2:3" ht="18" x14ac:dyDescent="0.25">
      <c r="B17" s="42" t="s">
        <v>62</v>
      </c>
    </row>
    <row r="19" spans="2:3" x14ac:dyDescent="0.2">
      <c r="B19" s="12" t="s">
        <v>66</v>
      </c>
    </row>
    <row r="20" spans="2:3" x14ac:dyDescent="0.2">
      <c r="B20" s="43" t="s">
        <v>65</v>
      </c>
      <c r="C20">
        <v>47</v>
      </c>
    </row>
    <row r="22" spans="2:3" x14ac:dyDescent="0.2">
      <c r="B22" s="12" t="s">
        <v>67</v>
      </c>
    </row>
    <row r="23" spans="2:3" x14ac:dyDescent="0.2">
      <c r="B23" s="43" t="s">
        <v>65</v>
      </c>
      <c r="C23" s="45">
        <v>47</v>
      </c>
    </row>
    <row r="25" spans="2:3" x14ac:dyDescent="0.2">
      <c r="B25" s="12" t="s">
        <v>68</v>
      </c>
    </row>
    <row r="26" spans="2:3" x14ac:dyDescent="0.2">
      <c r="B26" s="43" t="s">
        <v>65</v>
      </c>
      <c r="C26" s="35">
        <v>47</v>
      </c>
    </row>
  </sheetData>
  <pageMargins left="0.7" right="0.7" top="0.75" bottom="0.75" header="0.3" footer="0.3"/>
  <pageSetup scale="9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  <pageSetUpPr fitToPage="1"/>
  </sheetPr>
  <dimension ref="A1"/>
  <sheetViews>
    <sheetView showGridLines="0" tabSelected="1" zoomScaleNormal="100" workbookViewId="0">
      <selection activeCell="V40" sqref="V40"/>
    </sheetView>
  </sheetViews>
  <sheetFormatPr defaultRowHeight="12" x14ac:dyDescent="0.2"/>
  <sheetData/>
  <pageMargins left="0.7" right="0.7" top="0.75" bottom="0.75" header="0.3" footer="0.3"/>
  <pageSetup scale="6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  <pageSetUpPr fitToPage="1"/>
  </sheetPr>
  <dimension ref="A1:AH20"/>
  <sheetViews>
    <sheetView showGridLines="0" workbookViewId="0">
      <selection activeCell="B5" sqref="B5"/>
    </sheetView>
  </sheetViews>
  <sheetFormatPr defaultRowHeight="12.75" outlineLevelCol="1" x14ac:dyDescent="0.2"/>
  <cols>
    <col min="1" max="1" width="5" style="57" customWidth="1"/>
    <col min="2" max="2" width="31.42578125" style="83" customWidth="1"/>
    <col min="3" max="5" width="12.7109375" style="83" hidden="1" customWidth="1" outlineLevel="1"/>
    <col min="6" max="6" width="12.7109375" style="60" customWidth="1" collapsed="1"/>
    <col min="7" max="9" width="12.7109375" style="60" hidden="1" customWidth="1" outlineLevel="1"/>
    <col min="10" max="10" width="12.7109375" style="60" customWidth="1" collapsed="1"/>
    <col min="11" max="13" width="12.7109375" style="60" hidden="1" customWidth="1" outlineLevel="1"/>
    <col min="14" max="14" width="12.7109375" style="61" customWidth="1" collapsed="1"/>
    <col min="15" max="17" width="12.7109375" style="61" hidden="1" customWidth="1" outlineLevel="1"/>
    <col min="18" max="18" width="12.7109375" style="62" customWidth="1" collapsed="1"/>
    <col min="19" max="19" width="12.7109375" style="67" customWidth="1"/>
    <col min="20" max="20" width="60.28515625" style="67" bestFit="1" customWidth="1"/>
    <col min="21" max="21" width="6.7109375" style="84" customWidth="1"/>
    <col min="22" max="22" width="17.7109375" style="80" customWidth="1"/>
    <col min="23" max="23" width="15.7109375" style="64" customWidth="1"/>
    <col min="24" max="24" width="15.7109375" style="60" customWidth="1"/>
    <col min="25" max="25" width="17.7109375" style="78" customWidth="1"/>
    <col min="26" max="26" width="17.7109375" style="80" customWidth="1"/>
    <col min="27" max="28" width="15.7109375" style="66" customWidth="1"/>
    <col min="29" max="29" width="17.7109375" style="84" customWidth="1"/>
    <col min="30" max="30" width="17.7109375" style="85" customWidth="1"/>
    <col min="31" max="33" width="15.7109375" style="78" customWidth="1"/>
    <col min="34" max="34" width="15.7109375" style="80" customWidth="1"/>
    <col min="35" max="256" width="9.140625" style="57"/>
    <col min="257" max="257" width="5" style="57" customWidth="1"/>
    <col min="258" max="258" width="31.42578125" style="57" customWidth="1"/>
    <col min="259" max="275" width="12.7109375" style="57" customWidth="1"/>
    <col min="276" max="276" width="30.85546875" style="57" customWidth="1"/>
    <col min="277" max="278" width="17.7109375" style="57" customWidth="1"/>
    <col min="279" max="280" width="15.7109375" style="57" customWidth="1"/>
    <col min="281" max="282" width="17.7109375" style="57" customWidth="1"/>
    <col min="283" max="284" width="15.7109375" style="57" customWidth="1"/>
    <col min="285" max="286" width="17.7109375" style="57" customWidth="1"/>
    <col min="287" max="290" width="15.7109375" style="57" customWidth="1"/>
    <col min="291" max="512" width="9.140625" style="57"/>
    <col min="513" max="513" width="5" style="57" customWidth="1"/>
    <col min="514" max="514" width="31.42578125" style="57" customWidth="1"/>
    <col min="515" max="531" width="12.7109375" style="57" customWidth="1"/>
    <col min="532" max="532" width="30.85546875" style="57" customWidth="1"/>
    <col min="533" max="534" width="17.7109375" style="57" customWidth="1"/>
    <col min="535" max="536" width="15.7109375" style="57" customWidth="1"/>
    <col min="537" max="538" width="17.7109375" style="57" customWidth="1"/>
    <col min="539" max="540" width="15.7109375" style="57" customWidth="1"/>
    <col min="541" max="542" width="17.7109375" style="57" customWidth="1"/>
    <col min="543" max="546" width="15.7109375" style="57" customWidth="1"/>
    <col min="547" max="768" width="9.140625" style="57"/>
    <col min="769" max="769" width="5" style="57" customWidth="1"/>
    <col min="770" max="770" width="31.42578125" style="57" customWidth="1"/>
    <col min="771" max="787" width="12.7109375" style="57" customWidth="1"/>
    <col min="788" max="788" width="30.85546875" style="57" customWidth="1"/>
    <col min="789" max="790" width="17.7109375" style="57" customWidth="1"/>
    <col min="791" max="792" width="15.7109375" style="57" customWidth="1"/>
    <col min="793" max="794" width="17.7109375" style="57" customWidth="1"/>
    <col min="795" max="796" width="15.7109375" style="57" customWidth="1"/>
    <col min="797" max="798" width="17.7109375" style="57" customWidth="1"/>
    <col min="799" max="802" width="15.7109375" style="57" customWidth="1"/>
    <col min="803" max="1024" width="9.140625" style="57"/>
    <col min="1025" max="1025" width="5" style="57" customWidth="1"/>
    <col min="1026" max="1026" width="31.42578125" style="57" customWidth="1"/>
    <col min="1027" max="1043" width="12.7109375" style="57" customWidth="1"/>
    <col min="1044" max="1044" width="30.85546875" style="57" customWidth="1"/>
    <col min="1045" max="1046" width="17.7109375" style="57" customWidth="1"/>
    <col min="1047" max="1048" width="15.7109375" style="57" customWidth="1"/>
    <col min="1049" max="1050" width="17.7109375" style="57" customWidth="1"/>
    <col min="1051" max="1052" width="15.7109375" style="57" customWidth="1"/>
    <col min="1053" max="1054" width="17.7109375" style="57" customWidth="1"/>
    <col min="1055" max="1058" width="15.7109375" style="57" customWidth="1"/>
    <col min="1059" max="1280" width="9.140625" style="57"/>
    <col min="1281" max="1281" width="5" style="57" customWidth="1"/>
    <col min="1282" max="1282" width="31.42578125" style="57" customWidth="1"/>
    <col min="1283" max="1299" width="12.7109375" style="57" customWidth="1"/>
    <col min="1300" max="1300" width="30.85546875" style="57" customWidth="1"/>
    <col min="1301" max="1302" width="17.7109375" style="57" customWidth="1"/>
    <col min="1303" max="1304" width="15.7109375" style="57" customWidth="1"/>
    <col min="1305" max="1306" width="17.7109375" style="57" customWidth="1"/>
    <col min="1307" max="1308" width="15.7109375" style="57" customWidth="1"/>
    <col min="1309" max="1310" width="17.7109375" style="57" customWidth="1"/>
    <col min="1311" max="1314" width="15.7109375" style="57" customWidth="1"/>
    <col min="1315" max="1536" width="9.140625" style="57"/>
    <col min="1537" max="1537" width="5" style="57" customWidth="1"/>
    <col min="1538" max="1538" width="31.42578125" style="57" customWidth="1"/>
    <col min="1539" max="1555" width="12.7109375" style="57" customWidth="1"/>
    <col min="1556" max="1556" width="30.85546875" style="57" customWidth="1"/>
    <col min="1557" max="1558" width="17.7109375" style="57" customWidth="1"/>
    <col min="1559" max="1560" width="15.7109375" style="57" customWidth="1"/>
    <col min="1561" max="1562" width="17.7109375" style="57" customWidth="1"/>
    <col min="1563" max="1564" width="15.7109375" style="57" customWidth="1"/>
    <col min="1565" max="1566" width="17.7109375" style="57" customWidth="1"/>
    <col min="1567" max="1570" width="15.7109375" style="57" customWidth="1"/>
    <col min="1571" max="1792" width="9.140625" style="57"/>
    <col min="1793" max="1793" width="5" style="57" customWidth="1"/>
    <col min="1794" max="1794" width="31.42578125" style="57" customWidth="1"/>
    <col min="1795" max="1811" width="12.7109375" style="57" customWidth="1"/>
    <col min="1812" max="1812" width="30.85546875" style="57" customWidth="1"/>
    <col min="1813" max="1814" width="17.7109375" style="57" customWidth="1"/>
    <col min="1815" max="1816" width="15.7109375" style="57" customWidth="1"/>
    <col min="1817" max="1818" width="17.7109375" style="57" customWidth="1"/>
    <col min="1819" max="1820" width="15.7109375" style="57" customWidth="1"/>
    <col min="1821" max="1822" width="17.7109375" style="57" customWidth="1"/>
    <col min="1823" max="1826" width="15.7109375" style="57" customWidth="1"/>
    <col min="1827" max="2048" width="9.140625" style="57"/>
    <col min="2049" max="2049" width="5" style="57" customWidth="1"/>
    <col min="2050" max="2050" width="31.42578125" style="57" customWidth="1"/>
    <col min="2051" max="2067" width="12.7109375" style="57" customWidth="1"/>
    <col min="2068" max="2068" width="30.85546875" style="57" customWidth="1"/>
    <col min="2069" max="2070" width="17.7109375" style="57" customWidth="1"/>
    <col min="2071" max="2072" width="15.7109375" style="57" customWidth="1"/>
    <col min="2073" max="2074" width="17.7109375" style="57" customWidth="1"/>
    <col min="2075" max="2076" width="15.7109375" style="57" customWidth="1"/>
    <col min="2077" max="2078" width="17.7109375" style="57" customWidth="1"/>
    <col min="2079" max="2082" width="15.7109375" style="57" customWidth="1"/>
    <col min="2083" max="2304" width="9.140625" style="57"/>
    <col min="2305" max="2305" width="5" style="57" customWidth="1"/>
    <col min="2306" max="2306" width="31.42578125" style="57" customWidth="1"/>
    <col min="2307" max="2323" width="12.7109375" style="57" customWidth="1"/>
    <col min="2324" max="2324" width="30.85546875" style="57" customWidth="1"/>
    <col min="2325" max="2326" width="17.7109375" style="57" customWidth="1"/>
    <col min="2327" max="2328" width="15.7109375" style="57" customWidth="1"/>
    <col min="2329" max="2330" width="17.7109375" style="57" customWidth="1"/>
    <col min="2331" max="2332" width="15.7109375" style="57" customWidth="1"/>
    <col min="2333" max="2334" width="17.7109375" style="57" customWidth="1"/>
    <col min="2335" max="2338" width="15.7109375" style="57" customWidth="1"/>
    <col min="2339" max="2560" width="9.140625" style="57"/>
    <col min="2561" max="2561" width="5" style="57" customWidth="1"/>
    <col min="2562" max="2562" width="31.42578125" style="57" customWidth="1"/>
    <col min="2563" max="2579" width="12.7109375" style="57" customWidth="1"/>
    <col min="2580" max="2580" width="30.85546875" style="57" customWidth="1"/>
    <col min="2581" max="2582" width="17.7109375" style="57" customWidth="1"/>
    <col min="2583" max="2584" width="15.7109375" style="57" customWidth="1"/>
    <col min="2585" max="2586" width="17.7109375" style="57" customWidth="1"/>
    <col min="2587" max="2588" width="15.7109375" style="57" customWidth="1"/>
    <col min="2589" max="2590" width="17.7109375" style="57" customWidth="1"/>
    <col min="2591" max="2594" width="15.7109375" style="57" customWidth="1"/>
    <col min="2595" max="2816" width="9.140625" style="57"/>
    <col min="2817" max="2817" width="5" style="57" customWidth="1"/>
    <col min="2818" max="2818" width="31.42578125" style="57" customWidth="1"/>
    <col min="2819" max="2835" width="12.7109375" style="57" customWidth="1"/>
    <col min="2836" max="2836" width="30.85546875" style="57" customWidth="1"/>
    <col min="2837" max="2838" width="17.7109375" style="57" customWidth="1"/>
    <col min="2839" max="2840" width="15.7109375" style="57" customWidth="1"/>
    <col min="2841" max="2842" width="17.7109375" style="57" customWidth="1"/>
    <col min="2843" max="2844" width="15.7109375" style="57" customWidth="1"/>
    <col min="2845" max="2846" width="17.7109375" style="57" customWidth="1"/>
    <col min="2847" max="2850" width="15.7109375" style="57" customWidth="1"/>
    <col min="2851" max="3072" width="9.140625" style="57"/>
    <col min="3073" max="3073" width="5" style="57" customWidth="1"/>
    <col min="3074" max="3074" width="31.42578125" style="57" customWidth="1"/>
    <col min="3075" max="3091" width="12.7109375" style="57" customWidth="1"/>
    <col min="3092" max="3092" width="30.85546875" style="57" customWidth="1"/>
    <col min="3093" max="3094" width="17.7109375" style="57" customWidth="1"/>
    <col min="3095" max="3096" width="15.7109375" style="57" customWidth="1"/>
    <col min="3097" max="3098" width="17.7109375" style="57" customWidth="1"/>
    <col min="3099" max="3100" width="15.7109375" style="57" customWidth="1"/>
    <col min="3101" max="3102" width="17.7109375" style="57" customWidth="1"/>
    <col min="3103" max="3106" width="15.7109375" style="57" customWidth="1"/>
    <col min="3107" max="3328" width="9.140625" style="57"/>
    <col min="3329" max="3329" width="5" style="57" customWidth="1"/>
    <col min="3330" max="3330" width="31.42578125" style="57" customWidth="1"/>
    <col min="3331" max="3347" width="12.7109375" style="57" customWidth="1"/>
    <col min="3348" max="3348" width="30.85546875" style="57" customWidth="1"/>
    <col min="3349" max="3350" width="17.7109375" style="57" customWidth="1"/>
    <col min="3351" max="3352" width="15.7109375" style="57" customWidth="1"/>
    <col min="3353" max="3354" width="17.7109375" style="57" customWidth="1"/>
    <col min="3355" max="3356" width="15.7109375" style="57" customWidth="1"/>
    <col min="3357" max="3358" width="17.7109375" style="57" customWidth="1"/>
    <col min="3359" max="3362" width="15.7109375" style="57" customWidth="1"/>
    <col min="3363" max="3584" width="9.140625" style="57"/>
    <col min="3585" max="3585" width="5" style="57" customWidth="1"/>
    <col min="3586" max="3586" width="31.42578125" style="57" customWidth="1"/>
    <col min="3587" max="3603" width="12.7109375" style="57" customWidth="1"/>
    <col min="3604" max="3604" width="30.85546875" style="57" customWidth="1"/>
    <col min="3605" max="3606" width="17.7109375" style="57" customWidth="1"/>
    <col min="3607" max="3608" width="15.7109375" style="57" customWidth="1"/>
    <col min="3609" max="3610" width="17.7109375" style="57" customWidth="1"/>
    <col min="3611" max="3612" width="15.7109375" style="57" customWidth="1"/>
    <col min="3613" max="3614" width="17.7109375" style="57" customWidth="1"/>
    <col min="3615" max="3618" width="15.7109375" style="57" customWidth="1"/>
    <col min="3619" max="3840" width="9.140625" style="57"/>
    <col min="3841" max="3841" width="5" style="57" customWidth="1"/>
    <col min="3842" max="3842" width="31.42578125" style="57" customWidth="1"/>
    <col min="3843" max="3859" width="12.7109375" style="57" customWidth="1"/>
    <col min="3860" max="3860" width="30.85546875" style="57" customWidth="1"/>
    <col min="3861" max="3862" width="17.7109375" style="57" customWidth="1"/>
    <col min="3863" max="3864" width="15.7109375" style="57" customWidth="1"/>
    <col min="3865" max="3866" width="17.7109375" style="57" customWidth="1"/>
    <col min="3867" max="3868" width="15.7109375" style="57" customWidth="1"/>
    <col min="3869" max="3870" width="17.7109375" style="57" customWidth="1"/>
    <col min="3871" max="3874" width="15.7109375" style="57" customWidth="1"/>
    <col min="3875" max="4096" width="9.140625" style="57"/>
    <col min="4097" max="4097" width="5" style="57" customWidth="1"/>
    <col min="4098" max="4098" width="31.42578125" style="57" customWidth="1"/>
    <col min="4099" max="4115" width="12.7109375" style="57" customWidth="1"/>
    <col min="4116" max="4116" width="30.85546875" style="57" customWidth="1"/>
    <col min="4117" max="4118" width="17.7109375" style="57" customWidth="1"/>
    <col min="4119" max="4120" width="15.7109375" style="57" customWidth="1"/>
    <col min="4121" max="4122" width="17.7109375" style="57" customWidth="1"/>
    <col min="4123" max="4124" width="15.7109375" style="57" customWidth="1"/>
    <col min="4125" max="4126" width="17.7109375" style="57" customWidth="1"/>
    <col min="4127" max="4130" width="15.7109375" style="57" customWidth="1"/>
    <col min="4131" max="4352" width="9.140625" style="57"/>
    <col min="4353" max="4353" width="5" style="57" customWidth="1"/>
    <col min="4354" max="4354" width="31.42578125" style="57" customWidth="1"/>
    <col min="4355" max="4371" width="12.7109375" style="57" customWidth="1"/>
    <col min="4372" max="4372" width="30.85546875" style="57" customWidth="1"/>
    <col min="4373" max="4374" width="17.7109375" style="57" customWidth="1"/>
    <col min="4375" max="4376" width="15.7109375" style="57" customWidth="1"/>
    <col min="4377" max="4378" width="17.7109375" style="57" customWidth="1"/>
    <col min="4379" max="4380" width="15.7109375" style="57" customWidth="1"/>
    <col min="4381" max="4382" width="17.7109375" style="57" customWidth="1"/>
    <col min="4383" max="4386" width="15.7109375" style="57" customWidth="1"/>
    <col min="4387" max="4608" width="9.140625" style="57"/>
    <col min="4609" max="4609" width="5" style="57" customWidth="1"/>
    <col min="4610" max="4610" width="31.42578125" style="57" customWidth="1"/>
    <col min="4611" max="4627" width="12.7109375" style="57" customWidth="1"/>
    <col min="4628" max="4628" width="30.85546875" style="57" customWidth="1"/>
    <col min="4629" max="4630" width="17.7109375" style="57" customWidth="1"/>
    <col min="4631" max="4632" width="15.7109375" style="57" customWidth="1"/>
    <col min="4633" max="4634" width="17.7109375" style="57" customWidth="1"/>
    <col min="4635" max="4636" width="15.7109375" style="57" customWidth="1"/>
    <col min="4637" max="4638" width="17.7109375" style="57" customWidth="1"/>
    <col min="4639" max="4642" width="15.7109375" style="57" customWidth="1"/>
    <col min="4643" max="4864" width="9.140625" style="57"/>
    <col min="4865" max="4865" width="5" style="57" customWidth="1"/>
    <col min="4866" max="4866" width="31.42578125" style="57" customWidth="1"/>
    <col min="4867" max="4883" width="12.7109375" style="57" customWidth="1"/>
    <col min="4884" max="4884" width="30.85546875" style="57" customWidth="1"/>
    <col min="4885" max="4886" width="17.7109375" style="57" customWidth="1"/>
    <col min="4887" max="4888" width="15.7109375" style="57" customWidth="1"/>
    <col min="4889" max="4890" width="17.7109375" style="57" customWidth="1"/>
    <col min="4891" max="4892" width="15.7109375" style="57" customWidth="1"/>
    <col min="4893" max="4894" width="17.7109375" style="57" customWidth="1"/>
    <col min="4895" max="4898" width="15.7109375" style="57" customWidth="1"/>
    <col min="4899" max="5120" width="9.140625" style="57"/>
    <col min="5121" max="5121" width="5" style="57" customWidth="1"/>
    <col min="5122" max="5122" width="31.42578125" style="57" customWidth="1"/>
    <col min="5123" max="5139" width="12.7109375" style="57" customWidth="1"/>
    <col min="5140" max="5140" width="30.85546875" style="57" customWidth="1"/>
    <col min="5141" max="5142" width="17.7109375" style="57" customWidth="1"/>
    <col min="5143" max="5144" width="15.7109375" style="57" customWidth="1"/>
    <col min="5145" max="5146" width="17.7109375" style="57" customWidth="1"/>
    <col min="5147" max="5148" width="15.7109375" style="57" customWidth="1"/>
    <col min="5149" max="5150" width="17.7109375" style="57" customWidth="1"/>
    <col min="5151" max="5154" width="15.7109375" style="57" customWidth="1"/>
    <col min="5155" max="5376" width="9.140625" style="57"/>
    <col min="5377" max="5377" width="5" style="57" customWidth="1"/>
    <col min="5378" max="5378" width="31.42578125" style="57" customWidth="1"/>
    <col min="5379" max="5395" width="12.7109375" style="57" customWidth="1"/>
    <col min="5396" max="5396" width="30.85546875" style="57" customWidth="1"/>
    <col min="5397" max="5398" width="17.7109375" style="57" customWidth="1"/>
    <col min="5399" max="5400" width="15.7109375" style="57" customWidth="1"/>
    <col min="5401" max="5402" width="17.7109375" style="57" customWidth="1"/>
    <col min="5403" max="5404" width="15.7109375" style="57" customWidth="1"/>
    <col min="5405" max="5406" width="17.7109375" style="57" customWidth="1"/>
    <col min="5407" max="5410" width="15.7109375" style="57" customWidth="1"/>
    <col min="5411" max="5632" width="9.140625" style="57"/>
    <col min="5633" max="5633" width="5" style="57" customWidth="1"/>
    <col min="5634" max="5634" width="31.42578125" style="57" customWidth="1"/>
    <col min="5635" max="5651" width="12.7109375" style="57" customWidth="1"/>
    <col min="5652" max="5652" width="30.85546875" style="57" customWidth="1"/>
    <col min="5653" max="5654" width="17.7109375" style="57" customWidth="1"/>
    <col min="5655" max="5656" width="15.7109375" style="57" customWidth="1"/>
    <col min="5657" max="5658" width="17.7109375" style="57" customWidth="1"/>
    <col min="5659" max="5660" width="15.7109375" style="57" customWidth="1"/>
    <col min="5661" max="5662" width="17.7109375" style="57" customWidth="1"/>
    <col min="5663" max="5666" width="15.7109375" style="57" customWidth="1"/>
    <col min="5667" max="5888" width="9.140625" style="57"/>
    <col min="5889" max="5889" width="5" style="57" customWidth="1"/>
    <col min="5890" max="5890" width="31.42578125" style="57" customWidth="1"/>
    <col min="5891" max="5907" width="12.7109375" style="57" customWidth="1"/>
    <col min="5908" max="5908" width="30.85546875" style="57" customWidth="1"/>
    <col min="5909" max="5910" width="17.7109375" style="57" customWidth="1"/>
    <col min="5911" max="5912" width="15.7109375" style="57" customWidth="1"/>
    <col min="5913" max="5914" width="17.7109375" style="57" customWidth="1"/>
    <col min="5915" max="5916" width="15.7109375" style="57" customWidth="1"/>
    <col min="5917" max="5918" width="17.7109375" style="57" customWidth="1"/>
    <col min="5919" max="5922" width="15.7109375" style="57" customWidth="1"/>
    <col min="5923" max="6144" width="9.140625" style="57"/>
    <col min="6145" max="6145" width="5" style="57" customWidth="1"/>
    <col min="6146" max="6146" width="31.42578125" style="57" customWidth="1"/>
    <col min="6147" max="6163" width="12.7109375" style="57" customWidth="1"/>
    <col min="6164" max="6164" width="30.85546875" style="57" customWidth="1"/>
    <col min="6165" max="6166" width="17.7109375" style="57" customWidth="1"/>
    <col min="6167" max="6168" width="15.7109375" style="57" customWidth="1"/>
    <col min="6169" max="6170" width="17.7109375" style="57" customWidth="1"/>
    <col min="6171" max="6172" width="15.7109375" style="57" customWidth="1"/>
    <col min="6173" max="6174" width="17.7109375" style="57" customWidth="1"/>
    <col min="6175" max="6178" width="15.7109375" style="57" customWidth="1"/>
    <col min="6179" max="6400" width="9.140625" style="57"/>
    <col min="6401" max="6401" width="5" style="57" customWidth="1"/>
    <col min="6402" max="6402" width="31.42578125" style="57" customWidth="1"/>
    <col min="6403" max="6419" width="12.7109375" style="57" customWidth="1"/>
    <col min="6420" max="6420" width="30.85546875" style="57" customWidth="1"/>
    <col min="6421" max="6422" width="17.7109375" style="57" customWidth="1"/>
    <col min="6423" max="6424" width="15.7109375" style="57" customWidth="1"/>
    <col min="6425" max="6426" width="17.7109375" style="57" customWidth="1"/>
    <col min="6427" max="6428" width="15.7109375" style="57" customWidth="1"/>
    <col min="6429" max="6430" width="17.7109375" style="57" customWidth="1"/>
    <col min="6431" max="6434" width="15.7109375" style="57" customWidth="1"/>
    <col min="6435" max="6656" width="9.140625" style="57"/>
    <col min="6657" max="6657" width="5" style="57" customWidth="1"/>
    <col min="6658" max="6658" width="31.42578125" style="57" customWidth="1"/>
    <col min="6659" max="6675" width="12.7109375" style="57" customWidth="1"/>
    <col min="6676" max="6676" width="30.85546875" style="57" customWidth="1"/>
    <col min="6677" max="6678" width="17.7109375" style="57" customWidth="1"/>
    <col min="6679" max="6680" width="15.7109375" style="57" customWidth="1"/>
    <col min="6681" max="6682" width="17.7109375" style="57" customWidth="1"/>
    <col min="6683" max="6684" width="15.7109375" style="57" customWidth="1"/>
    <col min="6685" max="6686" width="17.7109375" style="57" customWidth="1"/>
    <col min="6687" max="6690" width="15.7109375" style="57" customWidth="1"/>
    <col min="6691" max="6912" width="9.140625" style="57"/>
    <col min="6913" max="6913" width="5" style="57" customWidth="1"/>
    <col min="6914" max="6914" width="31.42578125" style="57" customWidth="1"/>
    <col min="6915" max="6931" width="12.7109375" style="57" customWidth="1"/>
    <col min="6932" max="6932" width="30.85546875" style="57" customWidth="1"/>
    <col min="6933" max="6934" width="17.7109375" style="57" customWidth="1"/>
    <col min="6935" max="6936" width="15.7109375" style="57" customWidth="1"/>
    <col min="6937" max="6938" width="17.7109375" style="57" customWidth="1"/>
    <col min="6939" max="6940" width="15.7109375" style="57" customWidth="1"/>
    <col min="6941" max="6942" width="17.7109375" style="57" customWidth="1"/>
    <col min="6943" max="6946" width="15.7109375" style="57" customWidth="1"/>
    <col min="6947" max="7168" width="9.140625" style="57"/>
    <col min="7169" max="7169" width="5" style="57" customWidth="1"/>
    <col min="7170" max="7170" width="31.42578125" style="57" customWidth="1"/>
    <col min="7171" max="7187" width="12.7109375" style="57" customWidth="1"/>
    <col min="7188" max="7188" width="30.85546875" style="57" customWidth="1"/>
    <col min="7189" max="7190" width="17.7109375" style="57" customWidth="1"/>
    <col min="7191" max="7192" width="15.7109375" style="57" customWidth="1"/>
    <col min="7193" max="7194" width="17.7109375" style="57" customWidth="1"/>
    <col min="7195" max="7196" width="15.7109375" style="57" customWidth="1"/>
    <col min="7197" max="7198" width="17.7109375" style="57" customWidth="1"/>
    <col min="7199" max="7202" width="15.7109375" style="57" customWidth="1"/>
    <col min="7203" max="7424" width="9.140625" style="57"/>
    <col min="7425" max="7425" width="5" style="57" customWidth="1"/>
    <col min="7426" max="7426" width="31.42578125" style="57" customWidth="1"/>
    <col min="7427" max="7443" width="12.7109375" style="57" customWidth="1"/>
    <col min="7444" max="7444" width="30.85546875" style="57" customWidth="1"/>
    <col min="7445" max="7446" width="17.7109375" style="57" customWidth="1"/>
    <col min="7447" max="7448" width="15.7109375" style="57" customWidth="1"/>
    <col min="7449" max="7450" width="17.7109375" style="57" customWidth="1"/>
    <col min="7451" max="7452" width="15.7109375" style="57" customWidth="1"/>
    <col min="7453" max="7454" width="17.7109375" style="57" customWidth="1"/>
    <col min="7455" max="7458" width="15.7109375" style="57" customWidth="1"/>
    <col min="7459" max="7680" width="9.140625" style="57"/>
    <col min="7681" max="7681" width="5" style="57" customWidth="1"/>
    <col min="7682" max="7682" width="31.42578125" style="57" customWidth="1"/>
    <col min="7683" max="7699" width="12.7109375" style="57" customWidth="1"/>
    <col min="7700" max="7700" width="30.85546875" style="57" customWidth="1"/>
    <col min="7701" max="7702" width="17.7109375" style="57" customWidth="1"/>
    <col min="7703" max="7704" width="15.7109375" style="57" customWidth="1"/>
    <col min="7705" max="7706" width="17.7109375" style="57" customWidth="1"/>
    <col min="7707" max="7708" width="15.7109375" style="57" customWidth="1"/>
    <col min="7709" max="7710" width="17.7109375" style="57" customWidth="1"/>
    <col min="7711" max="7714" width="15.7109375" style="57" customWidth="1"/>
    <col min="7715" max="7936" width="9.140625" style="57"/>
    <col min="7937" max="7937" width="5" style="57" customWidth="1"/>
    <col min="7938" max="7938" width="31.42578125" style="57" customWidth="1"/>
    <col min="7939" max="7955" width="12.7109375" style="57" customWidth="1"/>
    <col min="7956" max="7956" width="30.85546875" style="57" customWidth="1"/>
    <col min="7957" max="7958" width="17.7109375" style="57" customWidth="1"/>
    <col min="7959" max="7960" width="15.7109375" style="57" customWidth="1"/>
    <col min="7961" max="7962" width="17.7109375" style="57" customWidth="1"/>
    <col min="7963" max="7964" width="15.7109375" style="57" customWidth="1"/>
    <col min="7965" max="7966" width="17.7109375" style="57" customWidth="1"/>
    <col min="7967" max="7970" width="15.7109375" style="57" customWidth="1"/>
    <col min="7971" max="8192" width="9.140625" style="57"/>
    <col min="8193" max="8193" width="5" style="57" customWidth="1"/>
    <col min="8194" max="8194" width="31.42578125" style="57" customWidth="1"/>
    <col min="8195" max="8211" width="12.7109375" style="57" customWidth="1"/>
    <col min="8212" max="8212" width="30.85546875" style="57" customWidth="1"/>
    <col min="8213" max="8214" width="17.7109375" style="57" customWidth="1"/>
    <col min="8215" max="8216" width="15.7109375" style="57" customWidth="1"/>
    <col min="8217" max="8218" width="17.7109375" style="57" customWidth="1"/>
    <col min="8219" max="8220" width="15.7109375" style="57" customWidth="1"/>
    <col min="8221" max="8222" width="17.7109375" style="57" customWidth="1"/>
    <col min="8223" max="8226" width="15.7109375" style="57" customWidth="1"/>
    <col min="8227" max="8448" width="9.140625" style="57"/>
    <col min="8449" max="8449" width="5" style="57" customWidth="1"/>
    <col min="8450" max="8450" width="31.42578125" style="57" customWidth="1"/>
    <col min="8451" max="8467" width="12.7109375" style="57" customWidth="1"/>
    <col min="8468" max="8468" width="30.85546875" style="57" customWidth="1"/>
    <col min="8469" max="8470" width="17.7109375" style="57" customWidth="1"/>
    <col min="8471" max="8472" width="15.7109375" style="57" customWidth="1"/>
    <col min="8473" max="8474" width="17.7109375" style="57" customWidth="1"/>
    <col min="8475" max="8476" width="15.7109375" style="57" customWidth="1"/>
    <col min="8477" max="8478" width="17.7109375" style="57" customWidth="1"/>
    <col min="8479" max="8482" width="15.7109375" style="57" customWidth="1"/>
    <col min="8483" max="8704" width="9.140625" style="57"/>
    <col min="8705" max="8705" width="5" style="57" customWidth="1"/>
    <col min="8706" max="8706" width="31.42578125" style="57" customWidth="1"/>
    <col min="8707" max="8723" width="12.7109375" style="57" customWidth="1"/>
    <col min="8724" max="8724" width="30.85546875" style="57" customWidth="1"/>
    <col min="8725" max="8726" width="17.7109375" style="57" customWidth="1"/>
    <col min="8727" max="8728" width="15.7109375" style="57" customWidth="1"/>
    <col min="8729" max="8730" width="17.7109375" style="57" customWidth="1"/>
    <col min="8731" max="8732" width="15.7109375" style="57" customWidth="1"/>
    <col min="8733" max="8734" width="17.7109375" style="57" customWidth="1"/>
    <col min="8735" max="8738" width="15.7109375" style="57" customWidth="1"/>
    <col min="8739" max="8960" width="9.140625" style="57"/>
    <col min="8961" max="8961" width="5" style="57" customWidth="1"/>
    <col min="8962" max="8962" width="31.42578125" style="57" customWidth="1"/>
    <col min="8963" max="8979" width="12.7109375" style="57" customWidth="1"/>
    <col min="8980" max="8980" width="30.85546875" style="57" customWidth="1"/>
    <col min="8981" max="8982" width="17.7109375" style="57" customWidth="1"/>
    <col min="8983" max="8984" width="15.7109375" style="57" customWidth="1"/>
    <col min="8985" max="8986" width="17.7109375" style="57" customWidth="1"/>
    <col min="8987" max="8988" width="15.7109375" style="57" customWidth="1"/>
    <col min="8989" max="8990" width="17.7109375" style="57" customWidth="1"/>
    <col min="8991" max="8994" width="15.7109375" style="57" customWidth="1"/>
    <col min="8995" max="9216" width="9.140625" style="57"/>
    <col min="9217" max="9217" width="5" style="57" customWidth="1"/>
    <col min="9218" max="9218" width="31.42578125" style="57" customWidth="1"/>
    <col min="9219" max="9235" width="12.7109375" style="57" customWidth="1"/>
    <col min="9236" max="9236" width="30.85546875" style="57" customWidth="1"/>
    <col min="9237" max="9238" width="17.7109375" style="57" customWidth="1"/>
    <col min="9239" max="9240" width="15.7109375" style="57" customWidth="1"/>
    <col min="9241" max="9242" width="17.7109375" style="57" customWidth="1"/>
    <col min="9243" max="9244" width="15.7109375" style="57" customWidth="1"/>
    <col min="9245" max="9246" width="17.7109375" style="57" customWidth="1"/>
    <col min="9247" max="9250" width="15.7109375" style="57" customWidth="1"/>
    <col min="9251" max="9472" width="9.140625" style="57"/>
    <col min="9473" max="9473" width="5" style="57" customWidth="1"/>
    <col min="9474" max="9474" width="31.42578125" style="57" customWidth="1"/>
    <col min="9475" max="9491" width="12.7109375" style="57" customWidth="1"/>
    <col min="9492" max="9492" width="30.85546875" style="57" customWidth="1"/>
    <col min="9493" max="9494" width="17.7109375" style="57" customWidth="1"/>
    <col min="9495" max="9496" width="15.7109375" style="57" customWidth="1"/>
    <col min="9497" max="9498" width="17.7109375" style="57" customWidth="1"/>
    <col min="9499" max="9500" width="15.7109375" style="57" customWidth="1"/>
    <col min="9501" max="9502" width="17.7109375" style="57" customWidth="1"/>
    <col min="9503" max="9506" width="15.7109375" style="57" customWidth="1"/>
    <col min="9507" max="9728" width="9.140625" style="57"/>
    <col min="9729" max="9729" width="5" style="57" customWidth="1"/>
    <col min="9730" max="9730" width="31.42578125" style="57" customWidth="1"/>
    <col min="9731" max="9747" width="12.7109375" style="57" customWidth="1"/>
    <col min="9748" max="9748" width="30.85546875" style="57" customWidth="1"/>
    <col min="9749" max="9750" width="17.7109375" style="57" customWidth="1"/>
    <col min="9751" max="9752" width="15.7109375" style="57" customWidth="1"/>
    <col min="9753" max="9754" width="17.7109375" style="57" customWidth="1"/>
    <col min="9755" max="9756" width="15.7109375" style="57" customWidth="1"/>
    <col min="9757" max="9758" width="17.7109375" style="57" customWidth="1"/>
    <col min="9759" max="9762" width="15.7109375" style="57" customWidth="1"/>
    <col min="9763" max="9984" width="9.140625" style="57"/>
    <col min="9985" max="9985" width="5" style="57" customWidth="1"/>
    <col min="9986" max="9986" width="31.42578125" style="57" customWidth="1"/>
    <col min="9987" max="10003" width="12.7109375" style="57" customWidth="1"/>
    <col min="10004" max="10004" width="30.85546875" style="57" customWidth="1"/>
    <col min="10005" max="10006" width="17.7109375" style="57" customWidth="1"/>
    <col min="10007" max="10008" width="15.7109375" style="57" customWidth="1"/>
    <col min="10009" max="10010" width="17.7109375" style="57" customWidth="1"/>
    <col min="10011" max="10012" width="15.7109375" style="57" customWidth="1"/>
    <col min="10013" max="10014" width="17.7109375" style="57" customWidth="1"/>
    <col min="10015" max="10018" width="15.7109375" style="57" customWidth="1"/>
    <col min="10019" max="10240" width="9.140625" style="57"/>
    <col min="10241" max="10241" width="5" style="57" customWidth="1"/>
    <col min="10242" max="10242" width="31.42578125" style="57" customWidth="1"/>
    <col min="10243" max="10259" width="12.7109375" style="57" customWidth="1"/>
    <col min="10260" max="10260" width="30.85546875" style="57" customWidth="1"/>
    <col min="10261" max="10262" width="17.7109375" style="57" customWidth="1"/>
    <col min="10263" max="10264" width="15.7109375" style="57" customWidth="1"/>
    <col min="10265" max="10266" width="17.7109375" style="57" customWidth="1"/>
    <col min="10267" max="10268" width="15.7109375" style="57" customWidth="1"/>
    <col min="10269" max="10270" width="17.7109375" style="57" customWidth="1"/>
    <col min="10271" max="10274" width="15.7109375" style="57" customWidth="1"/>
    <col min="10275" max="10496" width="9.140625" style="57"/>
    <col min="10497" max="10497" width="5" style="57" customWidth="1"/>
    <col min="10498" max="10498" width="31.42578125" style="57" customWidth="1"/>
    <col min="10499" max="10515" width="12.7109375" style="57" customWidth="1"/>
    <col min="10516" max="10516" width="30.85546875" style="57" customWidth="1"/>
    <col min="10517" max="10518" width="17.7109375" style="57" customWidth="1"/>
    <col min="10519" max="10520" width="15.7109375" style="57" customWidth="1"/>
    <col min="10521" max="10522" width="17.7109375" style="57" customWidth="1"/>
    <col min="10523" max="10524" width="15.7109375" style="57" customWidth="1"/>
    <col min="10525" max="10526" width="17.7109375" style="57" customWidth="1"/>
    <col min="10527" max="10530" width="15.7109375" style="57" customWidth="1"/>
    <col min="10531" max="10752" width="9.140625" style="57"/>
    <col min="10753" max="10753" width="5" style="57" customWidth="1"/>
    <col min="10754" max="10754" width="31.42578125" style="57" customWidth="1"/>
    <col min="10755" max="10771" width="12.7109375" style="57" customWidth="1"/>
    <col min="10772" max="10772" width="30.85546875" style="57" customWidth="1"/>
    <col min="10773" max="10774" width="17.7109375" style="57" customWidth="1"/>
    <col min="10775" max="10776" width="15.7109375" style="57" customWidth="1"/>
    <col min="10777" max="10778" width="17.7109375" style="57" customWidth="1"/>
    <col min="10779" max="10780" width="15.7109375" style="57" customWidth="1"/>
    <col min="10781" max="10782" width="17.7109375" style="57" customWidth="1"/>
    <col min="10783" max="10786" width="15.7109375" style="57" customWidth="1"/>
    <col min="10787" max="11008" width="9.140625" style="57"/>
    <col min="11009" max="11009" width="5" style="57" customWidth="1"/>
    <col min="11010" max="11010" width="31.42578125" style="57" customWidth="1"/>
    <col min="11011" max="11027" width="12.7109375" style="57" customWidth="1"/>
    <col min="11028" max="11028" width="30.85546875" style="57" customWidth="1"/>
    <col min="11029" max="11030" width="17.7109375" style="57" customWidth="1"/>
    <col min="11031" max="11032" width="15.7109375" style="57" customWidth="1"/>
    <col min="11033" max="11034" width="17.7109375" style="57" customWidth="1"/>
    <col min="11035" max="11036" width="15.7109375" style="57" customWidth="1"/>
    <col min="11037" max="11038" width="17.7109375" style="57" customWidth="1"/>
    <col min="11039" max="11042" width="15.7109375" style="57" customWidth="1"/>
    <col min="11043" max="11264" width="9.140625" style="57"/>
    <col min="11265" max="11265" width="5" style="57" customWidth="1"/>
    <col min="11266" max="11266" width="31.42578125" style="57" customWidth="1"/>
    <col min="11267" max="11283" width="12.7109375" style="57" customWidth="1"/>
    <col min="11284" max="11284" width="30.85546875" style="57" customWidth="1"/>
    <col min="11285" max="11286" width="17.7109375" style="57" customWidth="1"/>
    <col min="11287" max="11288" width="15.7109375" style="57" customWidth="1"/>
    <col min="11289" max="11290" width="17.7109375" style="57" customWidth="1"/>
    <col min="11291" max="11292" width="15.7109375" style="57" customWidth="1"/>
    <col min="11293" max="11294" width="17.7109375" style="57" customWidth="1"/>
    <col min="11295" max="11298" width="15.7109375" style="57" customWidth="1"/>
    <col min="11299" max="11520" width="9.140625" style="57"/>
    <col min="11521" max="11521" width="5" style="57" customWidth="1"/>
    <col min="11522" max="11522" width="31.42578125" style="57" customWidth="1"/>
    <col min="11523" max="11539" width="12.7109375" style="57" customWidth="1"/>
    <col min="11540" max="11540" width="30.85546875" style="57" customWidth="1"/>
    <col min="11541" max="11542" width="17.7109375" style="57" customWidth="1"/>
    <col min="11543" max="11544" width="15.7109375" style="57" customWidth="1"/>
    <col min="11545" max="11546" width="17.7109375" style="57" customWidth="1"/>
    <col min="11547" max="11548" width="15.7109375" style="57" customWidth="1"/>
    <col min="11549" max="11550" width="17.7109375" style="57" customWidth="1"/>
    <col min="11551" max="11554" width="15.7109375" style="57" customWidth="1"/>
    <col min="11555" max="11776" width="9.140625" style="57"/>
    <col min="11777" max="11777" width="5" style="57" customWidth="1"/>
    <col min="11778" max="11778" width="31.42578125" style="57" customWidth="1"/>
    <col min="11779" max="11795" width="12.7109375" style="57" customWidth="1"/>
    <col min="11796" max="11796" width="30.85546875" style="57" customWidth="1"/>
    <col min="11797" max="11798" width="17.7109375" style="57" customWidth="1"/>
    <col min="11799" max="11800" width="15.7109375" style="57" customWidth="1"/>
    <col min="11801" max="11802" width="17.7109375" style="57" customWidth="1"/>
    <col min="11803" max="11804" width="15.7109375" style="57" customWidth="1"/>
    <col min="11805" max="11806" width="17.7109375" style="57" customWidth="1"/>
    <col min="11807" max="11810" width="15.7109375" style="57" customWidth="1"/>
    <col min="11811" max="12032" width="9.140625" style="57"/>
    <col min="12033" max="12033" width="5" style="57" customWidth="1"/>
    <col min="12034" max="12034" width="31.42578125" style="57" customWidth="1"/>
    <col min="12035" max="12051" width="12.7109375" style="57" customWidth="1"/>
    <col min="12052" max="12052" width="30.85546875" style="57" customWidth="1"/>
    <col min="12053" max="12054" width="17.7109375" style="57" customWidth="1"/>
    <col min="12055" max="12056" width="15.7109375" style="57" customWidth="1"/>
    <col min="12057" max="12058" width="17.7109375" style="57" customWidth="1"/>
    <col min="12059" max="12060" width="15.7109375" style="57" customWidth="1"/>
    <col min="12061" max="12062" width="17.7109375" style="57" customWidth="1"/>
    <col min="12063" max="12066" width="15.7109375" style="57" customWidth="1"/>
    <col min="12067" max="12288" width="9.140625" style="57"/>
    <col min="12289" max="12289" width="5" style="57" customWidth="1"/>
    <col min="12290" max="12290" width="31.42578125" style="57" customWidth="1"/>
    <col min="12291" max="12307" width="12.7109375" style="57" customWidth="1"/>
    <col min="12308" max="12308" width="30.85546875" style="57" customWidth="1"/>
    <col min="12309" max="12310" width="17.7109375" style="57" customWidth="1"/>
    <col min="12311" max="12312" width="15.7109375" style="57" customWidth="1"/>
    <col min="12313" max="12314" width="17.7109375" style="57" customWidth="1"/>
    <col min="12315" max="12316" width="15.7109375" style="57" customWidth="1"/>
    <col min="12317" max="12318" width="17.7109375" style="57" customWidth="1"/>
    <col min="12319" max="12322" width="15.7109375" style="57" customWidth="1"/>
    <col min="12323" max="12544" width="9.140625" style="57"/>
    <col min="12545" max="12545" width="5" style="57" customWidth="1"/>
    <col min="12546" max="12546" width="31.42578125" style="57" customWidth="1"/>
    <col min="12547" max="12563" width="12.7109375" style="57" customWidth="1"/>
    <col min="12564" max="12564" width="30.85546875" style="57" customWidth="1"/>
    <col min="12565" max="12566" width="17.7109375" style="57" customWidth="1"/>
    <col min="12567" max="12568" width="15.7109375" style="57" customWidth="1"/>
    <col min="12569" max="12570" width="17.7109375" style="57" customWidth="1"/>
    <col min="12571" max="12572" width="15.7109375" style="57" customWidth="1"/>
    <col min="12573" max="12574" width="17.7109375" style="57" customWidth="1"/>
    <col min="12575" max="12578" width="15.7109375" style="57" customWidth="1"/>
    <col min="12579" max="12800" width="9.140625" style="57"/>
    <col min="12801" max="12801" width="5" style="57" customWidth="1"/>
    <col min="12802" max="12802" width="31.42578125" style="57" customWidth="1"/>
    <col min="12803" max="12819" width="12.7109375" style="57" customWidth="1"/>
    <col min="12820" max="12820" width="30.85546875" style="57" customWidth="1"/>
    <col min="12821" max="12822" width="17.7109375" style="57" customWidth="1"/>
    <col min="12823" max="12824" width="15.7109375" style="57" customWidth="1"/>
    <col min="12825" max="12826" width="17.7109375" style="57" customWidth="1"/>
    <col min="12827" max="12828" width="15.7109375" style="57" customWidth="1"/>
    <col min="12829" max="12830" width="17.7109375" style="57" customWidth="1"/>
    <col min="12831" max="12834" width="15.7109375" style="57" customWidth="1"/>
    <col min="12835" max="13056" width="9.140625" style="57"/>
    <col min="13057" max="13057" width="5" style="57" customWidth="1"/>
    <col min="13058" max="13058" width="31.42578125" style="57" customWidth="1"/>
    <col min="13059" max="13075" width="12.7109375" style="57" customWidth="1"/>
    <col min="13076" max="13076" width="30.85546875" style="57" customWidth="1"/>
    <col min="13077" max="13078" width="17.7109375" style="57" customWidth="1"/>
    <col min="13079" max="13080" width="15.7109375" style="57" customWidth="1"/>
    <col min="13081" max="13082" width="17.7109375" style="57" customWidth="1"/>
    <col min="13083" max="13084" width="15.7109375" style="57" customWidth="1"/>
    <col min="13085" max="13086" width="17.7109375" style="57" customWidth="1"/>
    <col min="13087" max="13090" width="15.7109375" style="57" customWidth="1"/>
    <col min="13091" max="13312" width="9.140625" style="57"/>
    <col min="13313" max="13313" width="5" style="57" customWidth="1"/>
    <col min="13314" max="13314" width="31.42578125" style="57" customWidth="1"/>
    <col min="13315" max="13331" width="12.7109375" style="57" customWidth="1"/>
    <col min="13332" max="13332" width="30.85546875" style="57" customWidth="1"/>
    <col min="13333" max="13334" width="17.7109375" style="57" customWidth="1"/>
    <col min="13335" max="13336" width="15.7109375" style="57" customWidth="1"/>
    <col min="13337" max="13338" width="17.7109375" style="57" customWidth="1"/>
    <col min="13339" max="13340" width="15.7109375" style="57" customWidth="1"/>
    <col min="13341" max="13342" width="17.7109375" style="57" customWidth="1"/>
    <col min="13343" max="13346" width="15.7109375" style="57" customWidth="1"/>
    <col min="13347" max="13568" width="9.140625" style="57"/>
    <col min="13569" max="13569" width="5" style="57" customWidth="1"/>
    <col min="13570" max="13570" width="31.42578125" style="57" customWidth="1"/>
    <col min="13571" max="13587" width="12.7109375" style="57" customWidth="1"/>
    <col min="13588" max="13588" width="30.85546875" style="57" customWidth="1"/>
    <col min="13589" max="13590" width="17.7109375" style="57" customWidth="1"/>
    <col min="13591" max="13592" width="15.7109375" style="57" customWidth="1"/>
    <col min="13593" max="13594" width="17.7109375" style="57" customWidth="1"/>
    <col min="13595" max="13596" width="15.7109375" style="57" customWidth="1"/>
    <col min="13597" max="13598" width="17.7109375" style="57" customWidth="1"/>
    <col min="13599" max="13602" width="15.7109375" style="57" customWidth="1"/>
    <col min="13603" max="13824" width="9.140625" style="57"/>
    <col min="13825" max="13825" width="5" style="57" customWidth="1"/>
    <col min="13826" max="13826" width="31.42578125" style="57" customWidth="1"/>
    <col min="13827" max="13843" width="12.7109375" style="57" customWidth="1"/>
    <col min="13844" max="13844" width="30.85546875" style="57" customWidth="1"/>
    <col min="13845" max="13846" width="17.7109375" style="57" customWidth="1"/>
    <col min="13847" max="13848" width="15.7109375" style="57" customWidth="1"/>
    <col min="13849" max="13850" width="17.7109375" style="57" customWidth="1"/>
    <col min="13851" max="13852" width="15.7109375" style="57" customWidth="1"/>
    <col min="13853" max="13854" width="17.7109375" style="57" customWidth="1"/>
    <col min="13855" max="13858" width="15.7109375" style="57" customWidth="1"/>
    <col min="13859" max="14080" width="9.140625" style="57"/>
    <col min="14081" max="14081" width="5" style="57" customWidth="1"/>
    <col min="14082" max="14082" width="31.42578125" style="57" customWidth="1"/>
    <col min="14083" max="14099" width="12.7109375" style="57" customWidth="1"/>
    <col min="14100" max="14100" width="30.85546875" style="57" customWidth="1"/>
    <col min="14101" max="14102" width="17.7109375" style="57" customWidth="1"/>
    <col min="14103" max="14104" width="15.7109375" style="57" customWidth="1"/>
    <col min="14105" max="14106" width="17.7109375" style="57" customWidth="1"/>
    <col min="14107" max="14108" width="15.7109375" style="57" customWidth="1"/>
    <col min="14109" max="14110" width="17.7109375" style="57" customWidth="1"/>
    <col min="14111" max="14114" width="15.7109375" style="57" customWidth="1"/>
    <col min="14115" max="14336" width="9.140625" style="57"/>
    <col min="14337" max="14337" width="5" style="57" customWidth="1"/>
    <col min="14338" max="14338" width="31.42578125" style="57" customWidth="1"/>
    <col min="14339" max="14355" width="12.7109375" style="57" customWidth="1"/>
    <col min="14356" max="14356" width="30.85546875" style="57" customWidth="1"/>
    <col min="14357" max="14358" width="17.7109375" style="57" customWidth="1"/>
    <col min="14359" max="14360" width="15.7109375" style="57" customWidth="1"/>
    <col min="14361" max="14362" width="17.7109375" style="57" customWidth="1"/>
    <col min="14363" max="14364" width="15.7109375" style="57" customWidth="1"/>
    <col min="14365" max="14366" width="17.7109375" style="57" customWidth="1"/>
    <col min="14367" max="14370" width="15.7109375" style="57" customWidth="1"/>
    <col min="14371" max="14592" width="9.140625" style="57"/>
    <col min="14593" max="14593" width="5" style="57" customWidth="1"/>
    <col min="14594" max="14594" width="31.42578125" style="57" customWidth="1"/>
    <col min="14595" max="14611" width="12.7109375" style="57" customWidth="1"/>
    <col min="14612" max="14612" width="30.85546875" style="57" customWidth="1"/>
    <col min="14613" max="14614" width="17.7109375" style="57" customWidth="1"/>
    <col min="14615" max="14616" width="15.7109375" style="57" customWidth="1"/>
    <col min="14617" max="14618" width="17.7109375" style="57" customWidth="1"/>
    <col min="14619" max="14620" width="15.7109375" style="57" customWidth="1"/>
    <col min="14621" max="14622" width="17.7109375" style="57" customWidth="1"/>
    <col min="14623" max="14626" width="15.7109375" style="57" customWidth="1"/>
    <col min="14627" max="14848" width="9.140625" style="57"/>
    <col min="14849" max="14849" width="5" style="57" customWidth="1"/>
    <col min="14850" max="14850" width="31.42578125" style="57" customWidth="1"/>
    <col min="14851" max="14867" width="12.7109375" style="57" customWidth="1"/>
    <col min="14868" max="14868" width="30.85546875" style="57" customWidth="1"/>
    <col min="14869" max="14870" width="17.7109375" style="57" customWidth="1"/>
    <col min="14871" max="14872" width="15.7109375" style="57" customWidth="1"/>
    <col min="14873" max="14874" width="17.7109375" style="57" customWidth="1"/>
    <col min="14875" max="14876" width="15.7109375" style="57" customWidth="1"/>
    <col min="14877" max="14878" width="17.7109375" style="57" customWidth="1"/>
    <col min="14879" max="14882" width="15.7109375" style="57" customWidth="1"/>
    <col min="14883" max="15104" width="9.140625" style="57"/>
    <col min="15105" max="15105" width="5" style="57" customWidth="1"/>
    <col min="15106" max="15106" width="31.42578125" style="57" customWidth="1"/>
    <col min="15107" max="15123" width="12.7109375" style="57" customWidth="1"/>
    <col min="15124" max="15124" width="30.85546875" style="57" customWidth="1"/>
    <col min="15125" max="15126" width="17.7109375" style="57" customWidth="1"/>
    <col min="15127" max="15128" width="15.7109375" style="57" customWidth="1"/>
    <col min="15129" max="15130" width="17.7109375" style="57" customWidth="1"/>
    <col min="15131" max="15132" width="15.7109375" style="57" customWidth="1"/>
    <col min="15133" max="15134" width="17.7109375" style="57" customWidth="1"/>
    <col min="15135" max="15138" width="15.7109375" style="57" customWidth="1"/>
    <col min="15139" max="15360" width="9.140625" style="57"/>
    <col min="15361" max="15361" width="5" style="57" customWidth="1"/>
    <col min="15362" max="15362" width="31.42578125" style="57" customWidth="1"/>
    <col min="15363" max="15379" width="12.7109375" style="57" customWidth="1"/>
    <col min="15380" max="15380" width="30.85546875" style="57" customWidth="1"/>
    <col min="15381" max="15382" width="17.7109375" style="57" customWidth="1"/>
    <col min="15383" max="15384" width="15.7109375" style="57" customWidth="1"/>
    <col min="15385" max="15386" width="17.7109375" style="57" customWidth="1"/>
    <col min="15387" max="15388" width="15.7109375" style="57" customWidth="1"/>
    <col min="15389" max="15390" width="17.7109375" style="57" customWidth="1"/>
    <col min="15391" max="15394" width="15.7109375" style="57" customWidth="1"/>
    <col min="15395" max="15616" width="9.140625" style="57"/>
    <col min="15617" max="15617" width="5" style="57" customWidth="1"/>
    <col min="15618" max="15618" width="31.42578125" style="57" customWidth="1"/>
    <col min="15619" max="15635" width="12.7109375" style="57" customWidth="1"/>
    <col min="15636" max="15636" width="30.85546875" style="57" customWidth="1"/>
    <col min="15637" max="15638" width="17.7109375" style="57" customWidth="1"/>
    <col min="15639" max="15640" width="15.7109375" style="57" customWidth="1"/>
    <col min="15641" max="15642" width="17.7109375" style="57" customWidth="1"/>
    <col min="15643" max="15644" width="15.7109375" style="57" customWidth="1"/>
    <col min="15645" max="15646" width="17.7109375" style="57" customWidth="1"/>
    <col min="15647" max="15650" width="15.7109375" style="57" customWidth="1"/>
    <col min="15651" max="15872" width="9.140625" style="57"/>
    <col min="15873" max="15873" width="5" style="57" customWidth="1"/>
    <col min="15874" max="15874" width="31.42578125" style="57" customWidth="1"/>
    <col min="15875" max="15891" width="12.7109375" style="57" customWidth="1"/>
    <col min="15892" max="15892" width="30.85546875" style="57" customWidth="1"/>
    <col min="15893" max="15894" width="17.7109375" style="57" customWidth="1"/>
    <col min="15895" max="15896" width="15.7109375" style="57" customWidth="1"/>
    <col min="15897" max="15898" width="17.7109375" style="57" customWidth="1"/>
    <col min="15899" max="15900" width="15.7109375" style="57" customWidth="1"/>
    <col min="15901" max="15902" width="17.7109375" style="57" customWidth="1"/>
    <col min="15903" max="15906" width="15.7109375" style="57" customWidth="1"/>
    <col min="15907" max="16128" width="9.140625" style="57"/>
    <col min="16129" max="16129" width="5" style="57" customWidth="1"/>
    <col min="16130" max="16130" width="31.42578125" style="57" customWidth="1"/>
    <col min="16131" max="16147" width="12.7109375" style="57" customWidth="1"/>
    <col min="16148" max="16148" width="30.85546875" style="57" customWidth="1"/>
    <col min="16149" max="16150" width="17.7109375" style="57" customWidth="1"/>
    <col min="16151" max="16152" width="15.7109375" style="57" customWidth="1"/>
    <col min="16153" max="16154" width="17.7109375" style="57" customWidth="1"/>
    <col min="16155" max="16156" width="15.7109375" style="57" customWidth="1"/>
    <col min="16157" max="16158" width="17.7109375" style="57" customWidth="1"/>
    <col min="16159" max="16162" width="15.7109375" style="57" customWidth="1"/>
    <col min="16163" max="16384" width="9.140625" style="57"/>
  </cols>
  <sheetData>
    <row r="1" spans="1:34" ht="15.75" x14ac:dyDescent="0.25">
      <c r="A1" s="3" t="s">
        <v>36</v>
      </c>
      <c r="B1" s="58"/>
      <c r="C1" s="59"/>
      <c r="D1" s="59"/>
      <c r="E1" s="59"/>
      <c r="S1" s="63"/>
      <c r="T1" s="63"/>
      <c r="U1" s="63"/>
      <c r="V1" s="62"/>
      <c r="W1" s="61"/>
      <c r="Y1" s="64"/>
      <c r="Z1" s="65"/>
      <c r="AC1" s="67"/>
      <c r="AD1" s="57"/>
      <c r="AE1" s="66"/>
      <c r="AF1" s="66"/>
      <c r="AG1" s="67"/>
      <c r="AH1" s="67"/>
    </row>
    <row r="2" spans="1:34" ht="15.75" x14ac:dyDescent="0.25">
      <c r="A2" s="58" t="s">
        <v>85</v>
      </c>
      <c r="B2"/>
      <c r="C2"/>
      <c r="D2"/>
      <c r="E2" s="57"/>
      <c r="S2" s="63"/>
      <c r="T2" s="63"/>
      <c r="U2" s="63"/>
      <c r="V2" s="62"/>
      <c r="W2" s="61"/>
      <c r="Y2" s="64"/>
      <c r="Z2" s="65"/>
      <c r="AC2" s="67"/>
      <c r="AD2" s="57"/>
      <c r="AE2" s="66"/>
      <c r="AF2" s="66"/>
      <c r="AG2" s="67"/>
      <c r="AH2" s="67"/>
    </row>
    <row r="3" spans="1:34" ht="13.5" customHeight="1" x14ac:dyDescent="0.2">
      <c r="B3" s="63"/>
      <c r="C3" s="63"/>
      <c r="D3" s="63"/>
      <c r="E3" s="63"/>
      <c r="S3" s="63"/>
      <c r="T3" s="63"/>
      <c r="U3" s="63"/>
      <c r="V3" s="62"/>
      <c r="W3" s="61"/>
      <c r="Y3" s="64"/>
      <c r="Z3" s="65"/>
      <c r="AC3" s="67"/>
      <c r="AD3" s="57"/>
      <c r="AE3" s="66"/>
      <c r="AF3" s="66"/>
      <c r="AG3" s="67"/>
      <c r="AH3" s="67"/>
    </row>
    <row r="4" spans="1:34" ht="13.5" customHeight="1" thickBot="1" x14ac:dyDescent="0.25">
      <c r="B4" s="59"/>
      <c r="C4" s="59"/>
      <c r="D4" s="59"/>
      <c r="E4" s="59"/>
      <c r="S4" s="63"/>
      <c r="T4" s="63"/>
      <c r="U4" s="63"/>
      <c r="V4" s="62"/>
      <c r="W4" s="61"/>
      <c r="Y4" s="61"/>
      <c r="Z4" s="62"/>
      <c r="AC4" s="67"/>
      <c r="AD4" s="57"/>
      <c r="AE4" s="66"/>
      <c r="AF4" s="66"/>
      <c r="AG4" s="67"/>
      <c r="AH4" s="67"/>
    </row>
    <row r="5" spans="1:34" s="68" customFormat="1" ht="15" customHeight="1" x14ac:dyDescent="0.25">
      <c r="B5" s="69" t="s">
        <v>71</v>
      </c>
      <c r="C5" s="70" t="s">
        <v>39</v>
      </c>
      <c r="D5" s="71" t="s">
        <v>40</v>
      </c>
      <c r="E5" s="71" t="s">
        <v>41</v>
      </c>
      <c r="F5" s="72" t="s">
        <v>72</v>
      </c>
      <c r="G5" s="72" t="s">
        <v>42</v>
      </c>
      <c r="H5" s="72" t="s">
        <v>26</v>
      </c>
      <c r="I5" s="72" t="s">
        <v>43</v>
      </c>
      <c r="J5" s="72" t="s">
        <v>73</v>
      </c>
      <c r="K5" s="72" t="s">
        <v>44</v>
      </c>
      <c r="L5" s="72" t="s">
        <v>45</v>
      </c>
      <c r="M5" s="72" t="s">
        <v>46</v>
      </c>
      <c r="N5" s="72" t="s">
        <v>74</v>
      </c>
      <c r="O5" s="72" t="s">
        <v>47</v>
      </c>
      <c r="P5" s="72" t="s">
        <v>48</v>
      </c>
      <c r="Q5" s="72" t="s">
        <v>49</v>
      </c>
      <c r="R5" s="73" t="s">
        <v>75</v>
      </c>
      <c r="S5" s="71" t="s">
        <v>76</v>
      </c>
      <c r="T5" s="74" t="s">
        <v>84</v>
      </c>
      <c r="U5" s="75"/>
      <c r="V5" s="76"/>
      <c r="W5" s="77"/>
      <c r="X5" s="77"/>
      <c r="Y5" s="77"/>
      <c r="Z5" s="76"/>
      <c r="AA5" s="77"/>
      <c r="AB5" s="77"/>
      <c r="AC5" s="77"/>
      <c r="AD5" s="76"/>
      <c r="AE5" s="75"/>
      <c r="AF5" s="75"/>
      <c r="AG5" s="75"/>
      <c r="AH5" s="75"/>
    </row>
    <row r="6" spans="1:34" ht="15" customHeight="1" x14ac:dyDescent="0.2">
      <c r="B6" s="86" t="s">
        <v>87</v>
      </c>
      <c r="C6" s="89"/>
      <c r="D6" s="90"/>
      <c r="E6" s="90"/>
      <c r="F6" s="91"/>
      <c r="G6" s="92"/>
      <c r="H6" s="91"/>
      <c r="I6" s="91"/>
      <c r="J6" s="91"/>
      <c r="K6" s="92"/>
      <c r="L6" s="91"/>
      <c r="M6" s="91"/>
      <c r="N6" s="93"/>
      <c r="O6" s="92"/>
      <c r="P6" s="93"/>
      <c r="Q6" s="93"/>
      <c r="R6" s="91"/>
      <c r="S6" s="125"/>
      <c r="T6" s="79"/>
      <c r="U6" s="78"/>
      <c r="W6" s="60"/>
      <c r="AC6" s="78"/>
      <c r="AD6" s="80"/>
    </row>
    <row r="7" spans="1:34" ht="15" customHeight="1" x14ac:dyDescent="0.2">
      <c r="B7" s="81" t="s">
        <v>77</v>
      </c>
      <c r="C7" s="117">
        <f>INDEX('5. Projected Sales'!$H$14:$S$14,1,MATCH(C$5,'5. Projected Sales'!$H$6:$S$6,0))</f>
        <v>16.5</v>
      </c>
      <c r="D7" s="118">
        <f>INDEX('5. Projected Sales'!$H$14:$S$14,1,MATCH(D$5,'5. Projected Sales'!$H$6:$S$6,0))</f>
        <v>19.8</v>
      </c>
      <c r="E7" s="118">
        <f>INDEX('5. Projected Sales'!$H$14:$S$14,1,MATCH(E$5,'5. Projected Sales'!$H$6:$S$6,0))</f>
        <v>38.5</v>
      </c>
      <c r="F7" s="130">
        <f>SUM(C7:E7)</f>
        <v>74.8</v>
      </c>
      <c r="G7" s="117">
        <f>INDEX('5. Projected Sales'!$H$14:$S$14,1,MATCH(G$5,'5. Projected Sales'!$H$6:$S$6,0))</f>
        <v>77</v>
      </c>
      <c r="H7" s="118">
        <f>INDEX('5. Projected Sales'!$H$14:$S$14,1,MATCH(H$5,'5. Projected Sales'!$H$6:$S$6,0))</f>
        <v>425.70000000000005</v>
      </c>
      <c r="I7" s="118">
        <f>INDEX('5. Projected Sales'!$H$14:$S$14,1,MATCH(I$5,'5. Projected Sales'!$H$6:$S$6,0))</f>
        <v>696.30000000000007</v>
      </c>
      <c r="J7" s="130">
        <f t="shared" ref="J7:J8" si="0">SUM(G7:I7)</f>
        <v>1199</v>
      </c>
      <c r="K7" s="117">
        <f>INDEX('5. Projected Sales'!$H$14:$S$14,1,MATCH(K$5,'5. Projected Sales'!$H$6:$S$6,0))</f>
        <v>851.40000000000009</v>
      </c>
      <c r="L7" s="118">
        <f>INDEX('5. Projected Sales'!$H$14:$S$14,1,MATCH(L$5,'5. Projected Sales'!$H$6:$S$6,0))</f>
        <v>851.40000000000009</v>
      </c>
      <c r="M7" s="118">
        <f>INDEX('5. Projected Sales'!$H$14:$S$14,1,MATCH(M$5,'5. Projected Sales'!$H$6:$S$6,0))</f>
        <v>656.7</v>
      </c>
      <c r="N7" s="130">
        <f t="shared" ref="N7:N8" si="1">SUM(K7:M7)</f>
        <v>2359.5</v>
      </c>
      <c r="O7" s="117">
        <f>INDEX('5. Projected Sales'!$H$14:$S$14,1,MATCH(O$5,'5. Projected Sales'!$H$6:$S$6,0))</f>
        <v>155.10000000000002</v>
      </c>
      <c r="P7" s="118">
        <f>INDEX('5. Projected Sales'!$H$14:$S$14,1,MATCH(P$5,'5. Projected Sales'!$H$6:$S$6,0))</f>
        <v>61.600000000000009</v>
      </c>
      <c r="Q7" s="118">
        <f>INDEX('5. Projected Sales'!$H$14:$S$14,1,MATCH(Q$5,'5. Projected Sales'!$H$6:$S$6,0))</f>
        <v>35.200000000000003</v>
      </c>
      <c r="R7" s="119">
        <f t="shared" ref="R7:R8" si="2">SUM(O7:Q7)</f>
        <v>251.90000000000003</v>
      </c>
      <c r="S7" s="132">
        <f>SUM(F7,J7,N7,R7)</f>
        <v>3885.2000000000003</v>
      </c>
      <c r="T7" s="79"/>
      <c r="U7" s="78"/>
      <c r="W7" s="60"/>
      <c r="X7" s="82"/>
      <c r="AC7" s="78"/>
      <c r="AD7" s="80"/>
    </row>
    <row r="8" spans="1:34" ht="15" customHeight="1" x14ac:dyDescent="0.2">
      <c r="B8" s="81" t="s">
        <v>70</v>
      </c>
      <c r="C8" s="120">
        <f>INDEX('6. Actual Sales Data'!$B$6:$B$17,MATCH(C$5,'6. Actual Sales Data'!$A$6:$A$17,0),1)</f>
        <v>18</v>
      </c>
      <c r="D8" s="121">
        <f>INDEX('6. Actual Sales Data'!$B$6:$B$17,MATCH(D$5,'6. Actual Sales Data'!$A$6:$A$17,0),1)</f>
        <v>20</v>
      </c>
      <c r="E8" s="121">
        <f>INDEX('6. Actual Sales Data'!$B$6:$B$17,MATCH(E$5,'6. Actual Sales Data'!$A$6:$A$17,0),1)</f>
        <v>40</v>
      </c>
      <c r="F8" s="131">
        <f>SUM(C8:E8)</f>
        <v>78</v>
      </c>
      <c r="G8" s="120">
        <f>INDEX('6. Actual Sales Data'!$B$6:$B$17,MATCH(G$5,'6. Actual Sales Data'!$A$6:$A$17,0),1)</f>
        <v>76</v>
      </c>
      <c r="H8" s="121">
        <f>INDEX('6. Actual Sales Data'!$B$6:$B$17,MATCH(H$5,'6. Actual Sales Data'!$A$6:$A$17,0),1)</f>
        <v>451</v>
      </c>
      <c r="I8" s="121">
        <f>INDEX('6. Actual Sales Data'!$B$6:$B$17,MATCH(I$5,'6. Actual Sales Data'!$A$6:$A$17,0),1)</f>
        <v>717</v>
      </c>
      <c r="J8" s="131">
        <f t="shared" si="0"/>
        <v>1244</v>
      </c>
      <c r="K8" s="120">
        <f>INDEX('6. Actual Sales Data'!$B$6:$B$17,MATCH(K$5,'6. Actual Sales Data'!$A$6:$A$17,0),1)</f>
        <v>979</v>
      </c>
      <c r="L8" s="121">
        <f>INDEX('6. Actual Sales Data'!$B$6:$B$17,MATCH(L$5,'6. Actual Sales Data'!$A$6:$A$17,0),1)</f>
        <v>818</v>
      </c>
      <c r="M8" s="121">
        <f>INDEX('6. Actual Sales Data'!$B$6:$B$17,MATCH(M$5,'6. Actual Sales Data'!$A$6:$A$17,0),1)</f>
        <v>670</v>
      </c>
      <c r="N8" s="131">
        <f t="shared" si="1"/>
        <v>2467</v>
      </c>
      <c r="O8" s="120">
        <f>INDEX('6. Actual Sales Data'!$B$6:$B$17,MATCH(O$5,'6. Actual Sales Data'!$A$6:$A$17,0),1)</f>
        <v>168</v>
      </c>
      <c r="P8" s="121">
        <f>INDEX('6. Actual Sales Data'!$B$6:$B$17,MATCH(P$5,'6. Actual Sales Data'!$A$6:$A$17,0),1)</f>
        <v>67</v>
      </c>
      <c r="Q8" s="121">
        <f>INDEX('6. Actual Sales Data'!$B$6:$B$17,MATCH(Q$5,'6. Actual Sales Data'!$A$6:$A$17,0),1)</f>
        <v>33</v>
      </c>
      <c r="R8" s="122">
        <f t="shared" si="2"/>
        <v>268</v>
      </c>
      <c r="S8" s="133">
        <f>SUM(F8,J8,N8,R8)</f>
        <v>4057</v>
      </c>
      <c r="T8" s="79"/>
      <c r="U8" s="78"/>
      <c r="W8" s="60"/>
      <c r="AC8" s="78"/>
      <c r="AD8" s="80"/>
    </row>
    <row r="9" spans="1:34" ht="15" customHeight="1" x14ac:dyDescent="0.2">
      <c r="B9" s="81" t="s">
        <v>86</v>
      </c>
      <c r="C9" s="123">
        <f>C8-C7</f>
        <v>1.5</v>
      </c>
      <c r="D9" s="124">
        <f t="shared" ref="D9:G9" si="3">D8-D7</f>
        <v>0.19999999999999929</v>
      </c>
      <c r="E9" s="124">
        <f t="shared" si="3"/>
        <v>1.5</v>
      </c>
      <c r="F9" s="130">
        <f t="shared" si="3"/>
        <v>3.2000000000000028</v>
      </c>
      <c r="G9" s="123">
        <f t="shared" si="3"/>
        <v>-1</v>
      </c>
      <c r="H9" s="124">
        <f t="shared" ref="H9:R9" si="4">H8-H7</f>
        <v>25.299999999999955</v>
      </c>
      <c r="I9" s="124">
        <f t="shared" si="4"/>
        <v>20.699999999999932</v>
      </c>
      <c r="J9" s="130">
        <f t="shared" si="4"/>
        <v>45</v>
      </c>
      <c r="K9" s="123">
        <f t="shared" si="4"/>
        <v>127.59999999999991</v>
      </c>
      <c r="L9" s="124">
        <f t="shared" si="4"/>
        <v>-33.400000000000091</v>
      </c>
      <c r="M9" s="124">
        <f t="shared" si="4"/>
        <v>13.299999999999955</v>
      </c>
      <c r="N9" s="130">
        <f t="shared" si="4"/>
        <v>107.5</v>
      </c>
      <c r="O9" s="123">
        <f t="shared" si="4"/>
        <v>12.899999999999977</v>
      </c>
      <c r="P9" s="124">
        <f t="shared" si="4"/>
        <v>5.3999999999999915</v>
      </c>
      <c r="Q9" s="124">
        <f t="shared" si="4"/>
        <v>-2.2000000000000028</v>
      </c>
      <c r="R9" s="119">
        <f t="shared" si="4"/>
        <v>16.099999999999966</v>
      </c>
      <c r="S9" s="132">
        <f t="shared" ref="S9" si="5">S8-S7</f>
        <v>171.79999999999973</v>
      </c>
      <c r="T9" s="79"/>
      <c r="U9" s="78"/>
      <c r="W9" s="60"/>
      <c r="AC9" s="78"/>
      <c r="AD9" s="80"/>
    </row>
    <row r="10" spans="1:34" ht="15" customHeight="1" x14ac:dyDescent="0.2">
      <c r="B10" s="81" t="s">
        <v>79</v>
      </c>
      <c r="C10" s="87">
        <f>C9/C7</f>
        <v>9.0909090909090912E-2</v>
      </c>
      <c r="D10" s="88">
        <f t="shared" ref="D10:G10" si="6">D9/D7</f>
        <v>1.0101010101010065E-2</v>
      </c>
      <c r="E10" s="88">
        <f t="shared" si="6"/>
        <v>3.896103896103896E-2</v>
      </c>
      <c r="F10" s="101">
        <f t="shared" si="6"/>
        <v>4.2780748663101643E-2</v>
      </c>
      <c r="G10" s="87">
        <f t="shared" si="6"/>
        <v>-1.2987012987012988E-2</v>
      </c>
      <c r="H10" s="88">
        <f t="shared" ref="H10:R10" si="7">H9/H7</f>
        <v>5.9431524547803503E-2</v>
      </c>
      <c r="I10" s="88">
        <f t="shared" si="7"/>
        <v>2.9728565273588869E-2</v>
      </c>
      <c r="J10" s="101">
        <f t="shared" si="7"/>
        <v>3.7531276063386153E-2</v>
      </c>
      <c r="K10" s="87">
        <f t="shared" si="7"/>
        <v>0.1498708010335916</v>
      </c>
      <c r="L10" s="88">
        <f t="shared" si="7"/>
        <v>-3.9229504345783518E-2</v>
      </c>
      <c r="M10" s="88">
        <f t="shared" si="7"/>
        <v>2.0252779046748826E-2</v>
      </c>
      <c r="N10" s="101">
        <f t="shared" si="7"/>
        <v>4.5560500105954652E-2</v>
      </c>
      <c r="O10" s="87">
        <f t="shared" si="7"/>
        <v>8.317214700193408E-2</v>
      </c>
      <c r="P10" s="88">
        <f t="shared" si="7"/>
        <v>8.7662337662337511E-2</v>
      </c>
      <c r="Q10" s="88">
        <f t="shared" si="7"/>
        <v>-6.2500000000000069E-2</v>
      </c>
      <c r="R10" s="101">
        <f t="shared" si="7"/>
        <v>6.3914251687177306E-2</v>
      </c>
      <c r="S10" s="108">
        <f t="shared" ref="S10" si="8">S9/S7</f>
        <v>4.4219087820446749E-2</v>
      </c>
      <c r="T10" s="79"/>
      <c r="U10" s="78"/>
      <c r="W10" s="60"/>
      <c r="AC10" s="78"/>
      <c r="AD10" s="80"/>
    </row>
    <row r="11" spans="1:34" ht="15" customHeight="1" x14ac:dyDescent="0.2">
      <c r="B11" s="86" t="s">
        <v>28</v>
      </c>
      <c r="C11" s="95"/>
      <c r="D11" s="96"/>
      <c r="E11" s="96"/>
      <c r="F11" s="91"/>
      <c r="G11" s="92"/>
      <c r="H11" s="91"/>
      <c r="I11" s="91"/>
      <c r="J11" s="91"/>
      <c r="K11" s="92"/>
      <c r="L11" s="91"/>
      <c r="M11" s="91"/>
      <c r="N11" s="104"/>
      <c r="O11" s="92"/>
      <c r="P11" s="93"/>
      <c r="Q11" s="93"/>
      <c r="R11" s="91"/>
      <c r="S11" s="94"/>
      <c r="T11" s="79"/>
      <c r="U11" s="78"/>
      <c r="W11" s="60"/>
      <c r="AC11" s="78"/>
      <c r="AD11" s="80"/>
    </row>
    <row r="12" spans="1:34" ht="15" customHeight="1" x14ac:dyDescent="0.2">
      <c r="B12" s="81" t="s">
        <v>77</v>
      </c>
      <c r="C12" s="117">
        <f>INDEX('5. Projected Sales'!$H$30:$S$30,1,MATCH(C$5,'5. Projected Sales'!$H$6:$S$6,0))</f>
        <v>8.0499999999999989</v>
      </c>
      <c r="D12" s="118">
        <f>INDEX('5. Projected Sales'!$H$30:$S$30,1,MATCH(D$5,'5. Projected Sales'!$H$6:$S$6,0))</f>
        <v>6.8999999999999995</v>
      </c>
      <c r="E12" s="118">
        <f>INDEX('5. Projected Sales'!$H$30:$S$30,1,MATCH(E$5,'5. Projected Sales'!$H$6:$S$6,0))</f>
        <v>13.799999999999999</v>
      </c>
      <c r="F12" s="130">
        <f t="shared" ref="F12:F13" si="9">SUM(C12:E12)</f>
        <v>28.75</v>
      </c>
      <c r="G12" s="117">
        <f>INDEX('5. Projected Sales'!$H$30:$S$30,1,MATCH(G$5,'5. Projected Sales'!$H$6:$S$6,0))</f>
        <v>27.599999999999998</v>
      </c>
      <c r="H12" s="118">
        <f>INDEX('5. Projected Sales'!$H$30:$S$30,1,MATCH(H$5,'5. Projected Sales'!$H$6:$S$6,0))</f>
        <v>148.35</v>
      </c>
      <c r="I12" s="118">
        <f>INDEX('5. Projected Sales'!$H$30:$S$30,1,MATCH(I$5,'5. Projected Sales'!$H$6:$S$6,0))</f>
        <v>242.64999999999998</v>
      </c>
      <c r="J12" s="130">
        <f t="shared" ref="J12:J13" si="10">SUM(G12:I12)</f>
        <v>418.59999999999997</v>
      </c>
      <c r="K12" s="117">
        <f>INDEX('5. Projected Sales'!$H$30:$S$30,1,MATCH(K$5,'5. Projected Sales'!$H$6:$S$6,0))</f>
        <v>296.7</v>
      </c>
      <c r="L12" s="118">
        <f>INDEX('5. Projected Sales'!$H$30:$S$30,1,MATCH(L$5,'5. Projected Sales'!$H$6:$S$6,0))</f>
        <v>296.7</v>
      </c>
      <c r="M12" s="118">
        <f>INDEX('5. Projected Sales'!$H$30:$S$30,1,MATCH(M$5,'5. Projected Sales'!$H$6:$S$6,0))</f>
        <v>229.99999999999997</v>
      </c>
      <c r="N12" s="130">
        <f t="shared" ref="N12:N13" si="11">SUM(K12:M12)</f>
        <v>823.4</v>
      </c>
      <c r="O12" s="117">
        <f>INDEX('5. Projected Sales'!$H$30:$S$30,1,MATCH(O$5,'5. Projected Sales'!$H$6:$S$6,0))</f>
        <v>54.05</v>
      </c>
      <c r="P12" s="118">
        <f>INDEX('5. Projected Sales'!$H$30:$S$30,1,MATCH(P$5,'5. Projected Sales'!$H$6:$S$6,0))</f>
        <v>13.799999999999999</v>
      </c>
      <c r="Q12" s="118">
        <f>INDEX('5. Projected Sales'!$H$30:$S$30,1,MATCH(Q$5,'5. Projected Sales'!$H$6:$S$6,0))</f>
        <v>13.799999999999999</v>
      </c>
      <c r="R12" s="130">
        <f t="shared" ref="R12:R13" si="12">SUM(O12:Q12)</f>
        <v>81.649999999999991</v>
      </c>
      <c r="S12" s="132">
        <f t="shared" ref="S12:S13" si="13">SUM(F12,J12,N12,R12)</f>
        <v>1352.4</v>
      </c>
      <c r="T12" s="79"/>
      <c r="U12" s="78"/>
      <c r="W12" s="60"/>
      <c r="AC12" s="78"/>
      <c r="AD12" s="80"/>
    </row>
    <row r="13" spans="1:34" ht="15" customHeight="1" x14ac:dyDescent="0.2">
      <c r="B13" s="81" t="s">
        <v>70</v>
      </c>
      <c r="C13" s="120">
        <f>INDEX('6. Actual Sales Data'!$C$6:$C$17,MATCH(C$5,'6. Actual Sales Data'!$A$6:$A$17,0),1)</f>
        <v>8</v>
      </c>
      <c r="D13" s="121">
        <f>INDEX('6. Actual Sales Data'!$C$6:$C$17,MATCH(D$5,'6. Actual Sales Data'!$A$6:$A$17,0),1)</f>
        <v>7</v>
      </c>
      <c r="E13" s="121">
        <f>INDEX('6. Actual Sales Data'!$C$6:$C$17,MATCH(E$5,'6. Actual Sales Data'!$A$6:$A$17,0),1)</f>
        <v>13</v>
      </c>
      <c r="F13" s="131">
        <f t="shared" si="9"/>
        <v>28</v>
      </c>
      <c r="G13" s="120">
        <f>INDEX('6. Actual Sales Data'!$C$6:$C$17,MATCH(G$5,'6. Actual Sales Data'!$A$6:$A$17,0),1)</f>
        <v>30</v>
      </c>
      <c r="H13" s="121">
        <f>INDEX('6. Actual Sales Data'!$C$6:$C$17,MATCH(H$5,'6. Actual Sales Data'!$A$6:$A$17,0),1)</f>
        <v>156</v>
      </c>
      <c r="I13" s="121">
        <f>INDEX('6. Actual Sales Data'!$C$6:$C$17,MATCH(I$5,'6. Actual Sales Data'!$A$6:$A$17,0),1)</f>
        <v>266</v>
      </c>
      <c r="J13" s="131">
        <f t="shared" si="10"/>
        <v>452</v>
      </c>
      <c r="K13" s="120">
        <f>INDEX('6. Actual Sales Data'!$C$6:$C$17,MATCH(K$5,'6. Actual Sales Data'!$A$6:$A$17,0),1)</f>
        <v>335</v>
      </c>
      <c r="L13" s="121">
        <f>INDEX('6. Actual Sales Data'!$C$6:$C$17,MATCH(L$5,'6. Actual Sales Data'!$A$6:$A$17,0),1)</f>
        <v>341</v>
      </c>
      <c r="M13" s="121">
        <f>INDEX('6. Actual Sales Data'!$C$6:$C$17,MATCH(M$5,'6. Actual Sales Data'!$A$6:$A$17,0),1)</f>
        <v>269</v>
      </c>
      <c r="N13" s="131">
        <f t="shared" si="11"/>
        <v>945</v>
      </c>
      <c r="O13" s="120">
        <f>INDEX('6. Actual Sales Data'!$C$6:$C$17,MATCH(O$5,'6. Actual Sales Data'!$A$6:$A$17,0),1)</f>
        <v>56</v>
      </c>
      <c r="P13" s="121">
        <f>INDEX('6. Actual Sales Data'!$C$6:$C$17,MATCH(P$5,'6. Actual Sales Data'!$A$6:$A$17,0),1)</f>
        <v>15</v>
      </c>
      <c r="Q13" s="121">
        <f>INDEX('6. Actual Sales Data'!$C$6:$C$17,MATCH(Q$5,'6. Actual Sales Data'!$A$6:$A$17,0),1)</f>
        <v>15</v>
      </c>
      <c r="R13" s="131">
        <f t="shared" si="12"/>
        <v>86</v>
      </c>
      <c r="S13" s="133">
        <f t="shared" si="13"/>
        <v>1511</v>
      </c>
      <c r="T13" s="79"/>
      <c r="U13" s="78"/>
      <c r="W13" s="60"/>
      <c r="AC13" s="78"/>
      <c r="AD13" s="80"/>
    </row>
    <row r="14" spans="1:34" ht="15" customHeight="1" x14ac:dyDescent="0.2">
      <c r="B14" s="81" t="s">
        <v>86</v>
      </c>
      <c r="C14" s="123">
        <f t="shared" ref="C14:F14" si="14">C13-C12</f>
        <v>-4.9999999999998934E-2</v>
      </c>
      <c r="D14" s="124">
        <f t="shared" si="14"/>
        <v>0.10000000000000053</v>
      </c>
      <c r="E14" s="124">
        <f t="shared" si="14"/>
        <v>-0.79999999999999893</v>
      </c>
      <c r="F14" s="130">
        <f t="shared" si="14"/>
        <v>-0.75</v>
      </c>
      <c r="G14" s="123">
        <f t="shared" ref="G14" si="15">G13-G12</f>
        <v>2.4000000000000021</v>
      </c>
      <c r="H14" s="124">
        <f t="shared" ref="H14" si="16">H13-H12</f>
        <v>7.6500000000000057</v>
      </c>
      <c r="I14" s="124">
        <f t="shared" ref="I14" si="17">I13-I12</f>
        <v>23.350000000000023</v>
      </c>
      <c r="J14" s="130">
        <f t="shared" ref="J14" si="18">J13-J12</f>
        <v>33.400000000000034</v>
      </c>
      <c r="K14" s="123">
        <f t="shared" ref="K14" si="19">K13-K12</f>
        <v>38.300000000000011</v>
      </c>
      <c r="L14" s="124">
        <f t="shared" ref="L14" si="20">L13-L12</f>
        <v>44.300000000000011</v>
      </c>
      <c r="M14" s="124">
        <f t="shared" ref="M14" si="21">M13-M12</f>
        <v>39.000000000000028</v>
      </c>
      <c r="N14" s="130">
        <f t="shared" ref="N14" si="22">N13-N12</f>
        <v>121.60000000000002</v>
      </c>
      <c r="O14" s="123">
        <f t="shared" ref="O14" si="23">O13-O12</f>
        <v>1.9500000000000028</v>
      </c>
      <c r="P14" s="124">
        <f t="shared" ref="P14" si="24">P13-P12</f>
        <v>1.2000000000000011</v>
      </c>
      <c r="Q14" s="124">
        <f t="shared" ref="Q14" si="25">Q13-Q12</f>
        <v>1.2000000000000011</v>
      </c>
      <c r="R14" s="130">
        <f t="shared" ref="R14:S19" si="26">R13-R12</f>
        <v>4.3500000000000085</v>
      </c>
      <c r="S14" s="132">
        <f t="shared" si="26"/>
        <v>158.59999999999991</v>
      </c>
      <c r="T14" s="79"/>
      <c r="U14" s="78"/>
      <c r="W14" s="60"/>
      <c r="AC14" s="78"/>
      <c r="AD14" s="80"/>
    </row>
    <row r="15" spans="1:34" ht="15" customHeight="1" x14ac:dyDescent="0.2">
      <c r="B15" s="81" t="s">
        <v>79</v>
      </c>
      <c r="C15" s="87">
        <f t="shared" ref="C15:F15" si="27">C14/C12</f>
        <v>-6.2111801242234711E-3</v>
      </c>
      <c r="D15" s="88">
        <f t="shared" si="27"/>
        <v>1.4492753623188484E-2</v>
      </c>
      <c r="E15" s="88">
        <f t="shared" si="27"/>
        <v>-5.7971014492753548E-2</v>
      </c>
      <c r="F15" s="101">
        <f t="shared" si="27"/>
        <v>-2.6086956521739129E-2</v>
      </c>
      <c r="G15" s="87">
        <f t="shared" ref="G15" si="28">G14/G12</f>
        <v>8.6956521739130516E-2</v>
      </c>
      <c r="H15" s="88">
        <f t="shared" ref="H15" si="29">H14/H12</f>
        <v>5.1567239635995993E-2</v>
      </c>
      <c r="I15" s="88">
        <f t="shared" ref="I15" si="30">I14/I12</f>
        <v>9.6229136616525962E-2</v>
      </c>
      <c r="J15" s="101">
        <f t="shared" ref="J15" si="31">J14/J12</f>
        <v>7.9789775441949443E-2</v>
      </c>
      <c r="K15" s="87">
        <f t="shared" ref="K15" si="32">K14/K12</f>
        <v>0.12908661948095723</v>
      </c>
      <c r="L15" s="88">
        <f t="shared" ref="L15" si="33">L14/L12</f>
        <v>0.14930906639703409</v>
      </c>
      <c r="M15" s="88">
        <f t="shared" ref="M15" si="34">M14/M12</f>
        <v>0.16956521739130448</v>
      </c>
      <c r="N15" s="101">
        <f t="shared" ref="N15" si="35">N14/N12</f>
        <v>0.14768034976924949</v>
      </c>
      <c r="O15" s="87">
        <f t="shared" ref="O15" si="36">O14/O12</f>
        <v>3.6077705827937151E-2</v>
      </c>
      <c r="P15" s="88">
        <f t="shared" ref="P15" si="37">P14/P12</f>
        <v>8.6956521739130516E-2</v>
      </c>
      <c r="Q15" s="88">
        <f t="shared" ref="Q15" si="38">Q14/Q12</f>
        <v>8.6956521739130516E-2</v>
      </c>
      <c r="R15" s="101">
        <f t="shared" ref="R15:S20" si="39">R14/R12</f>
        <v>5.3276178812002563E-2</v>
      </c>
      <c r="S15" s="108">
        <f t="shared" si="39"/>
        <v>0.11727299615498366</v>
      </c>
      <c r="T15" s="79"/>
      <c r="U15" s="78"/>
      <c r="W15" s="60"/>
      <c r="AC15" s="78"/>
      <c r="AD15" s="80"/>
    </row>
    <row r="16" spans="1:34" ht="15" customHeight="1" x14ac:dyDescent="0.2">
      <c r="B16" s="86" t="s">
        <v>88</v>
      </c>
      <c r="C16" s="95"/>
      <c r="D16" s="96"/>
      <c r="E16" s="96"/>
      <c r="F16" s="91"/>
      <c r="G16" s="92"/>
      <c r="H16" s="91"/>
      <c r="I16" s="91"/>
      <c r="J16" s="91"/>
      <c r="K16" s="92"/>
      <c r="L16" s="91"/>
      <c r="M16" s="91"/>
      <c r="N16" s="104"/>
      <c r="O16" s="92"/>
      <c r="P16" s="93"/>
      <c r="Q16" s="93"/>
      <c r="R16" s="91"/>
      <c r="S16" s="94"/>
      <c r="T16" s="79"/>
      <c r="U16" s="78"/>
      <c r="W16" s="60"/>
      <c r="AC16" s="78"/>
      <c r="AD16" s="80"/>
    </row>
    <row r="17" spans="2:30" ht="15" customHeight="1" x14ac:dyDescent="0.2">
      <c r="B17" s="81" t="s">
        <v>77</v>
      </c>
      <c r="C17" s="126">
        <f>C7+C12</f>
        <v>24.549999999999997</v>
      </c>
      <c r="D17" s="127">
        <f t="shared" ref="D17:E17" si="40">D7+D12</f>
        <v>26.7</v>
      </c>
      <c r="E17" s="127">
        <f t="shared" si="40"/>
        <v>52.3</v>
      </c>
      <c r="F17" s="130">
        <f t="shared" ref="F17:F18" si="41">SUM(C17:E17)</f>
        <v>103.55</v>
      </c>
      <c r="G17" s="126">
        <f>G7+G12</f>
        <v>104.6</v>
      </c>
      <c r="H17" s="127">
        <f t="shared" ref="H17:I17" si="42">H7+H12</f>
        <v>574.05000000000007</v>
      </c>
      <c r="I17" s="127">
        <f t="shared" si="42"/>
        <v>938.95</v>
      </c>
      <c r="J17" s="130">
        <f t="shared" ref="J17:J18" si="43">SUM(G17:I17)</f>
        <v>1617.6000000000001</v>
      </c>
      <c r="K17" s="126">
        <f>K7+K12</f>
        <v>1148.1000000000001</v>
      </c>
      <c r="L17" s="127">
        <f t="shared" ref="L17:M17" si="44">L7+L12</f>
        <v>1148.1000000000001</v>
      </c>
      <c r="M17" s="127">
        <f t="shared" si="44"/>
        <v>886.7</v>
      </c>
      <c r="N17" s="130">
        <f t="shared" ref="N17:N18" si="45">SUM(K17:M17)</f>
        <v>3182.9000000000005</v>
      </c>
      <c r="O17" s="126">
        <f>O7+O12</f>
        <v>209.15000000000003</v>
      </c>
      <c r="P17" s="127">
        <f t="shared" ref="P17:Q17" si="46">P7+P12</f>
        <v>75.400000000000006</v>
      </c>
      <c r="Q17" s="127">
        <f t="shared" si="46"/>
        <v>49</v>
      </c>
      <c r="R17" s="119">
        <f t="shared" ref="R17:R18" si="47">SUM(O17:Q17)</f>
        <v>333.55000000000007</v>
      </c>
      <c r="S17" s="132">
        <f t="shared" ref="S17:S18" si="48">SUM(F17,J17,N17,R17)</f>
        <v>5237.6000000000013</v>
      </c>
      <c r="T17" s="79"/>
      <c r="U17" s="78"/>
      <c r="W17" s="60"/>
      <c r="AC17" s="78"/>
      <c r="AD17" s="80"/>
    </row>
    <row r="18" spans="2:30" ht="15" customHeight="1" x14ac:dyDescent="0.2">
      <c r="B18" s="81" t="s">
        <v>70</v>
      </c>
      <c r="C18" s="128">
        <f t="shared" ref="C18:E18" si="49">C8+C13</f>
        <v>26</v>
      </c>
      <c r="D18" s="129">
        <f t="shared" si="49"/>
        <v>27</v>
      </c>
      <c r="E18" s="129">
        <f t="shared" si="49"/>
        <v>53</v>
      </c>
      <c r="F18" s="131">
        <f t="shared" si="41"/>
        <v>106</v>
      </c>
      <c r="G18" s="128">
        <f t="shared" ref="G18:I18" si="50">G8+G13</f>
        <v>106</v>
      </c>
      <c r="H18" s="129">
        <f t="shared" si="50"/>
        <v>607</v>
      </c>
      <c r="I18" s="129">
        <f t="shared" si="50"/>
        <v>983</v>
      </c>
      <c r="J18" s="131">
        <f t="shared" si="43"/>
        <v>1696</v>
      </c>
      <c r="K18" s="128">
        <f t="shared" ref="K18:M18" si="51">K8+K13</f>
        <v>1314</v>
      </c>
      <c r="L18" s="129">
        <f t="shared" si="51"/>
        <v>1159</v>
      </c>
      <c r="M18" s="129">
        <f t="shared" si="51"/>
        <v>939</v>
      </c>
      <c r="N18" s="131">
        <f t="shared" si="45"/>
        <v>3412</v>
      </c>
      <c r="O18" s="128">
        <f t="shared" ref="O18:Q18" si="52">O8+O13</f>
        <v>224</v>
      </c>
      <c r="P18" s="129">
        <f t="shared" si="52"/>
        <v>82</v>
      </c>
      <c r="Q18" s="129">
        <f t="shared" si="52"/>
        <v>48</v>
      </c>
      <c r="R18" s="122">
        <f t="shared" si="47"/>
        <v>354</v>
      </c>
      <c r="S18" s="133">
        <f t="shared" si="48"/>
        <v>5568</v>
      </c>
      <c r="T18" s="79"/>
      <c r="U18" s="78"/>
      <c r="W18" s="60"/>
      <c r="AC18" s="78"/>
      <c r="AD18" s="80"/>
    </row>
    <row r="19" spans="2:30" ht="15" customHeight="1" x14ac:dyDescent="0.2">
      <c r="B19" s="81" t="s">
        <v>86</v>
      </c>
      <c r="C19" s="123">
        <f t="shared" ref="C19:F19" si="53">C18-C17</f>
        <v>1.4500000000000028</v>
      </c>
      <c r="D19" s="124">
        <f t="shared" si="53"/>
        <v>0.30000000000000071</v>
      </c>
      <c r="E19" s="124">
        <f t="shared" si="53"/>
        <v>0.70000000000000284</v>
      </c>
      <c r="F19" s="130">
        <f t="shared" si="53"/>
        <v>2.4500000000000028</v>
      </c>
      <c r="G19" s="123">
        <f t="shared" ref="G19" si="54">G18-G17</f>
        <v>1.4000000000000057</v>
      </c>
      <c r="H19" s="124">
        <f t="shared" ref="H19" si="55">H18-H17</f>
        <v>32.949999999999932</v>
      </c>
      <c r="I19" s="124">
        <f t="shared" ref="I19" si="56">I18-I17</f>
        <v>44.049999999999955</v>
      </c>
      <c r="J19" s="130">
        <f t="shared" ref="J19" si="57">J18-J17</f>
        <v>78.399999999999864</v>
      </c>
      <c r="K19" s="123">
        <f t="shared" ref="K19" si="58">K18-K17</f>
        <v>165.89999999999986</v>
      </c>
      <c r="L19" s="124">
        <f t="shared" ref="L19" si="59">L18-L17</f>
        <v>10.899999999999864</v>
      </c>
      <c r="M19" s="124">
        <f t="shared" ref="M19" si="60">M18-M17</f>
        <v>52.299999999999955</v>
      </c>
      <c r="N19" s="130">
        <f t="shared" ref="N19" si="61">N18-N17</f>
        <v>229.09999999999945</v>
      </c>
      <c r="O19" s="123">
        <f t="shared" ref="O19" si="62">O18-O17</f>
        <v>14.849999999999966</v>
      </c>
      <c r="P19" s="124">
        <f t="shared" ref="P19" si="63">P18-P17</f>
        <v>6.5999999999999943</v>
      </c>
      <c r="Q19" s="124">
        <f t="shared" ref="Q19" si="64">Q18-Q17</f>
        <v>-1</v>
      </c>
      <c r="R19" s="119">
        <f t="shared" ref="R19" si="65">R18-R17</f>
        <v>20.449999999999932</v>
      </c>
      <c r="S19" s="132">
        <f t="shared" si="26"/>
        <v>330.39999999999873</v>
      </c>
      <c r="T19" s="79"/>
      <c r="U19" s="78"/>
      <c r="W19" s="60"/>
      <c r="AC19" s="78"/>
      <c r="AD19" s="80"/>
    </row>
    <row r="20" spans="2:30" ht="15" customHeight="1" thickBot="1" x14ac:dyDescent="0.25">
      <c r="B20" s="102" t="s">
        <v>79</v>
      </c>
      <c r="C20" s="109">
        <f t="shared" ref="C20:F20" si="66">C19/C17</f>
        <v>5.9063136456211938E-2</v>
      </c>
      <c r="D20" s="110">
        <f t="shared" si="66"/>
        <v>1.1235955056179803E-2</v>
      </c>
      <c r="E20" s="110">
        <f t="shared" si="66"/>
        <v>1.3384321223709424E-2</v>
      </c>
      <c r="F20" s="111">
        <f t="shared" si="66"/>
        <v>2.3660067600193173E-2</v>
      </c>
      <c r="G20" s="109">
        <f t="shared" ref="G20" si="67">G19/G17</f>
        <v>1.3384321223709424E-2</v>
      </c>
      <c r="H20" s="110">
        <f t="shared" ref="H20" si="68">H19/H17</f>
        <v>5.739918125598803E-2</v>
      </c>
      <c r="I20" s="110">
        <f t="shared" ref="I20" si="69">I19/I17</f>
        <v>4.6914106182437777E-2</v>
      </c>
      <c r="J20" s="111">
        <f t="shared" ref="J20" si="70">J19/J17</f>
        <v>4.8466864490603272E-2</v>
      </c>
      <c r="K20" s="109">
        <f t="shared" ref="K20" si="71">K19/K17</f>
        <v>0.14449960804807929</v>
      </c>
      <c r="L20" s="110">
        <f t="shared" ref="L20" si="72">L19/L17</f>
        <v>9.4939465203378298E-3</v>
      </c>
      <c r="M20" s="110">
        <f t="shared" ref="M20" si="73">M19/M17</f>
        <v>5.898274500958605E-2</v>
      </c>
      <c r="N20" s="111">
        <f t="shared" ref="N20" si="74">N19/N17</f>
        <v>7.1978384492129635E-2</v>
      </c>
      <c r="O20" s="109">
        <f t="shared" ref="O20" si="75">O19/O17</f>
        <v>7.1001673440114571E-2</v>
      </c>
      <c r="P20" s="110">
        <f t="shared" ref="P20" si="76">P19/P17</f>
        <v>8.7533156498673659E-2</v>
      </c>
      <c r="Q20" s="110">
        <f t="shared" ref="Q20" si="77">Q19/Q17</f>
        <v>-2.0408163265306121E-2</v>
      </c>
      <c r="R20" s="111">
        <f t="shared" ref="R20" si="78">R19/R17</f>
        <v>6.1310148403537483E-2</v>
      </c>
      <c r="S20" s="112">
        <f t="shared" si="39"/>
        <v>6.3082327783717473E-2</v>
      </c>
      <c r="T20" s="103"/>
      <c r="U20" s="78"/>
      <c r="W20" s="60"/>
      <c r="AC20" s="78"/>
      <c r="AD20" s="80"/>
    </row>
  </sheetData>
  <pageMargins left="0.7" right="0.7" top="0.75" bottom="0.75" header="0.3" footer="0.3"/>
  <pageSetup scale="82" orientation="landscape" r:id="rId1"/>
  <ignoredErrors>
    <ignoredError sqref="F7:F20 J7:J20 N7:N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  <pageSetUpPr fitToPage="1"/>
  </sheetPr>
  <dimension ref="A1:AH30"/>
  <sheetViews>
    <sheetView showGridLines="0" zoomScaleNormal="100" workbookViewId="0">
      <selection activeCell="B5" sqref="B5"/>
    </sheetView>
  </sheetViews>
  <sheetFormatPr defaultRowHeight="12.75" outlineLevelCol="1" x14ac:dyDescent="0.2"/>
  <cols>
    <col min="1" max="1" width="5" style="57" customWidth="1"/>
    <col min="2" max="2" width="31.42578125" style="83" customWidth="1"/>
    <col min="3" max="5" width="12.7109375" style="83" hidden="1" customWidth="1" outlineLevel="1"/>
    <col min="6" max="6" width="12.7109375" style="60" customWidth="1" collapsed="1"/>
    <col min="7" max="9" width="12.7109375" style="60" hidden="1" customWidth="1" outlineLevel="1"/>
    <col min="10" max="10" width="12.7109375" style="60" customWidth="1" collapsed="1"/>
    <col min="11" max="13" width="12.7109375" style="60" hidden="1" customWidth="1" outlineLevel="1"/>
    <col min="14" max="14" width="12.7109375" style="61" customWidth="1" collapsed="1"/>
    <col min="15" max="17" width="12.7109375" style="61" hidden="1" customWidth="1" outlineLevel="1"/>
    <col min="18" max="18" width="12.7109375" style="62" customWidth="1" collapsed="1"/>
    <col min="19" max="19" width="12.7109375" style="67" customWidth="1"/>
    <col min="20" max="20" width="60.28515625" style="67" bestFit="1" customWidth="1"/>
    <col min="21" max="21" width="5.28515625" style="84" customWidth="1"/>
    <col min="22" max="22" width="17.7109375" style="80" customWidth="1"/>
    <col min="23" max="23" width="15.7109375" style="64" customWidth="1"/>
    <col min="24" max="24" width="15.7109375" style="60" customWidth="1"/>
    <col min="25" max="25" width="17.7109375" style="78" customWidth="1"/>
    <col min="26" max="26" width="17.7109375" style="80" customWidth="1"/>
    <col min="27" max="28" width="15.7109375" style="66" customWidth="1"/>
    <col min="29" max="29" width="17.7109375" style="84" customWidth="1"/>
    <col min="30" max="30" width="17.7109375" style="85" customWidth="1"/>
    <col min="31" max="33" width="15.7109375" style="78" customWidth="1"/>
    <col min="34" max="34" width="15.7109375" style="80" customWidth="1"/>
    <col min="35" max="256" width="9.140625" style="57"/>
    <col min="257" max="257" width="5" style="57" customWidth="1"/>
    <col min="258" max="258" width="31.42578125" style="57" customWidth="1"/>
    <col min="259" max="275" width="12.7109375" style="57" customWidth="1"/>
    <col min="276" max="276" width="30.85546875" style="57" customWidth="1"/>
    <col min="277" max="278" width="17.7109375" style="57" customWidth="1"/>
    <col min="279" max="280" width="15.7109375" style="57" customWidth="1"/>
    <col min="281" max="282" width="17.7109375" style="57" customWidth="1"/>
    <col min="283" max="284" width="15.7109375" style="57" customWidth="1"/>
    <col min="285" max="286" width="17.7109375" style="57" customWidth="1"/>
    <col min="287" max="290" width="15.7109375" style="57" customWidth="1"/>
    <col min="291" max="512" width="9.140625" style="57"/>
    <col min="513" max="513" width="5" style="57" customWidth="1"/>
    <col min="514" max="514" width="31.42578125" style="57" customWidth="1"/>
    <col min="515" max="531" width="12.7109375" style="57" customWidth="1"/>
    <col min="532" max="532" width="30.85546875" style="57" customWidth="1"/>
    <col min="533" max="534" width="17.7109375" style="57" customWidth="1"/>
    <col min="535" max="536" width="15.7109375" style="57" customWidth="1"/>
    <col min="537" max="538" width="17.7109375" style="57" customWidth="1"/>
    <col min="539" max="540" width="15.7109375" style="57" customWidth="1"/>
    <col min="541" max="542" width="17.7109375" style="57" customWidth="1"/>
    <col min="543" max="546" width="15.7109375" style="57" customWidth="1"/>
    <col min="547" max="768" width="9.140625" style="57"/>
    <col min="769" max="769" width="5" style="57" customWidth="1"/>
    <col min="770" max="770" width="31.42578125" style="57" customWidth="1"/>
    <col min="771" max="787" width="12.7109375" style="57" customWidth="1"/>
    <col min="788" max="788" width="30.85546875" style="57" customWidth="1"/>
    <col min="789" max="790" width="17.7109375" style="57" customWidth="1"/>
    <col min="791" max="792" width="15.7109375" style="57" customWidth="1"/>
    <col min="793" max="794" width="17.7109375" style="57" customWidth="1"/>
    <col min="795" max="796" width="15.7109375" style="57" customWidth="1"/>
    <col min="797" max="798" width="17.7109375" style="57" customWidth="1"/>
    <col min="799" max="802" width="15.7109375" style="57" customWidth="1"/>
    <col min="803" max="1024" width="9.140625" style="57"/>
    <col min="1025" max="1025" width="5" style="57" customWidth="1"/>
    <col min="1026" max="1026" width="31.42578125" style="57" customWidth="1"/>
    <col min="1027" max="1043" width="12.7109375" style="57" customWidth="1"/>
    <col min="1044" max="1044" width="30.85546875" style="57" customWidth="1"/>
    <col min="1045" max="1046" width="17.7109375" style="57" customWidth="1"/>
    <col min="1047" max="1048" width="15.7109375" style="57" customWidth="1"/>
    <col min="1049" max="1050" width="17.7109375" style="57" customWidth="1"/>
    <col min="1051" max="1052" width="15.7109375" style="57" customWidth="1"/>
    <col min="1053" max="1054" width="17.7109375" style="57" customWidth="1"/>
    <col min="1055" max="1058" width="15.7109375" style="57" customWidth="1"/>
    <col min="1059" max="1280" width="9.140625" style="57"/>
    <col min="1281" max="1281" width="5" style="57" customWidth="1"/>
    <col min="1282" max="1282" width="31.42578125" style="57" customWidth="1"/>
    <col min="1283" max="1299" width="12.7109375" style="57" customWidth="1"/>
    <col min="1300" max="1300" width="30.85546875" style="57" customWidth="1"/>
    <col min="1301" max="1302" width="17.7109375" style="57" customWidth="1"/>
    <col min="1303" max="1304" width="15.7109375" style="57" customWidth="1"/>
    <col min="1305" max="1306" width="17.7109375" style="57" customWidth="1"/>
    <col min="1307" max="1308" width="15.7109375" style="57" customWidth="1"/>
    <col min="1309" max="1310" width="17.7109375" style="57" customWidth="1"/>
    <col min="1311" max="1314" width="15.7109375" style="57" customWidth="1"/>
    <col min="1315" max="1536" width="9.140625" style="57"/>
    <col min="1537" max="1537" width="5" style="57" customWidth="1"/>
    <col min="1538" max="1538" width="31.42578125" style="57" customWidth="1"/>
    <col min="1539" max="1555" width="12.7109375" style="57" customWidth="1"/>
    <col min="1556" max="1556" width="30.85546875" style="57" customWidth="1"/>
    <col min="1557" max="1558" width="17.7109375" style="57" customWidth="1"/>
    <col min="1559" max="1560" width="15.7109375" style="57" customWidth="1"/>
    <col min="1561" max="1562" width="17.7109375" style="57" customWidth="1"/>
    <col min="1563" max="1564" width="15.7109375" style="57" customWidth="1"/>
    <col min="1565" max="1566" width="17.7109375" style="57" customWidth="1"/>
    <col min="1567" max="1570" width="15.7109375" style="57" customWidth="1"/>
    <col min="1571" max="1792" width="9.140625" style="57"/>
    <col min="1793" max="1793" width="5" style="57" customWidth="1"/>
    <col min="1794" max="1794" width="31.42578125" style="57" customWidth="1"/>
    <col min="1795" max="1811" width="12.7109375" style="57" customWidth="1"/>
    <col min="1812" max="1812" width="30.85546875" style="57" customWidth="1"/>
    <col min="1813" max="1814" width="17.7109375" style="57" customWidth="1"/>
    <col min="1815" max="1816" width="15.7109375" style="57" customWidth="1"/>
    <col min="1817" max="1818" width="17.7109375" style="57" customWidth="1"/>
    <col min="1819" max="1820" width="15.7109375" style="57" customWidth="1"/>
    <col min="1821" max="1822" width="17.7109375" style="57" customWidth="1"/>
    <col min="1823" max="1826" width="15.7109375" style="57" customWidth="1"/>
    <col min="1827" max="2048" width="9.140625" style="57"/>
    <col min="2049" max="2049" width="5" style="57" customWidth="1"/>
    <col min="2050" max="2050" width="31.42578125" style="57" customWidth="1"/>
    <col min="2051" max="2067" width="12.7109375" style="57" customWidth="1"/>
    <col min="2068" max="2068" width="30.85546875" style="57" customWidth="1"/>
    <col min="2069" max="2070" width="17.7109375" style="57" customWidth="1"/>
    <col min="2071" max="2072" width="15.7109375" style="57" customWidth="1"/>
    <col min="2073" max="2074" width="17.7109375" style="57" customWidth="1"/>
    <col min="2075" max="2076" width="15.7109375" style="57" customWidth="1"/>
    <col min="2077" max="2078" width="17.7109375" style="57" customWidth="1"/>
    <col min="2079" max="2082" width="15.7109375" style="57" customWidth="1"/>
    <col min="2083" max="2304" width="9.140625" style="57"/>
    <col min="2305" max="2305" width="5" style="57" customWidth="1"/>
    <col min="2306" max="2306" width="31.42578125" style="57" customWidth="1"/>
    <col min="2307" max="2323" width="12.7109375" style="57" customWidth="1"/>
    <col min="2324" max="2324" width="30.85546875" style="57" customWidth="1"/>
    <col min="2325" max="2326" width="17.7109375" style="57" customWidth="1"/>
    <col min="2327" max="2328" width="15.7109375" style="57" customWidth="1"/>
    <col min="2329" max="2330" width="17.7109375" style="57" customWidth="1"/>
    <col min="2331" max="2332" width="15.7109375" style="57" customWidth="1"/>
    <col min="2333" max="2334" width="17.7109375" style="57" customWidth="1"/>
    <col min="2335" max="2338" width="15.7109375" style="57" customWidth="1"/>
    <col min="2339" max="2560" width="9.140625" style="57"/>
    <col min="2561" max="2561" width="5" style="57" customWidth="1"/>
    <col min="2562" max="2562" width="31.42578125" style="57" customWidth="1"/>
    <col min="2563" max="2579" width="12.7109375" style="57" customWidth="1"/>
    <col min="2580" max="2580" width="30.85546875" style="57" customWidth="1"/>
    <col min="2581" max="2582" width="17.7109375" style="57" customWidth="1"/>
    <col min="2583" max="2584" width="15.7109375" style="57" customWidth="1"/>
    <col min="2585" max="2586" width="17.7109375" style="57" customWidth="1"/>
    <col min="2587" max="2588" width="15.7109375" style="57" customWidth="1"/>
    <col min="2589" max="2590" width="17.7109375" style="57" customWidth="1"/>
    <col min="2591" max="2594" width="15.7109375" style="57" customWidth="1"/>
    <col min="2595" max="2816" width="9.140625" style="57"/>
    <col min="2817" max="2817" width="5" style="57" customWidth="1"/>
    <col min="2818" max="2818" width="31.42578125" style="57" customWidth="1"/>
    <col min="2819" max="2835" width="12.7109375" style="57" customWidth="1"/>
    <col min="2836" max="2836" width="30.85546875" style="57" customWidth="1"/>
    <col min="2837" max="2838" width="17.7109375" style="57" customWidth="1"/>
    <col min="2839" max="2840" width="15.7109375" style="57" customWidth="1"/>
    <col min="2841" max="2842" width="17.7109375" style="57" customWidth="1"/>
    <col min="2843" max="2844" width="15.7109375" style="57" customWidth="1"/>
    <col min="2845" max="2846" width="17.7109375" style="57" customWidth="1"/>
    <col min="2847" max="2850" width="15.7109375" style="57" customWidth="1"/>
    <col min="2851" max="3072" width="9.140625" style="57"/>
    <col min="3073" max="3073" width="5" style="57" customWidth="1"/>
    <col min="3074" max="3074" width="31.42578125" style="57" customWidth="1"/>
    <col min="3075" max="3091" width="12.7109375" style="57" customWidth="1"/>
    <col min="3092" max="3092" width="30.85546875" style="57" customWidth="1"/>
    <col min="3093" max="3094" width="17.7109375" style="57" customWidth="1"/>
    <col min="3095" max="3096" width="15.7109375" style="57" customWidth="1"/>
    <col min="3097" max="3098" width="17.7109375" style="57" customWidth="1"/>
    <col min="3099" max="3100" width="15.7109375" style="57" customWidth="1"/>
    <col min="3101" max="3102" width="17.7109375" style="57" customWidth="1"/>
    <col min="3103" max="3106" width="15.7109375" style="57" customWidth="1"/>
    <col min="3107" max="3328" width="9.140625" style="57"/>
    <col min="3329" max="3329" width="5" style="57" customWidth="1"/>
    <col min="3330" max="3330" width="31.42578125" style="57" customWidth="1"/>
    <col min="3331" max="3347" width="12.7109375" style="57" customWidth="1"/>
    <col min="3348" max="3348" width="30.85546875" style="57" customWidth="1"/>
    <col min="3349" max="3350" width="17.7109375" style="57" customWidth="1"/>
    <col min="3351" max="3352" width="15.7109375" style="57" customWidth="1"/>
    <col min="3353" max="3354" width="17.7109375" style="57" customWidth="1"/>
    <col min="3355" max="3356" width="15.7109375" style="57" customWidth="1"/>
    <col min="3357" max="3358" width="17.7109375" style="57" customWidth="1"/>
    <col min="3359" max="3362" width="15.7109375" style="57" customWidth="1"/>
    <col min="3363" max="3584" width="9.140625" style="57"/>
    <col min="3585" max="3585" width="5" style="57" customWidth="1"/>
    <col min="3586" max="3586" width="31.42578125" style="57" customWidth="1"/>
    <col min="3587" max="3603" width="12.7109375" style="57" customWidth="1"/>
    <col min="3604" max="3604" width="30.85546875" style="57" customWidth="1"/>
    <col min="3605" max="3606" width="17.7109375" style="57" customWidth="1"/>
    <col min="3607" max="3608" width="15.7109375" style="57" customWidth="1"/>
    <col min="3609" max="3610" width="17.7109375" style="57" customWidth="1"/>
    <col min="3611" max="3612" width="15.7109375" style="57" customWidth="1"/>
    <col min="3613" max="3614" width="17.7109375" style="57" customWidth="1"/>
    <col min="3615" max="3618" width="15.7109375" style="57" customWidth="1"/>
    <col min="3619" max="3840" width="9.140625" style="57"/>
    <col min="3841" max="3841" width="5" style="57" customWidth="1"/>
    <col min="3842" max="3842" width="31.42578125" style="57" customWidth="1"/>
    <col min="3843" max="3859" width="12.7109375" style="57" customWidth="1"/>
    <col min="3860" max="3860" width="30.85546875" style="57" customWidth="1"/>
    <col min="3861" max="3862" width="17.7109375" style="57" customWidth="1"/>
    <col min="3863" max="3864" width="15.7109375" style="57" customWidth="1"/>
    <col min="3865" max="3866" width="17.7109375" style="57" customWidth="1"/>
    <col min="3867" max="3868" width="15.7109375" style="57" customWidth="1"/>
    <col min="3869" max="3870" width="17.7109375" style="57" customWidth="1"/>
    <col min="3871" max="3874" width="15.7109375" style="57" customWidth="1"/>
    <col min="3875" max="4096" width="9.140625" style="57"/>
    <col min="4097" max="4097" width="5" style="57" customWidth="1"/>
    <col min="4098" max="4098" width="31.42578125" style="57" customWidth="1"/>
    <col min="4099" max="4115" width="12.7109375" style="57" customWidth="1"/>
    <col min="4116" max="4116" width="30.85546875" style="57" customWidth="1"/>
    <col min="4117" max="4118" width="17.7109375" style="57" customWidth="1"/>
    <col min="4119" max="4120" width="15.7109375" style="57" customWidth="1"/>
    <col min="4121" max="4122" width="17.7109375" style="57" customWidth="1"/>
    <col min="4123" max="4124" width="15.7109375" style="57" customWidth="1"/>
    <col min="4125" max="4126" width="17.7109375" style="57" customWidth="1"/>
    <col min="4127" max="4130" width="15.7109375" style="57" customWidth="1"/>
    <col min="4131" max="4352" width="9.140625" style="57"/>
    <col min="4353" max="4353" width="5" style="57" customWidth="1"/>
    <col min="4354" max="4354" width="31.42578125" style="57" customWidth="1"/>
    <col min="4355" max="4371" width="12.7109375" style="57" customWidth="1"/>
    <col min="4372" max="4372" width="30.85546875" style="57" customWidth="1"/>
    <col min="4373" max="4374" width="17.7109375" style="57" customWidth="1"/>
    <col min="4375" max="4376" width="15.7109375" style="57" customWidth="1"/>
    <col min="4377" max="4378" width="17.7109375" style="57" customWidth="1"/>
    <col min="4379" max="4380" width="15.7109375" style="57" customWidth="1"/>
    <col min="4381" max="4382" width="17.7109375" style="57" customWidth="1"/>
    <col min="4383" max="4386" width="15.7109375" style="57" customWidth="1"/>
    <col min="4387" max="4608" width="9.140625" style="57"/>
    <col min="4609" max="4609" width="5" style="57" customWidth="1"/>
    <col min="4610" max="4610" width="31.42578125" style="57" customWidth="1"/>
    <col min="4611" max="4627" width="12.7109375" style="57" customWidth="1"/>
    <col min="4628" max="4628" width="30.85546875" style="57" customWidth="1"/>
    <col min="4629" max="4630" width="17.7109375" style="57" customWidth="1"/>
    <col min="4631" max="4632" width="15.7109375" style="57" customWidth="1"/>
    <col min="4633" max="4634" width="17.7109375" style="57" customWidth="1"/>
    <col min="4635" max="4636" width="15.7109375" style="57" customWidth="1"/>
    <col min="4637" max="4638" width="17.7109375" style="57" customWidth="1"/>
    <col min="4639" max="4642" width="15.7109375" style="57" customWidth="1"/>
    <col min="4643" max="4864" width="9.140625" style="57"/>
    <col min="4865" max="4865" width="5" style="57" customWidth="1"/>
    <col min="4866" max="4866" width="31.42578125" style="57" customWidth="1"/>
    <col min="4867" max="4883" width="12.7109375" style="57" customWidth="1"/>
    <col min="4884" max="4884" width="30.85546875" style="57" customWidth="1"/>
    <col min="4885" max="4886" width="17.7109375" style="57" customWidth="1"/>
    <col min="4887" max="4888" width="15.7109375" style="57" customWidth="1"/>
    <col min="4889" max="4890" width="17.7109375" style="57" customWidth="1"/>
    <col min="4891" max="4892" width="15.7109375" style="57" customWidth="1"/>
    <col min="4893" max="4894" width="17.7109375" style="57" customWidth="1"/>
    <col min="4895" max="4898" width="15.7109375" style="57" customWidth="1"/>
    <col min="4899" max="5120" width="9.140625" style="57"/>
    <col min="5121" max="5121" width="5" style="57" customWidth="1"/>
    <col min="5122" max="5122" width="31.42578125" style="57" customWidth="1"/>
    <col min="5123" max="5139" width="12.7109375" style="57" customWidth="1"/>
    <col min="5140" max="5140" width="30.85546875" style="57" customWidth="1"/>
    <col min="5141" max="5142" width="17.7109375" style="57" customWidth="1"/>
    <col min="5143" max="5144" width="15.7109375" style="57" customWidth="1"/>
    <col min="5145" max="5146" width="17.7109375" style="57" customWidth="1"/>
    <col min="5147" max="5148" width="15.7109375" style="57" customWidth="1"/>
    <col min="5149" max="5150" width="17.7109375" style="57" customWidth="1"/>
    <col min="5151" max="5154" width="15.7109375" style="57" customWidth="1"/>
    <col min="5155" max="5376" width="9.140625" style="57"/>
    <col min="5377" max="5377" width="5" style="57" customWidth="1"/>
    <col min="5378" max="5378" width="31.42578125" style="57" customWidth="1"/>
    <col min="5379" max="5395" width="12.7109375" style="57" customWidth="1"/>
    <col min="5396" max="5396" width="30.85546875" style="57" customWidth="1"/>
    <col min="5397" max="5398" width="17.7109375" style="57" customWidth="1"/>
    <col min="5399" max="5400" width="15.7109375" style="57" customWidth="1"/>
    <col min="5401" max="5402" width="17.7109375" style="57" customWidth="1"/>
    <col min="5403" max="5404" width="15.7109375" style="57" customWidth="1"/>
    <col min="5405" max="5406" width="17.7109375" style="57" customWidth="1"/>
    <col min="5407" max="5410" width="15.7109375" style="57" customWidth="1"/>
    <col min="5411" max="5632" width="9.140625" style="57"/>
    <col min="5633" max="5633" width="5" style="57" customWidth="1"/>
    <col min="5634" max="5634" width="31.42578125" style="57" customWidth="1"/>
    <col min="5635" max="5651" width="12.7109375" style="57" customWidth="1"/>
    <col min="5652" max="5652" width="30.85546875" style="57" customWidth="1"/>
    <col min="5653" max="5654" width="17.7109375" style="57" customWidth="1"/>
    <col min="5655" max="5656" width="15.7109375" style="57" customWidth="1"/>
    <col min="5657" max="5658" width="17.7109375" style="57" customWidth="1"/>
    <col min="5659" max="5660" width="15.7109375" style="57" customWidth="1"/>
    <col min="5661" max="5662" width="17.7109375" style="57" customWidth="1"/>
    <col min="5663" max="5666" width="15.7109375" style="57" customWidth="1"/>
    <col min="5667" max="5888" width="9.140625" style="57"/>
    <col min="5889" max="5889" width="5" style="57" customWidth="1"/>
    <col min="5890" max="5890" width="31.42578125" style="57" customWidth="1"/>
    <col min="5891" max="5907" width="12.7109375" style="57" customWidth="1"/>
    <col min="5908" max="5908" width="30.85546875" style="57" customWidth="1"/>
    <col min="5909" max="5910" width="17.7109375" style="57" customWidth="1"/>
    <col min="5911" max="5912" width="15.7109375" style="57" customWidth="1"/>
    <col min="5913" max="5914" width="17.7109375" style="57" customWidth="1"/>
    <col min="5915" max="5916" width="15.7109375" style="57" customWidth="1"/>
    <col min="5917" max="5918" width="17.7109375" style="57" customWidth="1"/>
    <col min="5919" max="5922" width="15.7109375" style="57" customWidth="1"/>
    <col min="5923" max="6144" width="9.140625" style="57"/>
    <col min="6145" max="6145" width="5" style="57" customWidth="1"/>
    <col min="6146" max="6146" width="31.42578125" style="57" customWidth="1"/>
    <col min="6147" max="6163" width="12.7109375" style="57" customWidth="1"/>
    <col min="6164" max="6164" width="30.85546875" style="57" customWidth="1"/>
    <col min="6165" max="6166" width="17.7109375" style="57" customWidth="1"/>
    <col min="6167" max="6168" width="15.7109375" style="57" customWidth="1"/>
    <col min="6169" max="6170" width="17.7109375" style="57" customWidth="1"/>
    <col min="6171" max="6172" width="15.7109375" style="57" customWidth="1"/>
    <col min="6173" max="6174" width="17.7109375" style="57" customWidth="1"/>
    <col min="6175" max="6178" width="15.7109375" style="57" customWidth="1"/>
    <col min="6179" max="6400" width="9.140625" style="57"/>
    <col min="6401" max="6401" width="5" style="57" customWidth="1"/>
    <col min="6402" max="6402" width="31.42578125" style="57" customWidth="1"/>
    <col min="6403" max="6419" width="12.7109375" style="57" customWidth="1"/>
    <col min="6420" max="6420" width="30.85546875" style="57" customWidth="1"/>
    <col min="6421" max="6422" width="17.7109375" style="57" customWidth="1"/>
    <col min="6423" max="6424" width="15.7109375" style="57" customWidth="1"/>
    <col min="6425" max="6426" width="17.7109375" style="57" customWidth="1"/>
    <col min="6427" max="6428" width="15.7109375" style="57" customWidth="1"/>
    <col min="6429" max="6430" width="17.7109375" style="57" customWidth="1"/>
    <col min="6431" max="6434" width="15.7109375" style="57" customWidth="1"/>
    <col min="6435" max="6656" width="9.140625" style="57"/>
    <col min="6657" max="6657" width="5" style="57" customWidth="1"/>
    <col min="6658" max="6658" width="31.42578125" style="57" customWidth="1"/>
    <col min="6659" max="6675" width="12.7109375" style="57" customWidth="1"/>
    <col min="6676" max="6676" width="30.85546875" style="57" customWidth="1"/>
    <col min="6677" max="6678" width="17.7109375" style="57" customWidth="1"/>
    <col min="6679" max="6680" width="15.7109375" style="57" customWidth="1"/>
    <col min="6681" max="6682" width="17.7109375" style="57" customWidth="1"/>
    <col min="6683" max="6684" width="15.7109375" style="57" customWidth="1"/>
    <col min="6685" max="6686" width="17.7109375" style="57" customWidth="1"/>
    <col min="6687" max="6690" width="15.7109375" style="57" customWidth="1"/>
    <col min="6691" max="6912" width="9.140625" style="57"/>
    <col min="6913" max="6913" width="5" style="57" customWidth="1"/>
    <col min="6914" max="6914" width="31.42578125" style="57" customWidth="1"/>
    <col min="6915" max="6931" width="12.7109375" style="57" customWidth="1"/>
    <col min="6932" max="6932" width="30.85546875" style="57" customWidth="1"/>
    <col min="6933" max="6934" width="17.7109375" style="57" customWidth="1"/>
    <col min="6935" max="6936" width="15.7109375" style="57" customWidth="1"/>
    <col min="6937" max="6938" width="17.7109375" style="57" customWidth="1"/>
    <col min="6939" max="6940" width="15.7109375" style="57" customWidth="1"/>
    <col min="6941" max="6942" width="17.7109375" style="57" customWidth="1"/>
    <col min="6943" max="6946" width="15.7109375" style="57" customWidth="1"/>
    <col min="6947" max="7168" width="9.140625" style="57"/>
    <col min="7169" max="7169" width="5" style="57" customWidth="1"/>
    <col min="7170" max="7170" width="31.42578125" style="57" customWidth="1"/>
    <col min="7171" max="7187" width="12.7109375" style="57" customWidth="1"/>
    <col min="7188" max="7188" width="30.85546875" style="57" customWidth="1"/>
    <col min="7189" max="7190" width="17.7109375" style="57" customWidth="1"/>
    <col min="7191" max="7192" width="15.7109375" style="57" customWidth="1"/>
    <col min="7193" max="7194" width="17.7109375" style="57" customWidth="1"/>
    <col min="7195" max="7196" width="15.7109375" style="57" customWidth="1"/>
    <col min="7197" max="7198" width="17.7109375" style="57" customWidth="1"/>
    <col min="7199" max="7202" width="15.7109375" style="57" customWidth="1"/>
    <col min="7203" max="7424" width="9.140625" style="57"/>
    <col min="7425" max="7425" width="5" style="57" customWidth="1"/>
    <col min="7426" max="7426" width="31.42578125" style="57" customWidth="1"/>
    <col min="7427" max="7443" width="12.7109375" style="57" customWidth="1"/>
    <col min="7444" max="7444" width="30.85546875" style="57" customWidth="1"/>
    <col min="7445" max="7446" width="17.7109375" style="57" customWidth="1"/>
    <col min="7447" max="7448" width="15.7109375" style="57" customWidth="1"/>
    <col min="7449" max="7450" width="17.7109375" style="57" customWidth="1"/>
    <col min="7451" max="7452" width="15.7109375" style="57" customWidth="1"/>
    <col min="7453" max="7454" width="17.7109375" style="57" customWidth="1"/>
    <col min="7455" max="7458" width="15.7109375" style="57" customWidth="1"/>
    <col min="7459" max="7680" width="9.140625" style="57"/>
    <col min="7681" max="7681" width="5" style="57" customWidth="1"/>
    <col min="7682" max="7682" width="31.42578125" style="57" customWidth="1"/>
    <col min="7683" max="7699" width="12.7109375" style="57" customWidth="1"/>
    <col min="7700" max="7700" width="30.85546875" style="57" customWidth="1"/>
    <col min="7701" max="7702" width="17.7109375" style="57" customWidth="1"/>
    <col min="7703" max="7704" width="15.7109375" style="57" customWidth="1"/>
    <col min="7705" max="7706" width="17.7109375" style="57" customWidth="1"/>
    <col min="7707" max="7708" width="15.7109375" style="57" customWidth="1"/>
    <col min="7709" max="7710" width="17.7109375" style="57" customWidth="1"/>
    <col min="7711" max="7714" width="15.7109375" style="57" customWidth="1"/>
    <col min="7715" max="7936" width="9.140625" style="57"/>
    <col min="7937" max="7937" width="5" style="57" customWidth="1"/>
    <col min="7938" max="7938" width="31.42578125" style="57" customWidth="1"/>
    <col min="7939" max="7955" width="12.7109375" style="57" customWidth="1"/>
    <col min="7956" max="7956" width="30.85546875" style="57" customWidth="1"/>
    <col min="7957" max="7958" width="17.7109375" style="57" customWidth="1"/>
    <col min="7959" max="7960" width="15.7109375" style="57" customWidth="1"/>
    <col min="7961" max="7962" width="17.7109375" style="57" customWidth="1"/>
    <col min="7963" max="7964" width="15.7109375" style="57" customWidth="1"/>
    <col min="7965" max="7966" width="17.7109375" style="57" customWidth="1"/>
    <col min="7967" max="7970" width="15.7109375" style="57" customWidth="1"/>
    <col min="7971" max="8192" width="9.140625" style="57"/>
    <col min="8193" max="8193" width="5" style="57" customWidth="1"/>
    <col min="8194" max="8194" width="31.42578125" style="57" customWidth="1"/>
    <col min="8195" max="8211" width="12.7109375" style="57" customWidth="1"/>
    <col min="8212" max="8212" width="30.85546875" style="57" customWidth="1"/>
    <col min="8213" max="8214" width="17.7109375" style="57" customWidth="1"/>
    <col min="8215" max="8216" width="15.7109375" style="57" customWidth="1"/>
    <col min="8217" max="8218" width="17.7109375" style="57" customWidth="1"/>
    <col min="8219" max="8220" width="15.7109375" style="57" customWidth="1"/>
    <col min="8221" max="8222" width="17.7109375" style="57" customWidth="1"/>
    <col min="8223" max="8226" width="15.7109375" style="57" customWidth="1"/>
    <col min="8227" max="8448" width="9.140625" style="57"/>
    <col min="8449" max="8449" width="5" style="57" customWidth="1"/>
    <col min="8450" max="8450" width="31.42578125" style="57" customWidth="1"/>
    <col min="8451" max="8467" width="12.7109375" style="57" customWidth="1"/>
    <col min="8468" max="8468" width="30.85546875" style="57" customWidth="1"/>
    <col min="8469" max="8470" width="17.7109375" style="57" customWidth="1"/>
    <col min="8471" max="8472" width="15.7109375" style="57" customWidth="1"/>
    <col min="8473" max="8474" width="17.7109375" style="57" customWidth="1"/>
    <col min="8475" max="8476" width="15.7109375" style="57" customWidth="1"/>
    <col min="8477" max="8478" width="17.7109375" style="57" customWidth="1"/>
    <col min="8479" max="8482" width="15.7109375" style="57" customWidth="1"/>
    <col min="8483" max="8704" width="9.140625" style="57"/>
    <col min="8705" max="8705" width="5" style="57" customWidth="1"/>
    <col min="8706" max="8706" width="31.42578125" style="57" customWidth="1"/>
    <col min="8707" max="8723" width="12.7109375" style="57" customWidth="1"/>
    <col min="8724" max="8724" width="30.85546875" style="57" customWidth="1"/>
    <col min="8725" max="8726" width="17.7109375" style="57" customWidth="1"/>
    <col min="8727" max="8728" width="15.7109375" style="57" customWidth="1"/>
    <col min="8729" max="8730" width="17.7109375" style="57" customWidth="1"/>
    <col min="8731" max="8732" width="15.7109375" style="57" customWidth="1"/>
    <col min="8733" max="8734" width="17.7109375" style="57" customWidth="1"/>
    <col min="8735" max="8738" width="15.7109375" style="57" customWidth="1"/>
    <col min="8739" max="8960" width="9.140625" style="57"/>
    <col min="8961" max="8961" width="5" style="57" customWidth="1"/>
    <col min="8962" max="8962" width="31.42578125" style="57" customWidth="1"/>
    <col min="8963" max="8979" width="12.7109375" style="57" customWidth="1"/>
    <col min="8980" max="8980" width="30.85546875" style="57" customWidth="1"/>
    <col min="8981" max="8982" width="17.7109375" style="57" customWidth="1"/>
    <col min="8983" max="8984" width="15.7109375" style="57" customWidth="1"/>
    <col min="8985" max="8986" width="17.7109375" style="57" customWidth="1"/>
    <col min="8987" max="8988" width="15.7109375" style="57" customWidth="1"/>
    <col min="8989" max="8990" width="17.7109375" style="57" customWidth="1"/>
    <col min="8991" max="8994" width="15.7109375" style="57" customWidth="1"/>
    <col min="8995" max="9216" width="9.140625" style="57"/>
    <col min="9217" max="9217" width="5" style="57" customWidth="1"/>
    <col min="9218" max="9218" width="31.42578125" style="57" customWidth="1"/>
    <col min="9219" max="9235" width="12.7109375" style="57" customWidth="1"/>
    <col min="9236" max="9236" width="30.85546875" style="57" customWidth="1"/>
    <col min="9237" max="9238" width="17.7109375" style="57" customWidth="1"/>
    <col min="9239" max="9240" width="15.7109375" style="57" customWidth="1"/>
    <col min="9241" max="9242" width="17.7109375" style="57" customWidth="1"/>
    <col min="9243" max="9244" width="15.7109375" style="57" customWidth="1"/>
    <col min="9245" max="9246" width="17.7109375" style="57" customWidth="1"/>
    <col min="9247" max="9250" width="15.7109375" style="57" customWidth="1"/>
    <col min="9251" max="9472" width="9.140625" style="57"/>
    <col min="9473" max="9473" width="5" style="57" customWidth="1"/>
    <col min="9474" max="9474" width="31.42578125" style="57" customWidth="1"/>
    <col min="9475" max="9491" width="12.7109375" style="57" customWidth="1"/>
    <col min="9492" max="9492" width="30.85546875" style="57" customWidth="1"/>
    <col min="9493" max="9494" width="17.7109375" style="57" customWidth="1"/>
    <col min="9495" max="9496" width="15.7109375" style="57" customWidth="1"/>
    <col min="9497" max="9498" width="17.7109375" style="57" customWidth="1"/>
    <col min="9499" max="9500" width="15.7109375" style="57" customWidth="1"/>
    <col min="9501" max="9502" width="17.7109375" style="57" customWidth="1"/>
    <col min="9503" max="9506" width="15.7109375" style="57" customWidth="1"/>
    <col min="9507" max="9728" width="9.140625" style="57"/>
    <col min="9729" max="9729" width="5" style="57" customWidth="1"/>
    <col min="9730" max="9730" width="31.42578125" style="57" customWidth="1"/>
    <col min="9731" max="9747" width="12.7109375" style="57" customWidth="1"/>
    <col min="9748" max="9748" width="30.85546875" style="57" customWidth="1"/>
    <col min="9749" max="9750" width="17.7109375" style="57" customWidth="1"/>
    <col min="9751" max="9752" width="15.7109375" style="57" customWidth="1"/>
    <col min="9753" max="9754" width="17.7109375" style="57" customWidth="1"/>
    <col min="9755" max="9756" width="15.7109375" style="57" customWidth="1"/>
    <col min="9757" max="9758" width="17.7109375" style="57" customWidth="1"/>
    <col min="9759" max="9762" width="15.7109375" style="57" customWidth="1"/>
    <col min="9763" max="9984" width="9.140625" style="57"/>
    <col min="9985" max="9985" width="5" style="57" customWidth="1"/>
    <col min="9986" max="9986" width="31.42578125" style="57" customWidth="1"/>
    <col min="9987" max="10003" width="12.7109375" style="57" customWidth="1"/>
    <col min="10004" max="10004" width="30.85546875" style="57" customWidth="1"/>
    <col min="10005" max="10006" width="17.7109375" style="57" customWidth="1"/>
    <col min="10007" max="10008" width="15.7109375" style="57" customWidth="1"/>
    <col min="10009" max="10010" width="17.7109375" style="57" customWidth="1"/>
    <col min="10011" max="10012" width="15.7109375" style="57" customWidth="1"/>
    <col min="10013" max="10014" width="17.7109375" style="57" customWidth="1"/>
    <col min="10015" max="10018" width="15.7109375" style="57" customWidth="1"/>
    <col min="10019" max="10240" width="9.140625" style="57"/>
    <col min="10241" max="10241" width="5" style="57" customWidth="1"/>
    <col min="10242" max="10242" width="31.42578125" style="57" customWidth="1"/>
    <col min="10243" max="10259" width="12.7109375" style="57" customWidth="1"/>
    <col min="10260" max="10260" width="30.85546875" style="57" customWidth="1"/>
    <col min="10261" max="10262" width="17.7109375" style="57" customWidth="1"/>
    <col min="10263" max="10264" width="15.7109375" style="57" customWidth="1"/>
    <col min="10265" max="10266" width="17.7109375" style="57" customWidth="1"/>
    <col min="10267" max="10268" width="15.7109375" style="57" customWidth="1"/>
    <col min="10269" max="10270" width="17.7109375" style="57" customWidth="1"/>
    <col min="10271" max="10274" width="15.7109375" style="57" customWidth="1"/>
    <col min="10275" max="10496" width="9.140625" style="57"/>
    <col min="10497" max="10497" width="5" style="57" customWidth="1"/>
    <col min="10498" max="10498" width="31.42578125" style="57" customWidth="1"/>
    <col min="10499" max="10515" width="12.7109375" style="57" customWidth="1"/>
    <col min="10516" max="10516" width="30.85546875" style="57" customWidth="1"/>
    <col min="10517" max="10518" width="17.7109375" style="57" customWidth="1"/>
    <col min="10519" max="10520" width="15.7109375" style="57" customWidth="1"/>
    <col min="10521" max="10522" width="17.7109375" style="57" customWidth="1"/>
    <col min="10523" max="10524" width="15.7109375" style="57" customWidth="1"/>
    <col min="10525" max="10526" width="17.7109375" style="57" customWidth="1"/>
    <col min="10527" max="10530" width="15.7109375" style="57" customWidth="1"/>
    <col min="10531" max="10752" width="9.140625" style="57"/>
    <col min="10753" max="10753" width="5" style="57" customWidth="1"/>
    <col min="10754" max="10754" width="31.42578125" style="57" customWidth="1"/>
    <col min="10755" max="10771" width="12.7109375" style="57" customWidth="1"/>
    <col min="10772" max="10772" width="30.85546875" style="57" customWidth="1"/>
    <col min="10773" max="10774" width="17.7109375" style="57" customWidth="1"/>
    <col min="10775" max="10776" width="15.7109375" style="57" customWidth="1"/>
    <col min="10777" max="10778" width="17.7109375" style="57" customWidth="1"/>
    <col min="10779" max="10780" width="15.7109375" style="57" customWidth="1"/>
    <col min="10781" max="10782" width="17.7109375" style="57" customWidth="1"/>
    <col min="10783" max="10786" width="15.7109375" style="57" customWidth="1"/>
    <col min="10787" max="11008" width="9.140625" style="57"/>
    <col min="11009" max="11009" width="5" style="57" customWidth="1"/>
    <col min="11010" max="11010" width="31.42578125" style="57" customWidth="1"/>
    <col min="11011" max="11027" width="12.7109375" style="57" customWidth="1"/>
    <col min="11028" max="11028" width="30.85546875" style="57" customWidth="1"/>
    <col min="11029" max="11030" width="17.7109375" style="57" customWidth="1"/>
    <col min="11031" max="11032" width="15.7109375" style="57" customWidth="1"/>
    <col min="11033" max="11034" width="17.7109375" style="57" customWidth="1"/>
    <col min="11035" max="11036" width="15.7109375" style="57" customWidth="1"/>
    <col min="11037" max="11038" width="17.7109375" style="57" customWidth="1"/>
    <col min="11039" max="11042" width="15.7109375" style="57" customWidth="1"/>
    <col min="11043" max="11264" width="9.140625" style="57"/>
    <col min="11265" max="11265" width="5" style="57" customWidth="1"/>
    <col min="11266" max="11266" width="31.42578125" style="57" customWidth="1"/>
    <col min="11267" max="11283" width="12.7109375" style="57" customWidth="1"/>
    <col min="11284" max="11284" width="30.85546875" style="57" customWidth="1"/>
    <col min="11285" max="11286" width="17.7109375" style="57" customWidth="1"/>
    <col min="11287" max="11288" width="15.7109375" style="57" customWidth="1"/>
    <col min="11289" max="11290" width="17.7109375" style="57" customWidth="1"/>
    <col min="11291" max="11292" width="15.7109375" style="57" customWidth="1"/>
    <col min="11293" max="11294" width="17.7109375" style="57" customWidth="1"/>
    <col min="11295" max="11298" width="15.7109375" style="57" customWidth="1"/>
    <col min="11299" max="11520" width="9.140625" style="57"/>
    <col min="11521" max="11521" width="5" style="57" customWidth="1"/>
    <col min="11522" max="11522" width="31.42578125" style="57" customWidth="1"/>
    <col min="11523" max="11539" width="12.7109375" style="57" customWidth="1"/>
    <col min="11540" max="11540" width="30.85546875" style="57" customWidth="1"/>
    <col min="11541" max="11542" width="17.7109375" style="57" customWidth="1"/>
    <col min="11543" max="11544" width="15.7109375" style="57" customWidth="1"/>
    <col min="11545" max="11546" width="17.7109375" style="57" customWidth="1"/>
    <col min="11547" max="11548" width="15.7109375" style="57" customWidth="1"/>
    <col min="11549" max="11550" width="17.7109375" style="57" customWidth="1"/>
    <col min="11551" max="11554" width="15.7109375" style="57" customWidth="1"/>
    <col min="11555" max="11776" width="9.140625" style="57"/>
    <col min="11777" max="11777" width="5" style="57" customWidth="1"/>
    <col min="11778" max="11778" width="31.42578125" style="57" customWidth="1"/>
    <col min="11779" max="11795" width="12.7109375" style="57" customWidth="1"/>
    <col min="11796" max="11796" width="30.85546875" style="57" customWidth="1"/>
    <col min="11797" max="11798" width="17.7109375" style="57" customWidth="1"/>
    <col min="11799" max="11800" width="15.7109375" style="57" customWidth="1"/>
    <col min="11801" max="11802" width="17.7109375" style="57" customWidth="1"/>
    <col min="11803" max="11804" width="15.7109375" style="57" customWidth="1"/>
    <col min="11805" max="11806" width="17.7109375" style="57" customWidth="1"/>
    <col min="11807" max="11810" width="15.7109375" style="57" customWidth="1"/>
    <col min="11811" max="12032" width="9.140625" style="57"/>
    <col min="12033" max="12033" width="5" style="57" customWidth="1"/>
    <col min="12034" max="12034" width="31.42578125" style="57" customWidth="1"/>
    <col min="12035" max="12051" width="12.7109375" style="57" customWidth="1"/>
    <col min="12052" max="12052" width="30.85546875" style="57" customWidth="1"/>
    <col min="12053" max="12054" width="17.7109375" style="57" customWidth="1"/>
    <col min="12055" max="12056" width="15.7109375" style="57" customWidth="1"/>
    <col min="12057" max="12058" width="17.7109375" style="57" customWidth="1"/>
    <col min="12059" max="12060" width="15.7109375" style="57" customWidth="1"/>
    <col min="12061" max="12062" width="17.7109375" style="57" customWidth="1"/>
    <col min="12063" max="12066" width="15.7109375" style="57" customWidth="1"/>
    <col min="12067" max="12288" width="9.140625" style="57"/>
    <col min="12289" max="12289" width="5" style="57" customWidth="1"/>
    <col min="12290" max="12290" width="31.42578125" style="57" customWidth="1"/>
    <col min="12291" max="12307" width="12.7109375" style="57" customWidth="1"/>
    <col min="12308" max="12308" width="30.85546875" style="57" customWidth="1"/>
    <col min="12309" max="12310" width="17.7109375" style="57" customWidth="1"/>
    <col min="12311" max="12312" width="15.7109375" style="57" customWidth="1"/>
    <col min="12313" max="12314" width="17.7109375" style="57" customWidth="1"/>
    <col min="12315" max="12316" width="15.7109375" style="57" customWidth="1"/>
    <col min="12317" max="12318" width="17.7109375" style="57" customWidth="1"/>
    <col min="12319" max="12322" width="15.7109375" style="57" customWidth="1"/>
    <col min="12323" max="12544" width="9.140625" style="57"/>
    <col min="12545" max="12545" width="5" style="57" customWidth="1"/>
    <col min="12546" max="12546" width="31.42578125" style="57" customWidth="1"/>
    <col min="12547" max="12563" width="12.7109375" style="57" customWidth="1"/>
    <col min="12564" max="12564" width="30.85546875" style="57" customWidth="1"/>
    <col min="12565" max="12566" width="17.7109375" style="57" customWidth="1"/>
    <col min="12567" max="12568" width="15.7109375" style="57" customWidth="1"/>
    <col min="12569" max="12570" width="17.7109375" style="57" customWidth="1"/>
    <col min="12571" max="12572" width="15.7109375" style="57" customWidth="1"/>
    <col min="12573" max="12574" width="17.7109375" style="57" customWidth="1"/>
    <col min="12575" max="12578" width="15.7109375" style="57" customWidth="1"/>
    <col min="12579" max="12800" width="9.140625" style="57"/>
    <col min="12801" max="12801" width="5" style="57" customWidth="1"/>
    <col min="12802" max="12802" width="31.42578125" style="57" customWidth="1"/>
    <col min="12803" max="12819" width="12.7109375" style="57" customWidth="1"/>
    <col min="12820" max="12820" width="30.85546875" style="57" customWidth="1"/>
    <col min="12821" max="12822" width="17.7109375" style="57" customWidth="1"/>
    <col min="12823" max="12824" width="15.7109375" style="57" customWidth="1"/>
    <col min="12825" max="12826" width="17.7109375" style="57" customWidth="1"/>
    <col min="12827" max="12828" width="15.7109375" style="57" customWidth="1"/>
    <col min="12829" max="12830" width="17.7109375" style="57" customWidth="1"/>
    <col min="12831" max="12834" width="15.7109375" style="57" customWidth="1"/>
    <col min="12835" max="13056" width="9.140625" style="57"/>
    <col min="13057" max="13057" width="5" style="57" customWidth="1"/>
    <col min="13058" max="13058" width="31.42578125" style="57" customWidth="1"/>
    <col min="13059" max="13075" width="12.7109375" style="57" customWidth="1"/>
    <col min="13076" max="13076" width="30.85546875" style="57" customWidth="1"/>
    <col min="13077" max="13078" width="17.7109375" style="57" customWidth="1"/>
    <col min="13079" max="13080" width="15.7109375" style="57" customWidth="1"/>
    <col min="13081" max="13082" width="17.7109375" style="57" customWidth="1"/>
    <col min="13083" max="13084" width="15.7109375" style="57" customWidth="1"/>
    <col min="13085" max="13086" width="17.7109375" style="57" customWidth="1"/>
    <col min="13087" max="13090" width="15.7109375" style="57" customWidth="1"/>
    <col min="13091" max="13312" width="9.140625" style="57"/>
    <col min="13313" max="13313" width="5" style="57" customWidth="1"/>
    <col min="13314" max="13314" width="31.42578125" style="57" customWidth="1"/>
    <col min="13315" max="13331" width="12.7109375" style="57" customWidth="1"/>
    <col min="13332" max="13332" width="30.85546875" style="57" customWidth="1"/>
    <col min="13333" max="13334" width="17.7109375" style="57" customWidth="1"/>
    <col min="13335" max="13336" width="15.7109375" style="57" customWidth="1"/>
    <col min="13337" max="13338" width="17.7109375" style="57" customWidth="1"/>
    <col min="13339" max="13340" width="15.7109375" style="57" customWidth="1"/>
    <col min="13341" max="13342" width="17.7109375" style="57" customWidth="1"/>
    <col min="13343" max="13346" width="15.7109375" style="57" customWidth="1"/>
    <col min="13347" max="13568" width="9.140625" style="57"/>
    <col min="13569" max="13569" width="5" style="57" customWidth="1"/>
    <col min="13570" max="13570" width="31.42578125" style="57" customWidth="1"/>
    <col min="13571" max="13587" width="12.7109375" style="57" customWidth="1"/>
    <col min="13588" max="13588" width="30.85546875" style="57" customWidth="1"/>
    <col min="13589" max="13590" width="17.7109375" style="57" customWidth="1"/>
    <col min="13591" max="13592" width="15.7109375" style="57" customWidth="1"/>
    <col min="13593" max="13594" width="17.7109375" style="57" customWidth="1"/>
    <col min="13595" max="13596" width="15.7109375" style="57" customWidth="1"/>
    <col min="13597" max="13598" width="17.7109375" style="57" customWidth="1"/>
    <col min="13599" max="13602" width="15.7109375" style="57" customWidth="1"/>
    <col min="13603" max="13824" width="9.140625" style="57"/>
    <col min="13825" max="13825" width="5" style="57" customWidth="1"/>
    <col min="13826" max="13826" width="31.42578125" style="57" customWidth="1"/>
    <col min="13827" max="13843" width="12.7109375" style="57" customWidth="1"/>
    <col min="13844" max="13844" width="30.85546875" style="57" customWidth="1"/>
    <col min="13845" max="13846" width="17.7109375" style="57" customWidth="1"/>
    <col min="13847" max="13848" width="15.7109375" style="57" customWidth="1"/>
    <col min="13849" max="13850" width="17.7109375" style="57" customWidth="1"/>
    <col min="13851" max="13852" width="15.7109375" style="57" customWidth="1"/>
    <col min="13853" max="13854" width="17.7109375" style="57" customWidth="1"/>
    <col min="13855" max="13858" width="15.7109375" style="57" customWidth="1"/>
    <col min="13859" max="14080" width="9.140625" style="57"/>
    <col min="14081" max="14081" width="5" style="57" customWidth="1"/>
    <col min="14082" max="14082" width="31.42578125" style="57" customWidth="1"/>
    <col min="14083" max="14099" width="12.7109375" style="57" customWidth="1"/>
    <col min="14100" max="14100" width="30.85546875" style="57" customWidth="1"/>
    <col min="14101" max="14102" width="17.7109375" style="57" customWidth="1"/>
    <col min="14103" max="14104" width="15.7109375" style="57" customWidth="1"/>
    <col min="14105" max="14106" width="17.7109375" style="57" customWidth="1"/>
    <col min="14107" max="14108" width="15.7109375" style="57" customWidth="1"/>
    <col min="14109" max="14110" width="17.7109375" style="57" customWidth="1"/>
    <col min="14111" max="14114" width="15.7109375" style="57" customWidth="1"/>
    <col min="14115" max="14336" width="9.140625" style="57"/>
    <col min="14337" max="14337" width="5" style="57" customWidth="1"/>
    <col min="14338" max="14338" width="31.42578125" style="57" customWidth="1"/>
    <col min="14339" max="14355" width="12.7109375" style="57" customWidth="1"/>
    <col min="14356" max="14356" width="30.85546875" style="57" customWidth="1"/>
    <col min="14357" max="14358" width="17.7109375" style="57" customWidth="1"/>
    <col min="14359" max="14360" width="15.7109375" style="57" customWidth="1"/>
    <col min="14361" max="14362" width="17.7109375" style="57" customWidth="1"/>
    <col min="14363" max="14364" width="15.7109375" style="57" customWidth="1"/>
    <col min="14365" max="14366" width="17.7109375" style="57" customWidth="1"/>
    <col min="14367" max="14370" width="15.7109375" style="57" customWidth="1"/>
    <col min="14371" max="14592" width="9.140625" style="57"/>
    <col min="14593" max="14593" width="5" style="57" customWidth="1"/>
    <col min="14594" max="14594" width="31.42578125" style="57" customWidth="1"/>
    <col min="14595" max="14611" width="12.7109375" style="57" customWidth="1"/>
    <col min="14612" max="14612" width="30.85546875" style="57" customWidth="1"/>
    <col min="14613" max="14614" width="17.7109375" style="57" customWidth="1"/>
    <col min="14615" max="14616" width="15.7109375" style="57" customWidth="1"/>
    <col min="14617" max="14618" width="17.7109375" style="57" customWidth="1"/>
    <col min="14619" max="14620" width="15.7109375" style="57" customWidth="1"/>
    <col min="14621" max="14622" width="17.7109375" style="57" customWidth="1"/>
    <col min="14623" max="14626" width="15.7109375" style="57" customWidth="1"/>
    <col min="14627" max="14848" width="9.140625" style="57"/>
    <col min="14849" max="14849" width="5" style="57" customWidth="1"/>
    <col min="14850" max="14850" width="31.42578125" style="57" customWidth="1"/>
    <col min="14851" max="14867" width="12.7109375" style="57" customWidth="1"/>
    <col min="14868" max="14868" width="30.85546875" style="57" customWidth="1"/>
    <col min="14869" max="14870" width="17.7109375" style="57" customWidth="1"/>
    <col min="14871" max="14872" width="15.7109375" style="57" customWidth="1"/>
    <col min="14873" max="14874" width="17.7109375" style="57" customWidth="1"/>
    <col min="14875" max="14876" width="15.7109375" style="57" customWidth="1"/>
    <col min="14877" max="14878" width="17.7109375" style="57" customWidth="1"/>
    <col min="14879" max="14882" width="15.7109375" style="57" customWidth="1"/>
    <col min="14883" max="15104" width="9.140625" style="57"/>
    <col min="15105" max="15105" width="5" style="57" customWidth="1"/>
    <col min="15106" max="15106" width="31.42578125" style="57" customWidth="1"/>
    <col min="15107" max="15123" width="12.7109375" style="57" customWidth="1"/>
    <col min="15124" max="15124" width="30.85546875" style="57" customWidth="1"/>
    <col min="15125" max="15126" width="17.7109375" style="57" customWidth="1"/>
    <col min="15127" max="15128" width="15.7109375" style="57" customWidth="1"/>
    <col min="15129" max="15130" width="17.7109375" style="57" customWidth="1"/>
    <col min="15131" max="15132" width="15.7109375" style="57" customWidth="1"/>
    <col min="15133" max="15134" width="17.7109375" style="57" customWidth="1"/>
    <col min="15135" max="15138" width="15.7109375" style="57" customWidth="1"/>
    <col min="15139" max="15360" width="9.140625" style="57"/>
    <col min="15361" max="15361" width="5" style="57" customWidth="1"/>
    <col min="15362" max="15362" width="31.42578125" style="57" customWidth="1"/>
    <col min="15363" max="15379" width="12.7109375" style="57" customWidth="1"/>
    <col min="15380" max="15380" width="30.85546875" style="57" customWidth="1"/>
    <col min="15381" max="15382" width="17.7109375" style="57" customWidth="1"/>
    <col min="15383" max="15384" width="15.7109375" style="57" customWidth="1"/>
    <col min="15385" max="15386" width="17.7109375" style="57" customWidth="1"/>
    <col min="15387" max="15388" width="15.7109375" style="57" customWidth="1"/>
    <col min="15389" max="15390" width="17.7109375" style="57" customWidth="1"/>
    <col min="15391" max="15394" width="15.7109375" style="57" customWidth="1"/>
    <col min="15395" max="15616" width="9.140625" style="57"/>
    <col min="15617" max="15617" width="5" style="57" customWidth="1"/>
    <col min="15618" max="15618" width="31.42578125" style="57" customWidth="1"/>
    <col min="15619" max="15635" width="12.7109375" style="57" customWidth="1"/>
    <col min="15636" max="15636" width="30.85546875" style="57" customWidth="1"/>
    <col min="15637" max="15638" width="17.7109375" style="57" customWidth="1"/>
    <col min="15639" max="15640" width="15.7109375" style="57" customWidth="1"/>
    <col min="15641" max="15642" width="17.7109375" style="57" customWidth="1"/>
    <col min="15643" max="15644" width="15.7109375" style="57" customWidth="1"/>
    <col min="15645" max="15646" width="17.7109375" style="57" customWidth="1"/>
    <col min="15647" max="15650" width="15.7109375" style="57" customWidth="1"/>
    <col min="15651" max="15872" width="9.140625" style="57"/>
    <col min="15873" max="15873" width="5" style="57" customWidth="1"/>
    <col min="15874" max="15874" width="31.42578125" style="57" customWidth="1"/>
    <col min="15875" max="15891" width="12.7109375" style="57" customWidth="1"/>
    <col min="15892" max="15892" width="30.85546875" style="57" customWidth="1"/>
    <col min="15893" max="15894" width="17.7109375" style="57" customWidth="1"/>
    <col min="15895" max="15896" width="15.7109375" style="57" customWidth="1"/>
    <col min="15897" max="15898" width="17.7109375" style="57" customWidth="1"/>
    <col min="15899" max="15900" width="15.7109375" style="57" customWidth="1"/>
    <col min="15901" max="15902" width="17.7109375" style="57" customWidth="1"/>
    <col min="15903" max="15906" width="15.7109375" style="57" customWidth="1"/>
    <col min="15907" max="16128" width="9.140625" style="57"/>
    <col min="16129" max="16129" width="5" style="57" customWidth="1"/>
    <col min="16130" max="16130" width="31.42578125" style="57" customWidth="1"/>
    <col min="16131" max="16147" width="12.7109375" style="57" customWidth="1"/>
    <col min="16148" max="16148" width="30.85546875" style="57" customWidth="1"/>
    <col min="16149" max="16150" width="17.7109375" style="57" customWidth="1"/>
    <col min="16151" max="16152" width="15.7109375" style="57" customWidth="1"/>
    <col min="16153" max="16154" width="17.7109375" style="57" customWidth="1"/>
    <col min="16155" max="16156" width="15.7109375" style="57" customWidth="1"/>
    <col min="16157" max="16158" width="17.7109375" style="57" customWidth="1"/>
    <col min="16159" max="16162" width="15.7109375" style="57" customWidth="1"/>
    <col min="16163" max="16384" width="9.140625" style="57"/>
  </cols>
  <sheetData>
    <row r="1" spans="1:34" ht="15.75" x14ac:dyDescent="0.25">
      <c r="A1" s="3" t="s">
        <v>36</v>
      </c>
      <c r="B1" s="58"/>
      <c r="C1" s="59"/>
      <c r="D1" s="59"/>
      <c r="E1" s="59"/>
      <c r="S1" s="63"/>
      <c r="T1" s="63"/>
      <c r="U1" s="63"/>
      <c r="V1" s="62"/>
      <c r="W1" s="61"/>
      <c r="Y1" s="64"/>
      <c r="Z1" s="65"/>
      <c r="AC1" s="67"/>
      <c r="AD1" s="57"/>
      <c r="AE1" s="66"/>
      <c r="AF1" s="66"/>
      <c r="AG1" s="67"/>
      <c r="AH1" s="67"/>
    </row>
    <row r="2" spans="1:34" ht="15.75" x14ac:dyDescent="0.25">
      <c r="A2" s="58" t="s">
        <v>83</v>
      </c>
      <c r="B2"/>
      <c r="C2"/>
      <c r="D2"/>
      <c r="E2" s="57"/>
      <c r="S2" s="63"/>
      <c r="T2" s="63"/>
      <c r="U2" s="63"/>
      <c r="V2" s="62"/>
      <c r="W2" s="61"/>
      <c r="Y2" s="64"/>
      <c r="Z2" s="65"/>
      <c r="AC2" s="67"/>
      <c r="AD2" s="57"/>
      <c r="AE2" s="66"/>
      <c r="AF2" s="66"/>
      <c r="AG2" s="67"/>
      <c r="AH2" s="67"/>
    </row>
    <row r="3" spans="1:34" ht="13.5" customHeight="1" x14ac:dyDescent="0.2">
      <c r="B3" s="63"/>
      <c r="C3" s="63"/>
      <c r="D3" s="63"/>
      <c r="E3" s="63"/>
      <c r="S3" s="63"/>
      <c r="T3" s="63"/>
      <c r="U3" s="63"/>
      <c r="V3" s="62"/>
      <c r="W3" s="61"/>
      <c r="Y3" s="64"/>
      <c r="Z3" s="65"/>
      <c r="AC3" s="67"/>
      <c r="AD3" s="57"/>
      <c r="AE3" s="66"/>
      <c r="AF3" s="66"/>
      <c r="AG3" s="67"/>
      <c r="AH3" s="67"/>
    </row>
    <row r="4" spans="1:34" ht="13.5" customHeight="1" thickBot="1" x14ac:dyDescent="0.25">
      <c r="B4" s="59"/>
      <c r="C4" s="59"/>
      <c r="D4" s="59"/>
      <c r="E4" s="59"/>
      <c r="S4" s="63"/>
      <c r="T4" s="63"/>
      <c r="U4" s="63"/>
      <c r="V4" s="62"/>
      <c r="W4" s="61"/>
      <c r="Y4" s="61"/>
      <c r="Z4" s="62"/>
      <c r="AC4" s="67"/>
      <c r="AD4" s="57"/>
      <c r="AE4" s="66"/>
      <c r="AF4" s="66"/>
      <c r="AG4" s="67"/>
      <c r="AH4" s="67"/>
    </row>
    <row r="5" spans="1:34" s="68" customFormat="1" ht="15" customHeight="1" x14ac:dyDescent="0.25">
      <c r="B5" s="69" t="s">
        <v>71</v>
      </c>
      <c r="C5" s="70" t="s">
        <v>39</v>
      </c>
      <c r="D5" s="71" t="s">
        <v>40</v>
      </c>
      <c r="E5" s="71" t="s">
        <v>41</v>
      </c>
      <c r="F5" s="72" t="s">
        <v>72</v>
      </c>
      <c r="G5" s="72" t="s">
        <v>42</v>
      </c>
      <c r="H5" s="72" t="s">
        <v>26</v>
      </c>
      <c r="I5" s="72" t="s">
        <v>43</v>
      </c>
      <c r="J5" s="72" t="s">
        <v>73</v>
      </c>
      <c r="K5" s="72" t="s">
        <v>44</v>
      </c>
      <c r="L5" s="72" t="s">
        <v>45</v>
      </c>
      <c r="M5" s="72" t="s">
        <v>46</v>
      </c>
      <c r="N5" s="72" t="s">
        <v>74</v>
      </c>
      <c r="O5" s="72" t="s">
        <v>47</v>
      </c>
      <c r="P5" s="72" t="s">
        <v>48</v>
      </c>
      <c r="Q5" s="72" t="s">
        <v>49</v>
      </c>
      <c r="R5" s="73" t="s">
        <v>75</v>
      </c>
      <c r="S5" s="71" t="s">
        <v>76</v>
      </c>
      <c r="T5" s="74" t="s">
        <v>84</v>
      </c>
      <c r="U5" s="75"/>
      <c r="V5" s="76"/>
      <c r="W5" s="77"/>
      <c r="X5" s="77"/>
      <c r="Y5" s="77"/>
      <c r="Z5" s="76"/>
      <c r="AA5" s="77"/>
      <c r="AB5" s="77"/>
      <c r="AC5" s="77"/>
      <c r="AD5" s="76"/>
      <c r="AE5" s="75"/>
      <c r="AF5" s="75"/>
      <c r="AG5" s="75"/>
      <c r="AH5" s="75"/>
    </row>
    <row r="6" spans="1:34" ht="15" customHeight="1" x14ac:dyDescent="0.2">
      <c r="B6" s="86" t="s">
        <v>19</v>
      </c>
      <c r="C6" s="89"/>
      <c r="D6" s="90"/>
      <c r="E6" s="90"/>
      <c r="F6" s="91"/>
      <c r="G6" s="92"/>
      <c r="H6" s="91"/>
      <c r="I6" s="91"/>
      <c r="J6" s="91"/>
      <c r="K6" s="92"/>
      <c r="L6" s="91"/>
      <c r="M6" s="91"/>
      <c r="N6" s="93"/>
      <c r="O6" s="92"/>
      <c r="P6" s="93"/>
      <c r="Q6" s="93"/>
      <c r="R6" s="93"/>
      <c r="S6" s="94"/>
      <c r="T6" s="79"/>
      <c r="U6" s="78"/>
      <c r="W6" s="60"/>
      <c r="AC6" s="78"/>
      <c r="AD6" s="80"/>
    </row>
    <row r="7" spans="1:34" ht="15" customHeight="1" x14ac:dyDescent="0.2">
      <c r="B7" s="81" t="s">
        <v>77</v>
      </c>
      <c r="C7" s="113">
        <f>INDEX('7. Projected Income Statement'!$E$6:$Q$41,MATCH($B6,'7. Projected Income Statement'!$A$6:$A$41,0),MATCH(C$5,'7. Projected Income Statement'!$E$6:$Q$6,0))</f>
        <v>51.112499999999997</v>
      </c>
      <c r="D7" s="114">
        <f>INDEX('7. Projected Income Statement'!$E$6:$Q$41,MATCH($B6,'7. Projected Income Statement'!$A$6:$A$41,0),MATCH(D$5,'7. Projected Income Statement'!$E$6:$Q$6,0))</f>
        <v>55.125</v>
      </c>
      <c r="E7" s="114">
        <f>INDEX('7. Projected Income Statement'!$E$6:$Q$41,MATCH($B6,'7. Projected Income Statement'!$A$6:$A$41,0),MATCH(E$5,'7. Projected Income Statement'!$E$6:$Q$6,0))</f>
        <v>108.05</v>
      </c>
      <c r="F7" s="99">
        <f>SUM(C7:E7)</f>
        <v>214.28749999999999</v>
      </c>
      <c r="G7" s="113">
        <f>INDEX('7. Projected Income Statement'!$E$6:$Q$41,MATCH($B6,'7. Projected Income Statement'!$A$6:$A$41,0),MATCH(G$5,'7. Projected Income Statement'!$E$6:$Q$6,0))</f>
        <v>216.1</v>
      </c>
      <c r="H7" s="114">
        <f>INDEX('7. Projected Income Statement'!$E$6:$Q$41,MATCH($B6,'7. Projected Income Statement'!$A$6:$A$41,0),MATCH(H$5,'7. Projected Income Statement'!$E$6:$Q$6,0))</f>
        <v>1185.1875</v>
      </c>
      <c r="I7" s="114">
        <f>INDEX('7. Projected Income Statement'!$E$6:$Q$41,MATCH($B6,'7. Projected Income Statement'!$A$6:$A$41,0),MATCH(I$5,'7. Projected Income Statement'!$E$6:$Q$6,0))</f>
        <v>1938.5625</v>
      </c>
      <c r="J7" s="99">
        <f t="shared" ref="J7:J8" si="0">SUM(G7:I7)</f>
        <v>3339.85</v>
      </c>
      <c r="K7" s="113">
        <f>INDEX('7. Projected Income Statement'!$E$6:$Q$41,MATCH($B6,'7. Projected Income Statement'!$A$6:$A$41,0),MATCH(K$5,'7. Projected Income Statement'!$E$6:$Q$6,0))</f>
        <v>2370.375</v>
      </c>
      <c r="L7" s="114">
        <f>INDEX('7. Projected Income Statement'!$E$6:$Q$41,MATCH($B6,'7. Projected Income Statement'!$A$6:$A$41,0),MATCH(L$5,'7. Projected Income Statement'!$E$6:$Q$6,0))</f>
        <v>2370.375</v>
      </c>
      <c r="M7" s="114">
        <f>INDEX('7. Projected Income Statement'!$E$6:$Q$41,MATCH($B6,'7. Projected Income Statement'!$A$6:$A$41,0),MATCH(M$5,'7. Projected Income Statement'!$E$6:$Q$6,0))</f>
        <v>1830.9</v>
      </c>
      <c r="N7" s="99">
        <f t="shared" ref="N7:N8" si="1">SUM(K7:M7)</f>
        <v>6571.65</v>
      </c>
      <c r="O7" s="113">
        <f>INDEX('7. Projected Income Statement'!$E$6:$Q$41,MATCH($B6,'7. Projected Income Statement'!$A$6:$A$41,0),MATCH(O$5,'7. Projected Income Statement'!$E$6:$Q$6,0))</f>
        <v>431.81250000000006</v>
      </c>
      <c r="P7" s="114">
        <f>INDEX('7. Projected Income Statement'!$E$6:$Q$41,MATCH($B6,'7. Projected Income Statement'!$A$6:$A$41,0),MATCH(P$5,'7. Projected Income Statement'!$E$6:$Q$6,0))</f>
        <v>154.25</v>
      </c>
      <c r="Q7" s="114">
        <f>INDEX('7. Projected Income Statement'!$E$6:$Q$41,MATCH($B6,'7. Projected Income Statement'!$A$6:$A$41,0),MATCH(Q$5,'7. Projected Income Statement'!$E$6:$Q$6,0))</f>
        <v>101.45</v>
      </c>
      <c r="R7" s="99">
        <f t="shared" ref="R7:R8" si="2">SUM(O7:Q7)</f>
        <v>687.51250000000005</v>
      </c>
      <c r="S7" s="106">
        <f>SUM(F7,J7,N7,R7)</f>
        <v>10813.3</v>
      </c>
      <c r="T7" s="79"/>
      <c r="U7" s="78"/>
      <c r="W7" s="60"/>
      <c r="X7" s="82"/>
      <c r="AC7" s="78"/>
      <c r="AD7" s="80"/>
    </row>
    <row r="8" spans="1:34" ht="15" customHeight="1" x14ac:dyDescent="0.2">
      <c r="B8" s="81" t="s">
        <v>70</v>
      </c>
      <c r="C8" s="115">
        <f>INDEX('8. Actual Income Statement'!$E$6:$Q$41,MATCH($B6,'8. Actual Income Statement'!$A$6:$A$41,0),MATCH(C$5,'8. Actual Income Statement'!$E$6:$Q$6,0))</f>
        <v>54</v>
      </c>
      <c r="D8" s="116">
        <f>INDEX('8. Actual Income Statement'!$E$6:$Q$41,MATCH($B6,'8. Actual Income Statement'!$A$6:$A$41,0),MATCH(D$5,'8. Actual Income Statement'!$E$6:$Q$6,0))</f>
        <v>55.75</v>
      </c>
      <c r="E8" s="116">
        <f>INDEX('8. Actual Income Statement'!$E$6:$Q$41,MATCH($B6,'8. Actual Income Statement'!$A$6:$A$41,0),MATCH(E$5,'8. Actual Income Statement'!$E$6:$Q$6,0))</f>
        <v>109.25</v>
      </c>
      <c r="F8" s="100">
        <f>SUM(C8:E8)</f>
        <v>219</v>
      </c>
      <c r="G8" s="115">
        <f>INDEX('8. Actual Income Statement'!$E$6:$Q$41,MATCH($B6,'8. Actual Income Statement'!$A$6:$A$41,0),MATCH(G$5,'8. Actual Income Statement'!$E$6:$Q$6,0))</f>
        <v>219.5</v>
      </c>
      <c r="H8" s="116">
        <f>INDEX('8. Actual Income Statement'!$E$6:$Q$41,MATCH($B6,'8. Actual Income Statement'!$A$6:$A$41,0),MATCH(H$5,'8. Actual Income Statement'!$E$6:$Q$6,0))</f>
        <v>1253</v>
      </c>
      <c r="I8" s="116">
        <f>INDEX('8. Actual Income Statement'!$E$6:$Q$41,MATCH($B6,'8. Actual Income Statement'!$A$6:$A$41,0),MATCH(I$5,'8. Actual Income Statement'!$E$6:$Q$6,0))</f>
        <v>2032.5</v>
      </c>
      <c r="J8" s="100">
        <f t="shared" si="0"/>
        <v>3505</v>
      </c>
      <c r="K8" s="115">
        <f>INDEX('8. Actual Income Statement'!$E$6:$Q$41,MATCH($B6,'8. Actual Income Statement'!$A$6:$A$41,0),MATCH(K$5,'8. Actual Income Statement'!$E$6:$Q$6,0))</f>
        <v>2711.75</v>
      </c>
      <c r="L8" s="116">
        <f>INDEX('8. Actual Income Statement'!$E$6:$Q$41,MATCH($B6,'8. Actual Income Statement'!$A$6:$A$41,0),MATCH(L$5,'8. Actual Income Statement'!$E$6:$Q$6,0))</f>
        <v>2403.25</v>
      </c>
      <c r="M8" s="116">
        <f>INDEX('8. Actual Income Statement'!$E$6:$Q$41,MATCH($B6,'8. Actual Income Statement'!$A$6:$A$41,0),MATCH(M$5,'8. Actual Income Statement'!$E$6:$Q$6,0))</f>
        <v>1945.25</v>
      </c>
      <c r="N8" s="100">
        <f t="shared" si="1"/>
        <v>7060.25</v>
      </c>
      <c r="O8" s="115">
        <f>INDEX('8. Actual Income Statement'!$E$6:$Q$41,MATCH($B6,'8. Actual Income Statement'!$A$6:$A$41,0),MATCH(O$5,'8. Actual Income Statement'!$E$6:$Q$6,0))</f>
        <v>462</v>
      </c>
      <c r="P8" s="116">
        <f>INDEX('8. Actual Income Statement'!$E$6:$Q$41,MATCH($B6,'8. Actual Income Statement'!$A$6:$A$41,0),MATCH(P$5,'8. Actual Income Statement'!$E$6:$Q$6,0))</f>
        <v>167.75</v>
      </c>
      <c r="Q8" s="116">
        <f>INDEX('8. Actual Income Statement'!$E$6:$Q$41,MATCH($B6,'8. Actual Income Statement'!$A$6:$A$41,0),MATCH(Q$5,'8. Actual Income Statement'!$E$6:$Q$6,0))</f>
        <v>99.75</v>
      </c>
      <c r="R8" s="100">
        <f t="shared" si="2"/>
        <v>729.5</v>
      </c>
      <c r="S8" s="107">
        <f>SUM(F8,J8,N8,R8)</f>
        <v>11513.75</v>
      </c>
      <c r="T8" s="79"/>
      <c r="U8" s="78"/>
      <c r="W8" s="60"/>
      <c r="AC8" s="78"/>
      <c r="AD8" s="80"/>
    </row>
    <row r="9" spans="1:34" ht="15" customHeight="1" x14ac:dyDescent="0.2">
      <c r="B9" s="81" t="s">
        <v>78</v>
      </c>
      <c r="C9" s="98">
        <f>C8-C7</f>
        <v>2.8875000000000028</v>
      </c>
      <c r="D9" s="97">
        <f t="shared" ref="D9:G9" si="3">D8-D7</f>
        <v>0.625</v>
      </c>
      <c r="E9" s="97">
        <f t="shared" si="3"/>
        <v>1.2000000000000028</v>
      </c>
      <c r="F9" s="99">
        <f t="shared" si="3"/>
        <v>4.7125000000000057</v>
      </c>
      <c r="G9" s="98">
        <f t="shared" si="3"/>
        <v>3.4000000000000057</v>
      </c>
      <c r="H9" s="97">
        <f t="shared" ref="H9" si="4">H8-H7</f>
        <v>67.8125</v>
      </c>
      <c r="I9" s="97">
        <f t="shared" ref="I9" si="5">I8-I7</f>
        <v>93.9375</v>
      </c>
      <c r="J9" s="99">
        <f t="shared" ref="J9:K9" si="6">J8-J7</f>
        <v>165.15000000000009</v>
      </c>
      <c r="K9" s="98">
        <f t="shared" si="6"/>
        <v>341.375</v>
      </c>
      <c r="L9" s="97">
        <f t="shared" ref="L9" si="7">L8-L7</f>
        <v>32.875</v>
      </c>
      <c r="M9" s="97">
        <f t="shared" ref="M9" si="8">M8-M7</f>
        <v>114.34999999999991</v>
      </c>
      <c r="N9" s="99">
        <f t="shared" ref="N9:O9" si="9">N8-N7</f>
        <v>488.60000000000036</v>
      </c>
      <c r="O9" s="98">
        <f t="shared" si="9"/>
        <v>30.187499999999943</v>
      </c>
      <c r="P9" s="97">
        <f t="shared" ref="P9" si="10">P8-P7</f>
        <v>13.5</v>
      </c>
      <c r="Q9" s="97">
        <f t="shared" ref="Q9" si="11">Q8-Q7</f>
        <v>-1.7000000000000028</v>
      </c>
      <c r="R9" s="99">
        <f t="shared" ref="R9" si="12">R8-R7</f>
        <v>41.987499999999955</v>
      </c>
      <c r="S9" s="106">
        <f t="shared" ref="S9" si="13">S8-S7</f>
        <v>700.45000000000073</v>
      </c>
      <c r="T9" s="79"/>
      <c r="U9" s="78"/>
      <c r="W9" s="60"/>
      <c r="AC9" s="78"/>
      <c r="AD9" s="80"/>
    </row>
    <row r="10" spans="1:34" ht="15" customHeight="1" x14ac:dyDescent="0.2">
      <c r="B10" s="81" t="s">
        <v>79</v>
      </c>
      <c r="C10" s="87">
        <f>C9/C7</f>
        <v>5.6493030080704387E-2</v>
      </c>
      <c r="D10" s="88">
        <f t="shared" ref="D10:G10" si="14">D9/D7</f>
        <v>1.1337868480725623E-2</v>
      </c>
      <c r="E10" s="88">
        <f t="shared" si="14"/>
        <v>1.1105969458584015E-2</v>
      </c>
      <c r="F10" s="101">
        <f t="shared" si="14"/>
        <v>2.1991483404304991E-2</v>
      </c>
      <c r="G10" s="87">
        <f t="shared" si="14"/>
        <v>1.5733456732994013E-2</v>
      </c>
      <c r="H10" s="88">
        <f t="shared" ref="H10" si="15">H9/H7</f>
        <v>5.7216685123661869E-2</v>
      </c>
      <c r="I10" s="88">
        <f t="shared" ref="I10" si="16">I9/I7</f>
        <v>4.8457297610987521E-2</v>
      </c>
      <c r="J10" s="101">
        <f t="shared" ref="J10:K10" si="17">J9/J7</f>
        <v>4.944832851774783E-2</v>
      </c>
      <c r="K10" s="87">
        <f t="shared" si="17"/>
        <v>0.14401729684121711</v>
      </c>
      <c r="L10" s="88">
        <f t="shared" ref="L10" si="18">L9/L7</f>
        <v>1.3869113536887624E-2</v>
      </c>
      <c r="M10" s="88">
        <f t="shared" ref="M10" si="19">M9/M7</f>
        <v>6.2455622917690704E-2</v>
      </c>
      <c r="N10" s="101">
        <f t="shared" ref="N10:O10" si="20">N9/N7</f>
        <v>7.4349668652469378E-2</v>
      </c>
      <c r="O10" s="87">
        <f t="shared" si="20"/>
        <v>6.9908814589665511E-2</v>
      </c>
      <c r="P10" s="88">
        <f t="shared" ref="P10" si="21">P9/P7</f>
        <v>8.7520259319286878E-2</v>
      </c>
      <c r="Q10" s="88">
        <f t="shared" ref="Q10" si="22">Q9/Q7</f>
        <v>-1.6757023164120283E-2</v>
      </c>
      <c r="R10" s="101">
        <f t="shared" ref="R10" si="23">R9/R7</f>
        <v>6.1071616879693029E-2</v>
      </c>
      <c r="S10" s="108">
        <f t="shared" ref="S10" si="24">S9/S7</f>
        <v>6.4776710162485165E-2</v>
      </c>
      <c r="T10" s="79"/>
      <c r="U10" s="78"/>
      <c r="W10" s="60"/>
      <c r="AC10" s="78"/>
      <c r="AD10" s="80"/>
    </row>
    <row r="11" spans="1:34" ht="15" customHeight="1" x14ac:dyDescent="0.2">
      <c r="B11" s="86" t="s">
        <v>21</v>
      </c>
      <c r="C11" s="95"/>
      <c r="D11" s="96"/>
      <c r="E11" s="96"/>
      <c r="F11" s="91"/>
      <c r="G11" s="92"/>
      <c r="H11" s="91"/>
      <c r="I11" s="91"/>
      <c r="J11" s="91"/>
      <c r="K11" s="92"/>
      <c r="L11" s="91"/>
      <c r="M11" s="91"/>
      <c r="N11" s="104"/>
      <c r="O11" s="92"/>
      <c r="P11" s="93"/>
      <c r="Q11" s="93"/>
      <c r="R11" s="105"/>
      <c r="S11" s="94"/>
      <c r="T11" s="79"/>
      <c r="U11" s="78"/>
      <c r="W11" s="60"/>
      <c r="AC11" s="78"/>
      <c r="AD11" s="80"/>
    </row>
    <row r="12" spans="1:34" ht="15" customHeight="1" x14ac:dyDescent="0.2">
      <c r="B12" s="81" t="s">
        <v>77</v>
      </c>
      <c r="C12" s="113">
        <f>INDEX('7. Projected Income Statement'!$E$6:$Q$41,MATCH($B11,'7. Projected Income Statement'!$A$6:$A$41,0),MATCH(C$5,'7. Projected Income Statement'!$E$6:$Q$6,0))</f>
        <v>18.842999999999996</v>
      </c>
      <c r="D12" s="114">
        <f>INDEX('7. Projected Income Statement'!$E$6:$Q$41,MATCH($B11,'7. Projected Income Statement'!$A$6:$A$41,0),MATCH(D$5,'7. Projected Income Statement'!$E$6:$Q$6,0))</f>
        <v>20.79</v>
      </c>
      <c r="E12" s="114">
        <f>INDEX('7. Projected Income Statement'!$E$6:$Q$41,MATCH($B11,'7. Projected Income Statement'!$A$6:$A$41,0),MATCH(E$5,'7. Projected Income Statement'!$E$6:$Q$6,0))</f>
        <v>40.677999999999997</v>
      </c>
      <c r="F12" s="99">
        <f t="shared" ref="F12:F13" si="25">SUM(C12:E12)</f>
        <v>80.310999999999993</v>
      </c>
      <c r="G12" s="113">
        <f>INDEX('7. Projected Income Statement'!$E$6:$Q$41,MATCH($B11,'7. Projected Income Statement'!$A$6:$A$41,0),MATCH(G$5,'7. Projected Income Statement'!$E$6:$Q$6,0))</f>
        <v>81.355999999999995</v>
      </c>
      <c r="H12" s="114">
        <f>INDEX('7. Projected Income Statement'!$E$6:$Q$41,MATCH($B11,'7. Projected Income Statement'!$A$6:$A$41,0),MATCH(H$5,'7. Projected Income Statement'!$E$6:$Q$6,0))</f>
        <v>446.98500000000001</v>
      </c>
      <c r="I12" s="114">
        <f>INDEX('7. Projected Income Statement'!$E$6:$Q$41,MATCH($B11,'7. Projected Income Statement'!$A$6:$A$41,0),MATCH(I$5,'7. Projected Income Statement'!$E$6:$Q$6,0))</f>
        <v>731.11500000000001</v>
      </c>
      <c r="J12" s="99">
        <f t="shared" ref="J12:J13" si="26">SUM(G12:I12)</f>
        <v>1259.4560000000001</v>
      </c>
      <c r="K12" s="113">
        <f>INDEX('7. Projected Income Statement'!$E$6:$Q$41,MATCH($B11,'7. Projected Income Statement'!$A$6:$A$41,0),MATCH(K$5,'7. Projected Income Statement'!$E$6:$Q$6,0))</f>
        <v>893.97</v>
      </c>
      <c r="L12" s="114">
        <f>INDEX('7. Projected Income Statement'!$E$6:$Q$41,MATCH($B11,'7. Projected Income Statement'!$A$6:$A$41,0),MATCH(L$5,'7. Projected Income Statement'!$E$6:$Q$6,0))</f>
        <v>893.97</v>
      </c>
      <c r="M12" s="114">
        <f>INDEX('7. Projected Income Statement'!$E$6:$Q$41,MATCH($B11,'7. Projected Income Statement'!$A$6:$A$41,0),MATCH(M$5,'7. Projected Income Statement'!$E$6:$Q$6,0))</f>
        <v>690.29399999999998</v>
      </c>
      <c r="N12" s="99">
        <f t="shared" ref="N12:N13" si="27">SUM(K12:M12)</f>
        <v>2478.2339999999999</v>
      </c>
      <c r="O12" s="113">
        <f>INDEX('7. Projected Income Statement'!$E$6:$Q$41,MATCH($B11,'7. Projected Income Statement'!$A$6:$A$41,0),MATCH(O$5,'7. Projected Income Statement'!$E$6:$Q$6,0))</f>
        <v>162.85500000000002</v>
      </c>
      <c r="P12" s="114">
        <f>INDEX('7. Projected Income Statement'!$E$6:$Q$41,MATCH($B11,'7. Projected Income Statement'!$A$6:$A$41,0),MATCH(P$5,'7. Projected Income Statement'!$E$6:$Q$6,0))</f>
        <v>59.62</v>
      </c>
      <c r="Q12" s="114">
        <f>INDEX('7. Projected Income Statement'!$E$6:$Q$41,MATCH($B11,'7. Projected Income Statement'!$A$6:$A$41,0),MATCH(Q$5,'7. Projected Income Statement'!$E$6:$Q$6,0))</f>
        <v>37.972000000000001</v>
      </c>
      <c r="R12" s="99">
        <f t="shared" ref="R12:R13" si="28">SUM(O12:Q12)</f>
        <v>260.447</v>
      </c>
      <c r="S12" s="106">
        <f t="shared" ref="S12:S13" si="29">SUM(F12,J12,N12,R12)</f>
        <v>4078.4480000000003</v>
      </c>
      <c r="T12" s="79"/>
      <c r="U12" s="78"/>
      <c r="W12" s="60"/>
      <c r="AC12" s="78"/>
      <c r="AD12" s="80"/>
    </row>
    <row r="13" spans="1:34" ht="15" customHeight="1" x14ac:dyDescent="0.2">
      <c r="B13" s="81" t="s">
        <v>70</v>
      </c>
      <c r="C13" s="115">
        <f>INDEX('8. Actual Income Statement'!$E$6:$Q$41,MATCH($B11,'8. Actual Income Statement'!$A$6:$A$41,0),MATCH(C$5,'8. Actual Income Statement'!$E$6:$Q$6,0))</f>
        <v>20.04</v>
      </c>
      <c r="D13" s="116">
        <f>INDEX('8. Actual Income Statement'!$E$6:$Q$41,MATCH($B11,'8. Actual Income Statement'!$A$6:$A$41,0),MATCH(D$5,'8. Actual Income Statement'!$E$6:$Q$6,0))</f>
        <v>21.02</v>
      </c>
      <c r="E13" s="116">
        <f>INDEX('8. Actual Income Statement'!$E$6:$Q$41,MATCH($B11,'8. Actual Income Statement'!$A$6:$A$41,0),MATCH(E$5,'8. Actual Income Statement'!$E$6:$Q$6,0))</f>
        <v>41.379999999999995</v>
      </c>
      <c r="F13" s="100">
        <f t="shared" si="25"/>
        <v>82.44</v>
      </c>
      <c r="G13" s="115">
        <f>INDEX('8. Actual Income Statement'!$E$6:$Q$41,MATCH($B11,'8. Actual Income Statement'!$A$6:$A$41,0),MATCH(G$5,'8. Actual Income Statement'!$E$6:$Q$6,0))</f>
        <v>82.11999999999999</v>
      </c>
      <c r="H13" s="116">
        <f>INDEX('8. Actual Income Statement'!$E$6:$Q$41,MATCH($B11,'8. Actual Income Statement'!$A$6:$A$41,0),MATCH(H$5,'8. Actual Income Statement'!$E$6:$Q$6,0))</f>
        <v>472.78</v>
      </c>
      <c r="I13" s="116">
        <f>INDEX('8. Actual Income Statement'!$E$6:$Q$41,MATCH($B11,'8. Actual Income Statement'!$A$6:$A$41,0),MATCH(I$5,'8. Actual Income Statement'!$E$6:$Q$6,0))</f>
        <v>763.5</v>
      </c>
      <c r="J13" s="100">
        <f t="shared" si="26"/>
        <v>1318.4</v>
      </c>
      <c r="K13" s="115">
        <f>INDEX('8. Actual Income Statement'!$E$6:$Q$41,MATCH($B11,'8. Actual Income Statement'!$A$6:$A$41,0),MATCH(K$5,'8. Actual Income Statement'!$E$6:$Q$6,0))</f>
        <v>1023.88</v>
      </c>
      <c r="L13" s="116">
        <f>INDEX('8. Actual Income Statement'!$E$6:$Q$41,MATCH($B11,'8. Actual Income Statement'!$A$6:$A$41,0),MATCH(L$5,'8. Actual Income Statement'!$E$6:$Q$6,0))</f>
        <v>895.81999999999994</v>
      </c>
      <c r="M13" s="116">
        <f>INDEX('8. Actual Income Statement'!$E$6:$Q$41,MATCH($B11,'8. Actual Income Statement'!$A$6:$A$41,0),MATCH(M$5,'8. Actual Income Statement'!$E$6:$Q$6,0))</f>
        <v>726.93999999999994</v>
      </c>
      <c r="N13" s="100">
        <f t="shared" si="27"/>
        <v>2646.64</v>
      </c>
      <c r="O13" s="115">
        <f>INDEX('8. Actual Income Statement'!$E$6:$Q$41,MATCH($B11,'8. Actual Income Statement'!$A$6:$A$41,0),MATCH(O$5,'8. Actual Income Statement'!$E$6:$Q$6,0))</f>
        <v>174.72</v>
      </c>
      <c r="P13" s="116">
        <f>INDEX('8. Actual Income Statement'!$E$6:$Q$41,MATCH($B11,'8. Actual Income Statement'!$A$6:$A$41,0),MATCH(P$5,'8. Actual Income Statement'!$E$6:$Q$6,0))</f>
        <v>64.84</v>
      </c>
      <c r="Q13" s="116">
        <f>INDEX('8. Actual Income Statement'!$E$6:$Q$41,MATCH($B11,'8. Actual Income Statement'!$A$6:$A$41,0),MATCH(Q$5,'8. Actual Income Statement'!$E$6:$Q$6,0))</f>
        <v>36.96</v>
      </c>
      <c r="R13" s="100">
        <f t="shared" si="28"/>
        <v>276.52</v>
      </c>
      <c r="S13" s="107">
        <f t="shared" si="29"/>
        <v>4324</v>
      </c>
      <c r="T13" s="79"/>
      <c r="U13" s="78"/>
      <c r="W13" s="60"/>
      <c r="AC13" s="78"/>
      <c r="AD13" s="80"/>
    </row>
    <row r="14" spans="1:34" ht="15" customHeight="1" x14ac:dyDescent="0.2">
      <c r="B14" s="81" t="s">
        <v>80</v>
      </c>
      <c r="C14" s="98">
        <f t="shared" ref="C14" si="30">C13-C12</f>
        <v>1.1970000000000027</v>
      </c>
      <c r="D14" s="97">
        <f t="shared" ref="D14" si="31">D13-D12</f>
        <v>0.23000000000000043</v>
      </c>
      <c r="E14" s="97">
        <f t="shared" ref="E14" si="32">E13-E12</f>
        <v>0.70199999999999818</v>
      </c>
      <c r="F14" s="99">
        <f t="shared" ref="F14:G14" si="33">F13-F12</f>
        <v>2.1290000000000049</v>
      </c>
      <c r="G14" s="98">
        <f t="shared" si="33"/>
        <v>0.76399999999999579</v>
      </c>
      <c r="H14" s="97">
        <f t="shared" ref="H14" si="34">H13-H12</f>
        <v>25.794999999999959</v>
      </c>
      <c r="I14" s="97">
        <f t="shared" ref="I14" si="35">I13-I12</f>
        <v>32.384999999999991</v>
      </c>
      <c r="J14" s="99">
        <f t="shared" ref="J14:K14" si="36">J13-J12</f>
        <v>58.94399999999996</v>
      </c>
      <c r="K14" s="98">
        <f t="shared" si="36"/>
        <v>129.90999999999997</v>
      </c>
      <c r="L14" s="97">
        <f t="shared" ref="L14" si="37">L13-L12</f>
        <v>1.8499999999999091</v>
      </c>
      <c r="M14" s="97">
        <f t="shared" ref="M14" si="38">M13-M12</f>
        <v>36.645999999999958</v>
      </c>
      <c r="N14" s="99">
        <f t="shared" ref="N14:O14" si="39">N13-N12</f>
        <v>168.40599999999995</v>
      </c>
      <c r="O14" s="98">
        <f t="shared" si="39"/>
        <v>11.864999999999981</v>
      </c>
      <c r="P14" s="97">
        <f t="shared" ref="P14" si="40">P13-P12</f>
        <v>5.220000000000006</v>
      </c>
      <c r="Q14" s="97">
        <f t="shared" ref="Q14" si="41">Q13-Q12</f>
        <v>-1.0120000000000005</v>
      </c>
      <c r="R14" s="99">
        <f t="shared" ref="R14" si="42">R13-R12</f>
        <v>16.072999999999979</v>
      </c>
      <c r="S14" s="106">
        <f t="shared" ref="S14:S29" si="43">S13-S12</f>
        <v>245.55199999999968</v>
      </c>
      <c r="T14" s="79"/>
      <c r="U14" s="78"/>
      <c r="W14" s="60"/>
      <c r="AC14" s="78"/>
      <c r="AD14" s="80"/>
    </row>
    <row r="15" spans="1:34" ht="15" customHeight="1" x14ac:dyDescent="0.2">
      <c r="B15" s="81" t="s">
        <v>79</v>
      </c>
      <c r="C15" s="87">
        <f t="shared" ref="C15" si="44">C14/C12</f>
        <v>6.3524916414583826E-2</v>
      </c>
      <c r="D15" s="88">
        <f t="shared" ref="D15" si="45">D14/D12</f>
        <v>1.1063011063011084E-2</v>
      </c>
      <c r="E15" s="88">
        <f t="shared" ref="E15" si="46">E14/E12</f>
        <v>1.725748561876194E-2</v>
      </c>
      <c r="F15" s="101">
        <f t="shared" ref="F15:G15" si="47">F14/F12</f>
        <v>2.6509444534372689E-2</v>
      </c>
      <c r="G15" s="87">
        <f t="shared" si="47"/>
        <v>9.39082550764536E-3</v>
      </c>
      <c r="H15" s="88">
        <f t="shared" ref="H15" si="48">H14/H12</f>
        <v>5.770887166235994E-2</v>
      </c>
      <c r="I15" s="88">
        <f t="shared" ref="I15" si="49">I14/I12</f>
        <v>4.429535709156561E-2</v>
      </c>
      <c r="J15" s="101">
        <f t="shared" ref="J15:K15" si="50">J14/J12</f>
        <v>4.6801158595457047E-2</v>
      </c>
      <c r="K15" s="87">
        <f t="shared" si="50"/>
        <v>0.14531807555063364</v>
      </c>
      <c r="L15" s="88">
        <f t="shared" ref="L15" si="51">L14/L12</f>
        <v>2.0694206740717353E-3</v>
      </c>
      <c r="M15" s="88">
        <f t="shared" ref="M15" si="52">M14/M12</f>
        <v>5.3087525025568759E-2</v>
      </c>
      <c r="N15" s="101">
        <f t="shared" ref="N15:O15" si="53">N14/N12</f>
        <v>6.7954035010414651E-2</v>
      </c>
      <c r="O15" s="87">
        <f t="shared" si="53"/>
        <v>7.2856221792391873E-2</v>
      </c>
      <c r="P15" s="88">
        <f t="shared" ref="P15" si="54">P14/P12</f>
        <v>8.7554511908755558E-2</v>
      </c>
      <c r="Q15" s="88">
        <f t="shared" ref="Q15" si="55">Q14/Q12</f>
        <v>-2.6651216685979154E-2</v>
      </c>
      <c r="R15" s="101">
        <f t="shared" ref="R15" si="56">R14/R12</f>
        <v>6.171313165442481E-2</v>
      </c>
      <c r="S15" s="108">
        <f t="shared" ref="S15:S30" si="57">S14/S12</f>
        <v>6.0207216078272827E-2</v>
      </c>
      <c r="T15" s="79"/>
      <c r="U15" s="78"/>
      <c r="W15" s="60"/>
      <c r="AC15" s="78"/>
      <c r="AD15" s="80"/>
    </row>
    <row r="16" spans="1:34" ht="15" customHeight="1" x14ac:dyDescent="0.2">
      <c r="B16" s="86" t="s">
        <v>22</v>
      </c>
      <c r="C16" s="95"/>
      <c r="D16" s="96"/>
      <c r="E16" s="96"/>
      <c r="F16" s="91"/>
      <c r="G16" s="92"/>
      <c r="H16" s="91"/>
      <c r="I16" s="91"/>
      <c r="J16" s="91"/>
      <c r="K16" s="92"/>
      <c r="L16" s="91"/>
      <c r="M16" s="91"/>
      <c r="N16" s="104"/>
      <c r="O16" s="92"/>
      <c r="P16" s="93"/>
      <c r="Q16" s="93"/>
      <c r="R16" s="105"/>
      <c r="S16" s="94"/>
      <c r="T16" s="79"/>
      <c r="U16" s="78"/>
      <c r="W16" s="60"/>
      <c r="AC16" s="78"/>
      <c r="AD16" s="80"/>
    </row>
    <row r="17" spans="2:34" ht="15" customHeight="1" x14ac:dyDescent="0.2">
      <c r="B17" s="81" t="s">
        <v>77</v>
      </c>
      <c r="C17" s="113">
        <f>INDEX('7. Projected Income Statement'!$E$6:$Q$41,MATCH($B16,'7. Projected Income Statement'!$A$6:$A$41,0),MATCH(C$5,'7. Projected Income Statement'!$E$6:$Q$6,0))</f>
        <v>15.503462748687502</v>
      </c>
      <c r="D17" s="114">
        <f>INDEX('7. Projected Income Statement'!$E$6:$Q$41,MATCH($B16,'7. Projected Income Statement'!$A$6:$A$41,0),MATCH(D$5,'7. Projected Income Statement'!$E$6:$Q$6,0))</f>
        <v>16.744758751187501</v>
      </c>
      <c r="E17" s="114">
        <f>INDEX('7. Projected Income Statement'!$E$6:$Q$41,MATCH($B16,'7. Projected Income Statement'!$A$6:$A$41,0),MATCH(E$5,'7. Projected Income Statement'!$E$6:$Q$6,0))</f>
        <v>32.380722502375001</v>
      </c>
      <c r="F17" s="99">
        <f t="shared" ref="F17:F18" si="58">SUM(C17:E17)</f>
        <v>64.628944002249995</v>
      </c>
      <c r="G17" s="113">
        <f>INDEX('7. Projected Income Statement'!$E$6:$Q$41,MATCH($B16,'7. Projected Income Statement'!$A$6:$A$41,0),MATCH(G$5,'7. Projected Income Statement'!$E$6:$Q$6,0))</f>
        <v>64.761445004750001</v>
      </c>
      <c r="H17" s="114">
        <f>INDEX('7. Projected Income Statement'!$E$6:$Q$41,MATCH($B16,'7. Projected Income Statement'!$A$6:$A$41,0),MATCH(H$5,'7. Projected Income Statement'!$E$6:$Q$6,0))</f>
        <v>354.91283327612507</v>
      </c>
      <c r="I17" s="114">
        <f>INDEX('7. Projected Income Statement'!$E$6:$Q$41,MATCH($B16,'7. Projected Income Statement'!$A$6:$A$41,0),MATCH(I$5,'7. Projected Income Statement'!$E$6:$Q$6,0))</f>
        <v>580.35821629275006</v>
      </c>
      <c r="J17" s="99">
        <f t="shared" ref="J17:J18" si="59">SUM(G17:I17)</f>
        <v>1000.0324945736252</v>
      </c>
      <c r="K17" s="113">
        <f>INDEX('7. Projected Income Statement'!$E$6:$Q$41,MATCH($B16,'7. Projected Income Statement'!$A$6:$A$41,0),MATCH(K$5,'7. Projected Income Statement'!$E$6:$Q$6,0))</f>
        <v>709.82566655225014</v>
      </c>
      <c r="L17" s="114">
        <f>INDEX('7. Projected Income Statement'!$E$6:$Q$41,MATCH($B16,'7. Projected Income Statement'!$A$6:$A$41,0),MATCH(L$5,'7. Projected Income Statement'!$E$6:$Q$6,0))</f>
        <v>709.82566655225014</v>
      </c>
      <c r="M17" s="114">
        <f>INDEX('7. Projected Income Statement'!$E$6:$Q$41,MATCH($B16,'7. Projected Income Statement'!$A$6:$A$41,0),MATCH(M$5,'7. Projected Income Statement'!$E$6:$Q$6,0))</f>
        <v>548.03293354037498</v>
      </c>
      <c r="N17" s="99">
        <f t="shared" ref="N17:N18" si="60">SUM(K17:M17)</f>
        <v>1967.6842666448752</v>
      </c>
      <c r="O17" s="113">
        <f>INDEX('7. Projected Income Statement'!$E$6:$Q$41,MATCH($B16,'7. Projected Income Statement'!$A$6:$A$41,0),MATCH(O$5,'7. Projected Income Statement'!$E$6:$Q$6,0))</f>
        <v>129.46745025949997</v>
      </c>
      <c r="P17" s="114">
        <f>INDEX('7. Projected Income Statement'!$E$6:$Q$41,MATCH($B16,'7. Projected Income Statement'!$A$6:$A$41,0),MATCH(P$5,'7. Projected Income Statement'!$E$6:$Q$6,0))</f>
        <v>46.419175997374992</v>
      </c>
      <c r="Q17" s="114">
        <f>INDEX('7. Projected Income Statement'!$E$6:$Q$41,MATCH($B16,'7. Projected Income Statement'!$A$6:$A$41,0),MATCH(Q$5,'7. Projected Income Statement'!$E$6:$Q$6,0))</f>
        <v>30.674286997375003</v>
      </c>
      <c r="R17" s="99">
        <f t="shared" ref="R17:R18" si="61">SUM(O17:Q17)</f>
        <v>206.56091325424995</v>
      </c>
      <c r="S17" s="106">
        <f t="shared" ref="S17:S18" si="62">SUM(F17,J17,N17,R17)</f>
        <v>3238.9066184750004</v>
      </c>
      <c r="T17" s="79"/>
      <c r="U17" s="78"/>
      <c r="W17" s="60"/>
      <c r="AC17" s="78"/>
      <c r="AD17" s="80"/>
    </row>
    <row r="18" spans="2:34" ht="15" customHeight="1" x14ac:dyDescent="0.2">
      <c r="B18" s="81" t="s">
        <v>70</v>
      </c>
      <c r="C18" s="115">
        <f>INDEX('8. Actual Income Statement'!$E$6:$Q$41,MATCH($B16,'8. Actual Income Statement'!$A$6:$A$41,0),MATCH(C$5,'8. Actual Income Statement'!$E$6:$Q$6,0))</f>
        <v>16.451073000000001</v>
      </c>
      <c r="D18" s="116">
        <f>INDEX('8. Actual Income Statement'!$E$6:$Q$41,MATCH($B16,'8. Actual Income Statement'!$A$6:$A$41,0),MATCH(D$5,'8. Actual Income Statement'!$E$6:$Q$6,0))</f>
        <v>16.824080250000002</v>
      </c>
      <c r="E18" s="116">
        <f>INDEX('8. Actual Income Statement'!$E$6:$Q$41,MATCH($B16,'8. Actual Income Statement'!$A$6:$A$41,0),MATCH(E$5,'8. Actual Income Statement'!$E$6:$Q$6,0))</f>
        <v>32.877924750000005</v>
      </c>
      <c r="F18" s="100">
        <f t="shared" si="58"/>
        <v>66.153078000000008</v>
      </c>
      <c r="G18" s="115">
        <f>INDEX('8. Actual Income Statement'!$E$6:$Q$41,MATCH($B16,'8. Actual Income Statement'!$A$6:$A$41,0),MATCH(G$5,'8. Actual Income Statement'!$E$6:$Q$6,0))</f>
        <v>66.550306500000005</v>
      </c>
      <c r="H18" s="116">
        <f>INDEX('8. Actual Income Statement'!$E$6:$Q$41,MATCH($B16,'8. Actual Income Statement'!$A$6:$A$41,0),MATCH(H$5,'8. Actual Income Statement'!$E$6:$Q$6,0))</f>
        <v>377.95807350000007</v>
      </c>
      <c r="I18" s="116">
        <f>INDEX('8. Actual Income Statement'!$E$6:$Q$41,MATCH($B16,'8. Actual Income Statement'!$A$6:$A$41,0),MATCH(I$5,'8. Actual Income Statement'!$E$6:$Q$6,0))</f>
        <v>614.7353250000001</v>
      </c>
      <c r="J18" s="100">
        <f t="shared" si="59"/>
        <v>1059.2437050000003</v>
      </c>
      <c r="K18" s="115">
        <f>INDEX('8. Actual Income Statement'!$E$6:$Q$41,MATCH($B16,'8. Actual Income Statement'!$A$6:$A$41,0),MATCH(K$5,'8. Actual Income Statement'!$E$6:$Q$6,0))</f>
        <v>817.64642474999994</v>
      </c>
      <c r="L18" s="116">
        <f>INDEX('8. Actual Income Statement'!$E$6:$Q$41,MATCH($B16,'8. Actual Income Statement'!$A$6:$A$41,0),MATCH(L$5,'8. Actual Income Statement'!$E$6:$Q$6,0))</f>
        <v>730.2367777500001</v>
      </c>
      <c r="M18" s="116">
        <f>INDEX('8. Actual Income Statement'!$E$6:$Q$41,MATCH($B16,'8. Actual Income Statement'!$A$6:$A$41,0),MATCH(M$5,'8. Actual Income Statement'!$E$6:$Q$6,0))</f>
        <v>590.17982174999997</v>
      </c>
      <c r="N18" s="100">
        <f t="shared" si="60"/>
        <v>2138.0630242500001</v>
      </c>
      <c r="O18" s="115">
        <f>INDEX('8. Actual Income Statement'!$E$6:$Q$41,MATCH($B16,'8. Actual Income Statement'!$A$6:$A$41,0),MATCH(O$5,'8. Actual Income Statement'!$E$6:$Q$6,0))</f>
        <v>139.16561399999998</v>
      </c>
      <c r="P18" s="116">
        <f>INDEX('8. Actual Income Statement'!$E$6:$Q$41,MATCH($B16,'8. Actual Income Statement'!$A$6:$A$41,0),MATCH(P$5,'8. Actual Income Statement'!$E$6:$Q$6,0))</f>
        <v>49.852176749999998</v>
      </c>
      <c r="Q18" s="116">
        <f>INDEX('8. Actual Income Statement'!$E$6:$Q$41,MATCH($B16,'8. Actual Income Statement'!$A$6:$A$41,0),MATCH(Q$5,'8. Actual Income Statement'!$E$6:$Q$6,0))</f>
        <v>30.41704575</v>
      </c>
      <c r="R18" s="100">
        <f t="shared" si="61"/>
        <v>219.43483649999996</v>
      </c>
      <c r="S18" s="107">
        <f t="shared" si="62"/>
        <v>3482.8946437500003</v>
      </c>
      <c r="T18" s="79"/>
      <c r="U18" s="78"/>
      <c r="W18" s="60"/>
      <c r="X18" s="82"/>
      <c r="AC18" s="78"/>
      <c r="AD18" s="80"/>
    </row>
    <row r="19" spans="2:34" ht="15" customHeight="1" x14ac:dyDescent="0.2">
      <c r="B19" s="81" t="s">
        <v>80</v>
      </c>
      <c r="C19" s="98">
        <f t="shared" ref="C19" si="63">C18-C17</f>
        <v>0.94761025131249887</v>
      </c>
      <c r="D19" s="97">
        <f t="shared" ref="D19" si="64">D18-D17</f>
        <v>7.9321498812500835E-2</v>
      </c>
      <c r="E19" s="97">
        <f t="shared" ref="E19" si="65">E18-E17</f>
        <v>0.49720224762500465</v>
      </c>
      <c r="F19" s="99">
        <f t="shared" ref="F19:G19" si="66">F18-F17</f>
        <v>1.5241339977500132</v>
      </c>
      <c r="G19" s="98">
        <f t="shared" si="66"/>
        <v>1.7888614952500035</v>
      </c>
      <c r="H19" s="97">
        <f t="shared" ref="H19" si="67">H18-H17</f>
        <v>23.045240223874998</v>
      </c>
      <c r="I19" s="97">
        <f t="shared" ref="I19" si="68">I18-I17</f>
        <v>34.377108707250045</v>
      </c>
      <c r="J19" s="99">
        <f t="shared" ref="J19:K19" si="69">J18-J17</f>
        <v>59.211210426375146</v>
      </c>
      <c r="K19" s="98">
        <f t="shared" si="69"/>
        <v>107.8207581977498</v>
      </c>
      <c r="L19" s="97">
        <f t="shared" ref="L19" si="70">L18-L17</f>
        <v>20.41111119774996</v>
      </c>
      <c r="M19" s="97">
        <f t="shared" ref="M19" si="71">M18-M17</f>
        <v>42.14688820962499</v>
      </c>
      <c r="N19" s="99">
        <f t="shared" ref="N19:O19" si="72">N18-N17</f>
        <v>170.37875760512497</v>
      </c>
      <c r="O19" s="98">
        <f t="shared" si="72"/>
        <v>9.6981637405000072</v>
      </c>
      <c r="P19" s="97">
        <f t="shared" ref="P19" si="73">P18-P17</f>
        <v>3.4330007526250057</v>
      </c>
      <c r="Q19" s="97">
        <f t="shared" ref="Q19" si="74">Q18-Q17</f>
        <v>-0.25724124737500276</v>
      </c>
      <c r="R19" s="99">
        <f t="shared" ref="R19" si="75">R18-R17</f>
        <v>12.873923245750007</v>
      </c>
      <c r="S19" s="106">
        <f t="shared" si="43"/>
        <v>243.98802527499993</v>
      </c>
      <c r="T19" s="79"/>
      <c r="U19" s="78"/>
      <c r="W19" s="60"/>
      <c r="X19" s="82"/>
      <c r="AC19" s="78"/>
      <c r="AD19" s="80"/>
    </row>
    <row r="20" spans="2:34" ht="15" customHeight="1" x14ac:dyDescent="0.2">
      <c r="B20" s="81" t="s">
        <v>79</v>
      </c>
      <c r="C20" s="87">
        <f t="shared" ref="C20" si="76">C19/C17</f>
        <v>6.1122490289643325E-2</v>
      </c>
      <c r="D20" s="88">
        <f t="shared" ref="D20" si="77">D19/D17</f>
        <v>4.7370941553204239E-3</v>
      </c>
      <c r="E20" s="88">
        <f t="shared" ref="E20" si="78">E19/E17</f>
        <v>1.5354884301563586E-2</v>
      </c>
      <c r="F20" s="101">
        <f t="shared" ref="F20:G20" si="79">F19/F17</f>
        <v>2.3582839256927238E-2</v>
      </c>
      <c r="G20" s="87">
        <f t="shared" si="79"/>
        <v>2.7622322125746227E-2</v>
      </c>
      <c r="H20" s="88">
        <f t="shared" ref="H20" si="80">H19/H17</f>
        <v>6.4932113080130902E-2</v>
      </c>
      <c r="I20" s="88">
        <f t="shared" ref="I20" si="81">I19/I17</f>
        <v>5.9234293135102617E-2</v>
      </c>
      <c r="J20" s="101">
        <f t="shared" ref="J20:K20" si="82">J19/J17</f>
        <v>5.9209286445857434E-2</v>
      </c>
      <c r="K20" s="87">
        <f t="shared" si="82"/>
        <v>0.15189751974094493</v>
      </c>
      <c r="L20" s="88">
        <f t="shared" ref="L20" si="83">L19/L17</f>
        <v>2.8755104470778534E-2</v>
      </c>
      <c r="M20" s="88">
        <f t="shared" ref="M20" si="84">M19/M17</f>
        <v>7.6905758085284701E-2</v>
      </c>
      <c r="N20" s="101">
        <f t="shared" ref="N20:O20" si="85">N19/N17</f>
        <v>8.6588463654100403E-2</v>
      </c>
      <c r="O20" s="87">
        <f t="shared" si="85"/>
        <v>7.4908123401375024E-2</v>
      </c>
      <c r="P20" s="88">
        <f t="shared" ref="P20" si="86">P19/P17</f>
        <v>7.3956520745201121E-2</v>
      </c>
      <c r="Q20" s="88">
        <f t="shared" ref="Q20" si="87">Q19/Q17</f>
        <v>-8.3862176616205149E-3</v>
      </c>
      <c r="R20" s="101">
        <f t="shared" ref="R20" si="88">R19/R17</f>
        <v>6.2325069360551578E-2</v>
      </c>
      <c r="S20" s="108">
        <f t="shared" si="57"/>
        <v>7.533036731694312E-2</v>
      </c>
      <c r="T20" s="79"/>
      <c r="U20" s="78"/>
      <c r="W20" s="60"/>
      <c r="AC20" s="78"/>
      <c r="AD20" s="80"/>
    </row>
    <row r="21" spans="2:34" ht="15" customHeight="1" x14ac:dyDescent="0.2">
      <c r="B21" s="86" t="s">
        <v>58</v>
      </c>
      <c r="C21" s="95"/>
      <c r="D21" s="96"/>
      <c r="E21" s="96"/>
      <c r="F21" s="91"/>
      <c r="G21" s="92"/>
      <c r="H21" s="91"/>
      <c r="I21" s="91"/>
      <c r="J21" s="91"/>
      <c r="K21" s="92"/>
      <c r="L21" s="91"/>
      <c r="M21" s="91"/>
      <c r="N21" s="104"/>
      <c r="O21" s="92"/>
      <c r="P21" s="93"/>
      <c r="Q21" s="93"/>
      <c r="R21" s="105"/>
      <c r="S21" s="94"/>
      <c r="T21" s="79"/>
      <c r="U21" s="78"/>
      <c r="W21" s="60"/>
      <c r="AC21" s="78"/>
      <c r="AD21" s="80"/>
    </row>
    <row r="22" spans="2:34" ht="15" customHeight="1" x14ac:dyDescent="0.2">
      <c r="B22" s="81" t="s">
        <v>77</v>
      </c>
      <c r="C22" s="113">
        <f>INDEX('7. Projected Income Statement'!$E$6:$Q$41,MATCH($B21,'7. Projected Income Statement'!$A$6:$A$41,0),MATCH(C$5,'7. Projected Income Statement'!$E$6:$Q$6,0))</f>
        <v>48.694211333333335</v>
      </c>
      <c r="D22" s="114">
        <f>INDEX('7. Projected Income Statement'!$E$6:$Q$41,MATCH($B21,'7. Projected Income Statement'!$A$6:$A$41,0),MATCH(D$5,'7. Projected Income Statement'!$E$6:$Q$6,0))</f>
        <v>48.694211333333335</v>
      </c>
      <c r="E22" s="114">
        <f>INDEX('7. Projected Income Statement'!$E$6:$Q$41,MATCH($B21,'7. Projected Income Statement'!$A$6:$A$41,0),MATCH(E$5,'7. Projected Income Statement'!$E$6:$Q$6,0))</f>
        <v>48.694211333333335</v>
      </c>
      <c r="F22" s="99">
        <f t="shared" ref="F22:F23" si="89">SUM(C22:E22)</f>
        <v>146.08263400000001</v>
      </c>
      <c r="G22" s="113">
        <f>INDEX('7. Projected Income Statement'!$E$6:$Q$41,MATCH($B21,'7. Projected Income Statement'!$A$6:$A$41,0),MATCH(G$5,'7. Projected Income Statement'!$E$6:$Q$6,0))</f>
        <v>48.694211333333335</v>
      </c>
      <c r="H22" s="114">
        <f>INDEX('7. Projected Income Statement'!$E$6:$Q$41,MATCH($B21,'7. Projected Income Statement'!$A$6:$A$41,0),MATCH(H$5,'7. Projected Income Statement'!$E$6:$Q$6,0))</f>
        <v>48.694211333333335</v>
      </c>
      <c r="I22" s="114">
        <f>INDEX('7. Projected Income Statement'!$E$6:$Q$41,MATCH($B21,'7. Projected Income Statement'!$A$6:$A$41,0),MATCH(I$5,'7. Projected Income Statement'!$E$6:$Q$6,0))</f>
        <v>48.694211333333335</v>
      </c>
      <c r="J22" s="99">
        <f t="shared" ref="J22:J23" si="90">SUM(G22:I22)</f>
        <v>146.08263400000001</v>
      </c>
      <c r="K22" s="113">
        <f>INDEX('7. Projected Income Statement'!$E$6:$Q$41,MATCH($B21,'7. Projected Income Statement'!$A$6:$A$41,0),MATCH(K$5,'7. Projected Income Statement'!$E$6:$Q$6,0))</f>
        <v>48.694211333333335</v>
      </c>
      <c r="L22" s="114">
        <f>INDEX('7. Projected Income Statement'!$E$6:$Q$41,MATCH($B21,'7. Projected Income Statement'!$A$6:$A$41,0),MATCH(L$5,'7. Projected Income Statement'!$E$6:$Q$6,0))</f>
        <v>48.694211333333335</v>
      </c>
      <c r="M22" s="114">
        <f>INDEX('7. Projected Income Statement'!$E$6:$Q$41,MATCH($B21,'7. Projected Income Statement'!$A$6:$A$41,0),MATCH(M$5,'7. Projected Income Statement'!$E$6:$Q$6,0))</f>
        <v>48.694211333333335</v>
      </c>
      <c r="N22" s="99">
        <f t="shared" ref="N22:N23" si="91">SUM(K22:M22)</f>
        <v>146.08263400000001</v>
      </c>
      <c r="O22" s="113">
        <f>INDEX('7. Projected Income Statement'!$E$6:$Q$41,MATCH($B21,'7. Projected Income Statement'!$A$6:$A$41,0),MATCH(O$5,'7. Projected Income Statement'!$E$6:$Q$6,0))</f>
        <v>48.694211333333335</v>
      </c>
      <c r="P22" s="114">
        <f>INDEX('7. Projected Income Statement'!$E$6:$Q$41,MATCH($B21,'7. Projected Income Statement'!$A$6:$A$41,0),MATCH(P$5,'7. Projected Income Statement'!$E$6:$Q$6,0))</f>
        <v>48.694211333333335</v>
      </c>
      <c r="Q22" s="114">
        <f>INDEX('7. Projected Income Statement'!$E$6:$Q$41,MATCH($B21,'7. Projected Income Statement'!$A$6:$A$41,0),MATCH(Q$5,'7. Projected Income Statement'!$E$6:$Q$6,0))</f>
        <v>48.694211333333335</v>
      </c>
      <c r="R22" s="99">
        <f t="shared" ref="R22:R23" si="92">SUM(O22:Q22)</f>
        <v>146.08263400000001</v>
      </c>
      <c r="S22" s="106">
        <f t="shared" ref="S22:S23" si="93">SUM(F22,J22,N22,R22)</f>
        <v>584.33053600000005</v>
      </c>
      <c r="T22" s="79"/>
      <c r="U22" s="78"/>
      <c r="W22" s="60"/>
      <c r="AC22" s="78"/>
      <c r="AD22" s="80"/>
    </row>
    <row r="23" spans="2:34" ht="15" customHeight="1" x14ac:dyDescent="0.2">
      <c r="B23" s="81" t="s">
        <v>70</v>
      </c>
      <c r="C23" s="115">
        <f>INDEX('8. Actual Income Statement'!$E$6:$Q$41,MATCH($B21,'8. Actual Income Statement'!$A$6:$A$41,0),MATCH(C$5,'8. Actual Income Statement'!$E$6:$Q$6,0))</f>
        <v>51.979530233333335</v>
      </c>
      <c r="D23" s="116">
        <f>INDEX('8. Actual Income Statement'!$E$6:$Q$41,MATCH($B21,'8. Actual Income Statement'!$A$6:$A$41,0),MATCH(D$5,'8. Actual Income Statement'!$E$6:$Q$6,0))</f>
        <v>55.990504046666672</v>
      </c>
      <c r="E23" s="116">
        <f>INDEX('8. Actual Income Statement'!$E$6:$Q$41,MATCH($B21,'8. Actual Income Statement'!$A$6:$A$41,0),MATCH(E$5,'8. Actual Income Statement'!$E$6:$Q$6,0))</f>
        <v>50.920079786666669</v>
      </c>
      <c r="F23" s="100">
        <f t="shared" si="89"/>
        <v>158.89011406666668</v>
      </c>
      <c r="G23" s="115">
        <f>INDEX('8. Actual Income Statement'!$E$6:$Q$41,MATCH($B21,'8. Actual Income Statement'!$A$6:$A$41,0),MATCH(G$5,'8. Actual Income Statement'!$E$6:$Q$6,0))</f>
        <v>54.006379340000002</v>
      </c>
      <c r="H23" s="116">
        <f>INDEX('8. Actual Income Statement'!$E$6:$Q$41,MATCH($B21,'8. Actual Income Statement'!$A$6:$A$41,0),MATCH(H$5,'8. Actual Income Statement'!$E$6:$Q$6,0))</f>
        <v>55.033462380000003</v>
      </c>
      <c r="I23" s="116">
        <f>INDEX('8. Actual Income Statement'!$E$6:$Q$41,MATCH($B21,'8. Actual Income Statement'!$A$6:$A$41,0),MATCH(I$5,'8. Actual Income Statement'!$E$6:$Q$6,0))</f>
        <v>55.195420266666673</v>
      </c>
      <c r="J23" s="100">
        <f t="shared" si="90"/>
        <v>164.23526198666667</v>
      </c>
      <c r="K23" s="115">
        <f>INDEX('8. Actual Income Statement'!$E$6:$Q$41,MATCH($B21,'8. Actual Income Statement'!$A$6:$A$41,0),MATCH(K$5,'8. Actual Income Statement'!$E$6:$Q$6,0))</f>
        <v>58.727137826666677</v>
      </c>
      <c r="L23" s="116">
        <f>INDEX('8. Actual Income Statement'!$E$6:$Q$41,MATCH($B21,'8. Actual Income Statement'!$A$6:$A$41,0),MATCH(L$5,'8. Actual Income Statement'!$E$6:$Q$6,0))</f>
        <v>49.578237673333341</v>
      </c>
      <c r="M23" s="116">
        <f>INDEX('8. Actual Income Statement'!$E$6:$Q$41,MATCH($B21,'8. Actual Income Statement'!$A$6:$A$41,0),MATCH(M$5,'8. Actual Income Statement'!$E$6:$Q$6,0))</f>
        <v>57.704595713333333</v>
      </c>
      <c r="N23" s="100">
        <f t="shared" si="91"/>
        <v>166.00997121333336</v>
      </c>
      <c r="O23" s="115">
        <f>INDEX('8. Actual Income Statement'!$E$6:$Q$41,MATCH($B21,'8. Actual Income Statement'!$A$6:$A$41,0),MATCH(O$5,'8. Actual Income Statement'!$E$6:$Q$6,0))</f>
        <v>53.323509253333341</v>
      </c>
      <c r="P23" s="116">
        <f>INDEX('8. Actual Income Statement'!$E$6:$Q$41,MATCH($B21,'8. Actual Income Statement'!$A$6:$A$41,0),MATCH(P$5,'8. Actual Income Statement'!$E$6:$Q$6,0))</f>
        <v>56.724493033333339</v>
      </c>
      <c r="Q23" s="116">
        <f>INDEX('8. Actual Income Statement'!$E$6:$Q$41,MATCH($B21,'8. Actual Income Statement'!$A$6:$A$41,0),MATCH(Q$5,'8. Actual Income Statement'!$E$6:$Q$6,0))</f>
        <v>51.149578893333334</v>
      </c>
      <c r="R23" s="100">
        <f t="shared" si="92"/>
        <v>161.19758118000001</v>
      </c>
      <c r="S23" s="107">
        <f t="shared" si="93"/>
        <v>650.33292844666676</v>
      </c>
      <c r="T23" s="79"/>
      <c r="U23" s="78"/>
      <c r="W23" s="60"/>
      <c r="AC23" s="78"/>
      <c r="AD23" s="80"/>
    </row>
    <row r="24" spans="2:34" ht="15" customHeight="1" x14ac:dyDescent="0.2">
      <c r="B24" s="81" t="s">
        <v>81</v>
      </c>
      <c r="C24" s="98">
        <f t="shared" ref="C24" si="94">C23-C22</f>
        <v>3.2853189</v>
      </c>
      <c r="D24" s="97">
        <f t="shared" ref="D24" si="95">D23-D22</f>
        <v>7.2962927133333366</v>
      </c>
      <c r="E24" s="97">
        <f t="shared" ref="E24" si="96">E23-E22</f>
        <v>2.2258684533333337</v>
      </c>
      <c r="F24" s="99">
        <f t="shared" ref="F24:G24" si="97">F23-F22</f>
        <v>12.80748006666667</v>
      </c>
      <c r="G24" s="98">
        <f t="shared" si="97"/>
        <v>5.312168006666667</v>
      </c>
      <c r="H24" s="97">
        <f t="shared" ref="H24" si="98">H23-H22</f>
        <v>6.3392510466666678</v>
      </c>
      <c r="I24" s="97">
        <f t="shared" ref="I24" si="99">I23-I22</f>
        <v>6.5012089333333378</v>
      </c>
      <c r="J24" s="99">
        <f t="shared" ref="J24:K24" si="100">J23-J22</f>
        <v>18.152627986666658</v>
      </c>
      <c r="K24" s="98">
        <f t="shared" si="100"/>
        <v>10.032926493333342</v>
      </c>
      <c r="L24" s="97">
        <f t="shared" ref="L24" si="101">L23-L22</f>
        <v>0.88402634000000546</v>
      </c>
      <c r="M24" s="97">
        <f t="shared" ref="M24" si="102">M23-M22</f>
        <v>9.0103843799999979</v>
      </c>
      <c r="N24" s="99">
        <f t="shared" ref="N24:O24" si="103">N23-N22</f>
        <v>19.927337213333345</v>
      </c>
      <c r="O24" s="98">
        <f t="shared" si="103"/>
        <v>4.6292979200000062</v>
      </c>
      <c r="P24" s="97">
        <f t="shared" ref="P24" si="104">P23-P22</f>
        <v>8.0302817000000033</v>
      </c>
      <c r="Q24" s="97">
        <f t="shared" ref="Q24" si="105">Q23-Q22</f>
        <v>2.4553675599999991</v>
      </c>
      <c r="R24" s="99">
        <f t="shared" ref="R24" si="106">R23-R22</f>
        <v>15.114947180000001</v>
      </c>
      <c r="S24" s="106">
        <f t="shared" si="43"/>
        <v>66.002392446666704</v>
      </c>
      <c r="T24" s="79"/>
      <c r="U24" s="78"/>
      <c r="W24" s="60"/>
      <c r="AC24" s="78"/>
      <c r="AD24" s="80"/>
    </row>
    <row r="25" spans="2:34" ht="15" customHeight="1" x14ac:dyDescent="0.2">
      <c r="B25" s="81" t="s">
        <v>79</v>
      </c>
      <c r="C25" s="87">
        <f t="shared" ref="C25" si="107">C24/C22</f>
        <v>6.7468366568472465E-2</v>
      </c>
      <c r="D25" s="88">
        <f t="shared" ref="D25" si="108">D24/D22</f>
        <v>0.14983901604621949</v>
      </c>
      <c r="E25" s="88">
        <f t="shared" ref="E25" si="109">E24/E22</f>
        <v>4.5711151128340149E-2</v>
      </c>
      <c r="F25" s="101">
        <f t="shared" ref="F25:G25" si="110">F24/F22</f>
        <v>8.7672844581010698E-2</v>
      </c>
      <c r="G25" s="87">
        <f t="shared" si="110"/>
        <v>0.10909239232364883</v>
      </c>
      <c r="H25" s="88">
        <f t="shared" ref="H25" si="111">H24/H22</f>
        <v>0.13018490028048099</v>
      </c>
      <c r="I25" s="88">
        <f t="shared" ref="I25" si="112">I24/I22</f>
        <v>0.13351091957994141</v>
      </c>
      <c r="J25" s="101">
        <f t="shared" ref="J25:K25" si="113">J24/J22</f>
        <v>0.12426273739469031</v>
      </c>
      <c r="K25" s="87">
        <f t="shared" si="113"/>
        <v>0.20603940835294648</v>
      </c>
      <c r="L25" s="88">
        <f t="shared" ref="L25" si="114">L24/L22</f>
        <v>1.8154649511590928E-2</v>
      </c>
      <c r="M25" s="88">
        <f t="shared" ref="M25" si="115">M24/M22</f>
        <v>0.18504015432799489</v>
      </c>
      <c r="N25" s="101">
        <f t="shared" ref="N25:O25" si="116">N24/N22</f>
        <v>0.13641140406417743</v>
      </c>
      <c r="O25" s="87">
        <f t="shared" si="116"/>
        <v>9.5068752388459937E-2</v>
      </c>
      <c r="P25" s="88">
        <f t="shared" ref="P25" si="117">P24/P22</f>
        <v>0.16491245016844377</v>
      </c>
      <c r="Q25" s="88">
        <f t="shared" ref="Q25" si="118">Q24/Q22</f>
        <v>5.0424218665169995E-2</v>
      </c>
      <c r="R25" s="101">
        <f t="shared" ref="R25" si="119">R24/R22</f>
        <v>0.10346847374069118</v>
      </c>
      <c r="S25" s="108">
        <f t="shared" si="57"/>
        <v>0.11295386494514245</v>
      </c>
      <c r="T25" s="79"/>
      <c r="U25" s="78"/>
      <c r="W25" s="60"/>
      <c r="AC25" s="78"/>
      <c r="AD25" s="80"/>
    </row>
    <row r="26" spans="2:34" ht="15" customHeight="1" x14ac:dyDescent="0.2">
      <c r="B26" s="86" t="s">
        <v>34</v>
      </c>
      <c r="C26" s="95"/>
      <c r="D26" s="96"/>
      <c r="E26" s="96"/>
      <c r="F26" s="91"/>
      <c r="G26" s="92"/>
      <c r="H26" s="91"/>
      <c r="I26" s="91"/>
      <c r="J26" s="91"/>
      <c r="K26" s="92"/>
      <c r="L26" s="91"/>
      <c r="M26" s="91"/>
      <c r="N26" s="104"/>
      <c r="O26" s="92"/>
      <c r="P26" s="93"/>
      <c r="Q26" s="93"/>
      <c r="R26" s="105"/>
      <c r="S26" s="94"/>
      <c r="T26" s="79"/>
      <c r="U26" s="78"/>
      <c r="W26" s="60"/>
      <c r="AC26" s="78"/>
      <c r="AD26" s="80"/>
    </row>
    <row r="27" spans="2:34" s="83" customFormat="1" ht="15" customHeight="1" x14ac:dyDescent="0.2">
      <c r="B27" s="81" t="s">
        <v>77</v>
      </c>
      <c r="C27" s="113">
        <f>INDEX('7. Projected Income Statement'!$E$6:$Q$41,MATCH($B26,'7. Projected Income Statement'!$A$6:$A$41,0),MATCH(C$5,'7. Projected Income Statement'!$E$6:$Q$6,0))</f>
        <v>-34.237720998826539</v>
      </c>
      <c r="D27" s="114">
        <f>INDEX('7. Projected Income Statement'!$E$6:$Q$41,MATCH($B26,'7. Projected Income Statement'!$A$6:$A$41,0),MATCH(D$5,'7. Projected Income Statement'!$E$6:$Q$6,0))</f>
        <v>-33.324459429233798</v>
      </c>
      <c r="E27" s="114">
        <f>INDEX('7. Projected Income Statement'!$E$6:$Q$41,MATCH($B26,'7. Projected Income Statement'!$A$6:$A$41,0),MATCH(E$5,'7. Projected Income Statement'!$E$6:$Q$6,0))</f>
        <v>-15.833771891181289</v>
      </c>
      <c r="F27" s="99">
        <f t="shared" ref="F27:F28" si="120">SUM(C27:E27)</f>
        <v>-83.39595231924163</v>
      </c>
      <c r="G27" s="113">
        <f>INDEX('7. Projected Income Statement'!$E$6:$Q$41,MATCH($B26,'7. Projected Income Statement'!$A$6:$A$41,0),MATCH(G$5,'7. Projected Income Statement'!$E$6:$Q$6,0))</f>
        <v>19.247754570945329</v>
      </c>
      <c r="H27" s="114">
        <f>INDEX('7. Projected Income Statement'!$E$6:$Q$41,MATCH($B26,'7. Projected Income Statement'!$A$6:$A$41,0),MATCH(H$5,'7. Projected Income Statement'!$E$6:$Q$6,0))</f>
        <v>332.64571692383521</v>
      </c>
      <c r="I27" s="114">
        <f>INDEX('7. Projected Income Statement'!$E$6:$Q$41,MATCH($B26,'7. Projected Income Statement'!$A$6:$A$41,0),MATCH(I$5,'7. Projected Income Statement'!$E$6:$Q$6,0))</f>
        <v>576.53679020230368</v>
      </c>
      <c r="J27" s="99">
        <f t="shared" ref="J27:J28" si="121">SUM(G27:I27)</f>
        <v>928.43026169708423</v>
      </c>
      <c r="K27" s="113">
        <f>INDEX('7. Projected Income Statement'!$E$6:$Q$41,MATCH($B26,'7. Projected Income Statement'!$A$6:$A$41,0),MATCH(K$5,'7. Projected Income Statement'!$E$6:$Q$6,0))</f>
        <v>716.11890594653096</v>
      </c>
      <c r="L27" s="114">
        <f>INDEX('7. Projected Income Statement'!$E$6:$Q$41,MATCH($B26,'7. Projected Income Statement'!$A$6:$A$41,0),MATCH(L$5,'7. Projected Income Statement'!$E$6:$Q$6,0))</f>
        <v>716.21158572361639</v>
      </c>
      <c r="M27" s="114">
        <f>INDEX('7. Projected Income Statement'!$E$6:$Q$41,MATCH($B26,'7. Projected Income Statement'!$A$6:$A$41,0),MATCH(M$5,'7. Projected Income Statement'!$E$6:$Q$6,0))</f>
        <v>542.29861637775798</v>
      </c>
      <c r="N27" s="99">
        <f t="shared" ref="N27:N28" si="122">SUM(K27:M27)</f>
        <v>1974.6291080479052</v>
      </c>
      <c r="O27" s="113">
        <f>INDEX('7. Projected Income Statement'!$E$6:$Q$41,MATCH($B26,'7. Projected Income Statement'!$A$6:$A$41,0),MATCH(O$5,'7. Projected Income Statement'!$E$6:$Q$6,0))</f>
        <v>89.309519285180613</v>
      </c>
      <c r="P27" s="114">
        <f>INDEX('7. Projected Income Statement'!$E$6:$Q$41,MATCH($B26,'7. Projected Income Statement'!$A$6:$A$41,0),MATCH(P$5,'7. Projected Income Statement'!$E$6:$Q$6,0))</f>
        <v>-1.8751606953029238</v>
      </c>
      <c r="Q27" s="114">
        <f>INDEX('7. Projected Income Statement'!$E$6:$Q$41,MATCH($B26,'7. Projected Income Statement'!$A$6:$A$41,0),MATCH(Q$5,'7. Projected Income Statement'!$E$6:$Q$6,0))</f>
        <v>-17.187095632862121</v>
      </c>
      <c r="R27" s="99">
        <f t="shared" ref="R27:R28" si="123">SUM(O27:Q27)</f>
        <v>70.247262957015565</v>
      </c>
      <c r="S27" s="106">
        <f t="shared" ref="S27:S28" si="124">SUM(F27,J27,N27,R27)</f>
        <v>2889.9106803827635</v>
      </c>
      <c r="T27" s="79"/>
      <c r="U27" s="78"/>
      <c r="V27" s="80"/>
      <c r="W27" s="78"/>
      <c r="X27" s="78"/>
      <c r="Y27" s="78"/>
      <c r="Z27" s="80"/>
      <c r="AA27" s="66"/>
      <c r="AB27" s="66"/>
      <c r="AC27" s="78"/>
      <c r="AD27" s="80"/>
      <c r="AE27" s="78"/>
      <c r="AF27" s="78"/>
      <c r="AG27" s="78"/>
      <c r="AH27" s="80"/>
    </row>
    <row r="28" spans="2:34" ht="15" customHeight="1" x14ac:dyDescent="0.2">
      <c r="B28" s="81" t="s">
        <v>70</v>
      </c>
      <c r="C28" s="115">
        <f>INDEX('8. Actual Income Statement'!$E$6:$Q$41,MATCH($B26,'8. Actual Income Statement'!$A$6:$A$41,0),MATCH(C$5,'8. Actual Income Statement'!$E$6:$Q$6,0))</f>
        <v>-36.780150150139029</v>
      </c>
      <c r="D28" s="116">
        <f>INDEX('8. Actual Income Statement'!$E$6:$Q$41,MATCH($B26,'8. Actual Income Statement'!$A$6:$A$41,0),MATCH(D$5,'8. Actual Income Statement'!$E$6:$Q$6,0))</f>
        <v>-40.305073641379636</v>
      </c>
      <c r="E28" s="116">
        <f>INDEX('8. Actual Income Statement'!$E$6:$Q$41,MATCH($B26,'8. Actual Income Statement'!$A$6:$A$41,0),MATCH(E$5,'8. Actual Income Statement'!$E$6:$Q$6,0))</f>
        <v>-18.058842592139623</v>
      </c>
      <c r="F28" s="100">
        <f t="shared" si="120"/>
        <v>-95.144066383658298</v>
      </c>
      <c r="G28" s="115">
        <f>INDEX('8. Actual Income Statement'!$E$6:$Q$41,MATCH($B26,'8. Actual Income Statement'!$A$6:$A$41,0),MATCH(G$5,'8. Actual Income Statement'!$E$6:$Q$6,0))</f>
        <v>14.782725069028654</v>
      </c>
      <c r="H28" s="116">
        <f>INDEX('8. Actual Income Statement'!$E$6:$Q$41,MATCH($B26,'8. Actual Income Statement'!$A$6:$A$41,0),MATCH(H$5,'8. Actual Income Statement'!$E$6:$Q$6,0))</f>
        <v>345.27872565329358</v>
      </c>
      <c r="I28" s="116">
        <f>INDEX('8. Actual Income Statement'!$E$6:$Q$41,MATCH($B26,'8. Actual Income Statement'!$A$6:$A$41,0),MATCH(I$5,'8. Actual Income Statement'!$E$6:$Q$6,0))</f>
        <v>597.21097256172027</v>
      </c>
      <c r="J28" s="100">
        <f t="shared" si="121"/>
        <v>957.27242328404247</v>
      </c>
      <c r="K28" s="115">
        <f>INDEX('8. Actual Income Statement'!$E$6:$Q$41,MATCH($B26,'8. Actual Income Statement'!$A$6:$A$41,0),MATCH(K$5,'8. Actual Income Statement'!$E$6:$Q$6,0))</f>
        <v>809.73022125544776</v>
      </c>
      <c r="L28" s="116">
        <f>INDEX('8. Actual Income Statement'!$E$6:$Q$41,MATCH($B26,'8. Actual Income Statement'!$A$6:$A$41,0),MATCH(L$5,'8. Actual Income Statement'!$E$6:$Q$6,0))</f>
        <v>725.94144818586653</v>
      </c>
      <c r="M28" s="116">
        <f>INDEX('8. Actual Income Statement'!$E$6:$Q$41,MATCH($B26,'8. Actual Income Statement'!$A$6:$A$41,0),MATCH(M$5,'8. Actual Income Statement'!$E$6:$Q$6,0))</f>
        <v>568.84534378813271</v>
      </c>
      <c r="N28" s="100">
        <f t="shared" si="122"/>
        <v>2104.517013229447</v>
      </c>
      <c r="O28" s="115">
        <f>INDEX('8. Actual Income Statement'!$E$6:$Q$41,MATCH($B26,'8. Actual Income Statement'!$A$6:$A$41,0),MATCH(O$5,'8. Actual Income Statement'!$E$6:$Q$6,0))</f>
        <v>93.304557624680527</v>
      </c>
      <c r="P28" s="116">
        <f>INDEX('8. Actual Income Statement'!$E$6:$Q$41,MATCH($B26,'8. Actual Income Statement'!$A$6:$A$41,0),MATCH(P$5,'8. Actual Income Statement'!$E$6:$Q$6,0))</f>
        <v>-5.0584431479279308</v>
      </c>
      <c r="Q28" s="116">
        <f>INDEX('8. Actual Income Statement'!$E$6:$Q$41,MATCH($B26,'8. Actual Income Statement'!$A$6:$A$41,0),MATCH(Q$5,'8. Actual Income Statement'!$E$6:$Q$6,0))</f>
        <v>-20.073221945487123</v>
      </c>
      <c r="R28" s="100">
        <f t="shared" si="123"/>
        <v>68.172892531265475</v>
      </c>
      <c r="S28" s="107">
        <f t="shared" si="124"/>
        <v>3034.8182626610969</v>
      </c>
      <c r="T28" s="79"/>
      <c r="U28" s="78"/>
      <c r="AC28" s="78"/>
      <c r="AD28" s="80"/>
    </row>
    <row r="29" spans="2:34" ht="15" customHeight="1" x14ac:dyDescent="0.2">
      <c r="B29" s="81" t="s">
        <v>82</v>
      </c>
      <c r="C29" s="98">
        <f t="shared" ref="C29" si="125">C28-C27</f>
        <v>-2.5424291513124899</v>
      </c>
      <c r="D29" s="97">
        <f t="shared" ref="D29" si="126">D28-D27</f>
        <v>-6.9806142121458379</v>
      </c>
      <c r="E29" s="97">
        <f t="shared" ref="E29" si="127">E28-E27</f>
        <v>-2.2250707009583337</v>
      </c>
      <c r="F29" s="99">
        <f t="shared" ref="F29:G29" si="128">F28-F27</f>
        <v>-11.748114064416669</v>
      </c>
      <c r="G29" s="98">
        <f t="shared" si="128"/>
        <v>-4.4650295019166748</v>
      </c>
      <c r="H29" s="97">
        <f t="shared" ref="H29" si="129">H28-H27</f>
        <v>12.633008729458368</v>
      </c>
      <c r="I29" s="97">
        <f t="shared" ref="I29" si="130">I28-I27</f>
        <v>20.674182359416591</v>
      </c>
      <c r="J29" s="99">
        <f t="shared" ref="J29:K29" si="131">J28-J27</f>
        <v>28.842161586958241</v>
      </c>
      <c r="K29" s="98">
        <f t="shared" si="131"/>
        <v>93.611315308916801</v>
      </c>
      <c r="L29" s="97">
        <f t="shared" ref="L29" si="132">L28-L27</f>
        <v>9.7298624622501393</v>
      </c>
      <c r="M29" s="97">
        <f t="shared" ref="M29" si="133">M28-M27</f>
        <v>26.546727410374729</v>
      </c>
      <c r="N29" s="99">
        <f t="shared" ref="N29:O29" si="134">N28-N27</f>
        <v>129.88790518154178</v>
      </c>
      <c r="O29" s="98">
        <f t="shared" si="134"/>
        <v>3.9950383394999136</v>
      </c>
      <c r="P29" s="97">
        <f t="shared" ref="P29" si="135">P28-P27</f>
        <v>-3.183282452625007</v>
      </c>
      <c r="Q29" s="97">
        <f t="shared" ref="Q29" si="136">Q28-Q27</f>
        <v>-2.8861263126250023</v>
      </c>
      <c r="R29" s="99">
        <f t="shared" ref="R29" si="137">R28-R27</f>
        <v>-2.0743704257500895</v>
      </c>
      <c r="S29" s="106">
        <f t="shared" si="43"/>
        <v>144.90758227833339</v>
      </c>
      <c r="T29" s="79"/>
      <c r="U29" s="78"/>
      <c r="AC29" s="78"/>
      <c r="AD29" s="80"/>
    </row>
    <row r="30" spans="2:34" ht="15" customHeight="1" thickBot="1" x14ac:dyDescent="0.25">
      <c r="B30" s="102" t="s">
        <v>79</v>
      </c>
      <c r="C30" s="109">
        <f t="shared" ref="C30" si="138">C29/C27</f>
        <v>7.4258130422863985E-2</v>
      </c>
      <c r="D30" s="110">
        <f t="shared" ref="D30" si="139">D29/D27</f>
        <v>0.20947419198110417</v>
      </c>
      <c r="E30" s="110">
        <f t="shared" ref="E30" si="140">E29/E27</f>
        <v>0.14052688874453217</v>
      </c>
      <c r="F30" s="111">
        <f t="shared" ref="F30:G30" si="141">F29/F27</f>
        <v>0.14087151399680187</v>
      </c>
      <c r="G30" s="109">
        <f t="shared" si="141"/>
        <v>-0.2319766435850486</v>
      </c>
      <c r="H30" s="110">
        <f t="shared" ref="H30" si="142">H29/H27</f>
        <v>3.7977367772184203E-2</v>
      </c>
      <c r="I30" s="110">
        <f t="shared" ref="I30" si="143">I29/I27</f>
        <v>3.5859259479628577E-2</v>
      </c>
      <c r="J30" s="111">
        <f t="shared" ref="J30:K30" si="144">J29/J27</f>
        <v>3.1065512162687856E-2</v>
      </c>
      <c r="K30" s="109">
        <f t="shared" si="144"/>
        <v>0.13072035179016248</v>
      </c>
      <c r="L30" s="110">
        <f t="shared" ref="L30" si="145">L29/L27</f>
        <v>1.3585178816145066E-2</v>
      </c>
      <c r="M30" s="110">
        <f t="shared" ref="M30" si="146">M29/M27</f>
        <v>4.8952231498747972E-2</v>
      </c>
      <c r="N30" s="111">
        <f t="shared" ref="N30:O30" si="147">N29/N27</f>
        <v>6.5778380685346735E-2</v>
      </c>
      <c r="O30" s="109">
        <f t="shared" si="147"/>
        <v>4.4732503001646121E-2</v>
      </c>
      <c r="P30" s="110">
        <f t="shared" ref="P30" si="148">P29/P27</f>
        <v>1.6976051495740005</v>
      </c>
      <c r="Q30" s="110">
        <f t="shared" ref="Q30" si="149">Q29/Q27</f>
        <v>0.16792402708847809</v>
      </c>
      <c r="R30" s="111">
        <f t="shared" ref="R30" si="150">R29/R27</f>
        <v>-2.9529555151770123E-2</v>
      </c>
      <c r="S30" s="112">
        <f t="shared" si="57"/>
        <v>5.0142581659008451E-2</v>
      </c>
      <c r="T30" s="103"/>
      <c r="U30" s="78"/>
      <c r="AC30" s="78"/>
      <c r="AD30" s="80"/>
    </row>
  </sheetData>
  <pageMargins left="0.7" right="0.7" top="0.75" bottom="0.75" header="0.3" footer="0.3"/>
  <pageSetup scale="83" orientation="landscape" r:id="rId1"/>
  <ignoredErrors>
    <ignoredError sqref="F7:N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FFFFCC"/>
    <pageSetUpPr fitToPage="1"/>
  </sheetPr>
  <dimension ref="A1:T40"/>
  <sheetViews>
    <sheetView showGridLines="0" zoomScaleNormal="100" workbookViewId="0"/>
  </sheetViews>
  <sheetFormatPr defaultRowHeight="12" x14ac:dyDescent="0.2"/>
  <cols>
    <col min="1" max="1" width="3" customWidth="1"/>
    <col min="2" max="3" width="3" style="1" customWidth="1"/>
    <col min="4" max="4" width="15.7109375" customWidth="1"/>
    <col min="5" max="5" width="15.7109375" style="2" customWidth="1"/>
    <col min="6" max="6" width="10.7109375" style="2" customWidth="1"/>
    <col min="7" max="7" width="3" style="2" customWidth="1"/>
    <col min="8" max="19" width="11.7109375" customWidth="1"/>
    <col min="20" max="20" width="9.7109375" customWidth="1"/>
  </cols>
  <sheetData>
    <row r="1" spans="1:20" ht="15.75" x14ac:dyDescent="0.25">
      <c r="A1" s="3" t="s">
        <v>36</v>
      </c>
    </row>
    <row r="2" spans="1:20" ht="15.75" x14ac:dyDescent="0.25">
      <c r="A2" s="3" t="s">
        <v>59</v>
      </c>
    </row>
    <row r="3" spans="1:20" ht="12.75" customHeight="1" x14ac:dyDescent="0.2">
      <c r="A3" s="10"/>
      <c r="B3" s="11"/>
      <c r="C3" s="11"/>
      <c r="D3" s="12"/>
      <c r="E3" s="16"/>
      <c r="F3" s="16"/>
      <c r="G3" s="16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4" spans="1:20" ht="12.75" customHeight="1" x14ac:dyDescent="0.2">
      <c r="A4" s="12"/>
      <c r="B4" s="11"/>
      <c r="C4" s="11"/>
      <c r="D4" s="12"/>
      <c r="E4" s="16"/>
      <c r="F4" s="16"/>
      <c r="G4" s="16"/>
      <c r="H4" s="2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2.75" customHeight="1" x14ac:dyDescent="0.2">
      <c r="A5" s="12"/>
      <c r="B5" s="11"/>
      <c r="C5" s="11"/>
      <c r="D5" s="12"/>
      <c r="E5" s="16"/>
      <c r="F5" s="16"/>
      <c r="G5" s="16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s="1" customFormat="1" ht="12.75" customHeight="1" thickBot="1" x14ac:dyDescent="0.25">
      <c r="A6" s="11" t="s">
        <v>11</v>
      </c>
      <c r="B6" s="11"/>
      <c r="C6" s="11"/>
      <c r="D6" s="11"/>
      <c r="E6" s="14" t="s">
        <v>7</v>
      </c>
      <c r="F6" s="15" t="s">
        <v>12</v>
      </c>
      <c r="G6" s="14"/>
      <c r="H6" s="32" t="s">
        <v>39</v>
      </c>
      <c r="I6" s="32" t="s">
        <v>40</v>
      </c>
      <c r="J6" s="32" t="s">
        <v>41</v>
      </c>
      <c r="K6" s="32" t="s">
        <v>42</v>
      </c>
      <c r="L6" s="32" t="s">
        <v>26</v>
      </c>
      <c r="M6" s="32" t="s">
        <v>43</v>
      </c>
      <c r="N6" s="32" t="s">
        <v>44</v>
      </c>
      <c r="O6" s="32" t="s">
        <v>45</v>
      </c>
      <c r="P6" s="32" t="s">
        <v>46</v>
      </c>
      <c r="Q6" s="32" t="s">
        <v>47</v>
      </c>
      <c r="R6" s="32" t="s">
        <v>48</v>
      </c>
      <c r="S6" s="32" t="s">
        <v>49</v>
      </c>
      <c r="T6" s="23" t="s">
        <v>0</v>
      </c>
    </row>
    <row r="7" spans="1:20" ht="12.75" customHeight="1" thickTop="1" x14ac:dyDescent="0.2">
      <c r="A7" s="12"/>
      <c r="B7" s="11"/>
      <c r="C7" s="11"/>
      <c r="D7" s="12"/>
      <c r="E7" s="16"/>
      <c r="F7" s="16"/>
      <c r="G7" s="16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ht="12.75" customHeight="1" x14ac:dyDescent="0.2">
      <c r="A8" s="33" t="s">
        <v>27</v>
      </c>
      <c r="B8" s="34"/>
      <c r="C8" s="34"/>
      <c r="D8" s="34"/>
      <c r="E8" s="16"/>
      <c r="F8" s="16"/>
      <c r="G8" s="16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ht="12.75" customHeight="1" x14ac:dyDescent="0.2">
      <c r="A9" s="11"/>
      <c r="B9" s="11" t="s">
        <v>2</v>
      </c>
      <c r="C9" s="11"/>
      <c r="D9" s="12"/>
      <c r="E9" s="134">
        <v>2</v>
      </c>
      <c r="F9" s="17">
        <v>1</v>
      </c>
      <c r="G9" s="17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ht="12.75" customHeight="1" x14ac:dyDescent="0.2">
      <c r="A10" s="11"/>
      <c r="B10" s="11" t="s">
        <v>3</v>
      </c>
      <c r="C10" s="11"/>
      <c r="D10" s="12"/>
      <c r="E10" s="135">
        <v>0.82</v>
      </c>
      <c r="F10" s="18">
        <f>IF(E9&gt;0,E10/E9,0)</f>
        <v>0.41</v>
      </c>
      <c r="G10" s="17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ht="12.75" customHeight="1" x14ac:dyDescent="0.2">
      <c r="A11" s="11"/>
      <c r="B11" s="11" t="s">
        <v>10</v>
      </c>
      <c r="C11" s="11"/>
      <c r="D11" s="12"/>
      <c r="E11" s="53">
        <f>E9-E10</f>
        <v>1.1800000000000002</v>
      </c>
      <c r="F11" s="17">
        <f>IF(E9&gt;0,E11/E9,0)</f>
        <v>0.59000000000000008</v>
      </c>
      <c r="G11" s="17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 ht="12.75" customHeight="1" x14ac:dyDescent="0.2">
      <c r="A12" s="11"/>
      <c r="B12" s="11" t="s">
        <v>6</v>
      </c>
      <c r="C12" s="11"/>
      <c r="D12" s="12"/>
      <c r="E12" s="16"/>
      <c r="F12" s="16"/>
      <c r="G12" s="16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 ht="12.75" customHeight="1" thickBot="1" x14ac:dyDescent="0.25">
      <c r="A13" s="11"/>
      <c r="B13" s="11"/>
      <c r="C13" s="11" t="s">
        <v>9</v>
      </c>
      <c r="D13" s="12"/>
      <c r="E13" s="16"/>
      <c r="F13" s="16"/>
      <c r="G13" s="16"/>
      <c r="H13" s="36">
        <f t="shared" ref="H13:S13" si="0">IF(H14=0,0,H14/$T$14)</f>
        <v>4.2468856172140435E-3</v>
      </c>
      <c r="I13" s="36">
        <f t="shared" si="0"/>
        <v>5.0962627406568517E-3</v>
      </c>
      <c r="J13" s="36">
        <f t="shared" si="0"/>
        <v>9.9093997734994339E-3</v>
      </c>
      <c r="K13" s="36">
        <f t="shared" si="0"/>
        <v>1.9818799546998868E-2</v>
      </c>
      <c r="L13" s="36">
        <f t="shared" si="0"/>
        <v>0.10956964892412233</v>
      </c>
      <c r="M13" s="36">
        <f t="shared" si="0"/>
        <v>0.17921857304643266</v>
      </c>
      <c r="N13" s="36">
        <f t="shared" si="0"/>
        <v>0.21913929784824465</v>
      </c>
      <c r="O13" s="36">
        <f t="shared" si="0"/>
        <v>0.21913929784824465</v>
      </c>
      <c r="P13" s="36">
        <f t="shared" si="0"/>
        <v>0.16902604756511894</v>
      </c>
      <c r="Q13" s="36">
        <f t="shared" si="0"/>
        <v>3.992072480181201E-2</v>
      </c>
      <c r="R13" s="36">
        <f t="shared" si="0"/>
        <v>1.5855039637599096E-2</v>
      </c>
      <c r="S13" s="36">
        <f t="shared" si="0"/>
        <v>9.0600226500566258E-3</v>
      </c>
      <c r="T13" s="37">
        <f>SUM(H13:S13)</f>
        <v>1.0000000000000002</v>
      </c>
    </row>
    <row r="14" spans="1:20" ht="12.75" customHeight="1" x14ac:dyDescent="0.2">
      <c r="A14" s="11"/>
      <c r="B14" s="11"/>
      <c r="C14" s="1" t="s">
        <v>6</v>
      </c>
      <c r="D14" s="12"/>
      <c r="E14" s="16"/>
      <c r="F14" s="16"/>
      <c r="G14" s="16"/>
      <c r="H14" s="136">
        <v>16.5</v>
      </c>
      <c r="I14" s="136">
        <v>19.8</v>
      </c>
      <c r="J14" s="136">
        <v>38.5</v>
      </c>
      <c r="K14" s="136">
        <v>77</v>
      </c>
      <c r="L14" s="136">
        <v>425.70000000000005</v>
      </c>
      <c r="M14" s="136">
        <v>696.30000000000007</v>
      </c>
      <c r="N14" s="136">
        <v>851.40000000000009</v>
      </c>
      <c r="O14" s="136">
        <v>851.40000000000009</v>
      </c>
      <c r="P14" s="136">
        <v>656.7</v>
      </c>
      <c r="Q14" s="136">
        <v>155.10000000000002</v>
      </c>
      <c r="R14" s="136">
        <v>61.600000000000009</v>
      </c>
      <c r="S14" s="136">
        <v>35.200000000000003</v>
      </c>
      <c r="T14" s="38">
        <f>SUM(H14:S14)</f>
        <v>3885.2</v>
      </c>
    </row>
    <row r="15" spans="1:20" ht="12.75" customHeight="1" x14ac:dyDescent="0.2">
      <c r="A15" s="12"/>
      <c r="B15" s="11"/>
      <c r="C15" s="11"/>
      <c r="D15" s="12"/>
      <c r="E15" s="16"/>
      <c r="F15" s="16"/>
      <c r="G15" s="1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 spans="1:20" ht="12.75" customHeight="1" x14ac:dyDescent="0.2">
      <c r="A16" s="12"/>
      <c r="B16" s="11"/>
      <c r="C16" s="29" t="s">
        <v>55</v>
      </c>
      <c r="D16" s="39"/>
      <c r="E16" s="40"/>
      <c r="F16" s="40"/>
      <c r="G16" s="40"/>
      <c r="H16" s="137">
        <v>15</v>
      </c>
      <c r="I16" s="137">
        <v>18</v>
      </c>
      <c r="J16" s="137">
        <v>35</v>
      </c>
      <c r="K16" s="137">
        <v>70</v>
      </c>
      <c r="L16" s="137">
        <v>387</v>
      </c>
      <c r="M16" s="137">
        <v>633</v>
      </c>
      <c r="N16" s="137">
        <v>774</v>
      </c>
      <c r="O16" s="137">
        <v>774</v>
      </c>
      <c r="P16" s="137">
        <v>597</v>
      </c>
      <c r="Q16" s="137">
        <v>141</v>
      </c>
      <c r="R16" s="137">
        <v>56</v>
      </c>
      <c r="S16" s="137">
        <v>32</v>
      </c>
      <c r="T16" s="54">
        <f>SUM(H16:S16)</f>
        <v>3532</v>
      </c>
    </row>
    <row r="17" spans="1:20" ht="12.75" customHeight="1" x14ac:dyDescent="0.2">
      <c r="A17" s="12"/>
      <c r="B17" s="11"/>
      <c r="C17" s="30" t="s">
        <v>56</v>
      </c>
      <c r="D17" s="24"/>
      <c r="E17" s="41"/>
      <c r="F17" s="41"/>
      <c r="G17" s="41"/>
      <c r="H17" s="55">
        <f t="shared" ref="H17:T17" si="1">+H14/H16-1</f>
        <v>0.10000000000000009</v>
      </c>
      <c r="I17" s="55">
        <f t="shared" si="1"/>
        <v>0.10000000000000009</v>
      </c>
      <c r="J17" s="55">
        <f t="shared" si="1"/>
        <v>0.10000000000000009</v>
      </c>
      <c r="K17" s="55">
        <f t="shared" si="1"/>
        <v>0.10000000000000009</v>
      </c>
      <c r="L17" s="55">
        <f t="shared" si="1"/>
        <v>0.10000000000000009</v>
      </c>
      <c r="M17" s="55">
        <f t="shared" si="1"/>
        <v>0.10000000000000009</v>
      </c>
      <c r="N17" s="55">
        <f t="shared" si="1"/>
        <v>0.10000000000000009</v>
      </c>
      <c r="O17" s="55">
        <f t="shared" si="1"/>
        <v>0.10000000000000009</v>
      </c>
      <c r="P17" s="55">
        <f t="shared" si="1"/>
        <v>0.10000000000000009</v>
      </c>
      <c r="Q17" s="55">
        <f t="shared" si="1"/>
        <v>0.10000000000000009</v>
      </c>
      <c r="R17" s="55">
        <f t="shared" si="1"/>
        <v>0.10000000000000009</v>
      </c>
      <c r="S17" s="55">
        <f t="shared" si="1"/>
        <v>0.10000000000000009</v>
      </c>
      <c r="T17" s="56">
        <f t="shared" si="1"/>
        <v>9.9999999999999867E-2</v>
      </c>
    </row>
    <row r="18" spans="1:20" ht="12.75" customHeight="1" x14ac:dyDescent="0.2">
      <c r="A18" s="12"/>
      <c r="B18" s="11"/>
      <c r="C18" s="11"/>
      <c r="D18" s="12"/>
      <c r="E18" s="16"/>
      <c r="F18" s="16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ht="12.75" customHeight="1" x14ac:dyDescent="0.2">
      <c r="A19" s="12"/>
      <c r="B19" s="11"/>
      <c r="C19" s="11"/>
      <c r="D19" s="12"/>
      <c r="E19" s="16"/>
      <c r="F19" s="16"/>
      <c r="G19" s="1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ht="12.75" customHeight="1" x14ac:dyDescent="0.2">
      <c r="A20" s="12"/>
      <c r="B20" s="11" t="s">
        <v>8</v>
      </c>
      <c r="C20" s="11"/>
      <c r="D20" s="12"/>
      <c r="E20" s="19">
        <f>T14*E9</f>
        <v>7770.4</v>
      </c>
      <c r="F20" s="17"/>
      <c r="G20" s="16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 ht="12.75" customHeight="1" x14ac:dyDescent="0.2">
      <c r="A21" s="12"/>
      <c r="B21" s="11" t="s">
        <v>4</v>
      </c>
      <c r="C21" s="11"/>
      <c r="D21" s="12"/>
      <c r="E21" s="20">
        <f>E10*T14</f>
        <v>3185.8639999999996</v>
      </c>
      <c r="F21" s="17"/>
      <c r="G21" s="1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ht="12.75" customHeight="1" x14ac:dyDescent="0.2">
      <c r="A22" s="11"/>
      <c r="B22" s="11" t="s">
        <v>5</v>
      </c>
      <c r="C22" s="11"/>
      <c r="D22" s="12"/>
      <c r="E22" s="21">
        <f>E20-E21</f>
        <v>4584.5360000000001</v>
      </c>
      <c r="F22" s="17">
        <f>IF(E20&gt;0,E22/E20,0)</f>
        <v>0.59000000000000008</v>
      </c>
      <c r="G22" s="16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2.75" customHeight="1" x14ac:dyDescent="0.2">
      <c r="A23" s="12"/>
      <c r="B23" s="11"/>
      <c r="C23" s="11"/>
      <c r="D23" s="12"/>
      <c r="E23" s="19"/>
      <c r="F23" s="16"/>
      <c r="G23" s="16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ht="12.75" customHeight="1" x14ac:dyDescent="0.2">
      <c r="A24" s="33" t="s">
        <v>28</v>
      </c>
      <c r="B24" s="34"/>
      <c r="C24" s="34"/>
      <c r="D24" s="34"/>
      <c r="E24" s="16"/>
      <c r="F24" s="16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 ht="12.75" customHeight="1" x14ac:dyDescent="0.2">
      <c r="A25" s="11"/>
      <c r="B25" s="11" t="s">
        <v>2</v>
      </c>
      <c r="C25" s="11"/>
      <c r="D25" s="12"/>
      <c r="E25" s="134">
        <v>2.25</v>
      </c>
      <c r="F25" s="17">
        <v>1</v>
      </c>
      <c r="G25" s="17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ht="12.75" customHeight="1" x14ac:dyDescent="0.2">
      <c r="A26" s="11"/>
      <c r="B26" s="11" t="s">
        <v>3</v>
      </c>
      <c r="C26" s="11"/>
      <c r="D26" s="12"/>
      <c r="E26" s="135">
        <v>0.66</v>
      </c>
      <c r="F26" s="18">
        <f>IF(E25&gt;0,E26/E25,0)</f>
        <v>0.29333333333333333</v>
      </c>
      <c r="G26" s="17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 ht="12.75" customHeight="1" x14ac:dyDescent="0.2">
      <c r="A27" s="11"/>
      <c r="B27" s="11" t="s">
        <v>10</v>
      </c>
      <c r="C27" s="11"/>
      <c r="D27" s="12"/>
      <c r="E27" s="53">
        <f>E25-E26</f>
        <v>1.5899999999999999</v>
      </c>
      <c r="F27" s="17">
        <f>IF(E25&gt;0,E27/E25,0)</f>
        <v>0.70666666666666655</v>
      </c>
      <c r="G27" s="17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 ht="12.75" customHeight="1" x14ac:dyDescent="0.2">
      <c r="A28" s="11"/>
      <c r="B28" s="11" t="s">
        <v>6</v>
      </c>
      <c r="C28" s="11"/>
      <c r="D28" s="12"/>
      <c r="E28" s="16"/>
      <c r="F28" s="16"/>
      <c r="G28" s="16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ht="12.75" customHeight="1" thickBot="1" x14ac:dyDescent="0.25">
      <c r="A29" s="11"/>
      <c r="B29" s="11"/>
      <c r="C29" s="11" t="s">
        <v>9</v>
      </c>
      <c r="D29" s="12"/>
      <c r="E29" s="16"/>
      <c r="F29" s="16"/>
      <c r="G29" s="16"/>
      <c r="H29" s="36">
        <f>IF(H30=0,0,H30/$T$30)</f>
        <v>5.9523809523809521E-3</v>
      </c>
      <c r="I29" s="36">
        <f t="shared" ref="I29:S29" si="2">IF(I30=0,0,I30/$T$30)</f>
        <v>5.1020408163265311E-3</v>
      </c>
      <c r="J29" s="36">
        <f t="shared" si="2"/>
        <v>1.0204081632653062E-2</v>
      </c>
      <c r="K29" s="36">
        <f t="shared" si="2"/>
        <v>2.0408163265306124E-2</v>
      </c>
      <c r="L29" s="36">
        <f t="shared" si="2"/>
        <v>0.10969387755102042</v>
      </c>
      <c r="M29" s="36">
        <f t="shared" si="2"/>
        <v>0.179421768707483</v>
      </c>
      <c r="N29" s="36">
        <f t="shared" si="2"/>
        <v>0.21938775510204084</v>
      </c>
      <c r="O29" s="36">
        <f t="shared" si="2"/>
        <v>0.21938775510204084</v>
      </c>
      <c r="P29" s="36">
        <f t="shared" si="2"/>
        <v>0.17006802721088435</v>
      </c>
      <c r="Q29" s="36">
        <f t="shared" si="2"/>
        <v>3.9965986394557826E-2</v>
      </c>
      <c r="R29" s="36">
        <f t="shared" si="2"/>
        <v>1.0204081632653062E-2</v>
      </c>
      <c r="S29" s="36">
        <f t="shared" si="2"/>
        <v>1.0204081632653062E-2</v>
      </c>
      <c r="T29" s="37">
        <f>SUM(H29:S29)</f>
        <v>1</v>
      </c>
    </row>
    <row r="30" spans="1:20" ht="12.75" customHeight="1" x14ac:dyDescent="0.2">
      <c r="A30" s="11"/>
      <c r="B30" s="11"/>
      <c r="C30" s="1" t="s">
        <v>6</v>
      </c>
      <c r="D30" s="12"/>
      <c r="E30" s="16"/>
      <c r="F30" s="16"/>
      <c r="G30" s="16"/>
      <c r="H30" s="136">
        <v>8.0499999999999989</v>
      </c>
      <c r="I30" s="136">
        <v>6.8999999999999995</v>
      </c>
      <c r="J30" s="136">
        <v>13.799999999999999</v>
      </c>
      <c r="K30" s="136">
        <v>27.599999999999998</v>
      </c>
      <c r="L30" s="136">
        <v>148.35</v>
      </c>
      <c r="M30" s="136">
        <v>242.64999999999998</v>
      </c>
      <c r="N30" s="136">
        <v>296.7</v>
      </c>
      <c r="O30" s="136">
        <v>296.7</v>
      </c>
      <c r="P30" s="136">
        <v>229.99999999999997</v>
      </c>
      <c r="Q30" s="136">
        <v>54.05</v>
      </c>
      <c r="R30" s="136">
        <v>13.799999999999999</v>
      </c>
      <c r="S30" s="136">
        <v>13.799999999999999</v>
      </c>
      <c r="T30" s="38">
        <f>SUM(H30:S30)</f>
        <v>1352.3999999999999</v>
      </c>
    </row>
    <row r="31" spans="1:20" ht="12.75" customHeight="1" x14ac:dyDescent="0.2">
      <c r="A31" s="12"/>
      <c r="B31" s="11"/>
      <c r="C31" s="11"/>
      <c r="D31" s="12"/>
      <c r="E31" s="16"/>
      <c r="F31" s="16"/>
      <c r="G31" s="16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 x14ac:dyDescent="0.2">
      <c r="C32" s="29" t="s">
        <v>55</v>
      </c>
      <c r="D32" s="39"/>
      <c r="E32" s="40"/>
      <c r="F32" s="40"/>
      <c r="G32" s="40"/>
      <c r="H32" s="137">
        <v>7</v>
      </c>
      <c r="I32" s="137">
        <v>6</v>
      </c>
      <c r="J32" s="137">
        <v>12</v>
      </c>
      <c r="K32" s="137">
        <v>24</v>
      </c>
      <c r="L32" s="137">
        <v>129</v>
      </c>
      <c r="M32" s="137">
        <v>211</v>
      </c>
      <c r="N32" s="137">
        <v>258</v>
      </c>
      <c r="O32" s="137">
        <v>258</v>
      </c>
      <c r="P32" s="137">
        <v>200</v>
      </c>
      <c r="Q32" s="137">
        <v>47</v>
      </c>
      <c r="R32" s="137">
        <v>12</v>
      </c>
      <c r="S32" s="137">
        <v>12</v>
      </c>
      <c r="T32" s="54">
        <f>+SUM(H32:S32)</f>
        <v>1176</v>
      </c>
    </row>
    <row r="33" spans="1:20" x14ac:dyDescent="0.2">
      <c r="C33" s="30" t="s">
        <v>56</v>
      </c>
      <c r="D33" s="24"/>
      <c r="E33" s="41"/>
      <c r="F33" s="41"/>
      <c r="G33" s="41"/>
      <c r="H33" s="55">
        <f t="shared" ref="H33:T33" si="3">+H30/H32-1</f>
        <v>0.14999999999999991</v>
      </c>
      <c r="I33" s="55">
        <f t="shared" si="3"/>
        <v>0.14999999999999991</v>
      </c>
      <c r="J33" s="55">
        <f t="shared" si="3"/>
        <v>0.14999999999999991</v>
      </c>
      <c r="K33" s="55">
        <f t="shared" si="3"/>
        <v>0.14999999999999991</v>
      </c>
      <c r="L33" s="55">
        <f t="shared" si="3"/>
        <v>0.14999999999999991</v>
      </c>
      <c r="M33" s="55">
        <f t="shared" si="3"/>
        <v>0.14999999999999991</v>
      </c>
      <c r="N33" s="55">
        <f t="shared" si="3"/>
        <v>0.14999999999999991</v>
      </c>
      <c r="O33" s="55">
        <f t="shared" si="3"/>
        <v>0.14999999999999991</v>
      </c>
      <c r="P33" s="55">
        <f t="shared" si="3"/>
        <v>0.14999999999999991</v>
      </c>
      <c r="Q33" s="55">
        <f t="shared" si="3"/>
        <v>0.14999999999999991</v>
      </c>
      <c r="R33" s="55">
        <f t="shared" si="3"/>
        <v>0.14999999999999991</v>
      </c>
      <c r="S33" s="55">
        <f t="shared" si="3"/>
        <v>0.14999999999999991</v>
      </c>
      <c r="T33" s="56">
        <f t="shared" si="3"/>
        <v>0.14999999999999991</v>
      </c>
    </row>
    <row r="35" spans="1:20" ht="12.75" customHeight="1" x14ac:dyDescent="0.2">
      <c r="A35" s="12"/>
      <c r="B35" s="11" t="s">
        <v>8</v>
      </c>
      <c r="C35" s="11"/>
      <c r="D35" s="12"/>
      <c r="E35" s="19">
        <f>T30*E25</f>
        <v>3042.8999999999996</v>
      </c>
      <c r="F35" s="17"/>
      <c r="G35" s="16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 ht="12.75" customHeight="1" x14ac:dyDescent="0.2">
      <c r="A36" s="12"/>
      <c r="B36" s="11" t="s">
        <v>4</v>
      </c>
      <c r="C36" s="11"/>
      <c r="D36" s="12"/>
      <c r="E36" s="20">
        <f>E26*T30</f>
        <v>892.58399999999995</v>
      </c>
      <c r="F36" s="17"/>
      <c r="G36" s="16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 ht="12.75" customHeight="1" x14ac:dyDescent="0.2">
      <c r="A37" s="11"/>
      <c r="B37" s="11" t="s">
        <v>5</v>
      </c>
      <c r="C37" s="11"/>
      <c r="D37" s="12"/>
      <c r="E37" s="21">
        <f>E35-E36</f>
        <v>2150.3159999999998</v>
      </c>
      <c r="F37" s="17">
        <f>IF(E35&gt;0,E37/E35,0)</f>
        <v>0.70666666666666667</v>
      </c>
      <c r="G37" s="16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ht="12.75" customHeight="1" x14ac:dyDescent="0.2">
      <c r="A38" s="5"/>
      <c r="B38" s="6"/>
      <c r="C38" s="6"/>
      <c r="D38" s="5"/>
      <c r="E38" s="8"/>
      <c r="F38" s="7"/>
      <c r="G38" s="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ht="12.75" customHeight="1" x14ac:dyDescent="0.2">
      <c r="A39" s="5"/>
      <c r="B39" s="6"/>
      <c r="C39" s="6"/>
      <c r="D39" s="5"/>
      <c r="E39" s="9"/>
      <c r="F39" s="7"/>
      <c r="G39" s="7"/>
      <c r="H39" s="5"/>
      <c r="I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">
      <c r="J40" s="5"/>
    </row>
  </sheetData>
  <phoneticPr fontId="5" type="noConversion"/>
  <pageMargins left="0.75" right="0.75" top="1" bottom="1" header="0.5" footer="0.5"/>
  <pageSetup scale="65" orientation="landscape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  <pageSetUpPr fitToPage="1"/>
  </sheetPr>
  <dimension ref="A1:K20"/>
  <sheetViews>
    <sheetView showGridLines="0" zoomScaleNormal="100" workbookViewId="0"/>
  </sheetViews>
  <sheetFormatPr defaultRowHeight="12" x14ac:dyDescent="0.2"/>
  <cols>
    <col min="1" max="1" width="9.85546875" style="27" bestFit="1" customWidth="1"/>
    <col min="2" max="2" width="22.42578125" style="27" customWidth="1"/>
    <col min="3" max="3" width="27.5703125" customWidth="1"/>
    <col min="4" max="4" width="15.42578125" bestFit="1" customWidth="1"/>
    <col min="5" max="5" width="25.28515625" style="27" bestFit="1" customWidth="1"/>
    <col min="6" max="6" width="30.5703125" bestFit="1" customWidth="1"/>
    <col min="7" max="7" width="12.28515625" style="28" bestFit="1" customWidth="1"/>
    <col min="8" max="8" width="3.85546875" customWidth="1"/>
  </cols>
  <sheetData>
    <row r="1" spans="1:11" ht="15.75" x14ac:dyDescent="0.25">
      <c r="A1" s="3" t="s">
        <v>36</v>
      </c>
    </row>
    <row r="2" spans="1:11" ht="15.75" x14ac:dyDescent="0.25">
      <c r="A2" s="3" t="s">
        <v>69</v>
      </c>
    </row>
    <row r="4" spans="1:11" ht="12.75" thickBot="1" x14ac:dyDescent="0.25"/>
    <row r="5" spans="1:11" ht="15" x14ac:dyDescent="0.25">
      <c r="A5" s="140" t="s">
        <v>38</v>
      </c>
      <c r="B5" s="141" t="s">
        <v>29</v>
      </c>
      <c r="C5" s="141" t="s">
        <v>30</v>
      </c>
      <c r="D5" s="147" t="s">
        <v>50</v>
      </c>
      <c r="E5" s="141" t="s">
        <v>51</v>
      </c>
      <c r="F5" s="141" t="s">
        <v>52</v>
      </c>
      <c r="G5" s="148" t="s">
        <v>53</v>
      </c>
    </row>
    <row r="6" spans="1:11" x14ac:dyDescent="0.2">
      <c r="A6" s="142" t="s">
        <v>39</v>
      </c>
      <c r="B6" s="138">
        <v>18</v>
      </c>
      <c r="C6" s="138">
        <v>8</v>
      </c>
      <c r="D6" s="146">
        <f>+SUM(B6:C6)</f>
        <v>26</v>
      </c>
      <c r="E6" s="139">
        <v>2</v>
      </c>
      <c r="F6" s="139">
        <v>2.25</v>
      </c>
      <c r="G6" s="149">
        <f t="shared" ref="G6:G17" si="0">+B6*E6+C6*F6</f>
        <v>54</v>
      </c>
      <c r="I6" s="52"/>
      <c r="K6" s="52"/>
    </row>
    <row r="7" spans="1:11" x14ac:dyDescent="0.2">
      <c r="A7" s="142" t="s">
        <v>40</v>
      </c>
      <c r="B7" s="138">
        <v>20</v>
      </c>
      <c r="C7" s="138">
        <v>7</v>
      </c>
      <c r="D7" s="146">
        <f t="shared" ref="D7:D17" si="1">+SUM(B7:C7)</f>
        <v>27</v>
      </c>
      <c r="E7" s="139">
        <v>2</v>
      </c>
      <c r="F7" s="139">
        <v>2.25</v>
      </c>
      <c r="G7" s="149">
        <f t="shared" si="0"/>
        <v>55.75</v>
      </c>
      <c r="I7" s="52"/>
      <c r="K7" s="52"/>
    </row>
    <row r="8" spans="1:11" x14ac:dyDescent="0.2">
      <c r="A8" s="142" t="s">
        <v>41</v>
      </c>
      <c r="B8" s="138">
        <v>40</v>
      </c>
      <c r="C8" s="138">
        <v>13</v>
      </c>
      <c r="D8" s="146">
        <f t="shared" si="1"/>
        <v>53</v>
      </c>
      <c r="E8" s="139">
        <v>2</v>
      </c>
      <c r="F8" s="139">
        <v>2.25</v>
      </c>
      <c r="G8" s="149">
        <f t="shared" si="0"/>
        <v>109.25</v>
      </c>
      <c r="I8" s="52"/>
      <c r="K8" s="52"/>
    </row>
    <row r="9" spans="1:11" x14ac:dyDescent="0.2">
      <c r="A9" s="142" t="s">
        <v>42</v>
      </c>
      <c r="B9" s="138">
        <v>76</v>
      </c>
      <c r="C9" s="138">
        <v>30</v>
      </c>
      <c r="D9" s="146">
        <f t="shared" si="1"/>
        <v>106</v>
      </c>
      <c r="E9" s="139">
        <v>2</v>
      </c>
      <c r="F9" s="139">
        <v>2.25</v>
      </c>
      <c r="G9" s="149">
        <f t="shared" si="0"/>
        <v>219.5</v>
      </c>
      <c r="I9" s="52"/>
      <c r="K9" s="52"/>
    </row>
    <row r="10" spans="1:11" x14ac:dyDescent="0.2">
      <c r="A10" s="142" t="s">
        <v>26</v>
      </c>
      <c r="B10" s="138">
        <v>451</v>
      </c>
      <c r="C10" s="138">
        <v>156</v>
      </c>
      <c r="D10" s="146">
        <f t="shared" si="1"/>
        <v>607</v>
      </c>
      <c r="E10" s="139">
        <v>2</v>
      </c>
      <c r="F10" s="139">
        <v>2.25</v>
      </c>
      <c r="G10" s="149">
        <f t="shared" si="0"/>
        <v>1253</v>
      </c>
      <c r="I10" s="52"/>
      <c r="K10" s="52"/>
    </row>
    <row r="11" spans="1:11" x14ac:dyDescent="0.2">
      <c r="A11" s="142" t="s">
        <v>43</v>
      </c>
      <c r="B11" s="138">
        <v>717</v>
      </c>
      <c r="C11" s="138">
        <v>266</v>
      </c>
      <c r="D11" s="146">
        <f t="shared" si="1"/>
        <v>983</v>
      </c>
      <c r="E11" s="139">
        <v>2</v>
      </c>
      <c r="F11" s="139">
        <v>2.25</v>
      </c>
      <c r="G11" s="149">
        <f t="shared" si="0"/>
        <v>2032.5</v>
      </c>
      <c r="I11" s="52"/>
      <c r="K11" s="52"/>
    </row>
    <row r="12" spans="1:11" x14ac:dyDescent="0.2">
      <c r="A12" s="142" t="s">
        <v>44</v>
      </c>
      <c r="B12" s="138">
        <v>979</v>
      </c>
      <c r="C12" s="138">
        <v>335</v>
      </c>
      <c r="D12" s="146">
        <f t="shared" si="1"/>
        <v>1314</v>
      </c>
      <c r="E12" s="139">
        <v>2</v>
      </c>
      <c r="F12" s="139">
        <v>2.25</v>
      </c>
      <c r="G12" s="149">
        <f t="shared" si="0"/>
        <v>2711.75</v>
      </c>
      <c r="I12" s="52"/>
      <c r="K12" s="52"/>
    </row>
    <row r="13" spans="1:11" x14ac:dyDescent="0.2">
      <c r="A13" s="142" t="s">
        <v>45</v>
      </c>
      <c r="B13" s="138">
        <v>818</v>
      </c>
      <c r="C13" s="138">
        <v>341</v>
      </c>
      <c r="D13" s="146">
        <f t="shared" si="1"/>
        <v>1159</v>
      </c>
      <c r="E13" s="139">
        <v>2</v>
      </c>
      <c r="F13" s="139">
        <v>2.25</v>
      </c>
      <c r="G13" s="149">
        <f t="shared" si="0"/>
        <v>2403.25</v>
      </c>
      <c r="I13" s="52"/>
      <c r="K13" s="52"/>
    </row>
    <row r="14" spans="1:11" x14ac:dyDescent="0.2">
      <c r="A14" s="142" t="s">
        <v>46</v>
      </c>
      <c r="B14" s="138">
        <v>670</v>
      </c>
      <c r="C14" s="138">
        <v>269</v>
      </c>
      <c r="D14" s="146">
        <f t="shared" si="1"/>
        <v>939</v>
      </c>
      <c r="E14" s="139">
        <v>2</v>
      </c>
      <c r="F14" s="139">
        <v>2.25</v>
      </c>
      <c r="G14" s="149">
        <f t="shared" si="0"/>
        <v>1945.25</v>
      </c>
      <c r="I14" s="52"/>
      <c r="K14" s="52"/>
    </row>
    <row r="15" spans="1:11" x14ac:dyDescent="0.2">
      <c r="A15" s="142" t="s">
        <v>47</v>
      </c>
      <c r="B15" s="138">
        <v>168</v>
      </c>
      <c r="C15" s="138">
        <v>56</v>
      </c>
      <c r="D15" s="146">
        <f t="shared" si="1"/>
        <v>224</v>
      </c>
      <c r="E15" s="139">
        <v>2</v>
      </c>
      <c r="F15" s="139">
        <v>2.25</v>
      </c>
      <c r="G15" s="149">
        <f t="shared" si="0"/>
        <v>462</v>
      </c>
      <c r="I15" s="52"/>
      <c r="K15" s="52"/>
    </row>
    <row r="16" spans="1:11" x14ac:dyDescent="0.2">
      <c r="A16" s="142" t="s">
        <v>48</v>
      </c>
      <c r="B16" s="138">
        <v>67</v>
      </c>
      <c r="C16" s="138">
        <v>15</v>
      </c>
      <c r="D16" s="146">
        <f t="shared" si="1"/>
        <v>82</v>
      </c>
      <c r="E16" s="139">
        <v>2</v>
      </c>
      <c r="F16" s="139">
        <v>2.25</v>
      </c>
      <c r="G16" s="149">
        <f t="shared" si="0"/>
        <v>167.75</v>
      </c>
      <c r="I16" s="52"/>
      <c r="K16" s="52"/>
    </row>
    <row r="17" spans="1:11" ht="12.75" thickBot="1" x14ac:dyDescent="0.25">
      <c r="A17" s="143" t="s">
        <v>49</v>
      </c>
      <c r="B17" s="144">
        <v>33</v>
      </c>
      <c r="C17" s="144">
        <v>15</v>
      </c>
      <c r="D17" s="150">
        <f t="shared" si="1"/>
        <v>48</v>
      </c>
      <c r="E17" s="145">
        <v>2</v>
      </c>
      <c r="F17" s="145">
        <v>2.25</v>
      </c>
      <c r="G17" s="151">
        <f t="shared" si="0"/>
        <v>99.75</v>
      </c>
      <c r="I17" s="52"/>
      <c r="K17" s="52"/>
    </row>
    <row r="18" spans="1:11" x14ac:dyDescent="0.2">
      <c r="B18" s="25"/>
      <c r="C18" s="25"/>
      <c r="D18" s="25"/>
      <c r="E18" s="25"/>
    </row>
    <row r="20" spans="1:11" x14ac:dyDescent="0.2">
      <c r="D20" s="12"/>
    </row>
  </sheetData>
  <pageMargins left="0.7" right="0.7" top="0.75" bottom="0.75" header="0.3" footer="0.3"/>
  <pageSetup scale="6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rgb="FFFFFFCC"/>
    <pageSetUpPr fitToPage="1"/>
  </sheetPr>
  <dimension ref="A1:Q59"/>
  <sheetViews>
    <sheetView showGridLines="0" zoomScaleNormal="100" workbookViewId="0"/>
  </sheetViews>
  <sheetFormatPr defaultRowHeight="12" x14ac:dyDescent="0.2"/>
  <cols>
    <col min="1" max="3" width="3" style="4" customWidth="1"/>
    <col min="4" max="4" width="22.7109375" style="10" customWidth="1"/>
    <col min="5" max="17" width="10.7109375" style="10" customWidth="1"/>
    <col min="18" max="16384" width="9.140625" style="10"/>
  </cols>
  <sheetData>
    <row r="1" spans="1:17" ht="15.75" x14ac:dyDescent="0.25">
      <c r="A1" s="3" t="s">
        <v>36</v>
      </c>
    </row>
    <row r="2" spans="1:17" ht="15.75" x14ac:dyDescent="0.25">
      <c r="A2" s="3" t="s">
        <v>37</v>
      </c>
    </row>
    <row r="3" spans="1:17" ht="12.75" customHeight="1" x14ac:dyDescent="0.2">
      <c r="A3" s="1"/>
      <c r="B3" s="1"/>
      <c r="C3" s="1"/>
    </row>
    <row r="4" spans="1:17" ht="12.75" customHeight="1" x14ac:dyDescent="0.2">
      <c r="A4" s="1"/>
      <c r="B4" s="1"/>
      <c r="C4" s="1"/>
    </row>
    <row r="5" spans="1:17" ht="12.75" customHeight="1" x14ac:dyDescent="0.2">
      <c r="A5" s="1"/>
      <c r="B5" s="1"/>
      <c r="C5" s="1"/>
    </row>
    <row r="6" spans="1:17" ht="12.75" customHeight="1" thickBot="1" x14ac:dyDescent="0.25">
      <c r="A6" s="1"/>
      <c r="B6" s="1"/>
      <c r="C6" s="1"/>
      <c r="E6" s="13" t="s">
        <v>39</v>
      </c>
      <c r="F6" s="13" t="s">
        <v>40</v>
      </c>
      <c r="G6" s="13" t="s">
        <v>41</v>
      </c>
      <c r="H6" s="13" t="s">
        <v>42</v>
      </c>
      <c r="I6" s="13" t="s">
        <v>26</v>
      </c>
      <c r="J6" s="13" t="s">
        <v>43</v>
      </c>
      <c r="K6" s="13" t="s">
        <v>44</v>
      </c>
      <c r="L6" s="13" t="s">
        <v>45</v>
      </c>
      <c r="M6" s="13" t="s">
        <v>46</v>
      </c>
      <c r="N6" s="13" t="s">
        <v>47</v>
      </c>
      <c r="O6" s="13" t="s">
        <v>48</v>
      </c>
      <c r="P6" s="13" t="s">
        <v>49</v>
      </c>
      <c r="Q6" s="13" t="s">
        <v>0</v>
      </c>
    </row>
    <row r="7" spans="1:17" ht="12.75" customHeight="1" thickTop="1" x14ac:dyDescent="0.2">
      <c r="A7" s="1"/>
      <c r="B7" s="1"/>
      <c r="C7" s="1"/>
    </row>
    <row r="8" spans="1:17" ht="12.75" customHeight="1" x14ac:dyDescent="0.2">
      <c r="A8" s="1" t="s">
        <v>18</v>
      </c>
      <c r="B8" s="1"/>
      <c r="C8" s="1"/>
    </row>
    <row r="9" spans="1:17" ht="12.75" customHeight="1" x14ac:dyDescent="0.2">
      <c r="A9" s="1"/>
      <c r="B9" s="1" t="s">
        <v>27</v>
      </c>
      <c r="C9" s="1"/>
      <c r="E9" s="158">
        <f>HLOOKUP(E$6,'5. Projected Sales'!$H$6:$T$33,9,FALSE)*'5. Projected Sales'!$E$9</f>
        <v>33</v>
      </c>
      <c r="F9" s="158">
        <f>HLOOKUP(F$6,'5. Projected Sales'!$H$6:$T$33,9,FALSE)*'5. Projected Sales'!$E$9</f>
        <v>39.6</v>
      </c>
      <c r="G9" s="158">
        <f>HLOOKUP(G$6,'5. Projected Sales'!$H$6:$T$33,9,FALSE)*'5. Projected Sales'!$E$9</f>
        <v>77</v>
      </c>
      <c r="H9" s="158">
        <f>HLOOKUP(H$6,'5. Projected Sales'!$H$6:$T$33,9,FALSE)*'5. Projected Sales'!$E$9</f>
        <v>154</v>
      </c>
      <c r="I9" s="158">
        <f>HLOOKUP(I$6,'5. Projected Sales'!$H$6:$T$33,9,FALSE)*'5. Projected Sales'!$E$9</f>
        <v>851.40000000000009</v>
      </c>
      <c r="J9" s="158">
        <f>HLOOKUP(J$6,'5. Projected Sales'!$H$6:$T$33,9,FALSE)*'5. Projected Sales'!$E$9</f>
        <v>1392.6000000000001</v>
      </c>
      <c r="K9" s="158">
        <f>HLOOKUP(K$6,'5. Projected Sales'!$H$6:$T$33,9,FALSE)*'5. Projected Sales'!$E$9</f>
        <v>1702.8000000000002</v>
      </c>
      <c r="L9" s="158">
        <f>HLOOKUP(L$6,'5. Projected Sales'!$H$6:$T$33,9,FALSE)*'5. Projected Sales'!$E$9</f>
        <v>1702.8000000000002</v>
      </c>
      <c r="M9" s="158">
        <f>HLOOKUP(M$6,'5. Projected Sales'!$H$6:$T$33,9,FALSE)*'5. Projected Sales'!$E$9</f>
        <v>1313.4</v>
      </c>
      <c r="N9" s="158">
        <f>HLOOKUP(N$6,'5. Projected Sales'!$H$6:$T$33,9,FALSE)*'5. Projected Sales'!$E$9</f>
        <v>310.20000000000005</v>
      </c>
      <c r="O9" s="158">
        <f>HLOOKUP(O$6,'5. Projected Sales'!$H$6:$T$33,9,FALSE)*'5. Projected Sales'!$E$9</f>
        <v>123.20000000000002</v>
      </c>
      <c r="P9" s="158">
        <f>HLOOKUP(P$6,'5. Projected Sales'!$H$6:$T$33,9,FALSE)*'5. Projected Sales'!$E$9</f>
        <v>70.400000000000006</v>
      </c>
      <c r="Q9" s="46">
        <f>SUM(E9:P9)</f>
        <v>7770.4</v>
      </c>
    </row>
    <row r="10" spans="1:17" ht="12.75" customHeight="1" thickBot="1" x14ac:dyDescent="0.25">
      <c r="A10" s="1"/>
      <c r="B10" s="1" t="s">
        <v>28</v>
      </c>
      <c r="C10" s="1"/>
      <c r="E10" s="159">
        <f>HLOOKUP(E$6,'5. Projected Sales'!$H$6:$T$33,25,FALSE)*'5. Projected Sales'!$E$25</f>
        <v>18.112499999999997</v>
      </c>
      <c r="F10" s="159">
        <f>HLOOKUP(F$6,'5. Projected Sales'!$H$6:$T$33,25,FALSE)*'5. Projected Sales'!$E$25</f>
        <v>15.524999999999999</v>
      </c>
      <c r="G10" s="159">
        <f>HLOOKUP(G$6,'5. Projected Sales'!$H$6:$T$33,25,FALSE)*'5. Projected Sales'!$E$25</f>
        <v>31.049999999999997</v>
      </c>
      <c r="H10" s="159">
        <f>HLOOKUP(H$6,'5. Projected Sales'!$H$6:$T$33,25,FALSE)*'5. Projected Sales'!$E$25</f>
        <v>62.099999999999994</v>
      </c>
      <c r="I10" s="159">
        <f>HLOOKUP(I$6,'5. Projected Sales'!$H$6:$T$33,25,FALSE)*'5. Projected Sales'!$E$25</f>
        <v>333.78749999999997</v>
      </c>
      <c r="J10" s="159">
        <f>HLOOKUP(J$6,'5. Projected Sales'!$H$6:$T$33,25,FALSE)*'5. Projected Sales'!$E$25</f>
        <v>545.96249999999998</v>
      </c>
      <c r="K10" s="159">
        <f>HLOOKUP(K$6,'5. Projected Sales'!$H$6:$T$33,25,FALSE)*'5. Projected Sales'!$E$25</f>
        <v>667.57499999999993</v>
      </c>
      <c r="L10" s="159">
        <f>HLOOKUP(L$6,'5. Projected Sales'!$H$6:$T$33,25,FALSE)*'5. Projected Sales'!$E$25</f>
        <v>667.57499999999993</v>
      </c>
      <c r="M10" s="159">
        <f>HLOOKUP(M$6,'5. Projected Sales'!$H$6:$T$33,25,FALSE)*'5. Projected Sales'!$E$25</f>
        <v>517.49999999999989</v>
      </c>
      <c r="N10" s="159">
        <f>HLOOKUP(N$6,'5. Projected Sales'!$H$6:$T$33,25,FALSE)*'5. Projected Sales'!$E$25</f>
        <v>121.6125</v>
      </c>
      <c r="O10" s="159">
        <f>HLOOKUP(O$6,'5. Projected Sales'!$H$6:$T$33,25,FALSE)*'5. Projected Sales'!$E$25</f>
        <v>31.049999999999997</v>
      </c>
      <c r="P10" s="159">
        <f>HLOOKUP(P$6,'5. Projected Sales'!$H$6:$T$33,25,FALSE)*'5. Projected Sales'!$E$25</f>
        <v>31.049999999999997</v>
      </c>
      <c r="Q10" s="47">
        <f t="shared" ref="Q10" si="0">SUM(E10:P10)</f>
        <v>3042.9</v>
      </c>
    </row>
    <row r="11" spans="1:17" ht="12.75" customHeight="1" x14ac:dyDescent="0.2">
      <c r="A11" s="1" t="s">
        <v>19</v>
      </c>
      <c r="B11" s="1"/>
      <c r="C11" s="1"/>
      <c r="E11" s="48">
        <f>+SUM(E9:E10)</f>
        <v>51.112499999999997</v>
      </c>
      <c r="F11" s="48">
        <f t="shared" ref="F11:Q11" si="1">+SUM(F9:F10)</f>
        <v>55.125</v>
      </c>
      <c r="G11" s="48">
        <f t="shared" si="1"/>
        <v>108.05</v>
      </c>
      <c r="H11" s="48">
        <f t="shared" si="1"/>
        <v>216.1</v>
      </c>
      <c r="I11" s="48">
        <f t="shared" si="1"/>
        <v>1185.1875</v>
      </c>
      <c r="J11" s="48">
        <f t="shared" si="1"/>
        <v>1938.5625</v>
      </c>
      <c r="K11" s="48">
        <f t="shared" si="1"/>
        <v>2370.375</v>
      </c>
      <c r="L11" s="48">
        <f t="shared" si="1"/>
        <v>2370.375</v>
      </c>
      <c r="M11" s="48">
        <f t="shared" si="1"/>
        <v>1830.9</v>
      </c>
      <c r="N11" s="48">
        <f t="shared" si="1"/>
        <v>431.81250000000006</v>
      </c>
      <c r="O11" s="48">
        <f t="shared" si="1"/>
        <v>154.25</v>
      </c>
      <c r="P11" s="48">
        <f t="shared" si="1"/>
        <v>101.45</v>
      </c>
      <c r="Q11" s="48">
        <f t="shared" si="1"/>
        <v>10813.3</v>
      </c>
    </row>
    <row r="12" spans="1:17" ht="12.75" customHeight="1" x14ac:dyDescent="0.2">
      <c r="A12" s="1"/>
      <c r="B12" s="1"/>
      <c r="C12" s="1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</row>
    <row r="13" spans="1:17" ht="12.75" customHeight="1" x14ac:dyDescent="0.2">
      <c r="A13" s="1" t="s">
        <v>20</v>
      </c>
      <c r="B13" s="1"/>
      <c r="C13" s="1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</row>
    <row r="14" spans="1:17" ht="12.75" customHeight="1" x14ac:dyDescent="0.2">
      <c r="A14" s="1"/>
      <c r="B14" s="1" t="s">
        <v>27</v>
      </c>
      <c r="C14" s="1"/>
      <c r="E14" s="160">
        <f>+E9*'5. Projected Sales'!$F$10</f>
        <v>13.53</v>
      </c>
      <c r="F14" s="160">
        <f>+F9*'5. Projected Sales'!$F$10</f>
        <v>16.236000000000001</v>
      </c>
      <c r="G14" s="160">
        <f>+G9*'5. Projected Sales'!$F$10</f>
        <v>31.569999999999997</v>
      </c>
      <c r="H14" s="160">
        <f>+H9*'5. Projected Sales'!$F$10</f>
        <v>63.139999999999993</v>
      </c>
      <c r="I14" s="160">
        <f>+I9*'5. Projected Sales'!$F$10</f>
        <v>349.07400000000001</v>
      </c>
      <c r="J14" s="160">
        <f>+J9*'5. Projected Sales'!$F$10</f>
        <v>570.96600000000001</v>
      </c>
      <c r="K14" s="160">
        <f>+K9*'5. Projected Sales'!$F$10</f>
        <v>698.14800000000002</v>
      </c>
      <c r="L14" s="160">
        <f>+L9*'5. Projected Sales'!$F$10</f>
        <v>698.14800000000002</v>
      </c>
      <c r="M14" s="160">
        <f>+M9*'5. Projected Sales'!$F$10</f>
        <v>538.49400000000003</v>
      </c>
      <c r="N14" s="160">
        <f>+N9*'5. Projected Sales'!$F$10</f>
        <v>127.18200000000002</v>
      </c>
      <c r="O14" s="160">
        <f>+O9*'5. Projected Sales'!$F$10</f>
        <v>50.512</v>
      </c>
      <c r="P14" s="160">
        <f>+P9*'5. Projected Sales'!$F$10</f>
        <v>28.864000000000001</v>
      </c>
      <c r="Q14" s="49">
        <f t="shared" ref="Q14:Q15" si="2">SUM(E14:P14)</f>
        <v>3185.8640000000005</v>
      </c>
    </row>
    <row r="15" spans="1:17" ht="12.75" customHeight="1" thickBot="1" x14ac:dyDescent="0.25">
      <c r="A15" s="1"/>
      <c r="B15" s="1" t="s">
        <v>28</v>
      </c>
      <c r="C15" s="1"/>
      <c r="E15" s="161">
        <f>+E10*'5. Projected Sales'!$F$26</f>
        <v>5.3129999999999988</v>
      </c>
      <c r="F15" s="161">
        <f>+F10*'5. Projected Sales'!$F$26</f>
        <v>4.5539999999999994</v>
      </c>
      <c r="G15" s="161">
        <f>+G10*'5. Projected Sales'!$F$26</f>
        <v>9.1079999999999988</v>
      </c>
      <c r="H15" s="161">
        <f>+H10*'5. Projected Sales'!$F$26</f>
        <v>18.215999999999998</v>
      </c>
      <c r="I15" s="161">
        <f>+I10*'5. Projected Sales'!$F$26</f>
        <v>97.910999999999987</v>
      </c>
      <c r="J15" s="161">
        <f>+J10*'5. Projected Sales'!$F$26</f>
        <v>160.149</v>
      </c>
      <c r="K15" s="161">
        <f>+K10*'5. Projected Sales'!$F$26</f>
        <v>195.82199999999997</v>
      </c>
      <c r="L15" s="161">
        <f>+L10*'5. Projected Sales'!$F$26</f>
        <v>195.82199999999997</v>
      </c>
      <c r="M15" s="161">
        <f>+M10*'5. Projected Sales'!$F$26</f>
        <v>151.79999999999995</v>
      </c>
      <c r="N15" s="161">
        <f>+N10*'5. Projected Sales'!$F$26</f>
        <v>35.673000000000002</v>
      </c>
      <c r="O15" s="161">
        <f>+O10*'5. Projected Sales'!$F$26</f>
        <v>9.1079999999999988</v>
      </c>
      <c r="P15" s="161">
        <f>+P10*'5. Projected Sales'!$F$26</f>
        <v>9.1079999999999988</v>
      </c>
      <c r="Q15" s="50">
        <f t="shared" si="2"/>
        <v>892.58399999999983</v>
      </c>
    </row>
    <row r="16" spans="1:17" ht="12.75" customHeight="1" x14ac:dyDescent="0.2">
      <c r="A16" s="1" t="s">
        <v>21</v>
      </c>
      <c r="B16" s="1"/>
      <c r="C16" s="1"/>
      <c r="E16" s="48">
        <f>+SUM(E14:E15)</f>
        <v>18.842999999999996</v>
      </c>
      <c r="F16" s="48">
        <f t="shared" ref="F16" si="3">+SUM(F14:F15)</f>
        <v>20.79</v>
      </c>
      <c r="G16" s="48">
        <f t="shared" ref="G16" si="4">+SUM(G14:G15)</f>
        <v>40.677999999999997</v>
      </c>
      <c r="H16" s="48">
        <f t="shared" ref="H16" si="5">+SUM(H14:H15)</f>
        <v>81.355999999999995</v>
      </c>
      <c r="I16" s="48">
        <f t="shared" ref="I16" si="6">+SUM(I14:I15)</f>
        <v>446.98500000000001</v>
      </c>
      <c r="J16" s="48">
        <f t="shared" ref="J16" si="7">+SUM(J14:J15)</f>
        <v>731.11500000000001</v>
      </c>
      <c r="K16" s="48">
        <f t="shared" ref="K16" si="8">+SUM(K14:K15)</f>
        <v>893.97</v>
      </c>
      <c r="L16" s="48">
        <f t="shared" ref="L16" si="9">+SUM(L14:L15)</f>
        <v>893.97</v>
      </c>
      <c r="M16" s="48">
        <f t="shared" ref="M16" si="10">+SUM(M14:M15)</f>
        <v>690.29399999999998</v>
      </c>
      <c r="N16" s="48">
        <f t="shared" ref="N16" si="11">+SUM(N14:N15)</f>
        <v>162.85500000000002</v>
      </c>
      <c r="O16" s="48">
        <f t="shared" ref="O16" si="12">+SUM(O14:O15)</f>
        <v>59.62</v>
      </c>
      <c r="P16" s="48">
        <f t="shared" ref="P16" si="13">+SUM(P14:P15)</f>
        <v>37.972000000000001</v>
      </c>
      <c r="Q16" s="48">
        <f t="shared" ref="Q16" si="14">+SUM(Q14:Q15)</f>
        <v>4078.4480000000003</v>
      </c>
    </row>
    <row r="17" spans="1:17" ht="12.75" customHeight="1" x14ac:dyDescent="0.2">
      <c r="A17" s="1"/>
      <c r="B17" s="1"/>
      <c r="C17" s="1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</row>
    <row r="18" spans="1:17" ht="12.75" customHeight="1" thickBot="1" x14ac:dyDescent="0.25">
      <c r="A18" s="1" t="s">
        <v>5</v>
      </c>
      <c r="B18" s="1"/>
      <c r="C18" s="1"/>
      <c r="E18" s="47">
        <f>+E11-E16</f>
        <v>32.269500000000001</v>
      </c>
      <c r="F18" s="47">
        <f t="shared" ref="F18:Q18" si="15">+F11-F16</f>
        <v>34.335000000000001</v>
      </c>
      <c r="G18" s="47">
        <f t="shared" si="15"/>
        <v>67.372</v>
      </c>
      <c r="H18" s="47">
        <f t="shared" si="15"/>
        <v>134.744</v>
      </c>
      <c r="I18" s="47">
        <f t="shared" si="15"/>
        <v>738.20249999999999</v>
      </c>
      <c r="J18" s="47">
        <f t="shared" si="15"/>
        <v>1207.4475</v>
      </c>
      <c r="K18" s="47">
        <f t="shared" si="15"/>
        <v>1476.405</v>
      </c>
      <c r="L18" s="47">
        <f t="shared" si="15"/>
        <v>1476.405</v>
      </c>
      <c r="M18" s="47">
        <f t="shared" si="15"/>
        <v>1140.6060000000002</v>
      </c>
      <c r="N18" s="47">
        <f t="shared" si="15"/>
        <v>268.95750000000004</v>
      </c>
      <c r="O18" s="47">
        <f t="shared" si="15"/>
        <v>94.63</v>
      </c>
      <c r="P18" s="47">
        <f t="shared" si="15"/>
        <v>63.478000000000002</v>
      </c>
      <c r="Q18" s="47">
        <f t="shared" si="15"/>
        <v>6734.851999999999</v>
      </c>
    </row>
    <row r="19" spans="1:17" ht="12.75" customHeight="1" x14ac:dyDescent="0.2">
      <c r="A19" s="1"/>
      <c r="B19" s="1"/>
      <c r="C19" s="1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</row>
    <row r="20" spans="1:17" ht="12.75" customHeight="1" x14ac:dyDescent="0.2">
      <c r="A20" s="1" t="s">
        <v>13</v>
      </c>
      <c r="B20" s="1"/>
      <c r="C20" s="1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</row>
    <row r="21" spans="1:17" ht="12.75" customHeight="1" x14ac:dyDescent="0.2">
      <c r="A21" s="1"/>
      <c r="B21" s="1" t="s">
        <v>31</v>
      </c>
      <c r="C21" s="1"/>
      <c r="E21" s="154">
        <v>14.401730375000001</v>
      </c>
      <c r="F21" s="154">
        <v>15.554815375</v>
      </c>
      <c r="G21" s="154">
        <v>30.07963075</v>
      </c>
      <c r="H21" s="154">
        <v>60.1592615</v>
      </c>
      <c r="I21" s="154">
        <v>329.69143825000009</v>
      </c>
      <c r="J21" s="154">
        <v>539.11585350000007</v>
      </c>
      <c r="K21" s="154">
        <v>659.38287650000018</v>
      </c>
      <c r="L21" s="154">
        <v>659.38287650000018</v>
      </c>
      <c r="M21" s="154">
        <v>509.08772274999995</v>
      </c>
      <c r="N21" s="154">
        <v>120.26702299999998</v>
      </c>
      <c r="O21" s="154">
        <v>43.120460749999992</v>
      </c>
      <c r="P21" s="154">
        <v>28.494460750000002</v>
      </c>
      <c r="Q21" s="49">
        <f>SUM(E21:P21)</f>
        <v>3008.7381500000006</v>
      </c>
    </row>
    <row r="22" spans="1:17" ht="12.75" customHeight="1" thickBot="1" x14ac:dyDescent="0.25">
      <c r="A22" s="1"/>
      <c r="B22" s="1" t="s">
        <v>54</v>
      </c>
      <c r="C22" s="1"/>
      <c r="E22" s="156">
        <v>1.1017323736875</v>
      </c>
      <c r="F22" s="156">
        <v>1.1899433761875</v>
      </c>
      <c r="G22" s="156">
        <v>2.3010917523750001</v>
      </c>
      <c r="H22" s="156">
        <v>4.6021835047500002</v>
      </c>
      <c r="I22" s="156">
        <v>25.221395026125006</v>
      </c>
      <c r="J22" s="156">
        <v>41.242362792750008</v>
      </c>
      <c r="K22" s="156">
        <v>50.442790052250011</v>
      </c>
      <c r="L22" s="156">
        <v>50.442790052250011</v>
      </c>
      <c r="M22" s="156">
        <v>38.945210790374993</v>
      </c>
      <c r="N22" s="156">
        <v>9.2004272594999978</v>
      </c>
      <c r="O22" s="156">
        <v>3.2987152473749992</v>
      </c>
      <c r="P22" s="156">
        <v>2.1798262473750003</v>
      </c>
      <c r="Q22" s="50">
        <f>SUM(E22:P22)</f>
        <v>230.16846847500003</v>
      </c>
    </row>
    <row r="23" spans="1:17" ht="12.75" customHeight="1" collapsed="1" x14ac:dyDescent="0.2">
      <c r="A23" s="1" t="s">
        <v>22</v>
      </c>
      <c r="B23" s="1"/>
      <c r="C23" s="1"/>
      <c r="E23" s="49">
        <f>SUM(E21:E22)</f>
        <v>15.503462748687502</v>
      </c>
      <c r="F23" s="49">
        <f t="shared" ref="F23:Q23" si="16">SUM(F21:F22)</f>
        <v>16.744758751187501</v>
      </c>
      <c r="G23" s="49">
        <f t="shared" si="16"/>
        <v>32.380722502375001</v>
      </c>
      <c r="H23" s="49">
        <f t="shared" si="16"/>
        <v>64.761445004750001</v>
      </c>
      <c r="I23" s="49">
        <f t="shared" si="16"/>
        <v>354.91283327612507</v>
      </c>
      <c r="J23" s="49">
        <f t="shared" si="16"/>
        <v>580.35821629275006</v>
      </c>
      <c r="K23" s="49">
        <f t="shared" si="16"/>
        <v>709.82566655225014</v>
      </c>
      <c r="L23" s="49">
        <f t="shared" si="16"/>
        <v>709.82566655225014</v>
      </c>
      <c r="M23" s="49">
        <f t="shared" si="16"/>
        <v>548.03293354037498</v>
      </c>
      <c r="N23" s="49">
        <f t="shared" si="16"/>
        <v>129.46745025949997</v>
      </c>
      <c r="O23" s="49">
        <f t="shared" si="16"/>
        <v>46.419175997374992</v>
      </c>
      <c r="P23" s="49">
        <f t="shared" si="16"/>
        <v>30.674286997375003</v>
      </c>
      <c r="Q23" s="49">
        <f t="shared" si="16"/>
        <v>3238.9066184750004</v>
      </c>
    </row>
    <row r="24" spans="1:17" ht="12.75" customHeight="1" x14ac:dyDescent="0.2">
      <c r="A24" s="1"/>
      <c r="B24" s="1"/>
      <c r="C24" s="1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</row>
    <row r="25" spans="1:17" ht="12.75" customHeight="1" x14ac:dyDescent="0.2">
      <c r="A25" s="1" t="s">
        <v>57</v>
      </c>
      <c r="B25" s="1"/>
      <c r="C25" s="1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</row>
    <row r="26" spans="1:17" ht="12.75" customHeight="1" x14ac:dyDescent="0.2">
      <c r="A26" s="1"/>
      <c r="B26" s="1" t="s">
        <v>14</v>
      </c>
      <c r="C26" s="1"/>
      <c r="E26" s="154">
        <v>14.334166666666667</v>
      </c>
      <c r="F26" s="157">
        <v>14.334166666666667</v>
      </c>
      <c r="G26" s="157">
        <v>14.334166666666667</v>
      </c>
      <c r="H26" s="157">
        <v>14.334166666666667</v>
      </c>
      <c r="I26" s="157">
        <v>14.334166666666667</v>
      </c>
      <c r="J26" s="157">
        <v>14.334166666666667</v>
      </c>
      <c r="K26" s="157">
        <v>14.334166666666667</v>
      </c>
      <c r="L26" s="157">
        <v>14.334166666666667</v>
      </c>
      <c r="M26" s="157">
        <v>14.334166666666667</v>
      </c>
      <c r="N26" s="157">
        <v>14.334166666666667</v>
      </c>
      <c r="O26" s="157">
        <v>14.334166666666667</v>
      </c>
      <c r="P26" s="157">
        <v>14.334166666666667</v>
      </c>
      <c r="Q26" s="49">
        <f t="shared" ref="Q26:Q31" si="17">SUM(E26:P26)</f>
        <v>172.01000000000002</v>
      </c>
    </row>
    <row r="27" spans="1:17" ht="12.75" customHeight="1" x14ac:dyDescent="0.2">
      <c r="A27" s="1"/>
      <c r="B27" s="1" t="s">
        <v>25</v>
      </c>
      <c r="C27" s="1"/>
      <c r="E27" s="154">
        <v>3.09</v>
      </c>
      <c r="F27" s="157">
        <v>3.09</v>
      </c>
      <c r="G27" s="157">
        <v>3.09</v>
      </c>
      <c r="H27" s="157">
        <v>3.09</v>
      </c>
      <c r="I27" s="157">
        <v>3.09</v>
      </c>
      <c r="J27" s="157">
        <v>3.09</v>
      </c>
      <c r="K27" s="157">
        <v>3.09</v>
      </c>
      <c r="L27" s="157">
        <v>3.09</v>
      </c>
      <c r="M27" s="157">
        <v>3.09</v>
      </c>
      <c r="N27" s="157">
        <v>3.09</v>
      </c>
      <c r="O27" s="157">
        <v>3.09</v>
      </c>
      <c r="P27" s="157">
        <v>3.09</v>
      </c>
      <c r="Q27" s="49">
        <f t="shared" si="17"/>
        <v>37.08</v>
      </c>
    </row>
    <row r="28" spans="1:17" ht="12.75" customHeight="1" x14ac:dyDescent="0.2">
      <c r="A28" s="1"/>
      <c r="B28" s="1" t="s">
        <v>15</v>
      </c>
      <c r="C28" s="1"/>
      <c r="E28" s="154">
        <v>2.06</v>
      </c>
      <c r="F28" s="157">
        <v>2.06</v>
      </c>
      <c r="G28" s="157">
        <v>2.06</v>
      </c>
      <c r="H28" s="157">
        <v>2.06</v>
      </c>
      <c r="I28" s="157">
        <v>2.06</v>
      </c>
      <c r="J28" s="157">
        <v>2.06</v>
      </c>
      <c r="K28" s="157">
        <v>2.06</v>
      </c>
      <c r="L28" s="157">
        <v>2.06</v>
      </c>
      <c r="M28" s="157">
        <v>2.06</v>
      </c>
      <c r="N28" s="157">
        <v>2.06</v>
      </c>
      <c r="O28" s="157">
        <v>2.06</v>
      </c>
      <c r="P28" s="157">
        <v>2.06</v>
      </c>
      <c r="Q28" s="49">
        <f t="shared" si="17"/>
        <v>24.719999999999995</v>
      </c>
    </row>
    <row r="29" spans="1:17" ht="12.75" customHeight="1" x14ac:dyDescent="0.2">
      <c r="A29" s="1"/>
      <c r="B29" s="1" t="s">
        <v>32</v>
      </c>
      <c r="C29" s="1"/>
      <c r="E29" s="154">
        <v>1.8025</v>
      </c>
      <c r="F29" s="157">
        <v>1.8025</v>
      </c>
      <c r="G29" s="157">
        <v>1.8025</v>
      </c>
      <c r="H29" s="157">
        <v>1.8025</v>
      </c>
      <c r="I29" s="157">
        <v>1.8025</v>
      </c>
      <c r="J29" s="157">
        <v>1.8025</v>
      </c>
      <c r="K29" s="157">
        <v>1.8025</v>
      </c>
      <c r="L29" s="157">
        <v>1.8025</v>
      </c>
      <c r="M29" s="157">
        <v>1.8025</v>
      </c>
      <c r="N29" s="157">
        <v>1.8025</v>
      </c>
      <c r="O29" s="157">
        <v>1.8025</v>
      </c>
      <c r="P29" s="157">
        <v>1.8025</v>
      </c>
      <c r="Q29" s="49">
        <f t="shared" si="17"/>
        <v>21.629999999999995</v>
      </c>
    </row>
    <row r="30" spans="1:17" ht="12.75" customHeight="1" x14ac:dyDescent="0.2">
      <c r="A30" s="1"/>
      <c r="B30" s="1" t="s">
        <v>35</v>
      </c>
      <c r="C30" s="1"/>
      <c r="E30" s="154">
        <v>25.347544666666671</v>
      </c>
      <c r="F30" s="157">
        <v>25.347544666666671</v>
      </c>
      <c r="G30" s="157">
        <v>25.347544666666671</v>
      </c>
      <c r="H30" s="157">
        <v>25.347544666666671</v>
      </c>
      <c r="I30" s="157">
        <v>25.347544666666671</v>
      </c>
      <c r="J30" s="157">
        <v>25.347544666666671</v>
      </c>
      <c r="K30" s="157">
        <v>25.347544666666671</v>
      </c>
      <c r="L30" s="157">
        <v>25.347544666666671</v>
      </c>
      <c r="M30" s="157">
        <v>25.347544666666671</v>
      </c>
      <c r="N30" s="157">
        <v>25.347544666666671</v>
      </c>
      <c r="O30" s="157">
        <v>25.347544666666671</v>
      </c>
      <c r="P30" s="157">
        <v>25.347544666666671</v>
      </c>
      <c r="Q30" s="49">
        <f t="shared" si="17"/>
        <v>304.17053600000003</v>
      </c>
    </row>
    <row r="31" spans="1:17" ht="12.75" customHeight="1" thickBot="1" x14ac:dyDescent="0.25">
      <c r="A31" s="1"/>
      <c r="B31" s="1" t="s">
        <v>24</v>
      </c>
      <c r="C31" s="1"/>
      <c r="E31" s="156">
        <v>2.06</v>
      </c>
      <c r="F31" s="156">
        <v>2.06</v>
      </c>
      <c r="G31" s="156">
        <v>2.06</v>
      </c>
      <c r="H31" s="156">
        <v>2.06</v>
      </c>
      <c r="I31" s="156">
        <v>2.06</v>
      </c>
      <c r="J31" s="156">
        <v>2.06</v>
      </c>
      <c r="K31" s="156">
        <v>2.06</v>
      </c>
      <c r="L31" s="156">
        <v>2.06</v>
      </c>
      <c r="M31" s="156">
        <v>2.06</v>
      </c>
      <c r="N31" s="156">
        <v>2.06</v>
      </c>
      <c r="O31" s="156">
        <v>2.06</v>
      </c>
      <c r="P31" s="156">
        <v>2.06</v>
      </c>
      <c r="Q31" s="50">
        <f t="shared" si="17"/>
        <v>24.719999999999995</v>
      </c>
    </row>
    <row r="32" spans="1:17" ht="12.75" customHeight="1" x14ac:dyDescent="0.2">
      <c r="A32" s="1" t="s">
        <v>58</v>
      </c>
      <c r="B32" s="1"/>
      <c r="C32" s="1"/>
      <c r="E32" s="49">
        <f>SUM(E26:E31)</f>
        <v>48.694211333333335</v>
      </c>
      <c r="F32" s="49">
        <f t="shared" ref="F32:Q32" si="18">SUM(F26:F31)</f>
        <v>48.694211333333335</v>
      </c>
      <c r="G32" s="49">
        <f t="shared" si="18"/>
        <v>48.694211333333335</v>
      </c>
      <c r="H32" s="49">
        <f t="shared" si="18"/>
        <v>48.694211333333335</v>
      </c>
      <c r="I32" s="49">
        <f t="shared" si="18"/>
        <v>48.694211333333335</v>
      </c>
      <c r="J32" s="49">
        <f t="shared" si="18"/>
        <v>48.694211333333335</v>
      </c>
      <c r="K32" s="49">
        <f t="shared" si="18"/>
        <v>48.694211333333335</v>
      </c>
      <c r="L32" s="49">
        <f t="shared" si="18"/>
        <v>48.694211333333335</v>
      </c>
      <c r="M32" s="49">
        <f t="shared" si="18"/>
        <v>48.694211333333335</v>
      </c>
      <c r="N32" s="49">
        <f t="shared" si="18"/>
        <v>48.694211333333335</v>
      </c>
      <c r="O32" s="49">
        <f t="shared" si="18"/>
        <v>48.694211333333335</v>
      </c>
      <c r="P32" s="49">
        <f t="shared" si="18"/>
        <v>48.694211333333335</v>
      </c>
      <c r="Q32" s="49">
        <f t="shared" si="18"/>
        <v>584.33053600000005</v>
      </c>
    </row>
    <row r="33" spans="1:17" ht="12.75" customHeight="1" x14ac:dyDescent="0.2">
      <c r="A33" s="1"/>
      <c r="B33" s="1"/>
      <c r="C33" s="1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17" ht="12.75" customHeight="1" x14ac:dyDescent="0.2">
      <c r="A34" s="1" t="s">
        <v>16</v>
      </c>
      <c r="B34" s="1"/>
      <c r="C34" s="1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</row>
    <row r="35" spans="1:17" ht="12.75" customHeight="1" x14ac:dyDescent="0.2">
      <c r="A35" s="1"/>
      <c r="B35" s="1" t="s">
        <v>1</v>
      </c>
      <c r="C35" s="1"/>
      <c r="E35" s="154">
        <v>5.833333333333333</v>
      </c>
      <c r="F35" s="154">
        <v>5.833333333333333</v>
      </c>
      <c r="G35" s="154">
        <v>5.833333333333333</v>
      </c>
      <c r="H35" s="154">
        <v>5.833333333333333</v>
      </c>
      <c r="I35" s="154">
        <v>5.833333333333333</v>
      </c>
      <c r="J35" s="154">
        <v>5.833333333333333</v>
      </c>
      <c r="K35" s="154">
        <v>5.833333333333333</v>
      </c>
      <c r="L35" s="154">
        <v>5.833333333333333</v>
      </c>
      <c r="M35" s="154">
        <v>5.833333333333333</v>
      </c>
      <c r="N35" s="154">
        <v>5.833333333333333</v>
      </c>
      <c r="O35" s="154">
        <v>5.833333333333333</v>
      </c>
      <c r="P35" s="154">
        <v>5.833333333333333</v>
      </c>
      <c r="Q35" s="49">
        <f t="shared" ref="Q35:Q36" si="19">SUM(E35:P35)</f>
        <v>70</v>
      </c>
    </row>
    <row r="36" spans="1:17" ht="12.75" customHeight="1" thickBot="1" x14ac:dyDescent="0.25">
      <c r="A36" s="1"/>
      <c r="B36" s="1" t="s">
        <v>33</v>
      </c>
      <c r="C36" s="1"/>
      <c r="E36" s="156">
        <v>2.309546916805699</v>
      </c>
      <c r="F36" s="156">
        <v>2.2204893447129677</v>
      </c>
      <c r="G36" s="156">
        <v>2.1308380554729514</v>
      </c>
      <c r="H36" s="156">
        <v>2.0405890909713347</v>
      </c>
      <c r="I36" s="156">
        <v>1.949738466706374</v>
      </c>
      <c r="J36" s="156">
        <v>1.8582821716129805</v>
      </c>
      <c r="K36" s="156">
        <v>1.766216167885631</v>
      </c>
      <c r="L36" s="156">
        <v>1.6735363908000989</v>
      </c>
      <c r="M36" s="156">
        <v>1.5802387485339966</v>
      </c>
      <c r="N36" s="156">
        <v>1.4863191219861203</v>
      </c>
      <c r="O36" s="156">
        <v>1.3917733645945916</v>
      </c>
      <c r="P36" s="156">
        <v>1.296597302153786</v>
      </c>
      <c r="Q36" s="50">
        <f t="shared" si="19"/>
        <v>21.70416514223653</v>
      </c>
    </row>
    <row r="37" spans="1:17" ht="12.75" customHeight="1" x14ac:dyDescent="0.2">
      <c r="A37" s="1" t="s">
        <v>17</v>
      </c>
      <c r="B37" s="1"/>
      <c r="C37" s="1"/>
      <c r="E37" s="49">
        <f>SUM(E35:E36)</f>
        <v>8.1428802501390329</v>
      </c>
      <c r="F37" s="49">
        <f t="shared" ref="F37:Q37" si="20">SUM(F35:F36)</f>
        <v>8.0538226780463003</v>
      </c>
      <c r="G37" s="49">
        <f t="shared" si="20"/>
        <v>7.9641713888062844</v>
      </c>
      <c r="H37" s="49">
        <f t="shared" si="20"/>
        <v>7.8739224243046682</v>
      </c>
      <c r="I37" s="49">
        <f t="shared" si="20"/>
        <v>7.783071800039707</v>
      </c>
      <c r="J37" s="49">
        <f t="shared" si="20"/>
        <v>7.6916155049463137</v>
      </c>
      <c r="K37" s="49">
        <f t="shared" si="20"/>
        <v>7.5995495012189638</v>
      </c>
      <c r="L37" s="49">
        <f t="shared" si="20"/>
        <v>7.5068697241334323</v>
      </c>
      <c r="M37" s="49">
        <f t="shared" si="20"/>
        <v>7.4135720818673292</v>
      </c>
      <c r="N37" s="49">
        <f t="shared" si="20"/>
        <v>7.3196524553194529</v>
      </c>
      <c r="O37" s="49">
        <f t="shared" si="20"/>
        <v>7.2251066979279246</v>
      </c>
      <c r="P37" s="49">
        <f t="shared" si="20"/>
        <v>7.1299306354871188</v>
      </c>
      <c r="Q37" s="49">
        <f t="shared" si="20"/>
        <v>91.704165142236533</v>
      </c>
    </row>
    <row r="38" spans="1:17" ht="12.75" customHeight="1" thickBot="1" x14ac:dyDescent="0.25">
      <c r="A38" s="1"/>
      <c r="B38" s="1"/>
      <c r="C38" s="1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</row>
    <row r="39" spans="1:17" ht="15.95" customHeight="1" thickBot="1" x14ac:dyDescent="0.25">
      <c r="A39" s="1" t="s">
        <v>23</v>
      </c>
      <c r="B39" s="1"/>
      <c r="C39" s="1"/>
      <c r="E39" s="51">
        <f>+E18-E23-E32-E37</f>
        <v>-40.071054332159875</v>
      </c>
      <c r="F39" s="51">
        <f t="shared" ref="F39:Q39" si="21">+F18-F23-F32-F37</f>
        <v>-39.157792762567134</v>
      </c>
      <c r="G39" s="51">
        <f t="shared" si="21"/>
        <v>-21.667105224514621</v>
      </c>
      <c r="H39" s="51">
        <f t="shared" si="21"/>
        <v>13.414421237611995</v>
      </c>
      <c r="I39" s="51">
        <f t="shared" si="21"/>
        <v>326.8123835905019</v>
      </c>
      <c r="J39" s="51">
        <f t="shared" si="21"/>
        <v>570.70345686897031</v>
      </c>
      <c r="K39" s="51">
        <f t="shared" si="21"/>
        <v>710.28557261319759</v>
      </c>
      <c r="L39" s="51">
        <f t="shared" si="21"/>
        <v>710.37825239028302</v>
      </c>
      <c r="M39" s="51">
        <f t="shared" si="21"/>
        <v>536.46528304442461</v>
      </c>
      <c r="N39" s="51">
        <f t="shared" si="21"/>
        <v>83.476185951847285</v>
      </c>
      <c r="O39" s="51">
        <f t="shared" si="21"/>
        <v>-7.7084940286362569</v>
      </c>
      <c r="P39" s="51">
        <f t="shared" si="21"/>
        <v>-23.020428966195453</v>
      </c>
      <c r="Q39" s="51">
        <f t="shared" si="21"/>
        <v>2819.9106803827622</v>
      </c>
    </row>
    <row r="40" spans="1:17" ht="12.75" customHeight="1" thickTop="1" x14ac:dyDescent="0.2">
      <c r="A40" s="1"/>
      <c r="B40" s="1"/>
      <c r="C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</row>
    <row r="41" spans="1:17" ht="12.75" customHeight="1" x14ac:dyDescent="0.2">
      <c r="A41" s="1" t="s">
        <v>34</v>
      </c>
      <c r="B41" s="1"/>
      <c r="C41" s="1"/>
      <c r="E41" s="46">
        <f>+E39+E35</f>
        <v>-34.237720998826539</v>
      </c>
      <c r="F41" s="46">
        <f t="shared" ref="F41:Q41" si="22">+F39+F35</f>
        <v>-33.324459429233798</v>
      </c>
      <c r="G41" s="46">
        <f t="shared" si="22"/>
        <v>-15.833771891181289</v>
      </c>
      <c r="H41" s="46">
        <f t="shared" si="22"/>
        <v>19.247754570945329</v>
      </c>
      <c r="I41" s="46">
        <f t="shared" si="22"/>
        <v>332.64571692383521</v>
      </c>
      <c r="J41" s="46">
        <f t="shared" si="22"/>
        <v>576.53679020230368</v>
      </c>
      <c r="K41" s="46">
        <f t="shared" si="22"/>
        <v>716.11890594653096</v>
      </c>
      <c r="L41" s="46">
        <f t="shared" si="22"/>
        <v>716.21158572361639</v>
      </c>
      <c r="M41" s="46">
        <f t="shared" si="22"/>
        <v>542.29861637775798</v>
      </c>
      <c r="N41" s="46">
        <f t="shared" si="22"/>
        <v>89.309519285180613</v>
      </c>
      <c r="O41" s="46">
        <f t="shared" si="22"/>
        <v>-1.8751606953029238</v>
      </c>
      <c r="P41" s="46">
        <f t="shared" si="22"/>
        <v>-17.187095632862121</v>
      </c>
      <c r="Q41" s="46">
        <f t="shared" si="22"/>
        <v>2889.9106803827622</v>
      </c>
    </row>
    <row r="42" spans="1:17" ht="12.75" customHeight="1" x14ac:dyDescent="0.2">
      <c r="A42" s="1"/>
      <c r="B42" s="1"/>
      <c r="C42" s="1"/>
    </row>
    <row r="43" spans="1:17" ht="12.75" customHeight="1" x14ac:dyDescent="0.2"/>
    <row r="44" spans="1:17" ht="12.75" customHeight="1" x14ac:dyDescent="0.2"/>
    <row r="45" spans="1:17" ht="12.75" customHeight="1" x14ac:dyDescent="0.2"/>
    <row r="46" spans="1:17" ht="12.75" customHeight="1" x14ac:dyDescent="0.2"/>
    <row r="47" spans="1:17" ht="12.75" customHeight="1" x14ac:dyDescent="0.2"/>
    <row r="48" spans="1:1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</sheetData>
  <phoneticPr fontId="5" type="noConversion"/>
  <pageMargins left="0.75" right="0.75" top="1" bottom="0.75" header="0.5" footer="0.5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  <pageSetUpPr fitToPage="1"/>
  </sheetPr>
  <dimension ref="A1:Q59"/>
  <sheetViews>
    <sheetView showGridLines="0" workbookViewId="0"/>
  </sheetViews>
  <sheetFormatPr defaultRowHeight="12" x14ac:dyDescent="0.2"/>
  <cols>
    <col min="1" max="3" width="3" style="4" customWidth="1"/>
    <col min="4" max="4" width="22.7109375" style="10" customWidth="1"/>
    <col min="5" max="17" width="10.7109375" style="10" customWidth="1"/>
    <col min="18" max="16384" width="9.140625" style="10"/>
  </cols>
  <sheetData>
    <row r="1" spans="1:17" ht="15.75" x14ac:dyDescent="0.25">
      <c r="A1" s="3" t="s">
        <v>36</v>
      </c>
    </row>
    <row r="2" spans="1:17" ht="15.75" x14ac:dyDescent="0.25">
      <c r="A2" s="3" t="s">
        <v>94</v>
      </c>
    </row>
    <row r="3" spans="1:17" ht="12.75" customHeight="1" x14ac:dyDescent="0.2">
      <c r="A3" s="1"/>
      <c r="B3" s="1"/>
      <c r="C3" s="1"/>
    </row>
    <row r="4" spans="1:17" ht="12.75" customHeight="1" x14ac:dyDescent="0.2">
      <c r="A4" s="1"/>
      <c r="B4" s="1"/>
      <c r="C4" s="1"/>
    </row>
    <row r="5" spans="1:17" ht="12.75" customHeight="1" x14ac:dyDescent="0.2">
      <c r="A5" s="1"/>
      <c r="B5" s="1"/>
      <c r="C5" s="1"/>
    </row>
    <row r="6" spans="1:17" ht="12.75" customHeight="1" thickBot="1" x14ac:dyDescent="0.25">
      <c r="A6" s="1"/>
      <c r="B6" s="1"/>
      <c r="C6" s="1"/>
      <c r="E6" s="13" t="s">
        <v>39</v>
      </c>
      <c r="F6" s="13" t="s">
        <v>40</v>
      </c>
      <c r="G6" s="13" t="s">
        <v>41</v>
      </c>
      <c r="H6" s="13" t="s">
        <v>42</v>
      </c>
      <c r="I6" s="13" t="s">
        <v>26</v>
      </c>
      <c r="J6" s="13" t="s">
        <v>43</v>
      </c>
      <c r="K6" s="13" t="s">
        <v>44</v>
      </c>
      <c r="L6" s="13" t="s">
        <v>45</v>
      </c>
      <c r="M6" s="13" t="s">
        <v>46</v>
      </c>
      <c r="N6" s="13" t="s">
        <v>47</v>
      </c>
      <c r="O6" s="13" t="s">
        <v>48</v>
      </c>
      <c r="P6" s="13" t="s">
        <v>49</v>
      </c>
      <c r="Q6" s="13" t="s">
        <v>0</v>
      </c>
    </row>
    <row r="7" spans="1:17" ht="12.75" customHeight="1" thickTop="1" x14ac:dyDescent="0.2">
      <c r="A7" s="1"/>
      <c r="B7" s="1"/>
      <c r="C7" s="1"/>
    </row>
    <row r="8" spans="1:17" ht="12.75" customHeight="1" x14ac:dyDescent="0.2">
      <c r="A8" s="1" t="s">
        <v>18</v>
      </c>
      <c r="B8" s="1"/>
      <c r="C8" s="1"/>
    </row>
    <row r="9" spans="1:17" ht="12.75" customHeight="1" x14ac:dyDescent="0.2">
      <c r="A9" s="1"/>
      <c r="B9" s="1" t="s">
        <v>27</v>
      </c>
      <c r="C9" s="1"/>
      <c r="E9" s="152">
        <v>36</v>
      </c>
      <c r="F9" s="152">
        <v>40</v>
      </c>
      <c r="G9" s="152">
        <v>80</v>
      </c>
      <c r="H9" s="152">
        <v>152</v>
      </c>
      <c r="I9" s="152">
        <v>902</v>
      </c>
      <c r="J9" s="152">
        <v>1434</v>
      </c>
      <c r="K9" s="152">
        <v>1958</v>
      </c>
      <c r="L9" s="152">
        <v>1636</v>
      </c>
      <c r="M9" s="152">
        <v>1340</v>
      </c>
      <c r="N9" s="152">
        <v>336</v>
      </c>
      <c r="O9" s="152">
        <v>134</v>
      </c>
      <c r="P9" s="152">
        <v>66</v>
      </c>
      <c r="Q9" s="46">
        <f>SUM(E9:P9)</f>
        <v>8114</v>
      </c>
    </row>
    <row r="10" spans="1:17" ht="12.75" customHeight="1" thickBot="1" x14ac:dyDescent="0.25">
      <c r="A10" s="1"/>
      <c r="B10" s="1" t="s">
        <v>28</v>
      </c>
      <c r="C10" s="1"/>
      <c r="E10" s="153">
        <v>18</v>
      </c>
      <c r="F10" s="153">
        <v>15.75</v>
      </c>
      <c r="G10" s="153">
        <v>29.25</v>
      </c>
      <c r="H10" s="153">
        <v>67.5</v>
      </c>
      <c r="I10" s="153">
        <v>351</v>
      </c>
      <c r="J10" s="153">
        <v>598.5</v>
      </c>
      <c r="K10" s="153">
        <v>753.75</v>
      </c>
      <c r="L10" s="153">
        <v>767.25</v>
      </c>
      <c r="M10" s="153">
        <v>605.25</v>
      </c>
      <c r="N10" s="153">
        <v>126</v>
      </c>
      <c r="O10" s="153">
        <v>33.75</v>
      </c>
      <c r="P10" s="153">
        <v>33.75</v>
      </c>
      <c r="Q10" s="47">
        <f t="shared" ref="Q10" si="0">SUM(E10:P10)</f>
        <v>3399.75</v>
      </c>
    </row>
    <row r="11" spans="1:17" ht="12.75" customHeight="1" x14ac:dyDescent="0.2">
      <c r="A11" s="1" t="s">
        <v>19</v>
      </c>
      <c r="B11" s="1"/>
      <c r="C11" s="1"/>
      <c r="E11" s="48">
        <f>+SUM(E9:E10)</f>
        <v>54</v>
      </c>
      <c r="F11" s="48">
        <f t="shared" ref="F11:Q11" si="1">+SUM(F9:F10)</f>
        <v>55.75</v>
      </c>
      <c r="G11" s="48">
        <f t="shared" si="1"/>
        <v>109.25</v>
      </c>
      <c r="H11" s="48">
        <f t="shared" si="1"/>
        <v>219.5</v>
      </c>
      <c r="I11" s="48">
        <f t="shared" si="1"/>
        <v>1253</v>
      </c>
      <c r="J11" s="48">
        <f t="shared" si="1"/>
        <v>2032.5</v>
      </c>
      <c r="K11" s="48">
        <f t="shared" si="1"/>
        <v>2711.75</v>
      </c>
      <c r="L11" s="48">
        <f t="shared" si="1"/>
        <v>2403.25</v>
      </c>
      <c r="M11" s="48">
        <f t="shared" si="1"/>
        <v>1945.25</v>
      </c>
      <c r="N11" s="48">
        <f t="shared" si="1"/>
        <v>462</v>
      </c>
      <c r="O11" s="48">
        <f t="shared" si="1"/>
        <v>167.75</v>
      </c>
      <c r="P11" s="48">
        <f t="shared" si="1"/>
        <v>99.75</v>
      </c>
      <c r="Q11" s="48">
        <f t="shared" si="1"/>
        <v>11513.75</v>
      </c>
    </row>
    <row r="12" spans="1:17" ht="12.75" customHeight="1" x14ac:dyDescent="0.2">
      <c r="A12" s="1"/>
      <c r="B12" s="1"/>
      <c r="C12" s="1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</row>
    <row r="13" spans="1:17" ht="12.75" customHeight="1" x14ac:dyDescent="0.2">
      <c r="A13" s="1" t="s">
        <v>20</v>
      </c>
      <c r="B13" s="1"/>
      <c r="C13" s="1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</row>
    <row r="14" spans="1:17" ht="12.75" customHeight="1" x14ac:dyDescent="0.2">
      <c r="A14" s="1"/>
      <c r="B14" s="1" t="s">
        <v>27</v>
      </c>
      <c r="C14" s="1"/>
      <c r="E14" s="154">
        <v>14.76</v>
      </c>
      <c r="F14" s="154">
        <v>16.399999999999999</v>
      </c>
      <c r="G14" s="154">
        <v>32.799999999999997</v>
      </c>
      <c r="H14" s="154">
        <v>62.319999999999993</v>
      </c>
      <c r="I14" s="154">
        <v>369.82</v>
      </c>
      <c r="J14" s="154">
        <v>587.93999999999994</v>
      </c>
      <c r="K14" s="154">
        <v>802.78</v>
      </c>
      <c r="L14" s="154">
        <v>670.76</v>
      </c>
      <c r="M14" s="154">
        <v>549.4</v>
      </c>
      <c r="N14" s="154">
        <v>137.76</v>
      </c>
      <c r="O14" s="154">
        <v>54.94</v>
      </c>
      <c r="P14" s="154">
        <v>27.06</v>
      </c>
      <c r="Q14" s="49">
        <f t="shared" ref="Q14:Q15" si="2">SUM(E14:P14)</f>
        <v>3326.74</v>
      </c>
    </row>
    <row r="15" spans="1:17" ht="12.75" customHeight="1" thickBot="1" x14ac:dyDescent="0.25">
      <c r="A15" s="1"/>
      <c r="B15" s="1" t="s">
        <v>28</v>
      </c>
      <c r="C15" s="1"/>
      <c r="E15" s="155">
        <v>5.28</v>
      </c>
      <c r="F15" s="155">
        <v>4.62</v>
      </c>
      <c r="G15" s="155">
        <v>8.58</v>
      </c>
      <c r="H15" s="155">
        <v>19.8</v>
      </c>
      <c r="I15" s="155">
        <v>102.96</v>
      </c>
      <c r="J15" s="155">
        <v>175.56</v>
      </c>
      <c r="K15" s="155">
        <v>221.1</v>
      </c>
      <c r="L15" s="155">
        <v>225.06</v>
      </c>
      <c r="M15" s="155">
        <v>177.54</v>
      </c>
      <c r="N15" s="155">
        <v>36.96</v>
      </c>
      <c r="O15" s="155">
        <v>9.9</v>
      </c>
      <c r="P15" s="155">
        <v>9.9</v>
      </c>
      <c r="Q15" s="50">
        <f t="shared" si="2"/>
        <v>997.26</v>
      </c>
    </row>
    <row r="16" spans="1:17" ht="12.75" customHeight="1" x14ac:dyDescent="0.2">
      <c r="A16" s="1" t="s">
        <v>21</v>
      </c>
      <c r="B16" s="1"/>
      <c r="C16" s="1"/>
      <c r="E16" s="48">
        <f>SUM(E14:E15)</f>
        <v>20.04</v>
      </c>
      <c r="F16" s="48">
        <f t="shared" ref="F16:Q16" si="3">SUM(F14:F15)</f>
        <v>21.02</v>
      </c>
      <c r="G16" s="48">
        <f t="shared" si="3"/>
        <v>41.379999999999995</v>
      </c>
      <c r="H16" s="48">
        <f t="shared" si="3"/>
        <v>82.11999999999999</v>
      </c>
      <c r="I16" s="48">
        <f t="shared" si="3"/>
        <v>472.78</v>
      </c>
      <c r="J16" s="48">
        <f t="shared" si="3"/>
        <v>763.5</v>
      </c>
      <c r="K16" s="48">
        <f t="shared" si="3"/>
        <v>1023.88</v>
      </c>
      <c r="L16" s="48">
        <f t="shared" si="3"/>
        <v>895.81999999999994</v>
      </c>
      <c r="M16" s="48">
        <f t="shared" si="3"/>
        <v>726.93999999999994</v>
      </c>
      <c r="N16" s="48">
        <f t="shared" si="3"/>
        <v>174.72</v>
      </c>
      <c r="O16" s="48">
        <f t="shared" si="3"/>
        <v>64.84</v>
      </c>
      <c r="P16" s="48">
        <f t="shared" si="3"/>
        <v>36.96</v>
      </c>
      <c r="Q16" s="48">
        <f t="shared" si="3"/>
        <v>4324</v>
      </c>
    </row>
    <row r="17" spans="1:17" ht="12.75" customHeight="1" x14ac:dyDescent="0.2">
      <c r="A17" s="1"/>
      <c r="B17" s="1"/>
      <c r="C17" s="1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</row>
    <row r="18" spans="1:17" ht="12.75" customHeight="1" thickBot="1" x14ac:dyDescent="0.25">
      <c r="A18" s="1" t="s">
        <v>5</v>
      </c>
      <c r="B18" s="1"/>
      <c r="C18" s="1"/>
      <c r="E18" s="47">
        <f>+E11-E16</f>
        <v>33.96</v>
      </c>
      <c r="F18" s="47">
        <f t="shared" ref="F18:Q18" si="4">+F11-F16</f>
        <v>34.730000000000004</v>
      </c>
      <c r="G18" s="47">
        <f t="shared" si="4"/>
        <v>67.87</v>
      </c>
      <c r="H18" s="47">
        <f t="shared" si="4"/>
        <v>137.38</v>
      </c>
      <c r="I18" s="47">
        <f t="shared" si="4"/>
        <v>780.22</v>
      </c>
      <c r="J18" s="47">
        <f t="shared" si="4"/>
        <v>1269</v>
      </c>
      <c r="K18" s="47">
        <f t="shared" si="4"/>
        <v>1687.87</v>
      </c>
      <c r="L18" s="47">
        <f t="shared" si="4"/>
        <v>1507.43</v>
      </c>
      <c r="M18" s="47">
        <f t="shared" si="4"/>
        <v>1218.31</v>
      </c>
      <c r="N18" s="47">
        <f t="shared" si="4"/>
        <v>287.27999999999997</v>
      </c>
      <c r="O18" s="47">
        <f t="shared" si="4"/>
        <v>102.91</v>
      </c>
      <c r="P18" s="47">
        <f t="shared" si="4"/>
        <v>62.79</v>
      </c>
      <c r="Q18" s="47">
        <f t="shared" si="4"/>
        <v>7189.75</v>
      </c>
    </row>
    <row r="19" spans="1:17" ht="12.75" customHeight="1" x14ac:dyDescent="0.2">
      <c r="A19" s="1"/>
      <c r="B19" s="1"/>
      <c r="C19" s="1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</row>
    <row r="20" spans="1:17" ht="12.75" customHeight="1" x14ac:dyDescent="0.2">
      <c r="A20" s="1" t="s">
        <v>13</v>
      </c>
      <c r="B20" s="1"/>
      <c r="C20" s="1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</row>
    <row r="21" spans="1:17" ht="12.75" customHeight="1" x14ac:dyDescent="0.2">
      <c r="A21" s="1"/>
      <c r="B21" s="1" t="s">
        <v>31</v>
      </c>
      <c r="C21" s="1"/>
      <c r="E21" s="154">
        <v>15.282</v>
      </c>
      <c r="F21" s="154">
        <v>15.628500000000003</v>
      </c>
      <c r="G21" s="154">
        <v>30.541500000000003</v>
      </c>
      <c r="H21" s="154">
        <v>61.820999999999998</v>
      </c>
      <c r="I21" s="154">
        <v>351.09900000000005</v>
      </c>
      <c r="J21" s="154">
        <v>571.05000000000007</v>
      </c>
      <c r="K21" s="154">
        <v>759.54149999999993</v>
      </c>
      <c r="L21" s="154">
        <v>678.34350000000006</v>
      </c>
      <c r="M21" s="154">
        <v>548.23950000000002</v>
      </c>
      <c r="N21" s="154">
        <v>129.27599999999998</v>
      </c>
      <c r="O21" s="154">
        <v>46.3095</v>
      </c>
      <c r="P21" s="154">
        <v>28.255500000000001</v>
      </c>
      <c r="Q21" s="49">
        <f>SUM(E21:P21)</f>
        <v>3235.3874999999998</v>
      </c>
    </row>
    <row r="22" spans="1:17" ht="12.75" customHeight="1" thickBot="1" x14ac:dyDescent="0.25">
      <c r="A22" s="1"/>
      <c r="B22" s="1" t="s">
        <v>54</v>
      </c>
      <c r="C22" s="1"/>
      <c r="E22" s="156">
        <v>1.169073</v>
      </c>
      <c r="F22" s="156">
        <v>1.1955802500000001</v>
      </c>
      <c r="G22" s="156">
        <v>2.3364247500000004</v>
      </c>
      <c r="H22" s="156">
        <v>4.7293064999999999</v>
      </c>
      <c r="I22" s="156">
        <v>26.859073500000004</v>
      </c>
      <c r="J22" s="156">
        <v>43.685325000000006</v>
      </c>
      <c r="K22" s="156">
        <v>58.104924749999995</v>
      </c>
      <c r="L22" s="156">
        <v>51.893277750000003</v>
      </c>
      <c r="M22" s="156">
        <v>41.940321750000003</v>
      </c>
      <c r="N22" s="156">
        <v>9.8896139999999981</v>
      </c>
      <c r="O22" s="156">
        <v>3.54267675</v>
      </c>
      <c r="P22" s="156">
        <v>2.1615457500000002</v>
      </c>
      <c r="Q22" s="50">
        <f>SUM(E22:P22)</f>
        <v>247.50714375000001</v>
      </c>
    </row>
    <row r="23" spans="1:17" ht="12.75" customHeight="1" collapsed="1" x14ac:dyDescent="0.2">
      <c r="A23" s="1" t="s">
        <v>22</v>
      </c>
      <c r="B23" s="1"/>
      <c r="C23" s="1"/>
      <c r="E23" s="49">
        <f>SUM(E21:E22)</f>
        <v>16.451073000000001</v>
      </c>
      <c r="F23" s="49">
        <f t="shared" ref="F23:Q23" si="5">SUM(F21:F22)</f>
        <v>16.824080250000002</v>
      </c>
      <c r="G23" s="49">
        <f t="shared" si="5"/>
        <v>32.877924750000005</v>
      </c>
      <c r="H23" s="49">
        <f t="shared" si="5"/>
        <v>66.550306500000005</v>
      </c>
      <c r="I23" s="49">
        <f t="shared" si="5"/>
        <v>377.95807350000007</v>
      </c>
      <c r="J23" s="49">
        <f t="shared" si="5"/>
        <v>614.7353250000001</v>
      </c>
      <c r="K23" s="49">
        <f t="shared" si="5"/>
        <v>817.64642474999994</v>
      </c>
      <c r="L23" s="49">
        <f t="shared" si="5"/>
        <v>730.2367777500001</v>
      </c>
      <c r="M23" s="49">
        <f t="shared" si="5"/>
        <v>590.17982174999997</v>
      </c>
      <c r="N23" s="49">
        <f t="shared" si="5"/>
        <v>139.16561399999998</v>
      </c>
      <c r="O23" s="49">
        <f t="shared" si="5"/>
        <v>49.852176749999998</v>
      </c>
      <c r="P23" s="49">
        <f t="shared" si="5"/>
        <v>30.41704575</v>
      </c>
      <c r="Q23" s="49">
        <f t="shared" si="5"/>
        <v>3482.8946437499999</v>
      </c>
    </row>
    <row r="24" spans="1:17" ht="12.75" customHeight="1" x14ac:dyDescent="0.2">
      <c r="A24" s="1"/>
      <c r="B24" s="1"/>
      <c r="C24" s="1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</row>
    <row r="25" spans="1:17" ht="12.75" customHeight="1" x14ac:dyDescent="0.2">
      <c r="A25" s="1" t="s">
        <v>57</v>
      </c>
      <c r="B25" s="1"/>
      <c r="C25" s="1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</row>
    <row r="26" spans="1:17" ht="12.75" customHeight="1" x14ac:dyDescent="0.2">
      <c r="A26" s="1"/>
      <c r="B26" s="1" t="s">
        <v>14</v>
      </c>
      <c r="C26" s="1"/>
      <c r="E26" s="154">
        <v>15.337558333333334</v>
      </c>
      <c r="F26" s="157">
        <v>15.050875000000001</v>
      </c>
      <c r="G26" s="157">
        <v>15.337558333333334</v>
      </c>
      <c r="H26" s="157">
        <v>17.487683333333333</v>
      </c>
      <c r="I26" s="157">
        <v>14.047483333333332</v>
      </c>
      <c r="J26" s="157">
        <v>14.764191666666665</v>
      </c>
      <c r="K26" s="157">
        <v>17.487683333333333</v>
      </c>
      <c r="L26" s="157">
        <v>13.904141666666668</v>
      </c>
      <c r="M26" s="157">
        <v>16.054266666666667</v>
      </c>
      <c r="N26" s="157">
        <v>14.477508333333333</v>
      </c>
      <c r="O26" s="157">
        <v>17.774366666666666</v>
      </c>
      <c r="P26" s="157">
        <v>15.337558333333334</v>
      </c>
      <c r="Q26" s="49">
        <f t="shared" ref="Q26:Q31" si="6">SUM(E26:P26)</f>
        <v>187.06087500000001</v>
      </c>
    </row>
    <row r="27" spans="1:17" ht="12.75" customHeight="1" x14ac:dyDescent="0.2">
      <c r="A27" s="1"/>
      <c r="B27" s="1" t="s">
        <v>25</v>
      </c>
      <c r="C27" s="1"/>
      <c r="E27" s="154">
        <v>3.0590999999999995</v>
      </c>
      <c r="F27" s="157">
        <v>3.5534999999999997</v>
      </c>
      <c r="G27" s="157">
        <v>3.0282</v>
      </c>
      <c r="H27" s="157">
        <v>3.6152999999999995</v>
      </c>
      <c r="I27" s="157">
        <v>3.3989999999999996</v>
      </c>
      <c r="J27" s="157">
        <v>3.1208999999999998</v>
      </c>
      <c r="K27" s="157">
        <v>3.5225999999999997</v>
      </c>
      <c r="L27" s="157">
        <v>3.4607999999999999</v>
      </c>
      <c r="M27" s="157">
        <v>3.8315999999999999</v>
      </c>
      <c r="N27" s="157">
        <v>3.3062999999999998</v>
      </c>
      <c r="O27" s="157">
        <v>3.1518000000000002</v>
      </c>
      <c r="P27" s="157">
        <v>3.6152999999999995</v>
      </c>
      <c r="Q27" s="49">
        <f t="shared" si="6"/>
        <v>40.664399999999993</v>
      </c>
    </row>
    <row r="28" spans="1:17" ht="12.75" customHeight="1" x14ac:dyDescent="0.2">
      <c r="A28" s="1"/>
      <c r="B28" s="1" t="s">
        <v>15</v>
      </c>
      <c r="C28" s="1"/>
      <c r="E28" s="154">
        <v>2.5750000000000002</v>
      </c>
      <c r="F28" s="157">
        <v>2.2454000000000001</v>
      </c>
      <c r="G28" s="157">
        <v>1.9982</v>
      </c>
      <c r="H28" s="157">
        <v>2.3483999999999998</v>
      </c>
      <c r="I28" s="157">
        <v>2.3071999999999999</v>
      </c>
      <c r="J28" s="157">
        <v>2.4102000000000001</v>
      </c>
      <c r="K28" s="157">
        <v>2.3896000000000002</v>
      </c>
      <c r="L28" s="157">
        <v>2.1424000000000003</v>
      </c>
      <c r="M28" s="157">
        <v>2.472</v>
      </c>
      <c r="N28" s="157">
        <v>2.3690000000000002</v>
      </c>
      <c r="O28" s="157">
        <v>2.4102000000000001</v>
      </c>
      <c r="P28" s="157">
        <v>2.1424000000000003</v>
      </c>
      <c r="Q28" s="49">
        <f t="shared" si="6"/>
        <v>27.810000000000002</v>
      </c>
    </row>
    <row r="29" spans="1:17" ht="12.75" customHeight="1" x14ac:dyDescent="0.2">
      <c r="A29" s="1"/>
      <c r="B29" s="1" t="s">
        <v>32</v>
      </c>
      <c r="C29" s="1"/>
      <c r="E29" s="154">
        <v>1.8385499999999999</v>
      </c>
      <c r="F29" s="157">
        <v>2.1630000000000003</v>
      </c>
      <c r="G29" s="157">
        <v>2.0728749999999998</v>
      </c>
      <c r="H29" s="157">
        <v>2.181025</v>
      </c>
      <c r="I29" s="157">
        <v>2.0548500000000001</v>
      </c>
      <c r="J29" s="157">
        <v>2.0728749999999998</v>
      </c>
      <c r="K29" s="157">
        <v>2.0548500000000001</v>
      </c>
      <c r="L29" s="157">
        <v>1.8205250000000002</v>
      </c>
      <c r="M29" s="157">
        <v>2.1630000000000003</v>
      </c>
      <c r="N29" s="157">
        <v>2.0909</v>
      </c>
      <c r="O29" s="157">
        <v>2.1990500000000002</v>
      </c>
      <c r="P29" s="157">
        <v>1.8926249999999998</v>
      </c>
      <c r="Q29" s="49">
        <f t="shared" si="6"/>
        <v>24.604125</v>
      </c>
    </row>
    <row r="30" spans="1:17" ht="12.75" customHeight="1" x14ac:dyDescent="0.2">
      <c r="A30" s="1"/>
      <c r="B30" s="1" t="s">
        <v>35</v>
      </c>
      <c r="C30" s="1"/>
      <c r="E30" s="154">
        <v>26.614921900000002</v>
      </c>
      <c r="F30" s="157">
        <v>30.670529046666669</v>
      </c>
      <c r="G30" s="157">
        <v>26.361446453333336</v>
      </c>
      <c r="H30" s="157">
        <v>26.10797100666667</v>
      </c>
      <c r="I30" s="157">
        <v>30.670529046666669</v>
      </c>
      <c r="J30" s="157">
        <v>30.417053600000003</v>
      </c>
      <c r="K30" s="157">
        <v>30.924004493333342</v>
      </c>
      <c r="L30" s="157">
        <v>26.10797100666667</v>
      </c>
      <c r="M30" s="157">
        <v>30.670529046666669</v>
      </c>
      <c r="N30" s="157">
        <v>28.896200920000005</v>
      </c>
      <c r="O30" s="157">
        <v>29.149676366666672</v>
      </c>
      <c r="P30" s="157">
        <v>25.854495560000004</v>
      </c>
      <c r="Q30" s="49">
        <f t="shared" si="6"/>
        <v>342.44532844666674</v>
      </c>
    </row>
    <row r="31" spans="1:17" ht="12.75" customHeight="1" thickBot="1" x14ac:dyDescent="0.25">
      <c r="A31" s="1"/>
      <c r="B31" s="1" t="s">
        <v>24</v>
      </c>
      <c r="C31" s="1"/>
      <c r="E31" s="156">
        <v>2.5543999999999998</v>
      </c>
      <c r="F31" s="156">
        <v>2.3071999999999999</v>
      </c>
      <c r="G31" s="156">
        <v>2.1217999999999999</v>
      </c>
      <c r="H31" s="156">
        <v>2.266</v>
      </c>
      <c r="I31" s="156">
        <v>2.5543999999999998</v>
      </c>
      <c r="J31" s="156">
        <v>2.4102000000000001</v>
      </c>
      <c r="K31" s="156">
        <v>2.3483999999999998</v>
      </c>
      <c r="L31" s="156">
        <v>2.1424000000000003</v>
      </c>
      <c r="M31" s="156">
        <v>2.5131999999999999</v>
      </c>
      <c r="N31" s="156">
        <v>2.1836000000000002</v>
      </c>
      <c r="O31" s="156">
        <v>2.0394000000000001</v>
      </c>
      <c r="P31" s="156">
        <v>2.3071999999999999</v>
      </c>
      <c r="Q31" s="50">
        <f t="shared" si="6"/>
        <v>27.748200000000004</v>
      </c>
    </row>
    <row r="32" spans="1:17" ht="12.75" customHeight="1" x14ac:dyDescent="0.2">
      <c r="A32" s="1" t="s">
        <v>58</v>
      </c>
      <c r="B32" s="1"/>
      <c r="C32" s="1"/>
      <c r="E32" s="49">
        <f>SUM(E26:E31)</f>
        <v>51.979530233333335</v>
      </c>
      <c r="F32" s="49">
        <f t="shared" ref="F32:Q32" si="7">SUM(F26:F31)</f>
        <v>55.990504046666672</v>
      </c>
      <c r="G32" s="49">
        <f t="shared" si="7"/>
        <v>50.920079786666669</v>
      </c>
      <c r="H32" s="49">
        <f t="shared" si="7"/>
        <v>54.006379340000002</v>
      </c>
      <c r="I32" s="49">
        <f t="shared" si="7"/>
        <v>55.033462380000003</v>
      </c>
      <c r="J32" s="49">
        <f t="shared" si="7"/>
        <v>55.195420266666673</v>
      </c>
      <c r="K32" s="49">
        <f t="shared" si="7"/>
        <v>58.727137826666677</v>
      </c>
      <c r="L32" s="49">
        <f t="shared" si="7"/>
        <v>49.578237673333341</v>
      </c>
      <c r="M32" s="49">
        <f t="shared" si="7"/>
        <v>57.704595713333333</v>
      </c>
      <c r="N32" s="49">
        <f t="shared" si="7"/>
        <v>53.323509253333341</v>
      </c>
      <c r="O32" s="49">
        <f t="shared" si="7"/>
        <v>56.724493033333339</v>
      </c>
      <c r="P32" s="49">
        <f t="shared" si="7"/>
        <v>51.149578893333334</v>
      </c>
      <c r="Q32" s="49">
        <f t="shared" si="7"/>
        <v>650.33292844666676</v>
      </c>
    </row>
    <row r="33" spans="1:17" ht="12.75" customHeight="1" x14ac:dyDescent="0.2">
      <c r="A33" s="1"/>
      <c r="B33" s="1"/>
      <c r="C33" s="1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17" ht="12.75" customHeight="1" x14ac:dyDescent="0.2">
      <c r="A34" s="1" t="s">
        <v>16</v>
      </c>
      <c r="B34" s="1"/>
      <c r="C34" s="1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</row>
    <row r="35" spans="1:17" ht="12.75" customHeight="1" x14ac:dyDescent="0.2">
      <c r="A35" s="1"/>
      <c r="B35" s="1" t="s">
        <v>1</v>
      </c>
      <c r="C35" s="1"/>
      <c r="E35" s="154">
        <v>5.833333333333333</v>
      </c>
      <c r="F35" s="154">
        <v>5.833333333333333</v>
      </c>
      <c r="G35" s="154">
        <v>5.833333333333333</v>
      </c>
      <c r="H35" s="154">
        <v>5.833333333333333</v>
      </c>
      <c r="I35" s="154">
        <v>5.833333333333333</v>
      </c>
      <c r="J35" s="154">
        <v>5.833333333333333</v>
      </c>
      <c r="K35" s="154">
        <v>5.833333333333333</v>
      </c>
      <c r="L35" s="154">
        <v>5.833333333333333</v>
      </c>
      <c r="M35" s="154">
        <v>5.833333333333333</v>
      </c>
      <c r="N35" s="154">
        <v>5.833333333333333</v>
      </c>
      <c r="O35" s="154">
        <v>5.833333333333333</v>
      </c>
      <c r="P35" s="154">
        <v>5.833333333333333</v>
      </c>
      <c r="Q35" s="49">
        <f t="shared" ref="Q35:Q36" si="8">SUM(E35:P35)</f>
        <v>70</v>
      </c>
    </row>
    <row r="36" spans="1:17" ht="12.75" customHeight="1" thickBot="1" x14ac:dyDescent="0.25">
      <c r="A36" s="1"/>
      <c r="B36" s="1" t="s">
        <v>33</v>
      </c>
      <c r="C36" s="1"/>
      <c r="E36" s="156">
        <v>2.309546916805699</v>
      </c>
      <c r="F36" s="156">
        <v>2.2204893447129677</v>
      </c>
      <c r="G36" s="156">
        <v>2.1308380554729514</v>
      </c>
      <c r="H36" s="156">
        <v>2.0405890909713347</v>
      </c>
      <c r="I36" s="156">
        <v>1.949738466706374</v>
      </c>
      <c r="J36" s="156">
        <v>1.8582821716129805</v>
      </c>
      <c r="K36" s="156">
        <v>1.766216167885631</v>
      </c>
      <c r="L36" s="156">
        <v>1.6735363908000989</v>
      </c>
      <c r="M36" s="156">
        <v>1.5802387485339966</v>
      </c>
      <c r="N36" s="156">
        <v>1.4863191219861203</v>
      </c>
      <c r="O36" s="156">
        <v>1.3917733645945916</v>
      </c>
      <c r="P36" s="156">
        <v>1.296597302153786</v>
      </c>
      <c r="Q36" s="50">
        <f t="shared" si="8"/>
        <v>21.70416514223653</v>
      </c>
    </row>
    <row r="37" spans="1:17" ht="12.75" customHeight="1" x14ac:dyDescent="0.2">
      <c r="A37" s="1" t="s">
        <v>17</v>
      </c>
      <c r="B37" s="1"/>
      <c r="C37" s="1"/>
      <c r="E37" s="49">
        <f>SUM(E35:E36)</f>
        <v>8.1428802501390329</v>
      </c>
      <c r="F37" s="49">
        <f t="shared" ref="F37:Q37" si="9">SUM(F35:F36)</f>
        <v>8.0538226780463003</v>
      </c>
      <c r="G37" s="49">
        <f t="shared" si="9"/>
        <v>7.9641713888062844</v>
      </c>
      <c r="H37" s="49">
        <f t="shared" si="9"/>
        <v>7.8739224243046682</v>
      </c>
      <c r="I37" s="49">
        <f t="shared" si="9"/>
        <v>7.783071800039707</v>
      </c>
      <c r="J37" s="49">
        <f t="shared" si="9"/>
        <v>7.6916155049463137</v>
      </c>
      <c r="K37" s="49">
        <f t="shared" si="9"/>
        <v>7.5995495012189638</v>
      </c>
      <c r="L37" s="49">
        <f t="shared" si="9"/>
        <v>7.5068697241334323</v>
      </c>
      <c r="M37" s="49">
        <f t="shared" si="9"/>
        <v>7.4135720818673292</v>
      </c>
      <c r="N37" s="49">
        <f t="shared" si="9"/>
        <v>7.3196524553194529</v>
      </c>
      <c r="O37" s="49">
        <f t="shared" si="9"/>
        <v>7.2251066979279246</v>
      </c>
      <c r="P37" s="49">
        <f t="shared" si="9"/>
        <v>7.1299306354871188</v>
      </c>
      <c r="Q37" s="49">
        <f t="shared" si="9"/>
        <v>91.704165142236533</v>
      </c>
    </row>
    <row r="38" spans="1:17" ht="12.75" customHeight="1" thickBot="1" x14ac:dyDescent="0.25">
      <c r="A38" s="1"/>
      <c r="B38" s="1"/>
      <c r="C38" s="1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</row>
    <row r="39" spans="1:17" ht="15.95" customHeight="1" thickBot="1" x14ac:dyDescent="0.25">
      <c r="A39" s="1" t="s">
        <v>23</v>
      </c>
      <c r="B39" s="1"/>
      <c r="C39" s="1"/>
      <c r="E39" s="51">
        <f>+E18-E23-E32-E37</f>
        <v>-42.613483483472365</v>
      </c>
      <c r="F39" s="51">
        <f t="shared" ref="F39:Q39" si="10">+F18-F23-F32-F37</f>
        <v>-46.138406974712971</v>
      </c>
      <c r="G39" s="51">
        <f t="shared" si="10"/>
        <v>-23.892175925472955</v>
      </c>
      <c r="H39" s="51">
        <f t="shared" si="10"/>
        <v>8.9493917356953201</v>
      </c>
      <c r="I39" s="51">
        <f t="shared" si="10"/>
        <v>339.44539231996026</v>
      </c>
      <c r="J39" s="51">
        <f t="shared" si="10"/>
        <v>591.3776392283869</v>
      </c>
      <c r="K39" s="51">
        <f t="shared" si="10"/>
        <v>803.89688792211439</v>
      </c>
      <c r="L39" s="51">
        <f t="shared" si="10"/>
        <v>720.10811485253316</v>
      </c>
      <c r="M39" s="51">
        <f t="shared" si="10"/>
        <v>563.01201045479934</v>
      </c>
      <c r="N39" s="51">
        <f t="shared" si="10"/>
        <v>87.471224291347198</v>
      </c>
      <c r="O39" s="51">
        <f t="shared" si="10"/>
        <v>-10.891776481261264</v>
      </c>
      <c r="P39" s="51">
        <f t="shared" si="10"/>
        <v>-25.906555278820456</v>
      </c>
      <c r="Q39" s="51">
        <f t="shared" si="10"/>
        <v>2964.8182626610969</v>
      </c>
    </row>
    <row r="40" spans="1:17" ht="12.75" customHeight="1" thickTop="1" x14ac:dyDescent="0.2">
      <c r="A40" s="1"/>
      <c r="B40" s="1"/>
      <c r="C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</row>
    <row r="41" spans="1:17" ht="12.75" customHeight="1" x14ac:dyDescent="0.2">
      <c r="A41" s="1" t="s">
        <v>34</v>
      </c>
      <c r="B41" s="1"/>
      <c r="C41" s="1"/>
      <c r="E41" s="46">
        <f>+E39+E35</f>
        <v>-36.780150150139029</v>
      </c>
      <c r="F41" s="46">
        <f t="shared" ref="F41:Q41" si="11">+F39+F35</f>
        <v>-40.305073641379636</v>
      </c>
      <c r="G41" s="46">
        <f t="shared" si="11"/>
        <v>-18.058842592139623</v>
      </c>
      <c r="H41" s="46">
        <f t="shared" si="11"/>
        <v>14.782725069028654</v>
      </c>
      <c r="I41" s="46">
        <f t="shared" si="11"/>
        <v>345.27872565329358</v>
      </c>
      <c r="J41" s="46">
        <f t="shared" si="11"/>
        <v>597.21097256172027</v>
      </c>
      <c r="K41" s="46">
        <f t="shared" si="11"/>
        <v>809.73022125544776</v>
      </c>
      <c r="L41" s="46">
        <f t="shared" si="11"/>
        <v>725.94144818586653</v>
      </c>
      <c r="M41" s="46">
        <f t="shared" si="11"/>
        <v>568.84534378813271</v>
      </c>
      <c r="N41" s="46">
        <f t="shared" si="11"/>
        <v>93.304557624680527</v>
      </c>
      <c r="O41" s="46">
        <f t="shared" si="11"/>
        <v>-5.0584431479279308</v>
      </c>
      <c r="P41" s="46">
        <f t="shared" si="11"/>
        <v>-20.073221945487123</v>
      </c>
      <c r="Q41" s="46">
        <f t="shared" si="11"/>
        <v>3034.8182626610969</v>
      </c>
    </row>
    <row r="42" spans="1:17" ht="12.75" customHeight="1" x14ac:dyDescent="0.2">
      <c r="A42" s="1"/>
      <c r="B42" s="1"/>
      <c r="C42" s="1"/>
    </row>
    <row r="43" spans="1:17" ht="12.75" customHeight="1" x14ac:dyDescent="0.2"/>
    <row r="44" spans="1:17" ht="12.75" customHeight="1" x14ac:dyDescent="0.2"/>
    <row r="45" spans="1:17" ht="12.75" customHeight="1" x14ac:dyDescent="0.2"/>
    <row r="46" spans="1:17" ht="12.75" customHeight="1" x14ac:dyDescent="0.2"/>
    <row r="47" spans="1:17" ht="12.75" customHeight="1" x14ac:dyDescent="0.2"/>
    <row r="48" spans="1:1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</sheetData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13</vt:i4>
      </vt:variant>
    </vt:vector>
  </HeadingPairs>
  <TitlesOfParts>
    <vt:vector size="22" baseType="lpstr">
      <vt:lpstr>Model Design</vt:lpstr>
      <vt:lpstr>1. Instructions</vt:lpstr>
      <vt:lpstr>2. Dashboard</vt:lpstr>
      <vt:lpstr>3. Sales Reconciliation</vt:lpstr>
      <vt:lpstr>4. Inc Statement Reconciliation</vt:lpstr>
      <vt:lpstr>5. Projected Sales</vt:lpstr>
      <vt:lpstr>6. Actual Sales Data</vt:lpstr>
      <vt:lpstr>7. Projected Income Statement</vt:lpstr>
      <vt:lpstr>8. Actual Income Statement</vt:lpstr>
      <vt:lpstr>ActualIS</vt:lpstr>
      <vt:lpstr>ActualSales</vt:lpstr>
      <vt:lpstr>'1. Instructions'!Area_de_impressao</vt:lpstr>
      <vt:lpstr>'2. Dashboard'!Area_de_impressao</vt:lpstr>
      <vt:lpstr>'3. Sales Reconciliation'!Area_de_impressao</vt:lpstr>
      <vt:lpstr>'4. Inc Statement Reconciliation'!Area_de_impressao</vt:lpstr>
      <vt:lpstr>'6. Actual Sales Data'!Area_de_impressao</vt:lpstr>
      <vt:lpstr>'7. Projected Income Statement'!Area_de_impressao</vt:lpstr>
      <vt:lpstr>'8. Actual Income Statement'!Area_de_impressao</vt:lpstr>
      <vt:lpstr>'Model Design'!Area_de_impressao</vt:lpstr>
      <vt:lpstr>ProjectedIS</vt:lpstr>
      <vt:lpstr>ProjectedSales</vt:lpstr>
      <vt:lpstr>'7. Projected Income Statement'!Titulos_de_impressao</vt:lpstr>
    </vt:vector>
  </TitlesOfParts>
  <Company>CEDC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Hess</dc:creator>
  <cp:lastModifiedBy>Luis Mo</cp:lastModifiedBy>
  <cp:lastPrinted>2016-08-10T15:09:03Z</cp:lastPrinted>
  <dcterms:created xsi:type="dcterms:W3CDTF">2006-04-19T18:37:42Z</dcterms:created>
  <dcterms:modified xsi:type="dcterms:W3CDTF">2023-01-17T04:33:25Z</dcterms:modified>
</cp:coreProperties>
</file>