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27"/>
  </bookViews>
  <sheets>
    <sheet name="Sheet2 (2)" sheetId="4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J18" i="4"/>
  <c r="P15"/>
  <c r="Q15"/>
  <c r="W12"/>
  <c r="W13"/>
  <c r="W14"/>
  <c r="V12"/>
  <c r="V13"/>
  <c r="V14"/>
  <c r="V11"/>
  <c r="W11"/>
  <c r="P7"/>
  <c r="P8"/>
  <c r="Q8"/>
  <c r="X7"/>
  <c r="X3"/>
  <c r="X5"/>
  <c r="X6"/>
  <c r="W3"/>
  <c r="W5"/>
  <c r="W6"/>
  <c r="W7"/>
  <c r="V7"/>
  <c r="V3"/>
  <c r="V5"/>
  <c r="V6"/>
  <c r="V2"/>
  <c r="W2"/>
  <c r="P14"/>
  <c r="Q7"/>
  <c r="R7"/>
  <c r="J12"/>
  <c r="J13"/>
  <c r="J14"/>
  <c r="J15"/>
  <c r="I12"/>
  <c r="I13"/>
  <c r="I14"/>
  <c r="I15"/>
  <c r="I11"/>
  <c r="J11"/>
  <c r="Q14" s="1"/>
  <c r="J3"/>
  <c r="J4"/>
  <c r="J5"/>
  <c r="J6"/>
  <c r="J7"/>
  <c r="J8"/>
  <c r="I3"/>
  <c r="I4"/>
  <c r="I5"/>
  <c r="I6"/>
  <c r="I7"/>
  <c r="I8"/>
  <c r="I2"/>
  <c r="J2"/>
  <c r="T15"/>
  <c r="S15"/>
  <c r="R15"/>
  <c r="AA12"/>
  <c r="AA14"/>
  <c r="AA13"/>
  <c r="U15" s="1"/>
  <c r="AA11"/>
  <c r="Z12"/>
  <c r="Z13"/>
  <c r="Z14"/>
  <c r="Z11"/>
  <c r="Y12"/>
  <c r="Y13"/>
  <c r="Y14"/>
  <c r="Y11"/>
  <c r="X12"/>
  <c r="X13"/>
  <c r="X14"/>
  <c r="X11"/>
  <c r="Y3"/>
  <c r="Y5"/>
  <c r="Y6"/>
  <c r="Y7"/>
  <c r="Z3"/>
  <c r="Z5"/>
  <c r="Z6"/>
  <c r="Z7"/>
  <c r="AA3"/>
  <c r="U8" s="1"/>
  <c r="AA5"/>
  <c r="AA6"/>
  <c r="AA7"/>
  <c r="AA2"/>
  <c r="Z2"/>
  <c r="Y2"/>
  <c r="X2"/>
  <c r="R8"/>
  <c r="M18"/>
  <c r="L18"/>
  <c r="K18"/>
  <c r="O15"/>
  <c r="M15"/>
  <c r="L15"/>
  <c r="K15"/>
  <c r="O14"/>
  <c r="M14"/>
  <c r="L14"/>
  <c r="K14"/>
  <c r="O13"/>
  <c r="M13"/>
  <c r="L13"/>
  <c r="K13"/>
  <c r="O12"/>
  <c r="M12"/>
  <c r="L12"/>
  <c r="K12"/>
  <c r="O11"/>
  <c r="U14" s="1"/>
  <c r="M11"/>
  <c r="T14" s="1"/>
  <c r="L11"/>
  <c r="S14" s="1"/>
  <c r="K11"/>
  <c r="R14" s="1"/>
  <c r="O8"/>
  <c r="M8"/>
  <c r="L8"/>
  <c r="K8"/>
  <c r="O7"/>
  <c r="M7"/>
  <c r="L7"/>
  <c r="K7"/>
  <c r="O6"/>
  <c r="M6"/>
  <c r="L6"/>
  <c r="K6"/>
  <c r="O5"/>
  <c r="M5"/>
  <c r="L5"/>
  <c r="K5"/>
  <c r="O4"/>
  <c r="M4"/>
  <c r="L4"/>
  <c r="K4"/>
  <c r="O3"/>
  <c r="M3"/>
  <c r="L3"/>
  <c r="K3"/>
  <c r="O2"/>
  <c r="U7" s="1"/>
  <c r="M2"/>
  <c r="T7" s="1"/>
  <c r="L2"/>
  <c r="K2"/>
  <c r="T8" l="1"/>
  <c r="S8"/>
  <c r="S7"/>
</calcChain>
</file>

<file path=xl/sharedStrings.xml><?xml version="1.0" encoding="utf-8"?>
<sst xmlns="http://schemas.openxmlformats.org/spreadsheetml/2006/main" count="87" uniqueCount="46">
  <si>
    <t>2 Tat</t>
  </si>
  <si>
    <t>file</t>
  </si>
  <si>
    <t>A_L</t>
  </si>
  <si>
    <t>z_Tat</t>
  </si>
  <si>
    <t>z_PC</t>
  </si>
  <si>
    <t>chi^2</t>
  </si>
  <si>
    <t>weight</t>
  </si>
  <si>
    <t>dopc-tat2-a72-0</t>
  </si>
  <si>
    <t>72-1</t>
  </si>
  <si>
    <t>72-2</t>
  </si>
  <si>
    <t>74-0</t>
  </si>
  <si>
    <t>74-1</t>
  </si>
  <si>
    <t>74-2</t>
  </si>
  <si>
    <t>dopc-tat2-72</t>
  </si>
  <si>
    <t>4 Tat</t>
  </si>
  <si>
    <t>dopc-tat4-a74-0</t>
  </si>
  <si>
    <t>76-0</t>
  </si>
  <si>
    <t>76-1</t>
  </si>
  <si>
    <t>dopc-tat4-76</t>
  </si>
  <si>
    <t>DPP</t>
  </si>
  <si>
    <t>DLL</t>
  </si>
  <si>
    <t>DHH</t>
  </si>
  <si>
    <t>pho</t>
  </si>
  <si>
    <t>lipid</t>
  </si>
  <si>
    <t>total</t>
  </si>
  <si>
    <t>DOPC</t>
  </si>
  <si>
    <t>dopc-70</t>
  </si>
  <si>
    <t>DHH: total peak-to-peak distance</t>
  </si>
  <si>
    <t>DLL: lipid peak-to-peak distance (exclude peptide)</t>
  </si>
  <si>
    <t>red lines: I don't like the simulations</t>
  </si>
  <si>
    <t>DPP (diff2)</t>
  </si>
  <si>
    <t>DLL (diff2)</t>
  </si>
  <si>
    <t>DHH (diff2)</t>
  </si>
  <si>
    <t>A_L (diff2)</t>
  </si>
  <si>
    <t>Tat</t>
  </si>
  <si>
    <t>PC</t>
  </si>
  <si>
    <t>phos</t>
  </si>
  <si>
    <t>DTT</t>
  </si>
  <si>
    <t>DPC</t>
  </si>
  <si>
    <t>Dtat</t>
  </si>
  <si>
    <t>DPC (diff2)</t>
  </si>
  <si>
    <t>DTat (diff2)</t>
  </si>
  <si>
    <t>DTat</t>
  </si>
  <si>
    <t>weighted mean + error</t>
  </si>
  <si>
    <t>DPP: phosphorus-phosphorus distance</t>
  </si>
  <si>
    <t>DPC: PC-PC distance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</si>
</sst>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tabSelected="1" zoomScaleNormal="100" zoomScalePageLayoutView="60" workbookViewId="0">
      <selection activeCell="P12" sqref="P12:U12"/>
    </sheetView>
  </sheetViews>
  <sheetFormatPr defaultRowHeight="12.75"/>
  <cols>
    <col min="1" max="1" width="6.28515625" style="3" bestFit="1" customWidth="1"/>
    <col min="2" max="2" width="14" style="3" bestFit="1" customWidth="1"/>
    <col min="3" max="3" width="4.42578125" style="3" bestFit="1" customWidth="1"/>
    <col min="4" max="4" width="5.85546875" style="3" bestFit="1" customWidth="1"/>
    <col min="5" max="5" width="5.5703125" style="3" bestFit="1" customWidth="1"/>
    <col min="6" max="6" width="6" style="3" bestFit="1" customWidth="1"/>
    <col min="7" max="8" width="6" style="3" customWidth="1"/>
    <col min="9" max="9" width="4.5703125" style="3" bestFit="1" customWidth="1"/>
    <col min="10" max="10" width="5" style="3" bestFit="1" customWidth="1"/>
    <col min="11" max="14" width="6" style="3" bestFit="1" customWidth="1"/>
    <col min="15" max="15" width="7.140625" style="3" bestFit="1" customWidth="1"/>
    <col min="16" max="17" width="7.140625" style="3" customWidth="1"/>
    <col min="18" max="21" width="5.5703125" style="3" bestFit="1" customWidth="1"/>
    <col min="22" max="22" width="10.7109375" style="3" bestFit="1" customWidth="1"/>
    <col min="23" max="23" width="10.42578125" style="3" bestFit="1" customWidth="1"/>
    <col min="24" max="24" width="11.140625" style="3" bestFit="1" customWidth="1"/>
    <col min="25" max="25" width="10.140625" style="3" bestFit="1" customWidth="1"/>
    <col min="26" max="26" width="10.42578125" style="3" bestFit="1" customWidth="1"/>
    <col min="27" max="27" width="10" style="3" bestFit="1" customWidth="1"/>
    <col min="28" max="16384" width="9.140625" style="3"/>
  </cols>
  <sheetData>
    <row r="1" spans="1:27">
      <c r="A1" s="1" t="s">
        <v>0</v>
      </c>
      <c r="B1" s="6" t="s">
        <v>1</v>
      </c>
      <c r="C1" s="6" t="s">
        <v>2</v>
      </c>
      <c r="D1" s="7" t="s">
        <v>34</v>
      </c>
      <c r="E1" s="7" t="s">
        <v>35</v>
      </c>
      <c r="F1" s="7" t="s">
        <v>36</v>
      </c>
      <c r="G1" s="6" t="s">
        <v>23</v>
      </c>
      <c r="H1" s="6" t="s">
        <v>24</v>
      </c>
      <c r="I1" s="7" t="s">
        <v>42</v>
      </c>
      <c r="J1" s="7" t="s">
        <v>38</v>
      </c>
      <c r="K1" s="6" t="s">
        <v>19</v>
      </c>
      <c r="L1" s="6" t="s">
        <v>20</v>
      </c>
      <c r="M1" s="6" t="s">
        <v>21</v>
      </c>
      <c r="N1" s="6" t="s">
        <v>5</v>
      </c>
      <c r="O1" s="6" t="s">
        <v>6</v>
      </c>
      <c r="V1" s="14" t="s">
        <v>41</v>
      </c>
      <c r="W1" s="14" t="s">
        <v>40</v>
      </c>
      <c r="X1" s="7" t="s">
        <v>30</v>
      </c>
      <c r="Y1" s="7" t="s">
        <v>31</v>
      </c>
      <c r="Z1" s="7" t="s">
        <v>32</v>
      </c>
      <c r="AA1" s="7" t="s">
        <v>33</v>
      </c>
    </row>
    <row r="2" spans="1:27">
      <c r="B2" s="2" t="s">
        <v>7</v>
      </c>
      <c r="C2" s="3">
        <v>72</v>
      </c>
      <c r="D2" s="3">
        <v>18</v>
      </c>
      <c r="E2" s="3">
        <v>18.5</v>
      </c>
      <c r="F2" s="3">
        <v>17.82</v>
      </c>
      <c r="G2" s="3">
        <v>17.239999999999998</v>
      </c>
      <c r="H2" s="3">
        <v>17.29</v>
      </c>
      <c r="I2" s="3">
        <f t="shared" ref="I2:J8" si="0">D2*2</f>
        <v>36</v>
      </c>
      <c r="J2" s="3">
        <f t="shared" si="0"/>
        <v>37</v>
      </c>
      <c r="K2" s="3">
        <f>F2*2</f>
        <v>35.64</v>
      </c>
      <c r="L2" s="3">
        <f>G2*2</f>
        <v>34.479999999999997</v>
      </c>
      <c r="M2" s="3">
        <f>H2*2</f>
        <v>34.58</v>
      </c>
      <c r="N2" s="3">
        <v>18</v>
      </c>
      <c r="O2" s="5">
        <f t="shared" ref="O2:O8" si="1">1/N2</f>
        <v>5.5555555555555552E-2</v>
      </c>
      <c r="P2" s="5"/>
      <c r="Q2" s="5"/>
      <c r="V2" s="3">
        <f>(I2-P$7)^2</f>
        <v>8.3021769945112709</v>
      </c>
      <c r="W2" s="3">
        <f t="shared" ref="V2:X7" si="2">(J2-Q$7)^2</f>
        <v>5.6598153976053299E-2</v>
      </c>
      <c r="X2" s="3">
        <f>(K2-R$7)^2</f>
        <v>2.1357026536626644E-2</v>
      </c>
      <c r="Y2" s="3">
        <f>(L2-S$7)^2</f>
        <v>6.4921965426721559E-3</v>
      </c>
      <c r="Z2" s="3">
        <f>(M2-T$7)^2</f>
        <v>0.11878309451874482</v>
      </c>
      <c r="AA2" s="3">
        <f>(C2-U$7)^2</f>
        <v>1.292224033016911</v>
      </c>
    </row>
    <row r="3" spans="1:27">
      <c r="B3" s="2" t="s">
        <v>8</v>
      </c>
      <c r="C3" s="3">
        <v>72</v>
      </c>
      <c r="D3" s="3">
        <v>16</v>
      </c>
      <c r="E3" s="3">
        <v>18.7</v>
      </c>
      <c r="F3" s="3">
        <v>18.059999999999999</v>
      </c>
      <c r="G3" s="3">
        <v>17.600000000000001</v>
      </c>
      <c r="H3" s="3">
        <v>17.39</v>
      </c>
      <c r="I3" s="3">
        <f t="shared" si="0"/>
        <v>32</v>
      </c>
      <c r="J3" s="3">
        <f t="shared" si="0"/>
        <v>37.4</v>
      </c>
      <c r="K3" s="3">
        <f t="shared" ref="K3:K8" si="3">F3*2</f>
        <v>36.119999999999997</v>
      </c>
      <c r="L3" s="3">
        <f t="shared" ref="L3:M8" si="4">G3*2</f>
        <v>35.200000000000003</v>
      </c>
      <c r="M3" s="3">
        <f t="shared" si="4"/>
        <v>34.78</v>
      </c>
      <c r="N3" s="3">
        <v>24.9</v>
      </c>
      <c r="O3" s="5">
        <f t="shared" si="1"/>
        <v>4.0160642570281124E-2</v>
      </c>
      <c r="P3" s="5"/>
      <c r="Q3" s="5"/>
      <c r="V3" s="3">
        <f t="shared" ref="V3:V7" si="5">(I3-P$7)^2</f>
        <v>1.2513781439568425</v>
      </c>
      <c r="W3" s="3">
        <f t="shared" si="2"/>
        <v>0.4069210862377054</v>
      </c>
      <c r="X3" s="3">
        <f>(K3-R$7)^2</f>
        <v>0.39205184346210686</v>
      </c>
      <c r="Y3" s="3">
        <f>(L3-S$7)^2</f>
        <v>0.4088653946782615</v>
      </c>
      <c r="Z3" s="3">
        <f>(M3-T$7)^2</f>
        <v>0.29664278813149014</v>
      </c>
      <c r="AA3" s="3">
        <f>(C3-U$7)^2</f>
        <v>1.292224033016911</v>
      </c>
    </row>
    <row r="4" spans="1:27">
      <c r="B4" s="8" t="s">
        <v>9</v>
      </c>
      <c r="C4" s="9">
        <v>72</v>
      </c>
      <c r="D4" s="9">
        <v>14</v>
      </c>
      <c r="E4" s="3">
        <v>18.8</v>
      </c>
      <c r="F4" s="9">
        <v>18.25</v>
      </c>
      <c r="G4" s="9">
        <v>18.09</v>
      </c>
      <c r="H4" s="9">
        <v>17.45</v>
      </c>
      <c r="I4" s="9">
        <f t="shared" si="0"/>
        <v>28</v>
      </c>
      <c r="J4" s="9">
        <f t="shared" si="0"/>
        <v>37.6</v>
      </c>
      <c r="K4" s="9">
        <f t="shared" si="3"/>
        <v>36.5</v>
      </c>
      <c r="L4" s="9">
        <f t="shared" si="4"/>
        <v>36.18</v>
      </c>
      <c r="M4" s="9">
        <f t="shared" si="4"/>
        <v>34.9</v>
      </c>
      <c r="N4" s="9">
        <v>31.4</v>
      </c>
      <c r="O4" s="10">
        <f t="shared" si="1"/>
        <v>3.1847133757961783E-2</v>
      </c>
      <c r="P4" s="10"/>
      <c r="Q4" s="10"/>
    </row>
    <row r="5" spans="1:27">
      <c r="B5" s="2" t="s">
        <v>10</v>
      </c>
      <c r="C5" s="3">
        <v>74</v>
      </c>
      <c r="D5" s="3">
        <v>18</v>
      </c>
      <c r="E5" s="3">
        <v>18.100000000000001</v>
      </c>
      <c r="F5" s="3">
        <v>17.489999999999998</v>
      </c>
      <c r="G5" s="3">
        <v>16.84</v>
      </c>
      <c r="H5" s="3">
        <v>16.93</v>
      </c>
      <c r="I5" s="3">
        <f t="shared" si="0"/>
        <v>36</v>
      </c>
      <c r="J5" s="3">
        <f t="shared" si="0"/>
        <v>36.200000000000003</v>
      </c>
      <c r="K5" s="3">
        <f t="shared" si="3"/>
        <v>34.979999999999997</v>
      </c>
      <c r="L5" s="3">
        <f t="shared" si="4"/>
        <v>33.68</v>
      </c>
      <c r="M5" s="3">
        <f t="shared" si="4"/>
        <v>33.86</v>
      </c>
      <c r="N5" s="3">
        <v>21.3</v>
      </c>
      <c r="O5" s="5">
        <f t="shared" si="1"/>
        <v>4.6948356807511735E-2</v>
      </c>
      <c r="P5" s="11" t="s">
        <v>43</v>
      </c>
      <c r="Q5" s="12"/>
      <c r="R5" s="12"/>
      <c r="S5" s="12"/>
      <c r="T5" s="12"/>
      <c r="U5" s="12"/>
      <c r="V5" s="3">
        <f t="shared" si="5"/>
        <v>8.3021769945112709</v>
      </c>
      <c r="W5" s="3">
        <f t="shared" si="2"/>
        <v>0.31595228945274223</v>
      </c>
      <c r="X5" s="3">
        <f>(K5-R$7)^2</f>
        <v>0.26405165326408975</v>
      </c>
      <c r="Y5" s="3">
        <f>(L5-S$7)^2</f>
        <v>0.77541086528090974</v>
      </c>
      <c r="Z5" s="3">
        <f>(M5-T$7)^2</f>
        <v>0.14088819751287182</v>
      </c>
      <c r="AA5" s="3">
        <f>(C5-U$7)^2</f>
        <v>0.74518273913463784</v>
      </c>
    </row>
    <row r="6" spans="1:27">
      <c r="B6" s="2" t="s">
        <v>11</v>
      </c>
      <c r="C6" s="3">
        <v>74</v>
      </c>
      <c r="D6" s="3">
        <v>16</v>
      </c>
      <c r="E6" s="3">
        <v>18.2</v>
      </c>
      <c r="F6" s="3">
        <v>17.510000000000002</v>
      </c>
      <c r="G6" s="3">
        <v>17.079999999999998</v>
      </c>
      <c r="H6" s="3">
        <v>16.98</v>
      </c>
      <c r="I6" s="3">
        <f t="shared" si="0"/>
        <v>32</v>
      </c>
      <c r="J6" s="3">
        <f t="shared" si="0"/>
        <v>36.4</v>
      </c>
      <c r="K6" s="3">
        <f t="shared" si="3"/>
        <v>35.020000000000003</v>
      </c>
      <c r="L6" s="3">
        <f t="shared" si="4"/>
        <v>34.159999999999997</v>
      </c>
      <c r="M6" s="3">
        <f t="shared" si="4"/>
        <v>33.96</v>
      </c>
      <c r="N6" s="3">
        <v>25.9</v>
      </c>
      <c r="O6" s="5">
        <f t="shared" si="1"/>
        <v>3.8610038610038609E-2</v>
      </c>
      <c r="P6" s="13" t="s">
        <v>42</v>
      </c>
      <c r="Q6" s="13" t="s">
        <v>38</v>
      </c>
      <c r="R6" s="6" t="s">
        <v>19</v>
      </c>
      <c r="S6" s="6" t="s">
        <v>20</v>
      </c>
      <c r="T6" s="6" t="s">
        <v>21</v>
      </c>
      <c r="U6" s="6" t="s">
        <v>2</v>
      </c>
      <c r="V6" s="3">
        <f t="shared" si="5"/>
        <v>1.2513781439568425</v>
      </c>
      <c r="W6" s="3">
        <f t="shared" si="2"/>
        <v>0.13111375558357344</v>
      </c>
      <c r="X6" s="3">
        <f t="shared" si="2"/>
        <v>0.22454288800787386</v>
      </c>
      <c r="Y6" s="3">
        <f>(L6-S$7)^2</f>
        <v>0.16045966403796941</v>
      </c>
      <c r="Z6" s="3">
        <f>(M6-T$7)^2</f>
        <v>7.5818044319242384E-2</v>
      </c>
      <c r="AA6" s="3">
        <f>(C6-U$7)^2</f>
        <v>0.74518273913463784</v>
      </c>
    </row>
    <row r="7" spans="1:27">
      <c r="B7" s="2" t="s">
        <v>12</v>
      </c>
      <c r="C7" s="3">
        <v>74</v>
      </c>
      <c r="D7" s="3">
        <v>14</v>
      </c>
      <c r="E7" s="3">
        <v>18.399999999999999</v>
      </c>
      <c r="F7" s="3">
        <v>17.86</v>
      </c>
      <c r="G7" s="3">
        <v>17.72</v>
      </c>
      <c r="H7" s="3">
        <v>16.96</v>
      </c>
      <c r="I7" s="3">
        <f t="shared" si="0"/>
        <v>28</v>
      </c>
      <c r="J7" s="3">
        <f t="shared" si="0"/>
        <v>36.799999999999997</v>
      </c>
      <c r="K7" s="3">
        <f t="shared" si="3"/>
        <v>35.72</v>
      </c>
      <c r="L7" s="3">
        <f t="shared" si="4"/>
        <v>35.44</v>
      </c>
      <c r="M7" s="3">
        <f t="shared" si="4"/>
        <v>33.92</v>
      </c>
      <c r="N7" s="3">
        <v>24.7</v>
      </c>
      <c r="O7" s="5">
        <f t="shared" si="1"/>
        <v>4.048582995951417E-2</v>
      </c>
      <c r="P7" s="4">
        <f>(I2*$O2+I3*$O3+I5*$O5+I6*$O6+I7*$O7)/($O2+$O3+$O5+$O6+$O7)</f>
        <v>33.118650143680696</v>
      </c>
      <c r="Q7" s="4">
        <f t="shared" ref="P7:Q7" si="6">(J2*$O2+J3*$O3+J5*$O5+J6*$O6+J7*$O7)/($O2+$O3+$O5+$O6+$O7)</f>
        <v>36.762096334672933</v>
      </c>
      <c r="R7" s="4">
        <f>(K2*$O2+K3*$O3+K5*$O5+K6*$O6+K7*$O7)/($O2+$O3+$O5+$O6+$O7)</f>
        <v>35.493859565702621</v>
      </c>
      <c r="S7" s="4">
        <f>(L2*$O2+L3*$O3+L5*$O5+L6*$O6+L7*$O7)/($O2+$O3+$O5+$O6+$O7)</f>
        <v>34.560574167961398</v>
      </c>
      <c r="T7" s="4">
        <f>(M2*$O2+M3*$O3+M5*$O5+M6*$O6+M7*$O7)/($O2+$O3+$O5+$O6+$O7)</f>
        <v>34.235350765968143</v>
      </c>
      <c r="U7" s="4">
        <f>(C2*$O2+C3*$O3+C5*$O5+C6*$O6+C7*$O7)/($O2+$O3+$O5+$O6+$O7)</f>
        <v>73.136760323470568</v>
      </c>
      <c r="V7" s="3">
        <f t="shared" si="5"/>
        <v>26.200579293402413</v>
      </c>
      <c r="W7" s="3">
        <f t="shared" si="2"/>
        <v>1.436687845226117E-3</v>
      </c>
      <c r="X7" s="3">
        <f>(K7-R$7)^2</f>
        <v>5.1139496024206567E-2</v>
      </c>
      <c r="Y7" s="3">
        <f>(L7-S$7)^2</f>
        <v>0.77338979405678254</v>
      </c>
      <c r="Z7" s="3">
        <f>(M7-T$7)^2</f>
        <v>9.9446105596693188E-2</v>
      </c>
      <c r="AA7" s="3">
        <f>(C7-U$7)^2</f>
        <v>0.74518273913463784</v>
      </c>
    </row>
    <row r="8" spans="1:27">
      <c r="B8" s="8" t="s">
        <v>13</v>
      </c>
      <c r="C8" s="9">
        <v>72</v>
      </c>
      <c r="D8" s="9">
        <v>20.5</v>
      </c>
      <c r="E8" s="3">
        <v>18.399999999999999</v>
      </c>
      <c r="F8" s="9">
        <v>17.78</v>
      </c>
      <c r="G8" s="9">
        <v>17.079999999999998</v>
      </c>
      <c r="H8" s="9">
        <v>17.3</v>
      </c>
      <c r="I8" s="9">
        <f t="shared" si="0"/>
        <v>41</v>
      </c>
      <c r="J8" s="9">
        <f t="shared" si="0"/>
        <v>36.799999999999997</v>
      </c>
      <c r="K8" s="9">
        <f t="shared" si="3"/>
        <v>35.56</v>
      </c>
      <c r="L8" s="9">
        <f t="shared" si="4"/>
        <v>34.159999999999997</v>
      </c>
      <c r="M8" s="9">
        <f t="shared" si="4"/>
        <v>34.6</v>
      </c>
      <c r="N8" s="9">
        <v>16.23</v>
      </c>
      <c r="O8" s="10">
        <f t="shared" si="1"/>
        <v>6.1614294516327786E-2</v>
      </c>
      <c r="P8" s="4">
        <f t="shared" ref="P8:Q8" si="7">SQRT(V2+V3+V5+V6+V7)/(5-1)</f>
        <v>1.6827746724223551</v>
      </c>
      <c r="Q8" s="4">
        <f t="shared" si="7"/>
        <v>0.23874960380795668</v>
      </c>
      <c r="R8" s="4">
        <f>SQRT(X2+X3+X5+X6+X7)/(5-1)</f>
        <v>0.24407259515548133</v>
      </c>
      <c r="S8" s="4">
        <f>SQRT(Y2+Y3+Y5+Y6+Y7)/(5-1)</f>
        <v>0.36440172840189328</v>
      </c>
      <c r="T8" s="4">
        <f t="shared" ref="T8:U8" si="8">SQRT(Z2+Z3+Z5+Z6+Z7)/(5-1)</f>
        <v>0.21383086629376066</v>
      </c>
      <c r="U8" s="4">
        <f t="shared" si="8"/>
        <v>0.54886224839649744</v>
      </c>
      <c r="V8" s="4"/>
      <c r="W8" s="4"/>
    </row>
    <row r="9" spans="1:27">
      <c r="R9" s="5"/>
      <c r="S9" s="5"/>
    </row>
    <row r="10" spans="1:27">
      <c r="A10" s="1" t="s">
        <v>14</v>
      </c>
      <c r="B10" s="6" t="s">
        <v>1</v>
      </c>
      <c r="C10" s="6" t="s">
        <v>2</v>
      </c>
      <c r="D10" s="6" t="s">
        <v>3</v>
      </c>
      <c r="E10" s="7" t="s">
        <v>4</v>
      </c>
      <c r="F10" s="6" t="s">
        <v>22</v>
      </c>
      <c r="G10" s="6" t="s">
        <v>23</v>
      </c>
      <c r="H10" s="6" t="s">
        <v>24</v>
      </c>
      <c r="I10" s="7" t="s">
        <v>39</v>
      </c>
      <c r="J10" s="7" t="s">
        <v>38</v>
      </c>
      <c r="K10" s="6" t="s">
        <v>19</v>
      </c>
      <c r="L10" s="6" t="s">
        <v>20</v>
      </c>
      <c r="M10" s="6" t="s">
        <v>21</v>
      </c>
      <c r="N10" s="6" t="s">
        <v>5</v>
      </c>
      <c r="O10" s="6" t="s">
        <v>6</v>
      </c>
      <c r="V10" s="14" t="s">
        <v>41</v>
      </c>
      <c r="W10" s="14" t="s">
        <v>40</v>
      </c>
      <c r="X10" s="7" t="s">
        <v>30</v>
      </c>
      <c r="Y10" s="7" t="s">
        <v>31</v>
      </c>
      <c r="Z10" s="7" t="s">
        <v>32</v>
      </c>
      <c r="AA10" s="7" t="s">
        <v>33</v>
      </c>
    </row>
    <row r="11" spans="1:27">
      <c r="B11" s="2" t="s">
        <v>15</v>
      </c>
      <c r="C11" s="3">
        <v>74</v>
      </c>
      <c r="D11" s="3">
        <v>18</v>
      </c>
      <c r="E11" s="3">
        <v>18.2</v>
      </c>
      <c r="F11" s="3">
        <v>17.64</v>
      </c>
      <c r="G11" s="3">
        <v>16.43</v>
      </c>
      <c r="H11" s="3">
        <v>17.149999999999999</v>
      </c>
      <c r="I11" s="3">
        <f>D11*2</f>
        <v>36</v>
      </c>
      <c r="J11" s="3">
        <f t="shared" ref="J11:J15" si="9">E11*2</f>
        <v>36.4</v>
      </c>
      <c r="K11" s="3">
        <f>F11*2</f>
        <v>35.28</v>
      </c>
      <c r="L11" s="3">
        <f>G11*2</f>
        <v>32.86</v>
      </c>
      <c r="M11" s="3">
        <f>H11*2</f>
        <v>34.299999999999997</v>
      </c>
      <c r="N11" s="3">
        <v>24.3</v>
      </c>
      <c r="O11" s="5">
        <f>1/N11</f>
        <v>4.1152263374485597E-2</v>
      </c>
      <c r="P11" s="13"/>
      <c r="Q11" s="13"/>
      <c r="V11" s="3">
        <f t="shared" ref="V11:W14" si="10">(I11-P$14)^2</f>
        <v>1.9291297275683845</v>
      </c>
      <c r="W11" s="3">
        <f t="shared" si="10"/>
        <v>0.11162430377925239</v>
      </c>
      <c r="X11" s="3">
        <f>(K11-R$14)^2</f>
        <v>0.24792270421758539</v>
      </c>
      <c r="Y11" s="3">
        <f>(L11-S$14)^2</f>
        <v>0.21443847587701612</v>
      </c>
      <c r="Z11" s="3">
        <f>(M11-T$14)^2</f>
        <v>0.33609003268483478</v>
      </c>
      <c r="AA11" s="3">
        <f>(C11-U$14)^2</f>
        <v>1.4553431036147486</v>
      </c>
    </row>
    <row r="12" spans="1:27">
      <c r="B12" s="2" t="s">
        <v>11</v>
      </c>
      <c r="C12" s="3">
        <v>74</v>
      </c>
      <c r="D12" s="3">
        <v>16</v>
      </c>
      <c r="E12" s="3">
        <v>18.3</v>
      </c>
      <c r="F12" s="3">
        <v>17.649999999999999</v>
      </c>
      <c r="G12" s="3">
        <v>18.350000000000001</v>
      </c>
      <c r="H12" s="3">
        <v>16.89</v>
      </c>
      <c r="I12" s="3">
        <f t="shared" ref="I12:I15" si="11">D12*2</f>
        <v>32</v>
      </c>
      <c r="J12" s="3">
        <f t="shared" si="9"/>
        <v>36.6</v>
      </c>
      <c r="K12" s="3">
        <f t="shared" ref="K12:K15" si="12">F12*2</f>
        <v>35.299999999999997</v>
      </c>
      <c r="L12" s="3">
        <f t="shared" ref="L12:M15" si="13">G12*2</f>
        <v>36.700000000000003</v>
      </c>
      <c r="M12" s="3">
        <f t="shared" si="13"/>
        <v>33.78</v>
      </c>
      <c r="N12" s="3">
        <v>40.1</v>
      </c>
      <c r="O12" s="5">
        <f>1/N12</f>
        <v>2.4937655860349125E-2</v>
      </c>
      <c r="P12" s="11" t="s">
        <v>43</v>
      </c>
      <c r="Q12" s="12"/>
      <c r="R12" s="12"/>
      <c r="S12" s="12"/>
      <c r="T12" s="12"/>
      <c r="U12" s="12"/>
      <c r="V12" s="3">
        <f t="shared" si="10"/>
        <v>6.8176805617585261</v>
      </c>
      <c r="W12" s="3">
        <f t="shared" si="10"/>
        <v>0.28526519798713024</v>
      </c>
      <c r="X12" s="3">
        <f t="shared" ref="X12:X14" si="14">(K12-R$14)^2</f>
        <v>0.26823943905911934</v>
      </c>
      <c r="Y12" s="3">
        <f t="shared" ref="Y12:Y14" si="15">(L12-S$14)^2</f>
        <v>11.403622307939361</v>
      </c>
      <c r="Z12" s="3">
        <f t="shared" ref="Z12:Z14" si="16">(M12-T$14)^2</f>
        <v>3.5679984615724393E-3</v>
      </c>
      <c r="AA12" s="3">
        <f>(C12-U$14)^2</f>
        <v>1.4553431036147486</v>
      </c>
    </row>
    <row r="13" spans="1:27">
      <c r="B13" s="2" t="s">
        <v>16</v>
      </c>
      <c r="C13" s="3">
        <v>76</v>
      </c>
      <c r="D13" s="3">
        <v>18</v>
      </c>
      <c r="E13" s="3">
        <v>17.8</v>
      </c>
      <c r="F13" s="3">
        <v>17.12</v>
      </c>
      <c r="G13" s="3">
        <v>16</v>
      </c>
      <c r="H13" s="3">
        <v>16.77</v>
      </c>
      <c r="I13" s="3">
        <f t="shared" si="11"/>
        <v>36</v>
      </c>
      <c r="J13" s="3">
        <f t="shared" si="9"/>
        <v>35.6</v>
      </c>
      <c r="K13" s="3">
        <f t="shared" si="12"/>
        <v>34.24</v>
      </c>
      <c r="L13" s="3">
        <f t="shared" si="13"/>
        <v>32</v>
      </c>
      <c r="M13" s="3">
        <f t="shared" si="13"/>
        <v>33.54</v>
      </c>
      <c r="N13" s="3">
        <v>14.8</v>
      </c>
      <c r="O13" s="5">
        <f>1/N13</f>
        <v>6.7567567567567557E-2</v>
      </c>
      <c r="P13" s="13" t="s">
        <v>37</v>
      </c>
      <c r="Q13" s="13" t="s">
        <v>38</v>
      </c>
      <c r="R13" s="6" t="s">
        <v>19</v>
      </c>
      <c r="S13" s="6" t="s">
        <v>20</v>
      </c>
      <c r="T13" s="6" t="s">
        <v>21</v>
      </c>
      <c r="U13" s="6" t="s">
        <v>2</v>
      </c>
      <c r="V13" s="3">
        <f t="shared" si="10"/>
        <v>1.9291297275683845</v>
      </c>
      <c r="W13" s="3">
        <f t="shared" si="10"/>
        <v>0.21706072694775055</v>
      </c>
      <c r="X13" s="3">
        <f t="shared" si="14"/>
        <v>0.29385249245760464</v>
      </c>
      <c r="Y13" s="3">
        <f t="shared" si="15"/>
        <v>1.7505275134880569</v>
      </c>
      <c r="Z13" s="3">
        <f t="shared" si="16"/>
        <v>3.2496290358526872E-2</v>
      </c>
      <c r="AA13" s="3">
        <f>(C13-U$14)^2</f>
        <v>0.62983902032604233</v>
      </c>
    </row>
    <row r="14" spans="1:27">
      <c r="B14" s="2" t="s">
        <v>17</v>
      </c>
      <c r="C14" s="3">
        <v>76</v>
      </c>
      <c r="D14" s="3">
        <v>16</v>
      </c>
      <c r="E14" s="3">
        <v>18.100000000000001</v>
      </c>
      <c r="F14" s="3">
        <v>17.440000000000001</v>
      </c>
      <c r="G14" s="3">
        <v>17.03</v>
      </c>
      <c r="H14" s="3">
        <v>16.66</v>
      </c>
      <c r="I14" s="3">
        <f t="shared" si="11"/>
        <v>32</v>
      </c>
      <c r="J14" s="3">
        <f t="shared" si="9"/>
        <v>36.200000000000003</v>
      </c>
      <c r="K14" s="3">
        <f t="shared" si="12"/>
        <v>34.880000000000003</v>
      </c>
      <c r="L14" s="3">
        <f t="shared" si="13"/>
        <v>34.06</v>
      </c>
      <c r="M14" s="3">
        <f t="shared" si="13"/>
        <v>33.32</v>
      </c>
      <c r="N14" s="3">
        <v>30.4</v>
      </c>
      <c r="O14" s="5">
        <f>1/N14</f>
        <v>3.2894736842105261E-2</v>
      </c>
      <c r="P14" s="4">
        <f t="shared" ref="P14:Q14" si="17">(I11*$O11+I12*$O12+I13*$O13+I14*$O14)/SUM($O11:$O14)</f>
        <v>34.611068854273768</v>
      </c>
      <c r="Q14" s="4">
        <f t="shared" si="17"/>
        <v>36.065897764480312</v>
      </c>
      <c r="R14" s="4">
        <f>(K11*$O11+K12*$O12+K13*$O13+K14*$O14)/SUM($O11:$O14)</f>
        <v>34.782081628961549</v>
      </c>
      <c r="S14" s="4">
        <f>(L11*$O11+L12*$O12+L13*$O13+L14*$O14)/SUM($O11:$O14)</f>
        <v>33.323075021866885</v>
      </c>
      <c r="T14" s="4">
        <f>(M11*$O11+M12*$O12+M13*$O13+M14*$O14)/SUM($O11:$O14)</f>
        <v>33.720267274785321</v>
      </c>
      <c r="U14" s="4">
        <f>(C11*$O11+C12*$O12+C13*$O13+C14*$O14)/($O11+$O12+$O13+$O14)</f>
        <v>75.206376020822177</v>
      </c>
      <c r="V14" s="3">
        <f t="shared" si="10"/>
        <v>6.8176805617585261</v>
      </c>
      <c r="W14" s="3">
        <f t="shared" si="10"/>
        <v>1.7983409571378742E-2</v>
      </c>
      <c r="X14" s="3">
        <f t="shared" si="14"/>
        <v>9.5880073868241985E-3</v>
      </c>
      <c r="Y14" s="3">
        <f t="shared" si="15"/>
        <v>0.54305842339649602</v>
      </c>
      <c r="Z14" s="3">
        <f t="shared" si="16"/>
        <v>0.16021389126406774</v>
      </c>
      <c r="AA14" s="3">
        <f>(C14-U$14)^2</f>
        <v>0.62983902032604233</v>
      </c>
    </row>
    <row r="15" spans="1:27">
      <c r="B15" s="8" t="s">
        <v>18</v>
      </c>
      <c r="C15" s="9">
        <v>76</v>
      </c>
      <c r="D15" s="9">
        <v>23.5</v>
      </c>
      <c r="E15" s="3">
        <v>17.600000000000001</v>
      </c>
      <c r="F15" s="9">
        <v>17.010000000000002</v>
      </c>
      <c r="G15" s="9">
        <v>16.309999999999999</v>
      </c>
      <c r="H15" s="9">
        <v>16.62</v>
      </c>
      <c r="I15" s="9">
        <f t="shared" si="11"/>
        <v>47</v>
      </c>
      <c r="J15" s="9">
        <f t="shared" si="9"/>
        <v>35.200000000000003</v>
      </c>
      <c r="K15" s="9">
        <f t="shared" si="12"/>
        <v>34.020000000000003</v>
      </c>
      <c r="L15" s="9">
        <f t="shared" si="13"/>
        <v>32.619999999999997</v>
      </c>
      <c r="M15" s="9">
        <f t="shared" si="13"/>
        <v>33.24</v>
      </c>
      <c r="N15" s="9">
        <v>8.44</v>
      </c>
      <c r="O15" s="10">
        <f>1/N15</f>
        <v>0.11848341232227488</v>
      </c>
      <c r="P15" s="4">
        <f t="shared" ref="P15:Q15" si="18">SQRT(V11+V12+V13+V14)/(4-1)</f>
        <v>1.3941791921594673</v>
      </c>
      <c r="Q15" s="4">
        <f t="shared" si="18"/>
        <v>0.26498084590851129</v>
      </c>
      <c r="R15" s="4">
        <f>SQRT(X11+X12+X13+X14)/(4-1)</f>
        <v>0.30177302786497112</v>
      </c>
      <c r="S15" s="4">
        <f>SQRT(Y11+Y12+Y13+Y14)/(4-1)</f>
        <v>1.2432773321034716</v>
      </c>
      <c r="T15" s="4">
        <f>SQRT(Z11+Z12+Z13+Z14)/(4-1)</f>
        <v>0.24321189041862282</v>
      </c>
      <c r="U15" s="4">
        <f>SQRT(AA11+AA12+AA13+AA14)/(4-1)</f>
        <v>0.68071565673207168</v>
      </c>
      <c r="V15" s="4"/>
      <c r="W15" s="4"/>
    </row>
    <row r="17" spans="1:13">
      <c r="A17" s="1" t="s">
        <v>25</v>
      </c>
      <c r="B17" s="6" t="s">
        <v>1</v>
      </c>
      <c r="C17" s="6" t="s">
        <v>2</v>
      </c>
      <c r="D17" s="7" t="s">
        <v>3</v>
      </c>
      <c r="E17" s="7" t="s">
        <v>4</v>
      </c>
      <c r="F17" s="6" t="s">
        <v>22</v>
      </c>
      <c r="G17" s="6" t="s">
        <v>23</v>
      </c>
      <c r="H17" s="6" t="s">
        <v>24</v>
      </c>
      <c r="I17" s="7" t="s">
        <v>39</v>
      </c>
      <c r="J17" s="7" t="s">
        <v>38</v>
      </c>
      <c r="K17" s="6" t="s">
        <v>19</v>
      </c>
      <c r="L17" s="6" t="s">
        <v>20</v>
      </c>
      <c r="M17" s="6" t="s">
        <v>21</v>
      </c>
    </row>
    <row r="18" spans="1:13">
      <c r="B18" s="2" t="s">
        <v>26</v>
      </c>
      <c r="C18" s="3">
        <v>70</v>
      </c>
      <c r="E18" s="3">
        <v>18.72</v>
      </c>
      <c r="F18" s="3">
        <v>18.16</v>
      </c>
      <c r="G18" s="3">
        <v>17.7</v>
      </c>
      <c r="H18" s="3">
        <v>17.7</v>
      </c>
      <c r="J18" s="3">
        <f>E18*2</f>
        <v>37.44</v>
      </c>
      <c r="K18" s="3">
        <f>F18*2</f>
        <v>36.32</v>
      </c>
      <c r="L18" s="3">
        <f>G18*2</f>
        <v>35.4</v>
      </c>
      <c r="M18" s="3">
        <f>H18*2</f>
        <v>35.4</v>
      </c>
    </row>
    <row r="20" spans="1:13">
      <c r="B20" s="3" t="s">
        <v>44</v>
      </c>
    </row>
    <row r="21" spans="1:13">
      <c r="B21" s="3" t="s">
        <v>28</v>
      </c>
    </row>
    <row r="22" spans="1:13">
      <c r="B22" s="3" t="s">
        <v>27</v>
      </c>
    </row>
    <row r="23" spans="1:13">
      <c r="B23" s="3" t="s">
        <v>45</v>
      </c>
    </row>
    <row r="24" spans="1:13">
      <c r="B24" s="9" t="s">
        <v>29</v>
      </c>
    </row>
  </sheetData>
  <mergeCells count="2">
    <mergeCell ref="P5:U5"/>
    <mergeCell ref="P12:U12"/>
  </mergeCells>
  <pageMargins left="0.78749999999999998" right="0.78749999999999998" top="1.05277777777778" bottom="1.05277777777778" header="0.78749999999999998" footer="0.78749999999999998"/>
  <pageSetup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(2)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 </dc:creator>
  <cp:lastModifiedBy>Owner</cp:lastModifiedBy>
  <cp:revision>0</cp:revision>
  <dcterms:created xsi:type="dcterms:W3CDTF">2014-01-30T19:22:32Z</dcterms:created>
  <dcterms:modified xsi:type="dcterms:W3CDTF">2014-02-05T16:38:38Z</dcterms:modified>
</cp:coreProperties>
</file>