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2cbfd4688f96e9/Documents/MyGamePortfolio/games/coffeeQuest/"/>
    </mc:Choice>
  </mc:AlternateContent>
  <xr:revisionPtr revIDLastSave="1377" documentId="8_{D002BFDD-B025-4C62-BA6E-3DD74CCD3ECE}" xr6:coauthVersionLast="47" xr6:coauthVersionMax="47" xr10:uidLastSave="{1CC89CB3-742F-44AD-AB61-6B3044CAF873}"/>
  <bookViews>
    <workbookView xWindow="-120" yWindow="-120" windowWidth="29040" windowHeight="15840" xr2:uid="{73E25A3A-0795-48E7-9380-715370EC1092}"/>
  </bookViews>
  <sheets>
    <sheet name="seed&amp;bean prices" sheetId="1" r:id="rId1"/>
    <sheet name="bean attrib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" i="1" l="1"/>
  <c r="AI6" i="1"/>
  <c r="AK5" i="1"/>
  <c r="AK4" i="1"/>
  <c r="AB18" i="1"/>
  <c r="AB19" i="1"/>
  <c r="AB20" i="1"/>
  <c r="AB21" i="1"/>
  <c r="AB22" i="1"/>
  <c r="AC22" i="1" s="1"/>
  <c r="AB23" i="1"/>
  <c r="AB24" i="1"/>
  <c r="AB25" i="1"/>
  <c r="AB17" i="1"/>
  <c r="AI5" i="1"/>
  <c r="AI4" i="1"/>
  <c r="H10" i="2"/>
  <c r="D10" i="2"/>
  <c r="H9" i="2"/>
  <c r="D9" i="2"/>
  <c r="H8" i="2"/>
  <c r="D8" i="2"/>
  <c r="K7" i="2"/>
  <c r="H7" i="2"/>
  <c r="D7" i="2"/>
  <c r="K6" i="2"/>
  <c r="H6" i="2"/>
  <c r="D6" i="2"/>
  <c r="K5" i="2"/>
  <c r="H5" i="2"/>
  <c r="D5" i="2"/>
  <c r="AE28" i="1"/>
  <c r="AD28" i="1"/>
  <c r="AC29" i="1"/>
  <c r="AC30" i="1"/>
  <c r="AC31" i="1"/>
  <c r="AC32" i="1"/>
  <c r="AC33" i="1"/>
  <c r="AC34" i="1"/>
  <c r="AC35" i="1"/>
  <c r="AC36" i="1"/>
  <c r="AC37" i="1"/>
  <c r="AC28" i="1"/>
  <c r="AB29" i="1"/>
  <c r="AB30" i="1"/>
  <c r="AB31" i="1"/>
  <c r="AB32" i="1"/>
  <c r="AB33" i="1"/>
  <c r="AB34" i="1"/>
  <c r="AB35" i="1"/>
  <c r="AB36" i="1"/>
  <c r="AB37" i="1"/>
  <c r="AB28" i="1"/>
  <c r="AA29" i="1"/>
  <c r="AA30" i="1"/>
  <c r="AA31" i="1"/>
  <c r="AA32" i="1"/>
  <c r="AA33" i="1"/>
  <c r="AA34" i="1"/>
  <c r="AA35" i="1"/>
  <c r="AA36" i="1"/>
  <c r="AA37" i="1"/>
  <c r="AA28" i="1"/>
  <c r="Z28" i="1"/>
  <c r="Z37" i="1"/>
  <c r="Z36" i="1"/>
  <c r="Z35" i="1"/>
  <c r="Z34" i="1"/>
  <c r="Z33" i="1"/>
  <c r="Z32" i="1"/>
  <c r="Z31" i="1"/>
  <c r="Z30" i="1"/>
  <c r="Z29" i="1"/>
  <c r="AE18" i="1"/>
  <c r="AE19" i="1"/>
  <c r="AE20" i="1"/>
  <c r="AE23" i="1"/>
  <c r="AE24" i="1"/>
  <c r="AE25" i="1"/>
  <c r="AD18" i="1"/>
  <c r="AD23" i="1"/>
  <c r="AD24" i="1"/>
  <c r="AC17" i="1"/>
  <c r="AE17" i="1" s="1"/>
  <c r="AC18" i="1"/>
  <c r="AC19" i="1"/>
  <c r="AD19" i="1" s="1"/>
  <c r="AC20" i="1"/>
  <c r="AD20" i="1" s="1"/>
  <c r="AC21" i="1"/>
  <c r="AD21" i="1" s="1"/>
  <c r="AC23" i="1"/>
  <c r="AC24" i="1"/>
  <c r="AC25" i="1"/>
  <c r="AD25" i="1" s="1"/>
  <c r="AC16" i="1"/>
  <c r="AE16" i="1" s="1"/>
  <c r="AA17" i="1"/>
  <c r="AA18" i="1"/>
  <c r="AA19" i="1"/>
  <c r="AA20" i="1"/>
  <c r="AA21" i="1"/>
  <c r="AA22" i="1"/>
  <c r="AA23" i="1"/>
  <c r="AA24" i="1"/>
  <c r="AA25" i="1"/>
  <c r="AA16" i="1"/>
  <c r="Z25" i="1"/>
  <c r="Z24" i="1"/>
  <c r="Z23" i="1"/>
  <c r="Z22" i="1"/>
  <c r="Z21" i="1"/>
  <c r="Z20" i="1"/>
  <c r="Z19" i="1"/>
  <c r="Z18" i="1"/>
  <c r="Z17" i="1"/>
  <c r="Z16" i="1"/>
  <c r="AB13" i="1"/>
  <c r="AC13" i="1" s="1"/>
  <c r="AB9" i="1"/>
  <c r="AC9" i="1" s="1"/>
  <c r="AB8" i="1"/>
  <c r="AC8" i="1" s="1"/>
  <c r="AB7" i="1"/>
  <c r="AC7" i="1" s="1"/>
  <c r="AD7" i="1" s="1"/>
  <c r="AA13" i="1"/>
  <c r="AA12" i="1"/>
  <c r="AA11" i="1"/>
  <c r="AA10" i="1"/>
  <c r="AA9" i="1"/>
  <c r="AA8" i="1"/>
  <c r="AA7" i="1"/>
  <c r="AA6" i="1"/>
  <c r="AA5" i="1"/>
  <c r="AA4" i="1"/>
  <c r="Z5" i="1"/>
  <c r="Z6" i="1"/>
  <c r="Z7" i="1"/>
  <c r="Z8" i="1"/>
  <c r="Z9" i="1"/>
  <c r="Z10" i="1"/>
  <c r="Z11" i="1"/>
  <c r="Z12" i="1"/>
  <c r="Z13" i="1"/>
  <c r="Z4" i="1"/>
  <c r="Y4" i="1"/>
  <c r="F6" i="1"/>
  <c r="C24" i="1" s="1"/>
  <c r="L24" i="1" s="1"/>
  <c r="F7" i="1"/>
  <c r="F8" i="1"/>
  <c r="C26" i="1" s="1"/>
  <c r="L26" i="1" s="1"/>
  <c r="F9" i="1"/>
  <c r="C27" i="1" s="1"/>
  <c r="F10" i="1"/>
  <c r="C28" i="1" s="1"/>
  <c r="L28" i="1" s="1"/>
  <c r="F5" i="1"/>
  <c r="C23" i="1" s="1"/>
  <c r="N23" i="1" s="1"/>
  <c r="G23" i="1"/>
  <c r="C25" i="1"/>
  <c r="L25" i="1" s="1"/>
  <c r="I6" i="1"/>
  <c r="I7" i="1"/>
  <c r="I5" i="1"/>
  <c r="G24" i="1"/>
  <c r="G25" i="1"/>
  <c r="G26" i="1"/>
  <c r="G27" i="1"/>
  <c r="G28" i="1"/>
  <c r="F28" i="1"/>
  <c r="F24" i="1"/>
  <c r="F25" i="1"/>
  <c r="F26" i="1"/>
  <c r="F27" i="1"/>
  <c r="E24" i="1"/>
  <c r="E25" i="1"/>
  <c r="E26" i="1"/>
  <c r="E27" i="1"/>
  <c r="E28" i="1"/>
  <c r="E23" i="1"/>
  <c r="AB12" i="1" s="1"/>
  <c r="B24" i="1"/>
  <c r="B25" i="1"/>
  <c r="B26" i="1"/>
  <c r="B27" i="1"/>
  <c r="B28" i="1"/>
  <c r="B23" i="1"/>
  <c r="A22" i="1"/>
  <c r="A24" i="1"/>
  <c r="A25" i="1"/>
  <c r="A26" i="1"/>
  <c r="A27" i="1"/>
  <c r="A28" i="1"/>
  <c r="A23" i="1"/>
  <c r="C22" i="1"/>
  <c r="B22" i="1"/>
  <c r="C6" i="1"/>
  <c r="C7" i="1"/>
  <c r="C8" i="1"/>
  <c r="C9" i="1"/>
  <c r="C10" i="1"/>
  <c r="C5" i="1"/>
  <c r="AE22" i="1" l="1"/>
  <c r="AD22" i="1"/>
  <c r="AE21" i="1"/>
  <c r="AD17" i="1"/>
  <c r="AD16" i="1"/>
  <c r="AE34" i="1"/>
  <c r="AD34" i="1"/>
  <c r="AE36" i="1"/>
  <c r="AD36" i="1"/>
  <c r="AE30" i="1"/>
  <c r="AD30" i="1"/>
  <c r="AE32" i="1"/>
  <c r="AD32" i="1"/>
  <c r="AE29" i="1"/>
  <c r="AD29" i="1"/>
  <c r="AE31" i="1"/>
  <c r="AD31" i="1"/>
  <c r="AE33" i="1"/>
  <c r="AD33" i="1"/>
  <c r="AE35" i="1"/>
  <c r="AD35" i="1"/>
  <c r="AE37" i="1"/>
  <c r="AD37" i="1"/>
  <c r="AE12" i="1"/>
  <c r="AC12" i="1"/>
  <c r="AD8" i="1"/>
  <c r="AD9" i="1"/>
  <c r="AE7" i="1"/>
  <c r="AE8" i="1"/>
  <c r="AB4" i="1"/>
  <c r="AC4" i="1" s="1"/>
  <c r="AD4" i="1" s="1"/>
  <c r="AB10" i="1"/>
  <c r="AE13" i="1"/>
  <c r="AB5" i="1"/>
  <c r="AB11" i="1"/>
  <c r="AE11" i="1" s="1"/>
  <c r="AB6" i="1"/>
  <c r="AD13" i="1"/>
  <c r="AE9" i="1"/>
  <c r="AD12" i="1"/>
  <c r="AE4" i="1"/>
  <c r="AC11" i="1"/>
  <c r="AD11" i="1" s="1"/>
  <c r="L23" i="1"/>
  <c r="I27" i="1"/>
  <c r="L27" i="1"/>
  <c r="J26" i="1"/>
  <c r="K26" i="1"/>
  <c r="M28" i="1"/>
  <c r="J24" i="1"/>
  <c r="N24" i="1"/>
  <c r="O24" i="1"/>
  <c r="N28" i="1"/>
  <c r="O28" i="1"/>
  <c r="K27" i="1"/>
  <c r="K25" i="1"/>
  <c r="J27" i="1"/>
  <c r="I24" i="1"/>
  <c r="K23" i="1"/>
  <c r="N27" i="1"/>
  <c r="O26" i="1"/>
  <c r="N26" i="1"/>
  <c r="M25" i="1"/>
  <c r="O25" i="1"/>
  <c r="N25" i="1"/>
  <c r="J25" i="1"/>
  <c r="J23" i="1"/>
  <c r="K28" i="1"/>
  <c r="O23" i="1"/>
  <c r="M24" i="1"/>
  <c r="K24" i="1"/>
  <c r="O27" i="1"/>
  <c r="I26" i="1"/>
  <c r="J28" i="1"/>
  <c r="M27" i="1"/>
  <c r="I28" i="1"/>
  <c r="I25" i="1"/>
  <c r="M26" i="1"/>
  <c r="I23" i="1"/>
  <c r="M23" i="1"/>
  <c r="AE5" i="1" l="1"/>
  <c r="AC5" i="1"/>
  <c r="AD5" i="1" s="1"/>
  <c r="AE6" i="1"/>
  <c r="AC6" i="1"/>
  <c r="AD6" i="1" s="1"/>
  <c r="AC10" i="1"/>
  <c r="AD10" i="1" s="1"/>
  <c r="AE10" i="1"/>
</calcChain>
</file>

<file path=xl/sharedStrings.xml><?xml version="1.0" encoding="utf-8"?>
<sst xmlns="http://schemas.openxmlformats.org/spreadsheetml/2006/main" count="363" uniqueCount="161">
  <si>
    <t>Items</t>
  </si>
  <si>
    <t>Coffee beans</t>
  </si>
  <si>
    <t>Equipment</t>
  </si>
  <si>
    <t>Basic seed</t>
  </si>
  <si>
    <t>Bubble seed</t>
  </si>
  <si>
    <t>Ghost seed</t>
  </si>
  <si>
    <t>Jamaican seed</t>
  </si>
  <si>
    <t>Hawaiian seed</t>
  </si>
  <si>
    <t>Jamablue bean</t>
  </si>
  <si>
    <t>Hawaiian bean</t>
  </si>
  <si>
    <t>Bubbly bean</t>
  </si>
  <si>
    <t>Basic bean</t>
  </si>
  <si>
    <t>Midnight seed</t>
  </si>
  <si>
    <t>Velvet seed</t>
  </si>
  <si>
    <t>Sunbeam seed</t>
  </si>
  <si>
    <t>Haunted bean</t>
  </si>
  <si>
    <t>Arabica seed</t>
  </si>
  <si>
    <t>Robusta</t>
  </si>
  <si>
    <t>Type</t>
  </si>
  <si>
    <t>Exotic</t>
  </si>
  <si>
    <t>Divine</t>
  </si>
  <si>
    <t>Rare</t>
  </si>
  <si>
    <t>Common</t>
  </si>
  <si>
    <t>Uncommon</t>
  </si>
  <si>
    <t>Arabica bean</t>
  </si>
  <si>
    <t>Robusta bean</t>
  </si>
  <si>
    <t>Magical</t>
  </si>
  <si>
    <t>Midnight bean</t>
  </si>
  <si>
    <t>Sunbeam bean</t>
  </si>
  <si>
    <t>Velvet bean</t>
  </si>
  <si>
    <t>Vianese seed</t>
  </si>
  <si>
    <t>Colkopi seed</t>
  </si>
  <si>
    <t>Colkopi bean</t>
  </si>
  <si>
    <t>Nutty bean</t>
  </si>
  <si>
    <t>Nut seed</t>
  </si>
  <si>
    <t>Vianese bean</t>
  </si>
  <si>
    <t>Plants</t>
  </si>
  <si>
    <t>pot</t>
  </si>
  <si>
    <t>Amount</t>
  </si>
  <si>
    <t>Seed</t>
  </si>
  <si>
    <t>Amount of beans</t>
  </si>
  <si>
    <t>Pot type</t>
  </si>
  <si>
    <t>small</t>
  </si>
  <si>
    <t>medium</t>
  </si>
  <si>
    <t>large</t>
  </si>
  <si>
    <t>tree</t>
  </si>
  <si>
    <t>Days</t>
  </si>
  <si>
    <t>seedCost</t>
  </si>
  <si>
    <t>per small pot</t>
  </si>
  <si>
    <t>per medium pot</t>
  </si>
  <si>
    <t>per large pot</t>
  </si>
  <si>
    <t>per tree</t>
  </si>
  <si>
    <t xml:space="preserve"> per medium pot</t>
  </si>
  <si>
    <t xml:space="preserve"> per big pot</t>
  </si>
  <si>
    <t>Seeds</t>
  </si>
  <si>
    <t>shopPrice</t>
  </si>
  <si>
    <t>Bean</t>
  </si>
  <si>
    <t>Beans harvested</t>
  </si>
  <si>
    <t>Profit from plants after first harvest</t>
  </si>
  <si>
    <t>shovel</t>
  </si>
  <si>
    <t>seeds</t>
  </si>
  <si>
    <t>playerPrice</t>
  </si>
  <si>
    <t>daysToGrow</t>
  </si>
  <si>
    <t>potCost</t>
  </si>
  <si>
    <t>small pot</t>
  </si>
  <si>
    <t>medium pot</t>
  </si>
  <si>
    <t>large pot</t>
  </si>
  <si>
    <t>Profit after buying pot&amp;seed - first harvest - per</t>
  </si>
  <si>
    <t>totalbeans</t>
  </si>
  <si>
    <t>totalvalueofbeans</t>
  </si>
  <si>
    <t>basic bean</t>
  </si>
  <si>
    <t>Profit H1</t>
  </si>
  <si>
    <t>Profit H2</t>
  </si>
  <si>
    <t>basic seed</t>
  </si>
  <si>
    <t>#</t>
  </si>
  <si>
    <t>Attributes</t>
  </si>
  <si>
    <t>Npcs</t>
  </si>
  <si>
    <t>Likes</t>
  </si>
  <si>
    <t>Dislike</t>
  </si>
  <si>
    <t>Neutral</t>
  </si>
  <si>
    <t>Sally</t>
  </si>
  <si>
    <t>dark roast</t>
  </si>
  <si>
    <t>coffe type</t>
  </si>
  <si>
    <t>light</t>
  </si>
  <si>
    <t>light roast</t>
  </si>
  <si>
    <t>medium roast</t>
  </si>
  <si>
    <t>light brown, no oil on surface, preserves bean flavor</t>
  </si>
  <si>
    <t>medium brown, balanced flavour, flight sweetness</t>
  </si>
  <si>
    <t>shiny, blackish bean, strong roast flavour</t>
  </si>
  <si>
    <t>Flavour notes</t>
  </si>
  <si>
    <t>bright, acidic, fruity, floral</t>
  </si>
  <si>
    <t>balanced acidity, caramel, chocolate</t>
  </si>
  <si>
    <t>bitter, smoky, dark , chocolate, toasty</t>
  </si>
  <si>
    <t>Types of roasts</t>
  </si>
  <si>
    <t>How to roast</t>
  </si>
  <si>
    <t>hot air roasting</t>
  </si>
  <si>
    <t>drum roasting</t>
  </si>
  <si>
    <t>Roasting bean ideas</t>
  </si>
  <si>
    <t>Mini-games / crafting mechanics</t>
  </si>
  <si>
    <t>Roast time/ temperature/ cooling speed/ method used?</t>
  </si>
  <si>
    <t>pan roasting</t>
  </si>
  <si>
    <t>Player starts with pan roasting</t>
  </si>
  <si>
    <t>best for light-medium roast</t>
  </si>
  <si>
    <t>best for dark roasts</t>
  </si>
  <si>
    <t>Moonlight roast</t>
  </si>
  <si>
    <t>Volcanic roast</t>
  </si>
  <si>
    <t>unique flavor trait</t>
  </si>
  <si>
    <t>bean flavours</t>
  </si>
  <si>
    <t>bright</t>
  </si>
  <si>
    <t>acidic</t>
  </si>
  <si>
    <t>fruity</t>
  </si>
  <si>
    <t>floral</t>
  </si>
  <si>
    <t>caramel</t>
  </si>
  <si>
    <t>chocolate</t>
  </si>
  <si>
    <t>bitter</t>
  </si>
  <si>
    <t>smoky</t>
  </si>
  <si>
    <t>dark</t>
  </si>
  <si>
    <t>toasty</t>
  </si>
  <si>
    <t xml:space="preserve">basic bean </t>
  </si>
  <si>
    <t>roast</t>
  </si>
  <si>
    <t>Water requirements (L)</t>
  </si>
  <si>
    <t>temperature</t>
  </si>
  <si>
    <t>sweet level</t>
  </si>
  <si>
    <t>acidity level</t>
  </si>
  <si>
    <t xml:space="preserve">8 to 10 </t>
  </si>
  <si>
    <t>4 to 7</t>
  </si>
  <si>
    <t>1 to 3</t>
  </si>
  <si>
    <t>Roast</t>
  </si>
  <si>
    <t>Acidity (1–10 scale)</t>
  </si>
  <si>
    <t>Flavor Tags</t>
  </si>
  <si>
    <t>Light</t>
  </si>
  <si>
    <t>8–10</t>
  </si>
  <si>
    <t>Fruity, citrusy, tangy</t>
  </si>
  <si>
    <t>Medium</t>
  </si>
  <si>
    <t>4–7</t>
  </si>
  <si>
    <t>Balanced, nutty, sweet</t>
  </si>
  <si>
    <t>Dark</t>
  </si>
  <si>
    <t>1–3</t>
  </si>
  <si>
    <t>Bitter, smoky, earthy</t>
  </si>
  <si>
    <t>Acidity stats</t>
  </si>
  <si>
    <t>Sweetness</t>
  </si>
  <si>
    <t>Flavor Notes</t>
  </si>
  <si>
    <t>2–5</t>
  </si>
  <si>
    <t>Crisp, fruity, floral</t>
  </si>
  <si>
    <t>6–9</t>
  </si>
  <si>
    <t>Sweet, chocolatey, nutty, caramel</t>
  </si>
  <si>
    <t>1–4</t>
  </si>
  <si>
    <t>Bitter, smoky, earthy, molasses</t>
  </si>
  <si>
    <t>High-sweetness brews could:</t>
  </si>
  <si>
    <t>Attract elite café clients</t>
  </si>
  <si>
    <t>Be required for dessert-style drinks</t>
  </si>
  <si>
    <r>
      <t xml:space="preserve">Give a temporary </t>
    </r>
    <r>
      <rPr>
        <b/>
        <sz val="11"/>
        <color theme="1"/>
        <rFont val="Aptos Narrow"/>
        <family val="2"/>
        <scheme val="minor"/>
      </rPr>
      <t>charm or persuasion buff</t>
    </r>
    <r>
      <rPr>
        <sz val="11"/>
        <color theme="1"/>
        <rFont val="Aptos Narrow"/>
        <family val="2"/>
        <scheme val="minor"/>
      </rPr>
      <t xml:space="preserve"> if used in dialogue!</t>
    </r>
  </si>
  <si>
    <t>automated - hot air roast</t>
  </si>
  <si>
    <t>manual - pan roasting</t>
  </si>
  <si>
    <t>5x5 soil plot</t>
  </si>
  <si>
    <t>amount of beans</t>
  </si>
  <si>
    <t>25 small plants</t>
  </si>
  <si>
    <t>15 medium plants</t>
  </si>
  <si>
    <t>bean price</t>
  </si>
  <si>
    <t>Total value</t>
  </si>
  <si>
    <t>15 large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</si>
</sst>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color theme="2" tint="-0.89999084444715716"/>
      <name val="Aptos Narrow"/>
      <family val="2"/>
      <scheme val="minor"/>
    </font>
    <font>
      <b/>
      <sz val="16"/>
      <color theme="2" tint="-0.89999084444715716"/>
      <name val="Aptos Narrow"/>
      <family val="2"/>
      <scheme val="minor"/>
    </font>
    <font>
      <b/>
      <sz val="14"/>
      <color theme="2" tint="-0.89999084444715716"/>
      <name val="Aptos Narrow"/>
      <family val="2"/>
      <scheme val="minor"/>
    </font>
    <font>
      <b/>
      <sz val="11"/>
      <color theme="2" tint="-0.89999084444715716"/>
      <name val="Aptos Narrow"/>
      <family val="2"/>
      <scheme val="minor"/>
    </font>
    <font>
      <sz val="11"/>
      <color theme="2" tint="-0.89999084444715716"/>
      <name val="Aptos Narrow"/>
      <family val="2"/>
      <scheme val="minor"/>
    </font>
    <font>
      <b/>
      <sz val="12"/>
      <color theme="2" tint="-0.89999084444715716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2" tint="-0.89999084444715716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66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4" borderId="0" xfId="0" applyFill="1"/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1" fillId="6" borderId="10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0" fillId="6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/>
    <xf numFmtId="0" fontId="11" fillId="7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0" borderId="0" xfId="0" applyFont="1"/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8" borderId="14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0" fillId="4" borderId="10" xfId="0" applyFill="1" applyBorder="1"/>
    <xf numFmtId="0" fontId="2" fillId="4" borderId="1" xfId="0" applyFont="1" applyFill="1" applyBorder="1"/>
    <xf numFmtId="0" fontId="0" fillId="9" borderId="0" xfId="0" applyFill="1"/>
    <xf numFmtId="0" fontId="13" fillId="8" borderId="10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16" fontId="0" fillId="0" borderId="0" xfId="0" applyNumberForma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00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2C50-FC6C-4162-A6BD-44D792219470}">
  <dimension ref="A1:AK56"/>
  <sheetViews>
    <sheetView tabSelected="1" topLeftCell="T1" zoomScale="110" zoomScaleNormal="110" workbookViewId="0">
      <selection activeCell="AK6" sqref="AK6"/>
    </sheetView>
  </sheetViews>
  <sheetFormatPr defaultRowHeight="15" x14ac:dyDescent="0.25"/>
  <cols>
    <col min="1" max="1" width="14" style="1" bestFit="1" customWidth="1"/>
    <col min="2" max="2" width="10.85546875" style="1" bestFit="1" customWidth="1"/>
    <col min="3" max="3" width="12.140625" style="1" customWidth="1"/>
    <col min="4" max="4" width="14.5703125" style="1" bestFit="1" customWidth="1"/>
    <col min="5" max="5" width="14" style="1" bestFit="1" customWidth="1"/>
    <col min="6" max="6" width="17.140625" style="1" bestFit="1" customWidth="1"/>
    <col min="7" max="7" width="11.85546875" style="1" bestFit="1" customWidth="1"/>
    <col min="8" max="8" width="10.85546875" style="1" bestFit="1" customWidth="1"/>
    <col min="9" max="9" width="12.28515625" style="1" bestFit="1" customWidth="1"/>
    <col min="10" max="10" width="13" style="1" bestFit="1" customWidth="1"/>
    <col min="11" max="11" width="9.5703125" style="1" bestFit="1" customWidth="1"/>
    <col min="12" max="12" width="10.42578125" style="1" bestFit="1" customWidth="1"/>
    <col min="13" max="13" width="14" style="1" bestFit="1" customWidth="1"/>
    <col min="14" max="14" width="16.7109375" style="1" bestFit="1" customWidth="1"/>
    <col min="15" max="15" width="13.28515625" style="1" bestFit="1" customWidth="1"/>
    <col min="16" max="16" width="13.28515625" style="1" customWidth="1"/>
    <col min="17" max="17" width="9.85546875" style="1" customWidth="1"/>
    <col min="18" max="18" width="16.7109375" style="1" bestFit="1" customWidth="1"/>
    <col min="19" max="19" width="9.140625" style="1"/>
    <col min="20" max="20" width="11.28515625" style="1" customWidth="1"/>
    <col min="21" max="21" width="9.140625" style="1"/>
    <col min="22" max="22" width="8" style="1" bestFit="1" customWidth="1"/>
    <col min="23" max="23" width="10.42578125" style="1" bestFit="1" customWidth="1"/>
    <col min="24" max="24" width="11.5703125" style="1" bestFit="1" customWidth="1"/>
    <col min="25" max="27" width="9.140625" style="1"/>
    <col min="28" max="28" width="12.140625" style="1" customWidth="1"/>
    <col min="29" max="29" width="17.5703125" style="1" bestFit="1" customWidth="1"/>
    <col min="30" max="33" width="9.140625" style="1"/>
    <col min="34" max="34" width="16.85546875" style="1" bestFit="1" customWidth="1"/>
    <col min="35" max="35" width="19.28515625" style="1" customWidth="1"/>
    <col min="36" max="16384" width="9.140625" style="1"/>
  </cols>
  <sheetData>
    <row r="1" spans="1:37" ht="15" customHeight="1" x14ac:dyDescent="0.25">
      <c r="A1" s="166" t="s">
        <v>0</v>
      </c>
      <c r="B1" s="167"/>
      <c r="C1" s="167"/>
      <c r="D1" s="167"/>
      <c r="E1" s="167"/>
      <c r="F1" s="167"/>
      <c r="G1" s="167"/>
      <c r="H1" s="167"/>
      <c r="I1" s="167"/>
    </row>
    <row r="2" spans="1:37" ht="15" customHeight="1" thickBot="1" x14ac:dyDescent="0.3">
      <c r="A2" s="168"/>
      <c r="B2" s="169"/>
      <c r="C2" s="169"/>
      <c r="D2" s="169"/>
      <c r="E2" s="169"/>
      <c r="F2" s="169"/>
      <c r="G2" s="169"/>
      <c r="H2" s="169"/>
      <c r="I2" s="169"/>
    </row>
    <row r="3" spans="1:37" ht="15.75" customHeight="1" thickBot="1" x14ac:dyDescent="0.3">
      <c r="A3" s="136" t="s">
        <v>54</v>
      </c>
      <c r="B3" s="137"/>
      <c r="C3" s="137"/>
      <c r="D3" s="137"/>
      <c r="E3" s="137"/>
      <c r="F3" s="137"/>
      <c r="G3" s="147" t="s">
        <v>2</v>
      </c>
      <c r="H3" s="148"/>
      <c r="I3" s="149"/>
      <c r="Q3" s="1" t="s">
        <v>73</v>
      </c>
      <c r="R3" s="1" t="s">
        <v>70</v>
      </c>
      <c r="V3" s="78" t="s">
        <v>38</v>
      </c>
      <c r="W3" s="132" t="s">
        <v>0</v>
      </c>
      <c r="X3" s="133"/>
      <c r="Y3" s="60" t="s">
        <v>46</v>
      </c>
      <c r="Z3" s="57" t="s">
        <v>63</v>
      </c>
      <c r="AA3" s="77" t="s">
        <v>47</v>
      </c>
      <c r="AB3" s="57" t="s">
        <v>68</v>
      </c>
      <c r="AC3" s="57" t="s">
        <v>69</v>
      </c>
      <c r="AD3" s="77" t="s">
        <v>71</v>
      </c>
      <c r="AE3" s="77" t="s">
        <v>72</v>
      </c>
      <c r="AH3" s="1" t="s">
        <v>154</v>
      </c>
      <c r="AI3" s="1" t="s">
        <v>155</v>
      </c>
      <c r="AJ3" s="1" t="s">
        <v>158</v>
      </c>
      <c r="AK3" s="1" t="s">
        <v>159</v>
      </c>
    </row>
    <row r="4" spans="1:37" ht="16.5" thickBot="1" x14ac:dyDescent="0.3">
      <c r="A4" s="52" t="s">
        <v>60</v>
      </c>
      <c r="B4" s="57" t="s">
        <v>55</v>
      </c>
      <c r="C4" s="58" t="s">
        <v>61</v>
      </c>
      <c r="D4" s="59" t="s">
        <v>1</v>
      </c>
      <c r="E4" s="58" t="s">
        <v>18</v>
      </c>
      <c r="F4" s="60" t="s">
        <v>61</v>
      </c>
      <c r="G4" s="52" t="s">
        <v>37</v>
      </c>
      <c r="H4" s="59" t="s">
        <v>55</v>
      </c>
      <c r="I4" s="53" t="s">
        <v>61</v>
      </c>
      <c r="Q4" s="1">
        <v>2</v>
      </c>
      <c r="R4" s="1">
        <v>3</v>
      </c>
      <c r="V4" s="65">
        <v>1</v>
      </c>
      <c r="W4" s="1" t="s">
        <v>3</v>
      </c>
      <c r="X4" s="15" t="s">
        <v>64</v>
      </c>
      <c r="Y4" s="65">
        <f>D23</f>
        <v>2</v>
      </c>
      <c r="Z4" s="17">
        <f>IF(ISNUMBER(SEARCH("small pot", X4)),10,IF(ISNUMBER(SEARCH("medium pot",X4)),30,IF(ISNUMBER(SEARCH("large pot",X4)),50)))</f>
        <v>10</v>
      </c>
      <c r="AA4" s="15">
        <f>SUM(V4*B5)</f>
        <v>2</v>
      </c>
      <c r="AB4" s="17">
        <f>SUM(V4*E23)</f>
        <v>3</v>
      </c>
      <c r="AC4" s="21">
        <f t="shared" ref="AC4:AC13" si="0">SUM(AB4*R4)</f>
        <v>9</v>
      </c>
      <c r="AD4" s="15">
        <f>SUM(AC4-AA4-Z4)</f>
        <v>-3</v>
      </c>
      <c r="AE4" s="15">
        <f t="shared" ref="AE4:AE13" si="1">SUM(AB4*R4-AA4)</f>
        <v>7</v>
      </c>
      <c r="AG4" s="1">
        <v>25</v>
      </c>
      <c r="AH4" s="1" t="s">
        <v>156</v>
      </c>
      <c r="AI4" s="1">
        <f>SUM(AB4*AG4)</f>
        <v>75</v>
      </c>
      <c r="AJ4" s="1">
        <v>50</v>
      </c>
      <c r="AK4" s="1">
        <f>SUM(AJ4*AI4)</f>
        <v>3750</v>
      </c>
    </row>
    <row r="5" spans="1:37" ht="15.75" thickBot="1" x14ac:dyDescent="0.3">
      <c r="A5" s="61" t="s">
        <v>3</v>
      </c>
      <c r="B5" s="14">
        <v>2</v>
      </c>
      <c r="C5" s="62">
        <f>SUM(B5/2)</f>
        <v>1</v>
      </c>
      <c r="D5" s="14" t="s">
        <v>11</v>
      </c>
      <c r="E5" s="63" t="s">
        <v>22</v>
      </c>
      <c r="F5" s="61">
        <f>SUM(B5*1.5)</f>
        <v>3</v>
      </c>
      <c r="G5" s="33" t="s">
        <v>42</v>
      </c>
      <c r="H5" s="31">
        <v>10</v>
      </c>
      <c r="I5" s="34">
        <f>SUM(H5/2)</f>
        <v>5</v>
      </c>
      <c r="Q5" s="1">
        <v>2</v>
      </c>
      <c r="R5" s="1">
        <v>3</v>
      </c>
      <c r="V5" s="65">
        <v>2</v>
      </c>
      <c r="W5" s="1" t="s">
        <v>3</v>
      </c>
      <c r="X5" s="15" t="s">
        <v>64</v>
      </c>
      <c r="Y5" s="65">
        <v>2</v>
      </c>
      <c r="Z5" s="17">
        <f t="shared" ref="Z5:Z13" si="2">IF(ISNUMBER(SEARCH("small pot", X5)),10,IF(ISNUMBER(SEARCH("medium pot",X5)),30,IF(ISNUMBER(SEARCH("large pot",X5)),50)))</f>
        <v>10</v>
      </c>
      <c r="AA5" s="15">
        <f>SUM(V5*B5)</f>
        <v>4</v>
      </c>
      <c r="AB5" s="17">
        <f>SUM(V5*E23)</f>
        <v>6</v>
      </c>
      <c r="AC5" s="21">
        <f t="shared" si="0"/>
        <v>18</v>
      </c>
      <c r="AD5" s="15">
        <f>SUM(AC5-AA5-Z5)</f>
        <v>4</v>
      </c>
      <c r="AE5" s="15">
        <f t="shared" si="1"/>
        <v>14</v>
      </c>
      <c r="AG5" s="1">
        <v>15</v>
      </c>
      <c r="AH5" s="1" t="s">
        <v>157</v>
      </c>
      <c r="AI5" s="1">
        <f>SUM(AB16*AG5)</f>
        <v>90</v>
      </c>
      <c r="AJ5" s="1">
        <v>50</v>
      </c>
      <c r="AK5" s="1">
        <f>SUM(AJ5*AI5)</f>
        <v>4500</v>
      </c>
    </row>
    <row r="6" spans="1:37" ht="15.75" thickBot="1" x14ac:dyDescent="0.3">
      <c r="A6" s="33" t="s">
        <v>16</v>
      </c>
      <c r="B6" s="31">
        <v>4</v>
      </c>
      <c r="C6" s="32">
        <f t="shared" ref="C6:C10" si="3">SUM(B6/2)</f>
        <v>2</v>
      </c>
      <c r="D6" s="31" t="s">
        <v>24</v>
      </c>
      <c r="E6" s="64" t="s">
        <v>22</v>
      </c>
      <c r="F6" s="61">
        <f t="shared" ref="F6:F10" si="4">SUM(B6*1.5)</f>
        <v>6</v>
      </c>
      <c r="G6" s="65" t="s">
        <v>43</v>
      </c>
      <c r="H6" s="17">
        <v>30</v>
      </c>
      <c r="I6" s="15">
        <f t="shared" ref="I6:I7" si="5">SUM(H6/2)</f>
        <v>15</v>
      </c>
      <c r="Q6" s="1">
        <v>2</v>
      </c>
      <c r="R6" s="1">
        <v>3</v>
      </c>
      <c r="V6" s="65">
        <v>3</v>
      </c>
      <c r="W6" s="1" t="s">
        <v>3</v>
      </c>
      <c r="X6" s="15" t="s">
        <v>64</v>
      </c>
      <c r="Y6" s="65">
        <v>2</v>
      </c>
      <c r="Z6" s="17">
        <f t="shared" si="2"/>
        <v>10</v>
      </c>
      <c r="AA6" s="15">
        <f>SUM(V6*B5)</f>
        <v>6</v>
      </c>
      <c r="AB6" s="17">
        <f>SUM(V6*E23)</f>
        <v>9</v>
      </c>
      <c r="AC6" s="21">
        <f t="shared" si="0"/>
        <v>27</v>
      </c>
      <c r="AD6" s="15">
        <f>SUM(AC6-AA6-Z6)</f>
        <v>11</v>
      </c>
      <c r="AE6" s="15">
        <f t="shared" si="1"/>
        <v>21</v>
      </c>
      <c r="AG6" s="1">
        <v>15</v>
      </c>
      <c r="AH6" s="1" t="s">
        <v>160</v>
      </c>
      <c r="AI6" s="1">
        <f>SUM(8*AG6)</f>
        <v>120</v>
      </c>
      <c r="AJ6" s="1">
        <v>50</v>
      </c>
      <c r="AK6" s="1">
        <f>SUM(AJ6*AI6)</f>
        <v>6000</v>
      </c>
    </row>
    <row r="7" spans="1:37" ht="15.75" thickBot="1" x14ac:dyDescent="0.3">
      <c r="A7" s="65" t="s">
        <v>17</v>
      </c>
      <c r="B7" s="17">
        <v>6</v>
      </c>
      <c r="C7" s="1">
        <f t="shared" si="3"/>
        <v>3</v>
      </c>
      <c r="D7" s="17" t="s">
        <v>25</v>
      </c>
      <c r="E7" s="66" t="s">
        <v>22</v>
      </c>
      <c r="F7" s="61">
        <f t="shared" si="4"/>
        <v>9</v>
      </c>
      <c r="G7" s="33" t="s">
        <v>44</v>
      </c>
      <c r="H7" s="31">
        <v>100</v>
      </c>
      <c r="I7" s="34">
        <f t="shared" si="5"/>
        <v>50</v>
      </c>
      <c r="Q7" s="1">
        <v>2</v>
      </c>
      <c r="R7" s="1">
        <v>3</v>
      </c>
      <c r="V7" s="65">
        <v>4</v>
      </c>
      <c r="W7" s="1" t="s">
        <v>3</v>
      </c>
      <c r="X7" s="15" t="s">
        <v>64</v>
      </c>
      <c r="Y7" s="65">
        <v>2</v>
      </c>
      <c r="Z7" s="17">
        <f t="shared" si="2"/>
        <v>10</v>
      </c>
      <c r="AA7" s="15">
        <f>SUM(V7*B5)</f>
        <v>8</v>
      </c>
      <c r="AB7" s="17">
        <f>SUM(V7*E23)</f>
        <v>12</v>
      </c>
      <c r="AC7" s="21">
        <f t="shared" si="0"/>
        <v>36</v>
      </c>
      <c r="AD7" s="15">
        <f t="shared" ref="AD7:AD13" si="6">SUM(AC7-AA7-Z7)</f>
        <v>18</v>
      </c>
      <c r="AE7" s="15">
        <f t="shared" si="1"/>
        <v>28</v>
      </c>
    </row>
    <row r="8" spans="1:37" ht="15.75" thickBot="1" x14ac:dyDescent="0.3">
      <c r="A8" s="33" t="s">
        <v>30</v>
      </c>
      <c r="B8" s="31">
        <v>10</v>
      </c>
      <c r="C8" s="32">
        <f t="shared" si="3"/>
        <v>5</v>
      </c>
      <c r="D8" s="31" t="s">
        <v>35</v>
      </c>
      <c r="E8" s="67" t="s">
        <v>23</v>
      </c>
      <c r="F8" s="61">
        <f t="shared" si="4"/>
        <v>15</v>
      </c>
      <c r="G8" s="65"/>
      <c r="I8" s="15"/>
      <c r="Q8" s="1">
        <v>2</v>
      </c>
      <c r="R8" s="1">
        <v>3</v>
      </c>
      <c r="V8" s="65">
        <v>5</v>
      </c>
      <c r="W8" s="1" t="s">
        <v>3</v>
      </c>
      <c r="X8" s="15" t="s">
        <v>64</v>
      </c>
      <c r="Y8" s="65">
        <v>2</v>
      </c>
      <c r="Z8" s="17">
        <f t="shared" si="2"/>
        <v>10</v>
      </c>
      <c r="AA8" s="15">
        <f>SUM(V8*B5)</f>
        <v>10</v>
      </c>
      <c r="AB8" s="17">
        <f>SUM(V8*E23)</f>
        <v>15</v>
      </c>
      <c r="AC8" s="21">
        <f t="shared" si="0"/>
        <v>45</v>
      </c>
      <c r="AD8" s="15">
        <f>SUM(AC8-AA8-Z8)</f>
        <v>25</v>
      </c>
      <c r="AE8" s="15">
        <f t="shared" si="1"/>
        <v>35</v>
      </c>
    </row>
    <row r="9" spans="1:37" ht="15.75" thickBot="1" x14ac:dyDescent="0.3">
      <c r="A9" s="65" t="s">
        <v>31</v>
      </c>
      <c r="B9" s="17">
        <v>15</v>
      </c>
      <c r="C9" s="1">
        <f t="shared" si="3"/>
        <v>7.5</v>
      </c>
      <c r="D9" s="17" t="s">
        <v>32</v>
      </c>
      <c r="E9" s="68" t="s">
        <v>23</v>
      </c>
      <c r="F9" s="61">
        <f t="shared" si="4"/>
        <v>22.5</v>
      </c>
      <c r="G9" s="33" t="s">
        <v>59</v>
      </c>
      <c r="H9" s="32">
        <v>200</v>
      </c>
      <c r="I9" s="34"/>
      <c r="Q9" s="1">
        <v>2</v>
      </c>
      <c r="R9" s="1">
        <v>3</v>
      </c>
      <c r="V9" s="65">
        <v>6</v>
      </c>
      <c r="W9" s="1" t="s">
        <v>3</v>
      </c>
      <c r="X9" s="15" t="s">
        <v>64</v>
      </c>
      <c r="Y9" s="65">
        <v>2</v>
      </c>
      <c r="Z9" s="17">
        <f t="shared" si="2"/>
        <v>10</v>
      </c>
      <c r="AA9" s="15">
        <f>SUM(V9*B5)</f>
        <v>12</v>
      </c>
      <c r="AB9" s="17">
        <f>SUM(V9*E23)</f>
        <v>18</v>
      </c>
      <c r="AC9" s="21">
        <f t="shared" si="0"/>
        <v>54</v>
      </c>
      <c r="AD9" s="15">
        <f t="shared" si="6"/>
        <v>32</v>
      </c>
      <c r="AE9" s="15">
        <f t="shared" si="1"/>
        <v>42</v>
      </c>
    </row>
    <row r="10" spans="1:37" ht="15.75" thickBot="1" x14ac:dyDescent="0.3">
      <c r="A10" s="33" t="s">
        <v>34</v>
      </c>
      <c r="B10" s="31">
        <v>15</v>
      </c>
      <c r="C10" s="32">
        <f t="shared" si="3"/>
        <v>7.5</v>
      </c>
      <c r="D10" s="31" t="s">
        <v>33</v>
      </c>
      <c r="E10" s="67" t="s">
        <v>23</v>
      </c>
      <c r="F10" s="61">
        <f t="shared" si="4"/>
        <v>22.5</v>
      </c>
      <c r="G10" s="65"/>
      <c r="I10" s="15"/>
      <c r="Q10" s="1">
        <v>2</v>
      </c>
      <c r="R10" s="1">
        <v>3</v>
      </c>
      <c r="V10" s="65">
        <v>7</v>
      </c>
      <c r="W10" s="1" t="s">
        <v>3</v>
      </c>
      <c r="X10" s="15" t="s">
        <v>64</v>
      </c>
      <c r="Y10" s="65">
        <v>2</v>
      </c>
      <c r="Z10" s="17">
        <f t="shared" si="2"/>
        <v>10</v>
      </c>
      <c r="AA10" s="15">
        <f>SUM(V10*B5)</f>
        <v>14</v>
      </c>
      <c r="AB10" s="17">
        <f>SUM(V10*E23)</f>
        <v>21</v>
      </c>
      <c r="AC10" s="21">
        <f t="shared" si="0"/>
        <v>63</v>
      </c>
      <c r="AD10" s="15">
        <f>SUM(AC10-AA10-Z10)</f>
        <v>39</v>
      </c>
      <c r="AE10" s="15">
        <f t="shared" si="1"/>
        <v>49</v>
      </c>
    </row>
    <row r="11" spans="1:37" x14ac:dyDescent="0.25">
      <c r="A11" s="65" t="s">
        <v>4</v>
      </c>
      <c r="B11" s="17"/>
      <c r="D11" s="17" t="s">
        <v>10</v>
      </c>
      <c r="E11" s="69" t="s">
        <v>21</v>
      </c>
      <c r="F11" s="65"/>
      <c r="G11" s="65"/>
      <c r="I11" s="15"/>
      <c r="Q11" s="1">
        <v>2</v>
      </c>
      <c r="R11" s="1">
        <v>3</v>
      </c>
      <c r="V11" s="65">
        <v>8</v>
      </c>
      <c r="W11" s="1" t="s">
        <v>3</v>
      </c>
      <c r="X11" s="15" t="s">
        <v>64</v>
      </c>
      <c r="Y11" s="65">
        <v>2</v>
      </c>
      <c r="Z11" s="17">
        <f t="shared" si="2"/>
        <v>10</v>
      </c>
      <c r="AA11" s="15">
        <f>SUM(V11*B5)</f>
        <v>16</v>
      </c>
      <c r="AB11" s="17">
        <f>SUM(V11*E23)</f>
        <v>24</v>
      </c>
      <c r="AC11" s="21">
        <f t="shared" si="0"/>
        <v>72</v>
      </c>
      <c r="AD11" s="15">
        <f t="shared" si="6"/>
        <v>46</v>
      </c>
      <c r="AE11" s="15">
        <f t="shared" si="1"/>
        <v>56</v>
      </c>
    </row>
    <row r="12" spans="1:37" x14ac:dyDescent="0.25">
      <c r="A12" s="65" t="s">
        <v>6</v>
      </c>
      <c r="B12" s="17"/>
      <c r="D12" s="17" t="s">
        <v>8</v>
      </c>
      <c r="E12" s="69" t="s">
        <v>21</v>
      </c>
      <c r="F12" s="65"/>
      <c r="G12" s="65"/>
      <c r="I12" s="15"/>
      <c r="Q12" s="1">
        <v>2</v>
      </c>
      <c r="R12" s="1">
        <v>3</v>
      </c>
      <c r="V12" s="65">
        <v>9</v>
      </c>
      <c r="W12" s="1" t="s">
        <v>3</v>
      </c>
      <c r="X12" s="15" t="s">
        <v>64</v>
      </c>
      <c r="Y12" s="65">
        <v>2</v>
      </c>
      <c r="Z12" s="17">
        <f t="shared" si="2"/>
        <v>10</v>
      </c>
      <c r="AA12" s="15">
        <f>SUM(V12*B5)</f>
        <v>18</v>
      </c>
      <c r="AB12" s="17">
        <f>SUM(V12*E23)</f>
        <v>27</v>
      </c>
      <c r="AC12" s="21">
        <f t="shared" si="0"/>
        <v>81</v>
      </c>
      <c r="AD12" s="15">
        <f t="shared" si="6"/>
        <v>53</v>
      </c>
      <c r="AE12" s="15">
        <f t="shared" si="1"/>
        <v>63</v>
      </c>
    </row>
    <row r="13" spans="1:37" ht="15.75" thickBot="1" x14ac:dyDescent="0.3">
      <c r="A13" s="65" t="s">
        <v>12</v>
      </c>
      <c r="B13" s="17"/>
      <c r="D13" s="17" t="s">
        <v>27</v>
      </c>
      <c r="E13" s="69" t="s">
        <v>21</v>
      </c>
      <c r="F13" s="65"/>
      <c r="G13" s="65"/>
      <c r="I13" s="15"/>
      <c r="Q13" s="1">
        <v>2</v>
      </c>
      <c r="R13" s="1">
        <v>3</v>
      </c>
      <c r="S13" s="1" t="s">
        <v>74</v>
      </c>
      <c r="V13" s="70">
        <v>10</v>
      </c>
      <c r="W13" s="18" t="s">
        <v>3</v>
      </c>
      <c r="X13" s="19" t="s">
        <v>64</v>
      </c>
      <c r="Y13" s="70">
        <v>2</v>
      </c>
      <c r="Z13" s="16">
        <f t="shared" si="2"/>
        <v>10</v>
      </c>
      <c r="AA13" s="19">
        <f>SUM(V13*B5)</f>
        <v>20</v>
      </c>
      <c r="AB13" s="16">
        <f>SUM(V13*E23)</f>
        <v>30</v>
      </c>
      <c r="AC13" s="22">
        <f t="shared" si="0"/>
        <v>90</v>
      </c>
      <c r="AD13" s="19">
        <f t="shared" si="6"/>
        <v>60</v>
      </c>
      <c r="AE13" s="19">
        <f t="shared" si="1"/>
        <v>70</v>
      </c>
    </row>
    <row r="14" spans="1:37" ht="15.75" thickBot="1" x14ac:dyDescent="0.3">
      <c r="A14" s="65" t="s">
        <v>14</v>
      </c>
      <c r="B14" s="17"/>
      <c r="D14" s="17" t="s">
        <v>28</v>
      </c>
      <c r="E14" s="69" t="s">
        <v>21</v>
      </c>
      <c r="F14" s="65"/>
      <c r="G14" s="65"/>
      <c r="I14" s="15"/>
    </row>
    <row r="15" spans="1:37" ht="15.75" thickBot="1" x14ac:dyDescent="0.3">
      <c r="A15" s="65" t="s">
        <v>7</v>
      </c>
      <c r="B15" s="17"/>
      <c r="D15" s="17" t="s">
        <v>9</v>
      </c>
      <c r="E15" s="1" t="s">
        <v>19</v>
      </c>
      <c r="F15" s="65"/>
      <c r="G15" s="65"/>
      <c r="I15" s="15"/>
      <c r="V15" s="78" t="s">
        <v>38</v>
      </c>
      <c r="W15" s="132" t="s">
        <v>0</v>
      </c>
      <c r="X15" s="133"/>
      <c r="Y15" s="60" t="s">
        <v>46</v>
      </c>
      <c r="Z15" s="57" t="s">
        <v>63</v>
      </c>
      <c r="AA15" s="57" t="s">
        <v>47</v>
      </c>
      <c r="AB15" s="57" t="s">
        <v>68</v>
      </c>
      <c r="AC15" s="57" t="s">
        <v>69</v>
      </c>
      <c r="AD15" s="81" t="s">
        <v>71</v>
      </c>
      <c r="AE15" s="81" t="s">
        <v>72</v>
      </c>
    </row>
    <row r="16" spans="1:37" x14ac:dyDescent="0.25">
      <c r="A16" s="65" t="s">
        <v>13</v>
      </c>
      <c r="B16" s="17"/>
      <c r="D16" s="17" t="s">
        <v>29</v>
      </c>
      <c r="E16" s="1" t="s">
        <v>20</v>
      </c>
      <c r="F16" s="65"/>
      <c r="G16" s="65"/>
      <c r="I16" s="15"/>
      <c r="V16" s="65">
        <v>1</v>
      </c>
      <c r="W16" s="61" t="s">
        <v>3</v>
      </c>
      <c r="X16" s="76" t="s">
        <v>65</v>
      </c>
      <c r="Y16" s="65">
        <v>2</v>
      </c>
      <c r="Z16" s="17">
        <f>IF(ISNUMBER(SEARCH("small pot", X16)),10,IF(ISNUMBER(SEARCH("medium pot",X16)),30,IF(ISNUMBER(SEARCH("large pot",X16)),50)))</f>
        <v>30</v>
      </c>
      <c r="AA16" s="17">
        <f>SUM(Q4*V16)</f>
        <v>2</v>
      </c>
      <c r="AB16" s="14">
        <v>6</v>
      </c>
      <c r="AC16" s="82">
        <f>SUM(R4*AB16)</f>
        <v>18</v>
      </c>
      <c r="AD16" s="14">
        <f>SUM(AC16-AA16-Z16)</f>
        <v>-14</v>
      </c>
      <c r="AE16" s="76">
        <f>SUM(AC16-AA16)</f>
        <v>16</v>
      </c>
    </row>
    <row r="17" spans="1:31" x14ac:dyDescent="0.25">
      <c r="A17" s="65" t="s">
        <v>5</v>
      </c>
      <c r="B17" s="17"/>
      <c r="D17" s="17" t="s">
        <v>15</v>
      </c>
      <c r="E17" s="1" t="s">
        <v>26</v>
      </c>
      <c r="F17" s="65"/>
      <c r="G17" s="65"/>
      <c r="I17" s="15"/>
      <c r="V17" s="65">
        <v>2</v>
      </c>
      <c r="W17" s="65" t="s">
        <v>3</v>
      </c>
      <c r="X17" s="15" t="s">
        <v>65</v>
      </c>
      <c r="Y17" s="65">
        <v>2</v>
      </c>
      <c r="Z17" s="17">
        <f t="shared" ref="Z17:Z25" si="7">IF(ISNUMBER(SEARCH("small pot", X17)),10,IF(ISNUMBER(SEARCH("medium pot",X17)),30,IF(ISNUMBER(SEARCH("large pot",X17)),50)))</f>
        <v>30</v>
      </c>
      <c r="AA17" s="17">
        <f t="shared" ref="AA17:AA25" si="8">SUM(Q5*V17)</f>
        <v>4</v>
      </c>
      <c r="AB17" s="17">
        <f>SUM(6*V17)</f>
        <v>12</v>
      </c>
      <c r="AC17" s="83">
        <f t="shared" ref="AC17:AC25" si="9">SUM(R5*AB17)</f>
        <v>36</v>
      </c>
      <c r="AD17" s="17">
        <f t="shared" ref="AD17:AD25" si="10">SUM(AC17-AA17-Z17)</f>
        <v>2</v>
      </c>
      <c r="AE17" s="15">
        <f t="shared" ref="AE17:AE25" si="11">SUM(AC17-AA17)</f>
        <v>32</v>
      </c>
    </row>
    <row r="18" spans="1:31" x14ac:dyDescent="0.25">
      <c r="A18" s="65"/>
      <c r="B18" s="17"/>
      <c r="D18" s="17"/>
      <c r="F18" s="65"/>
      <c r="G18" s="65"/>
      <c r="I18" s="15"/>
      <c r="V18" s="65">
        <v>3</v>
      </c>
      <c r="W18" s="65" t="s">
        <v>3</v>
      </c>
      <c r="X18" s="15" t="s">
        <v>65</v>
      </c>
      <c r="Y18" s="65">
        <v>2</v>
      </c>
      <c r="Z18" s="17">
        <f t="shared" si="7"/>
        <v>30</v>
      </c>
      <c r="AA18" s="17">
        <f t="shared" si="8"/>
        <v>6</v>
      </c>
      <c r="AB18" s="17">
        <f t="shared" ref="AB18:AB25" si="12">SUM(6*V18)</f>
        <v>18</v>
      </c>
      <c r="AC18" s="83">
        <f t="shared" si="9"/>
        <v>54</v>
      </c>
      <c r="AD18" s="17">
        <f t="shared" si="10"/>
        <v>18</v>
      </c>
      <c r="AE18" s="15">
        <f t="shared" si="11"/>
        <v>48</v>
      </c>
    </row>
    <row r="19" spans="1:31" ht="15.75" thickBot="1" x14ac:dyDescent="0.3">
      <c r="A19" s="70"/>
      <c r="B19" s="16"/>
      <c r="C19" s="18"/>
      <c r="D19" s="16"/>
      <c r="E19" s="18"/>
      <c r="F19" s="70"/>
      <c r="G19" s="70"/>
      <c r="H19" s="18"/>
      <c r="I19" s="19"/>
      <c r="V19" s="65">
        <v>4</v>
      </c>
      <c r="W19" s="65" t="s">
        <v>3</v>
      </c>
      <c r="X19" s="15" t="s">
        <v>65</v>
      </c>
      <c r="Y19" s="65">
        <v>2</v>
      </c>
      <c r="Z19" s="17">
        <f t="shared" si="7"/>
        <v>30</v>
      </c>
      <c r="AA19" s="17">
        <f t="shared" si="8"/>
        <v>8</v>
      </c>
      <c r="AB19" s="17">
        <f t="shared" si="12"/>
        <v>24</v>
      </c>
      <c r="AC19" s="83">
        <f t="shared" si="9"/>
        <v>72</v>
      </c>
      <c r="AD19" s="17">
        <f t="shared" si="10"/>
        <v>34</v>
      </c>
      <c r="AE19" s="15">
        <f t="shared" si="11"/>
        <v>64</v>
      </c>
    </row>
    <row r="20" spans="1:31" ht="15.75" thickBot="1" x14ac:dyDescent="0.3">
      <c r="V20" s="65">
        <v>5</v>
      </c>
      <c r="W20" s="65" t="s">
        <v>3</v>
      </c>
      <c r="X20" s="15" t="s">
        <v>65</v>
      </c>
      <c r="Y20" s="65">
        <v>2</v>
      </c>
      <c r="Z20" s="17">
        <f t="shared" si="7"/>
        <v>30</v>
      </c>
      <c r="AA20" s="17">
        <f t="shared" si="8"/>
        <v>10</v>
      </c>
      <c r="AB20" s="17">
        <f t="shared" si="12"/>
        <v>30</v>
      </c>
      <c r="AC20" s="83">
        <f t="shared" si="9"/>
        <v>90</v>
      </c>
      <c r="AD20" s="17">
        <f t="shared" si="10"/>
        <v>50</v>
      </c>
      <c r="AE20" s="15">
        <f t="shared" si="11"/>
        <v>80</v>
      </c>
    </row>
    <row r="21" spans="1:31" ht="16.5" thickBot="1" x14ac:dyDescent="0.3">
      <c r="A21" s="37"/>
      <c r="B21" s="37" t="s">
        <v>39</v>
      </c>
      <c r="C21" s="37" t="s">
        <v>56</v>
      </c>
      <c r="D21" s="37" t="s">
        <v>46</v>
      </c>
      <c r="E21" s="141" t="s">
        <v>57</v>
      </c>
      <c r="F21" s="142"/>
      <c r="G21" s="142"/>
      <c r="H21" s="143"/>
      <c r="I21" s="138" t="s">
        <v>67</v>
      </c>
      <c r="J21" s="139"/>
      <c r="K21" s="139"/>
      <c r="L21" s="140"/>
      <c r="M21" s="144" t="s">
        <v>58</v>
      </c>
      <c r="N21" s="145"/>
      <c r="O21" s="146"/>
      <c r="P21" s="79"/>
      <c r="V21" s="65">
        <v>6</v>
      </c>
      <c r="W21" s="65" t="s">
        <v>3</v>
      </c>
      <c r="X21" s="15" t="s">
        <v>65</v>
      </c>
      <c r="Y21" s="65">
        <v>2</v>
      </c>
      <c r="Z21" s="17">
        <f t="shared" si="7"/>
        <v>30</v>
      </c>
      <c r="AA21" s="17">
        <f t="shared" si="8"/>
        <v>12</v>
      </c>
      <c r="AB21" s="17">
        <f t="shared" si="12"/>
        <v>36</v>
      </c>
      <c r="AC21" s="83">
        <f t="shared" si="9"/>
        <v>108</v>
      </c>
      <c r="AD21" s="17">
        <f t="shared" si="10"/>
        <v>66</v>
      </c>
      <c r="AE21" s="15">
        <f t="shared" si="11"/>
        <v>96</v>
      </c>
    </row>
    <row r="22" spans="1:31" ht="16.5" thickBot="1" x14ac:dyDescent="0.3">
      <c r="A22" s="38" t="str">
        <f>A42</f>
        <v>Plants</v>
      </c>
      <c r="B22" s="39" t="str">
        <f t="shared" ref="B22:B28" si="13">B4</f>
        <v>shopPrice</v>
      </c>
      <c r="C22" s="40" t="str">
        <f t="shared" ref="C22:C28" si="14">F4</f>
        <v>playerPrice</v>
      </c>
      <c r="D22" s="39" t="s">
        <v>62</v>
      </c>
      <c r="E22" s="41" t="s">
        <v>48</v>
      </c>
      <c r="F22" s="41" t="s">
        <v>52</v>
      </c>
      <c r="G22" s="41" t="s">
        <v>53</v>
      </c>
      <c r="H22" s="41" t="s">
        <v>51</v>
      </c>
      <c r="I22" s="42" t="s">
        <v>64</v>
      </c>
      <c r="J22" s="42" t="s">
        <v>65</v>
      </c>
      <c r="K22" s="42" t="s">
        <v>66</v>
      </c>
      <c r="L22" s="42" t="s">
        <v>45</v>
      </c>
      <c r="M22" s="55" t="s">
        <v>48</v>
      </c>
      <c r="N22" s="55" t="s">
        <v>49</v>
      </c>
      <c r="O22" s="55" t="s">
        <v>50</v>
      </c>
      <c r="P22" s="79"/>
      <c r="V22" s="65">
        <v>7</v>
      </c>
      <c r="W22" s="65" t="s">
        <v>3</v>
      </c>
      <c r="X22" s="15" t="s">
        <v>65</v>
      </c>
      <c r="Y22" s="65">
        <v>2</v>
      </c>
      <c r="Z22" s="17">
        <f t="shared" si="7"/>
        <v>30</v>
      </c>
      <c r="AA22" s="17">
        <f t="shared" si="8"/>
        <v>14</v>
      </c>
      <c r="AB22" s="17">
        <f t="shared" si="12"/>
        <v>42</v>
      </c>
      <c r="AC22" s="83">
        <f t="shared" si="9"/>
        <v>126</v>
      </c>
      <c r="AD22" s="17">
        <f t="shared" si="10"/>
        <v>82</v>
      </c>
      <c r="AE22" s="15">
        <f t="shared" si="11"/>
        <v>112</v>
      </c>
    </row>
    <row r="23" spans="1:31" ht="16.5" thickBot="1" x14ac:dyDescent="0.3">
      <c r="A23" s="43" t="str">
        <f t="shared" ref="A23:A28" si="15">A44</f>
        <v>Basic seed</v>
      </c>
      <c r="B23" s="44">
        <f t="shared" si="13"/>
        <v>2</v>
      </c>
      <c r="C23" s="45">
        <f t="shared" si="14"/>
        <v>3</v>
      </c>
      <c r="D23" s="44">
        <v>2</v>
      </c>
      <c r="E23" s="46">
        <f t="shared" ref="E23:E28" si="16">C44</f>
        <v>3</v>
      </c>
      <c r="F23" s="46">
        <v>6</v>
      </c>
      <c r="G23" s="46">
        <f t="shared" ref="G23:G28" si="17">E44</f>
        <v>8</v>
      </c>
      <c r="H23" s="46">
        <v>10</v>
      </c>
      <c r="I23" s="54">
        <f>SUM(E23*C23 - B23 - H5)</f>
        <v>-3</v>
      </c>
      <c r="J23" s="54">
        <f>SUM(C23*F23-B23-H6)</f>
        <v>-14</v>
      </c>
      <c r="K23" s="54">
        <f>SUM(G23*C23-B23-H7)</f>
        <v>-78</v>
      </c>
      <c r="L23" s="54">
        <f t="shared" ref="L23:L28" si="18">SUM(H23*C23)</f>
        <v>30</v>
      </c>
      <c r="M23" s="56">
        <f t="shared" ref="M23:M28" si="19">SUM(E23*C23)</f>
        <v>9</v>
      </c>
      <c r="N23" s="56">
        <f t="shared" ref="N23:N28" si="20">SUM(F23*C23)</f>
        <v>18</v>
      </c>
      <c r="O23" s="56">
        <f t="shared" ref="O23:O28" si="21">SUM(G23*C23)</f>
        <v>24</v>
      </c>
      <c r="P23" s="79"/>
      <c r="V23" s="65">
        <v>8</v>
      </c>
      <c r="W23" s="65" t="s">
        <v>3</v>
      </c>
      <c r="X23" s="15" t="s">
        <v>65</v>
      </c>
      <c r="Y23" s="65">
        <v>2</v>
      </c>
      <c r="Z23" s="17">
        <f t="shared" si="7"/>
        <v>30</v>
      </c>
      <c r="AA23" s="17">
        <f t="shared" si="8"/>
        <v>16</v>
      </c>
      <c r="AB23" s="17">
        <f t="shared" si="12"/>
        <v>48</v>
      </c>
      <c r="AC23" s="83">
        <f t="shared" si="9"/>
        <v>144</v>
      </c>
      <c r="AD23" s="17">
        <f t="shared" si="10"/>
        <v>98</v>
      </c>
      <c r="AE23" s="15">
        <f t="shared" si="11"/>
        <v>128</v>
      </c>
    </row>
    <row r="24" spans="1:31" ht="16.5" customHeight="1" thickBot="1" x14ac:dyDescent="0.3">
      <c r="A24" s="43" t="str">
        <f t="shared" si="15"/>
        <v>Arabica seed</v>
      </c>
      <c r="B24" s="44">
        <f t="shared" si="13"/>
        <v>4</v>
      </c>
      <c r="C24" s="45">
        <f t="shared" si="14"/>
        <v>6</v>
      </c>
      <c r="D24" s="44">
        <v>2</v>
      </c>
      <c r="E24" s="46">
        <f t="shared" si="16"/>
        <v>3</v>
      </c>
      <c r="F24" s="46">
        <f>D45</f>
        <v>5</v>
      </c>
      <c r="G24" s="46">
        <f t="shared" si="17"/>
        <v>8</v>
      </c>
      <c r="H24" s="46">
        <v>10</v>
      </c>
      <c r="I24" s="54">
        <f>SUM(E24*C24 - B24 - H5)</f>
        <v>4</v>
      </c>
      <c r="J24" s="54">
        <f>SUM(C24*F24-B24-H6)</f>
        <v>-4</v>
      </c>
      <c r="K24" s="54">
        <f>SUM(G24*C24-B24-H7)</f>
        <v>-56</v>
      </c>
      <c r="L24" s="54">
        <f t="shared" si="18"/>
        <v>60</v>
      </c>
      <c r="M24" s="56">
        <f t="shared" si="19"/>
        <v>18</v>
      </c>
      <c r="N24" s="56">
        <f t="shared" si="20"/>
        <v>30</v>
      </c>
      <c r="O24" s="56">
        <f t="shared" si="21"/>
        <v>48</v>
      </c>
      <c r="P24" s="79"/>
      <c r="V24" s="65">
        <v>9</v>
      </c>
      <c r="W24" s="65" t="s">
        <v>3</v>
      </c>
      <c r="X24" s="15" t="s">
        <v>65</v>
      </c>
      <c r="Y24" s="65">
        <v>2</v>
      </c>
      <c r="Z24" s="17">
        <f t="shared" si="7"/>
        <v>30</v>
      </c>
      <c r="AA24" s="17">
        <f t="shared" si="8"/>
        <v>18</v>
      </c>
      <c r="AB24" s="17">
        <f t="shared" si="12"/>
        <v>54</v>
      </c>
      <c r="AC24" s="83">
        <f t="shared" si="9"/>
        <v>162</v>
      </c>
      <c r="AD24" s="17">
        <f t="shared" si="10"/>
        <v>114</v>
      </c>
      <c r="AE24" s="15">
        <f t="shared" si="11"/>
        <v>144</v>
      </c>
    </row>
    <row r="25" spans="1:31" ht="15.75" customHeight="1" thickBot="1" x14ac:dyDescent="0.3">
      <c r="A25" s="43" t="str">
        <f t="shared" si="15"/>
        <v>Robusta</v>
      </c>
      <c r="B25" s="44">
        <f t="shared" si="13"/>
        <v>6</v>
      </c>
      <c r="C25" s="45">
        <f t="shared" si="14"/>
        <v>9</v>
      </c>
      <c r="D25" s="44">
        <v>2</v>
      </c>
      <c r="E25" s="46">
        <f t="shared" si="16"/>
        <v>3</v>
      </c>
      <c r="F25" s="46">
        <f>D46</f>
        <v>5</v>
      </c>
      <c r="G25" s="46">
        <f t="shared" si="17"/>
        <v>8</v>
      </c>
      <c r="H25" s="46">
        <v>10</v>
      </c>
      <c r="I25" s="54">
        <f>SUM(E25*C25 - B25 - H5)</f>
        <v>11</v>
      </c>
      <c r="J25" s="54">
        <f>SUM(C25*F25-B25-H6)</f>
        <v>9</v>
      </c>
      <c r="K25" s="54">
        <f>SUM(G25*C25-B25-H7)</f>
        <v>-34</v>
      </c>
      <c r="L25" s="54">
        <f t="shared" si="18"/>
        <v>90</v>
      </c>
      <c r="M25" s="56">
        <f t="shared" si="19"/>
        <v>27</v>
      </c>
      <c r="N25" s="56">
        <f t="shared" si="20"/>
        <v>45</v>
      </c>
      <c r="O25" s="56">
        <f t="shared" si="21"/>
        <v>72</v>
      </c>
      <c r="P25" s="79"/>
      <c r="V25" s="70">
        <v>10</v>
      </c>
      <c r="W25" s="70" t="s">
        <v>3</v>
      </c>
      <c r="X25" s="19" t="s">
        <v>65</v>
      </c>
      <c r="Y25" s="70">
        <v>2</v>
      </c>
      <c r="Z25" s="16">
        <f t="shared" si="7"/>
        <v>30</v>
      </c>
      <c r="AA25" s="16">
        <f t="shared" si="8"/>
        <v>20</v>
      </c>
      <c r="AB25" s="16">
        <f t="shared" si="12"/>
        <v>60</v>
      </c>
      <c r="AC25" s="84">
        <f t="shared" si="9"/>
        <v>180</v>
      </c>
      <c r="AD25" s="16">
        <f t="shared" si="10"/>
        <v>130</v>
      </c>
      <c r="AE25" s="19">
        <f t="shared" si="11"/>
        <v>160</v>
      </c>
    </row>
    <row r="26" spans="1:31" ht="15.75" customHeight="1" thickBot="1" x14ac:dyDescent="0.3">
      <c r="A26" s="43" t="str">
        <f t="shared" si="15"/>
        <v>Vianese seed</v>
      </c>
      <c r="B26" s="44">
        <f t="shared" si="13"/>
        <v>10</v>
      </c>
      <c r="C26" s="45">
        <f t="shared" si="14"/>
        <v>15</v>
      </c>
      <c r="D26" s="44">
        <v>2</v>
      </c>
      <c r="E26" s="46">
        <f t="shared" si="16"/>
        <v>3</v>
      </c>
      <c r="F26" s="46">
        <f>D47</f>
        <v>5</v>
      </c>
      <c r="G26" s="46">
        <f t="shared" si="17"/>
        <v>8</v>
      </c>
      <c r="H26" s="46">
        <v>10</v>
      </c>
      <c r="I26" s="54">
        <f>SUM(E26*C26 - B26 - H5)</f>
        <v>25</v>
      </c>
      <c r="J26" s="54">
        <f>SUM(C26*F26-B26-H6)</f>
        <v>35</v>
      </c>
      <c r="K26" s="54">
        <f>SUM(G26*C26-B26-H7)</f>
        <v>10</v>
      </c>
      <c r="L26" s="54">
        <f t="shared" si="18"/>
        <v>150</v>
      </c>
      <c r="M26" s="56">
        <f t="shared" si="19"/>
        <v>45</v>
      </c>
      <c r="N26" s="56">
        <f t="shared" si="20"/>
        <v>75</v>
      </c>
      <c r="O26" s="56">
        <f t="shared" si="21"/>
        <v>120</v>
      </c>
      <c r="P26" s="79"/>
    </row>
    <row r="27" spans="1:31" ht="16.5" thickBot="1" x14ac:dyDescent="0.3">
      <c r="A27" s="43" t="str">
        <f t="shared" si="15"/>
        <v>Colkopi seed</v>
      </c>
      <c r="B27" s="44">
        <f t="shared" si="13"/>
        <v>15</v>
      </c>
      <c r="C27" s="45">
        <f t="shared" si="14"/>
        <v>22.5</v>
      </c>
      <c r="D27" s="44">
        <v>2</v>
      </c>
      <c r="E27" s="46">
        <f t="shared" si="16"/>
        <v>3</v>
      </c>
      <c r="F27" s="46">
        <f>D48</f>
        <v>5</v>
      </c>
      <c r="G27" s="46">
        <f t="shared" si="17"/>
        <v>8</v>
      </c>
      <c r="H27" s="46">
        <v>10</v>
      </c>
      <c r="I27" s="54">
        <f>SUM(E27*C27 - B27 - H5)</f>
        <v>42.5</v>
      </c>
      <c r="J27" s="54">
        <f>SUM(C27*F27-B27-H6)</f>
        <v>67.5</v>
      </c>
      <c r="K27" s="54">
        <f>SUM(G27*C27-B27-H7)</f>
        <v>65</v>
      </c>
      <c r="L27" s="54">
        <f t="shared" si="18"/>
        <v>225</v>
      </c>
      <c r="M27" s="56">
        <f t="shared" si="19"/>
        <v>67.5</v>
      </c>
      <c r="N27" s="56">
        <f t="shared" si="20"/>
        <v>112.5</v>
      </c>
      <c r="O27" s="56">
        <f t="shared" si="21"/>
        <v>180</v>
      </c>
      <c r="P27" s="79"/>
      <c r="V27" s="78" t="s">
        <v>38</v>
      </c>
      <c r="W27" s="134" t="s">
        <v>0</v>
      </c>
      <c r="X27" s="135"/>
      <c r="Y27" s="60" t="s">
        <v>46</v>
      </c>
      <c r="Z27" s="57" t="s">
        <v>63</v>
      </c>
      <c r="AA27" s="80" t="s">
        <v>47</v>
      </c>
      <c r="AB27" s="80" t="s">
        <v>68</v>
      </c>
      <c r="AC27" s="80" t="s">
        <v>69</v>
      </c>
      <c r="AD27" s="81" t="s">
        <v>71</v>
      </c>
      <c r="AE27" s="81" t="s">
        <v>72</v>
      </c>
    </row>
    <row r="28" spans="1:31" ht="16.5" thickBot="1" x14ac:dyDescent="0.3">
      <c r="A28" s="47" t="str">
        <f t="shared" si="15"/>
        <v>Nut seed</v>
      </c>
      <c r="B28" s="48">
        <f t="shared" si="13"/>
        <v>15</v>
      </c>
      <c r="C28" s="49">
        <f t="shared" si="14"/>
        <v>22.5</v>
      </c>
      <c r="D28" s="48">
        <v>2</v>
      </c>
      <c r="E28" s="50">
        <f t="shared" si="16"/>
        <v>3</v>
      </c>
      <c r="F28" s="50">
        <f>D49</f>
        <v>5</v>
      </c>
      <c r="G28" s="50">
        <f t="shared" si="17"/>
        <v>8</v>
      </c>
      <c r="H28" s="50">
        <v>10</v>
      </c>
      <c r="I28" s="42">
        <f>SUM(E28*C28 - B28 - H5)</f>
        <v>42.5</v>
      </c>
      <c r="J28" s="42">
        <f>SUM(C28*F28-B28-H6)</f>
        <v>67.5</v>
      </c>
      <c r="K28" s="42">
        <f>SUM(G28*C28-B28-H7)</f>
        <v>65</v>
      </c>
      <c r="L28" s="42">
        <f t="shared" si="18"/>
        <v>225</v>
      </c>
      <c r="M28" s="55">
        <f t="shared" si="19"/>
        <v>67.5</v>
      </c>
      <c r="N28" s="55">
        <f t="shared" si="20"/>
        <v>112.5</v>
      </c>
      <c r="O28" s="55">
        <f t="shared" si="21"/>
        <v>180</v>
      </c>
      <c r="P28" s="79"/>
      <c r="V28" s="65">
        <v>1</v>
      </c>
      <c r="W28" s="61" t="s">
        <v>3</v>
      </c>
      <c r="X28" s="76" t="s">
        <v>66</v>
      </c>
      <c r="Y28" s="1">
        <v>3</v>
      </c>
      <c r="Z28" s="65">
        <f>IF(ISNUMBER(SEARCH("small pot", X28)),10,IF(ISNUMBER(SEARCH("medium pot",X28)),30,IF(ISNUMBER(SEARCH("large pot",X28)),50)))</f>
        <v>50</v>
      </c>
      <c r="AA28" s="61">
        <f>SUM(2*V28)</f>
        <v>2</v>
      </c>
      <c r="AB28" s="61">
        <f>SUM(8*V28)</f>
        <v>8</v>
      </c>
      <c r="AC28" s="82">
        <f>SUM(AB28*R4)</f>
        <v>24</v>
      </c>
      <c r="AD28" s="14">
        <f>SUM(AC28-AA28-Z28)</f>
        <v>-28</v>
      </c>
      <c r="AE28" s="76">
        <f>SUM(AC28-AA28)</f>
        <v>22</v>
      </c>
    </row>
    <row r="29" spans="1:31" x14ac:dyDescent="0.25">
      <c r="V29" s="65">
        <v>2</v>
      </c>
      <c r="W29" s="65" t="s">
        <v>3</v>
      </c>
      <c r="X29" s="15" t="s">
        <v>66</v>
      </c>
      <c r="Y29" s="1">
        <v>3</v>
      </c>
      <c r="Z29" s="65">
        <f t="shared" ref="Z29:Z37" si="22">IF(ISNUMBER(SEARCH("small pot", X29)),10,IF(ISNUMBER(SEARCH("medium pot",X29)),30,IF(ISNUMBER(SEARCH("large pot",X29)),50)))</f>
        <v>50</v>
      </c>
      <c r="AA29" s="65">
        <f t="shared" ref="AA29:AA37" si="23">SUM(2*V29)</f>
        <v>4</v>
      </c>
      <c r="AB29" s="65">
        <f t="shared" ref="AB29:AB37" si="24">SUM(8*V29)</f>
        <v>16</v>
      </c>
      <c r="AC29" s="83">
        <f t="shared" ref="AC29:AC37" si="25">SUM(AB29*R5)</f>
        <v>48</v>
      </c>
      <c r="AD29" s="17">
        <f t="shared" ref="AD29:AD37" si="26">SUM(AC29-AA29-Z29)</f>
        <v>-6</v>
      </c>
      <c r="AE29" s="15">
        <f t="shared" ref="AE29:AE37" si="27">SUM(AC29-AA29)</f>
        <v>44</v>
      </c>
    </row>
    <row r="30" spans="1:31" x14ac:dyDescent="0.25">
      <c r="V30" s="65">
        <v>3</v>
      </c>
      <c r="W30" s="65" t="s">
        <v>3</v>
      </c>
      <c r="X30" s="15" t="s">
        <v>66</v>
      </c>
      <c r="Y30" s="1">
        <v>3</v>
      </c>
      <c r="Z30" s="65">
        <f t="shared" si="22"/>
        <v>50</v>
      </c>
      <c r="AA30" s="65">
        <f t="shared" si="23"/>
        <v>6</v>
      </c>
      <c r="AB30" s="65">
        <f t="shared" si="24"/>
        <v>24</v>
      </c>
      <c r="AC30" s="83">
        <f t="shared" si="25"/>
        <v>72</v>
      </c>
      <c r="AD30" s="17">
        <f t="shared" si="26"/>
        <v>16</v>
      </c>
      <c r="AE30" s="15">
        <f t="shared" si="27"/>
        <v>66</v>
      </c>
    </row>
    <row r="31" spans="1:31" x14ac:dyDescent="0.25">
      <c r="V31" s="65">
        <v>4</v>
      </c>
      <c r="W31" s="65" t="s">
        <v>3</v>
      </c>
      <c r="X31" s="15" t="s">
        <v>66</v>
      </c>
      <c r="Y31" s="1">
        <v>3</v>
      </c>
      <c r="Z31" s="65">
        <f t="shared" si="22"/>
        <v>50</v>
      </c>
      <c r="AA31" s="65">
        <f t="shared" si="23"/>
        <v>8</v>
      </c>
      <c r="AB31" s="65">
        <f t="shared" si="24"/>
        <v>32</v>
      </c>
      <c r="AC31" s="83">
        <f t="shared" si="25"/>
        <v>96</v>
      </c>
      <c r="AD31" s="17">
        <f t="shared" si="26"/>
        <v>38</v>
      </c>
      <c r="AE31" s="15">
        <f t="shared" si="27"/>
        <v>88</v>
      </c>
    </row>
    <row r="32" spans="1:31" x14ac:dyDescent="0.25">
      <c r="V32" s="65">
        <v>5</v>
      </c>
      <c r="W32" s="65" t="s">
        <v>3</v>
      </c>
      <c r="X32" s="15" t="s">
        <v>66</v>
      </c>
      <c r="Y32" s="1">
        <v>3</v>
      </c>
      <c r="Z32" s="65">
        <f t="shared" si="22"/>
        <v>50</v>
      </c>
      <c r="AA32" s="65">
        <f t="shared" si="23"/>
        <v>10</v>
      </c>
      <c r="AB32" s="65">
        <f t="shared" si="24"/>
        <v>40</v>
      </c>
      <c r="AC32" s="83">
        <f t="shared" si="25"/>
        <v>120</v>
      </c>
      <c r="AD32" s="17">
        <f t="shared" si="26"/>
        <v>60</v>
      </c>
      <c r="AE32" s="15">
        <f t="shared" si="27"/>
        <v>110</v>
      </c>
    </row>
    <row r="33" spans="1:31" x14ac:dyDescent="0.25">
      <c r="V33" s="65">
        <v>6</v>
      </c>
      <c r="W33" s="65" t="s">
        <v>3</v>
      </c>
      <c r="X33" s="15" t="s">
        <v>66</v>
      </c>
      <c r="Y33" s="1">
        <v>3</v>
      </c>
      <c r="Z33" s="65">
        <f t="shared" si="22"/>
        <v>50</v>
      </c>
      <c r="AA33" s="65">
        <f t="shared" si="23"/>
        <v>12</v>
      </c>
      <c r="AB33" s="65">
        <f t="shared" si="24"/>
        <v>48</v>
      </c>
      <c r="AC33" s="83">
        <f t="shared" si="25"/>
        <v>144</v>
      </c>
      <c r="AD33" s="17">
        <f t="shared" si="26"/>
        <v>82</v>
      </c>
      <c r="AE33" s="15">
        <f t="shared" si="27"/>
        <v>132</v>
      </c>
    </row>
    <row r="34" spans="1:31" x14ac:dyDescent="0.25">
      <c r="V34" s="65">
        <v>7</v>
      </c>
      <c r="W34" s="65" t="s">
        <v>3</v>
      </c>
      <c r="X34" s="15" t="s">
        <v>66</v>
      </c>
      <c r="Y34" s="1">
        <v>3</v>
      </c>
      <c r="Z34" s="65">
        <f t="shared" si="22"/>
        <v>50</v>
      </c>
      <c r="AA34" s="65">
        <f t="shared" si="23"/>
        <v>14</v>
      </c>
      <c r="AB34" s="65">
        <f t="shared" si="24"/>
        <v>56</v>
      </c>
      <c r="AC34" s="83">
        <f t="shared" si="25"/>
        <v>168</v>
      </c>
      <c r="AD34" s="17">
        <f t="shared" si="26"/>
        <v>104</v>
      </c>
      <c r="AE34" s="15">
        <f t="shared" si="27"/>
        <v>154</v>
      </c>
    </row>
    <row r="35" spans="1:31" x14ac:dyDescent="0.25">
      <c r="V35" s="65">
        <v>8</v>
      </c>
      <c r="W35" s="65" t="s">
        <v>3</v>
      </c>
      <c r="X35" s="15" t="s">
        <v>66</v>
      </c>
      <c r="Y35" s="1">
        <v>3</v>
      </c>
      <c r="Z35" s="65">
        <f t="shared" si="22"/>
        <v>50</v>
      </c>
      <c r="AA35" s="65">
        <f t="shared" si="23"/>
        <v>16</v>
      </c>
      <c r="AB35" s="65">
        <f t="shared" si="24"/>
        <v>64</v>
      </c>
      <c r="AC35" s="83">
        <f t="shared" si="25"/>
        <v>192</v>
      </c>
      <c r="AD35" s="17">
        <f t="shared" si="26"/>
        <v>126</v>
      </c>
      <c r="AE35" s="15">
        <f t="shared" si="27"/>
        <v>176</v>
      </c>
    </row>
    <row r="36" spans="1:31" x14ac:dyDescent="0.25">
      <c r="V36" s="65">
        <v>9</v>
      </c>
      <c r="W36" s="65" t="s">
        <v>3</v>
      </c>
      <c r="X36" s="15" t="s">
        <v>66</v>
      </c>
      <c r="Y36" s="1">
        <v>3</v>
      </c>
      <c r="Z36" s="65">
        <f t="shared" si="22"/>
        <v>50</v>
      </c>
      <c r="AA36" s="65">
        <f t="shared" si="23"/>
        <v>18</v>
      </c>
      <c r="AB36" s="65">
        <f t="shared" si="24"/>
        <v>72</v>
      </c>
      <c r="AC36" s="83">
        <f t="shared" si="25"/>
        <v>216</v>
      </c>
      <c r="AD36" s="17">
        <f t="shared" si="26"/>
        <v>148</v>
      </c>
      <c r="AE36" s="15">
        <f t="shared" si="27"/>
        <v>198</v>
      </c>
    </row>
    <row r="37" spans="1:31" ht="15.75" thickBot="1" x14ac:dyDescent="0.3">
      <c r="V37" s="70">
        <v>10</v>
      </c>
      <c r="W37" s="70" t="s">
        <v>3</v>
      </c>
      <c r="X37" s="19" t="s">
        <v>66</v>
      </c>
      <c r="Y37" s="18">
        <v>3</v>
      </c>
      <c r="Z37" s="70">
        <f t="shared" si="22"/>
        <v>50</v>
      </c>
      <c r="AA37" s="70">
        <f t="shared" si="23"/>
        <v>20</v>
      </c>
      <c r="AB37" s="70">
        <f t="shared" si="24"/>
        <v>80</v>
      </c>
      <c r="AC37" s="84">
        <f t="shared" si="25"/>
        <v>240</v>
      </c>
      <c r="AD37" s="16">
        <f t="shared" si="26"/>
        <v>170</v>
      </c>
      <c r="AE37" s="19">
        <f t="shared" si="27"/>
        <v>220</v>
      </c>
    </row>
    <row r="39" spans="1:31" ht="15.75" thickBot="1" x14ac:dyDescent="0.3"/>
    <row r="40" spans="1:31" ht="24.75" thickBot="1" x14ac:dyDescent="0.45">
      <c r="A40" s="71"/>
      <c r="B40" s="71"/>
      <c r="C40" s="155" t="s">
        <v>40</v>
      </c>
      <c r="D40" s="156"/>
      <c r="E40" s="156"/>
      <c r="F40" s="157"/>
    </row>
    <row r="41" spans="1:31" ht="24.75" thickBot="1" x14ac:dyDescent="0.45">
      <c r="A41" s="71"/>
      <c r="B41" s="72"/>
      <c r="C41" s="152" t="s">
        <v>41</v>
      </c>
      <c r="D41" s="153"/>
      <c r="E41" s="153"/>
      <c r="F41" s="154"/>
      <c r="G41" s="20"/>
    </row>
    <row r="42" spans="1:31" x14ac:dyDescent="0.25">
      <c r="A42" s="150" t="s">
        <v>36</v>
      </c>
      <c r="B42" s="158" t="s">
        <v>46</v>
      </c>
      <c r="C42" s="160" t="s">
        <v>42</v>
      </c>
      <c r="D42" s="162" t="s">
        <v>43</v>
      </c>
      <c r="E42" s="160" t="s">
        <v>44</v>
      </c>
      <c r="F42" s="158" t="s">
        <v>46</v>
      </c>
      <c r="G42" s="164" t="s">
        <v>45</v>
      </c>
    </row>
    <row r="43" spans="1:31" ht="15.75" thickBot="1" x14ac:dyDescent="0.3">
      <c r="A43" s="151"/>
      <c r="B43" s="159"/>
      <c r="C43" s="161"/>
      <c r="D43" s="163"/>
      <c r="E43" s="161"/>
      <c r="F43" s="159"/>
      <c r="G43" s="165"/>
    </row>
    <row r="44" spans="1:31" x14ac:dyDescent="0.25">
      <c r="A44" s="73" t="s">
        <v>3</v>
      </c>
      <c r="B44" s="23">
        <v>2</v>
      </c>
      <c r="C44" s="24">
        <v>3</v>
      </c>
      <c r="D44" s="25">
        <v>5</v>
      </c>
      <c r="E44" s="24">
        <v>8</v>
      </c>
      <c r="F44" s="23">
        <v>2</v>
      </c>
      <c r="G44" s="26">
        <v>10</v>
      </c>
    </row>
    <row r="45" spans="1:31" x14ac:dyDescent="0.25">
      <c r="A45" s="74" t="s">
        <v>16</v>
      </c>
      <c r="B45" s="23">
        <v>3</v>
      </c>
      <c r="C45" s="24">
        <v>3</v>
      </c>
      <c r="D45" s="25">
        <v>5</v>
      </c>
      <c r="E45" s="24">
        <v>8</v>
      </c>
      <c r="F45" s="23">
        <v>2</v>
      </c>
      <c r="G45" s="26">
        <v>10</v>
      </c>
    </row>
    <row r="46" spans="1:31" x14ac:dyDescent="0.25">
      <c r="A46" s="74" t="s">
        <v>17</v>
      </c>
      <c r="B46" s="23">
        <v>3</v>
      </c>
      <c r="C46" s="24">
        <v>3</v>
      </c>
      <c r="D46" s="25">
        <v>5</v>
      </c>
      <c r="E46" s="24">
        <v>8</v>
      </c>
      <c r="F46" s="23">
        <v>2</v>
      </c>
      <c r="G46" s="26">
        <v>10</v>
      </c>
    </row>
    <row r="47" spans="1:31" x14ac:dyDescent="0.25">
      <c r="A47" s="74" t="s">
        <v>30</v>
      </c>
      <c r="B47" s="23">
        <v>4</v>
      </c>
      <c r="C47" s="24">
        <v>3</v>
      </c>
      <c r="D47" s="25">
        <v>5</v>
      </c>
      <c r="E47" s="24">
        <v>8</v>
      </c>
      <c r="F47" s="23">
        <v>2</v>
      </c>
      <c r="G47" s="26">
        <v>10</v>
      </c>
    </row>
    <row r="48" spans="1:31" x14ac:dyDescent="0.25">
      <c r="A48" s="74" t="s">
        <v>31</v>
      </c>
      <c r="B48" s="23">
        <v>4</v>
      </c>
      <c r="C48" s="24">
        <v>3</v>
      </c>
      <c r="D48" s="25">
        <v>5</v>
      </c>
      <c r="E48" s="24">
        <v>8</v>
      </c>
      <c r="F48" s="23">
        <v>2</v>
      </c>
      <c r="G48" s="26">
        <v>10</v>
      </c>
    </row>
    <row r="49" spans="1:7" x14ac:dyDescent="0.25">
      <c r="A49" s="74" t="s">
        <v>34</v>
      </c>
      <c r="B49" s="23">
        <v>4</v>
      </c>
      <c r="C49" s="24">
        <v>3</v>
      </c>
      <c r="D49" s="25">
        <v>5</v>
      </c>
      <c r="E49" s="24">
        <v>8</v>
      </c>
      <c r="F49" s="23">
        <v>2</v>
      </c>
      <c r="G49" s="26">
        <v>10</v>
      </c>
    </row>
    <row r="50" spans="1:7" x14ac:dyDescent="0.25">
      <c r="A50" s="74" t="s">
        <v>4</v>
      </c>
      <c r="B50" s="23"/>
      <c r="C50" s="24"/>
      <c r="D50" s="25"/>
      <c r="E50" s="24"/>
      <c r="F50" s="23"/>
      <c r="G50" s="26"/>
    </row>
    <row r="51" spans="1:7" x14ac:dyDescent="0.25">
      <c r="A51" s="74" t="s">
        <v>6</v>
      </c>
      <c r="B51" s="23"/>
      <c r="C51" s="24"/>
      <c r="D51" s="25"/>
      <c r="E51" s="24"/>
      <c r="F51" s="23"/>
      <c r="G51" s="26"/>
    </row>
    <row r="52" spans="1:7" x14ac:dyDescent="0.25">
      <c r="A52" s="74" t="s">
        <v>12</v>
      </c>
      <c r="B52" s="23"/>
      <c r="C52" s="24"/>
      <c r="D52" s="25"/>
      <c r="E52" s="24"/>
      <c r="F52" s="23"/>
      <c r="G52" s="26"/>
    </row>
    <row r="53" spans="1:7" x14ac:dyDescent="0.25">
      <c r="A53" s="74" t="s">
        <v>14</v>
      </c>
      <c r="B53" s="23"/>
      <c r="C53" s="24"/>
      <c r="D53" s="25"/>
      <c r="E53" s="24"/>
      <c r="F53" s="23"/>
      <c r="G53" s="26"/>
    </row>
    <row r="54" spans="1:7" x14ac:dyDescent="0.25">
      <c r="A54" s="74" t="s">
        <v>7</v>
      </c>
      <c r="B54" s="23"/>
      <c r="C54" s="24"/>
      <c r="D54" s="25"/>
      <c r="E54" s="24"/>
      <c r="F54" s="23"/>
      <c r="G54" s="26"/>
    </row>
    <row r="55" spans="1:7" x14ac:dyDescent="0.25">
      <c r="A55" s="74" t="s">
        <v>13</v>
      </c>
      <c r="B55" s="23"/>
      <c r="C55" s="24"/>
      <c r="D55" s="25"/>
      <c r="E55" s="24"/>
      <c r="F55" s="23"/>
      <c r="G55" s="26"/>
    </row>
    <row r="56" spans="1:7" ht="15.75" thickBot="1" x14ac:dyDescent="0.3">
      <c r="A56" s="75" t="s">
        <v>5</v>
      </c>
      <c r="B56" s="27"/>
      <c r="C56" s="28"/>
      <c r="D56" s="29"/>
      <c r="E56" s="28"/>
      <c r="F56" s="27"/>
      <c r="G56" s="30"/>
    </row>
  </sheetData>
  <sortState xmlns:xlrd2="http://schemas.microsoft.com/office/spreadsheetml/2017/richdata2" ref="A5:I19">
    <sortCondition ref="E5:E19" customList="Common,Uncommon,Rare,Exotic,Divine,Magical"/>
  </sortState>
  <mergeCells count="18">
    <mergeCell ref="G42:G43"/>
    <mergeCell ref="A1:I2"/>
    <mergeCell ref="A42:A43"/>
    <mergeCell ref="C41:F41"/>
    <mergeCell ref="C40:F40"/>
    <mergeCell ref="F42:F43"/>
    <mergeCell ref="C42:C43"/>
    <mergeCell ref="D42:D43"/>
    <mergeCell ref="B42:B43"/>
    <mergeCell ref="E42:E43"/>
    <mergeCell ref="W3:X3"/>
    <mergeCell ref="W15:X15"/>
    <mergeCell ref="W27:X27"/>
    <mergeCell ref="A3:F3"/>
    <mergeCell ref="I21:L21"/>
    <mergeCell ref="E21:H21"/>
    <mergeCell ref="M21:O21"/>
    <mergeCell ref="G3:I3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D81D-7310-4054-A951-69A92D384D13}">
  <dimension ref="A1:AD40"/>
  <sheetViews>
    <sheetView topLeftCell="J16" workbookViewId="0">
      <selection activeCell="T32" sqref="T32"/>
    </sheetView>
  </sheetViews>
  <sheetFormatPr defaultRowHeight="15" x14ac:dyDescent="0.25"/>
  <cols>
    <col min="2" max="2" width="17.7109375" bestFit="1" customWidth="1"/>
    <col min="3" max="3" width="12.5703125" bestFit="1" customWidth="1"/>
    <col min="4" max="4" width="14" bestFit="1" customWidth="1"/>
    <col min="5" max="5" width="27.140625" bestFit="1" customWidth="1"/>
    <col min="6" max="6" width="47.5703125" bestFit="1" customWidth="1"/>
    <col min="7" max="7" width="34.5703125" bestFit="1" customWidth="1"/>
    <col min="8" max="8" width="14.5703125" bestFit="1" customWidth="1"/>
    <col min="9" max="9" width="12.5703125" bestFit="1" customWidth="1"/>
    <col min="10" max="10" width="14" bestFit="1" customWidth="1"/>
    <col min="11" max="11" width="13.140625" bestFit="1" customWidth="1"/>
    <col min="13" max="13" width="10" bestFit="1" customWidth="1"/>
    <col min="18" max="18" width="19.7109375" bestFit="1" customWidth="1"/>
    <col min="19" max="19" width="13.5703125" customWidth="1"/>
    <col min="20" max="20" width="15.5703125" customWidth="1"/>
    <col min="23" max="23" width="15.28515625" bestFit="1" customWidth="1"/>
    <col min="25" max="25" width="18" customWidth="1"/>
    <col min="26" max="26" width="23.42578125" customWidth="1"/>
    <col min="30" max="30" width="58.85546875" bestFit="1" customWidth="1"/>
  </cols>
  <sheetData>
    <row r="1" spans="1:20" ht="18.75" x14ac:dyDescent="0.3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20" ht="19.5" thickBot="1" x14ac:dyDescent="0.3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20" ht="24.75" thickBot="1" x14ac:dyDescent="0.45">
      <c r="A3" s="85"/>
      <c r="B3" s="136" t="s">
        <v>54</v>
      </c>
      <c r="C3" s="137"/>
      <c r="D3" s="137"/>
      <c r="E3" s="137"/>
      <c r="F3" s="137"/>
      <c r="G3" s="137"/>
      <c r="H3" s="147" t="s">
        <v>2</v>
      </c>
      <c r="I3" s="148"/>
      <c r="J3" s="149"/>
      <c r="K3" s="85"/>
      <c r="L3" s="85"/>
      <c r="M3" s="2"/>
      <c r="N3" s="179" t="s">
        <v>76</v>
      </c>
      <c r="O3" s="179"/>
      <c r="P3" s="179"/>
      <c r="Q3" s="112"/>
      <c r="R3" s="113"/>
      <c r="T3" t="s">
        <v>82</v>
      </c>
    </row>
    <row r="4" spans="1:20" ht="19.5" thickBot="1" x14ac:dyDescent="0.35">
      <c r="A4" s="85"/>
      <c r="B4" s="86" t="s">
        <v>60</v>
      </c>
      <c r="C4" s="87" t="s">
        <v>55</v>
      </c>
      <c r="D4" s="88" t="s">
        <v>61</v>
      </c>
      <c r="E4" s="87" t="s">
        <v>1</v>
      </c>
      <c r="F4" s="88" t="s">
        <v>18</v>
      </c>
      <c r="G4" s="88" t="s">
        <v>120</v>
      </c>
      <c r="H4" s="86" t="s">
        <v>61</v>
      </c>
      <c r="I4" s="86" t="s">
        <v>37</v>
      </c>
      <c r="J4" s="87" t="s">
        <v>55</v>
      </c>
      <c r="K4" s="89" t="s">
        <v>61</v>
      </c>
      <c r="L4" s="85"/>
      <c r="M4" s="3"/>
      <c r="N4" s="111" t="s">
        <v>78</v>
      </c>
      <c r="O4" s="111" t="s">
        <v>79</v>
      </c>
      <c r="P4" s="111" t="s">
        <v>77</v>
      </c>
      <c r="R4" s="4"/>
    </row>
    <row r="5" spans="1:20" ht="19.5" thickBot="1" x14ac:dyDescent="0.35">
      <c r="A5" s="85"/>
      <c r="B5" s="90" t="s">
        <v>3</v>
      </c>
      <c r="C5" s="91">
        <v>2</v>
      </c>
      <c r="D5" s="92">
        <f>SUM(C5/2)</f>
        <v>1</v>
      </c>
      <c r="E5" s="91" t="s">
        <v>11</v>
      </c>
      <c r="F5" s="93" t="s">
        <v>22</v>
      </c>
      <c r="G5" s="117">
        <v>5</v>
      </c>
      <c r="H5" s="90">
        <f t="shared" ref="H5:H10" si="0">SUM(C5*1.5)</f>
        <v>3</v>
      </c>
      <c r="I5" s="94" t="s">
        <v>42</v>
      </c>
      <c r="J5" s="95">
        <v>10</v>
      </c>
      <c r="K5" s="96">
        <f>SUM(J5/2)</f>
        <v>5</v>
      </c>
      <c r="L5" s="85"/>
      <c r="M5" s="3" t="s">
        <v>80</v>
      </c>
      <c r="N5" t="s">
        <v>81</v>
      </c>
      <c r="R5" s="4"/>
    </row>
    <row r="6" spans="1:20" ht="19.5" thickBot="1" x14ac:dyDescent="0.35">
      <c r="A6" s="85"/>
      <c r="B6" s="94" t="s">
        <v>16</v>
      </c>
      <c r="C6" s="95">
        <v>4</v>
      </c>
      <c r="D6" s="97">
        <f t="shared" ref="D6:D10" si="1">SUM(C6/2)</f>
        <v>2</v>
      </c>
      <c r="E6" s="95" t="s">
        <v>24</v>
      </c>
      <c r="F6" s="98" t="s">
        <v>22</v>
      </c>
      <c r="G6" s="122">
        <v>5</v>
      </c>
      <c r="H6" s="90">
        <f t="shared" si="0"/>
        <v>6</v>
      </c>
      <c r="I6" s="99" t="s">
        <v>43</v>
      </c>
      <c r="J6" s="100">
        <v>30</v>
      </c>
      <c r="K6" s="101">
        <f t="shared" ref="K6:K7" si="2">SUM(J6/2)</f>
        <v>15</v>
      </c>
      <c r="L6" s="85"/>
      <c r="M6" s="3"/>
      <c r="R6" s="4"/>
    </row>
    <row r="7" spans="1:20" ht="19.5" thickBot="1" x14ac:dyDescent="0.35">
      <c r="A7" s="85"/>
      <c r="B7" s="99" t="s">
        <v>17</v>
      </c>
      <c r="C7" s="100">
        <v>6</v>
      </c>
      <c r="D7" s="102">
        <f t="shared" si="1"/>
        <v>3</v>
      </c>
      <c r="E7" s="100" t="s">
        <v>25</v>
      </c>
      <c r="F7" s="103" t="s">
        <v>22</v>
      </c>
      <c r="G7" s="118">
        <v>5</v>
      </c>
      <c r="H7" s="90">
        <f t="shared" si="0"/>
        <v>9</v>
      </c>
      <c r="I7" s="94" t="s">
        <v>44</v>
      </c>
      <c r="J7" s="95">
        <v>100</v>
      </c>
      <c r="K7" s="96">
        <f t="shared" si="2"/>
        <v>50</v>
      </c>
      <c r="L7" s="85"/>
      <c r="M7" s="3"/>
      <c r="R7" s="4"/>
    </row>
    <row r="8" spans="1:20" ht="19.5" thickBot="1" x14ac:dyDescent="0.35">
      <c r="A8" s="85"/>
      <c r="B8" s="94" t="s">
        <v>30</v>
      </c>
      <c r="C8" s="95">
        <v>10</v>
      </c>
      <c r="D8" s="97">
        <f t="shared" si="1"/>
        <v>5</v>
      </c>
      <c r="E8" s="95" t="s">
        <v>35</v>
      </c>
      <c r="F8" s="104" t="s">
        <v>23</v>
      </c>
      <c r="G8" s="121">
        <v>5</v>
      </c>
      <c r="H8" s="90">
        <f t="shared" si="0"/>
        <v>15</v>
      </c>
      <c r="I8" s="99"/>
      <c r="J8" s="102"/>
      <c r="K8" s="101"/>
      <c r="L8" s="85"/>
      <c r="M8" s="3"/>
      <c r="R8" s="4"/>
    </row>
    <row r="9" spans="1:20" ht="19.5" thickBot="1" x14ac:dyDescent="0.35">
      <c r="A9" s="85"/>
      <c r="B9" s="99" t="s">
        <v>31</v>
      </c>
      <c r="C9" s="100">
        <v>15</v>
      </c>
      <c r="D9" s="102">
        <f t="shared" si="1"/>
        <v>7.5</v>
      </c>
      <c r="E9" s="100" t="s">
        <v>32</v>
      </c>
      <c r="F9" s="105" t="s">
        <v>23</v>
      </c>
      <c r="G9" s="119">
        <v>5</v>
      </c>
      <c r="H9" s="90">
        <f t="shared" si="0"/>
        <v>22.5</v>
      </c>
      <c r="I9" s="94" t="s">
        <v>59</v>
      </c>
      <c r="J9" s="97">
        <v>200</v>
      </c>
      <c r="K9" s="96"/>
      <c r="L9" s="85"/>
      <c r="M9" s="3"/>
      <c r="R9" s="4"/>
    </row>
    <row r="10" spans="1:20" ht="19.5" thickBot="1" x14ac:dyDescent="0.35">
      <c r="A10" s="85"/>
      <c r="B10" s="94" t="s">
        <v>34</v>
      </c>
      <c r="C10" s="95">
        <v>15</v>
      </c>
      <c r="D10" s="97">
        <f t="shared" si="1"/>
        <v>7.5</v>
      </c>
      <c r="E10" s="95" t="s">
        <v>33</v>
      </c>
      <c r="F10" s="104" t="s">
        <v>23</v>
      </c>
      <c r="G10" s="121">
        <v>5</v>
      </c>
      <c r="H10" s="90">
        <f t="shared" si="0"/>
        <v>22.5</v>
      </c>
      <c r="I10" s="99"/>
      <c r="J10" s="102"/>
      <c r="K10" s="101"/>
      <c r="L10" s="85"/>
      <c r="M10" s="3"/>
      <c r="R10" s="4"/>
    </row>
    <row r="11" spans="1:20" ht="18.75" x14ac:dyDescent="0.3">
      <c r="A11" s="85"/>
      <c r="B11" s="99" t="s">
        <v>4</v>
      </c>
      <c r="C11" s="100"/>
      <c r="D11" s="102"/>
      <c r="E11" s="100" t="s">
        <v>10</v>
      </c>
      <c r="F11" s="106" t="s">
        <v>21</v>
      </c>
      <c r="G11" s="120">
        <v>5</v>
      </c>
      <c r="H11" s="99"/>
      <c r="I11" s="99"/>
      <c r="J11" s="102"/>
      <c r="K11" s="101"/>
      <c r="L11" s="85"/>
      <c r="M11" s="3"/>
      <c r="R11" s="4"/>
    </row>
    <row r="12" spans="1:20" ht="18.75" x14ac:dyDescent="0.3">
      <c r="A12" s="85"/>
      <c r="B12" s="99" t="s">
        <v>6</v>
      </c>
      <c r="C12" s="100"/>
      <c r="D12" s="102"/>
      <c r="E12" s="100" t="s">
        <v>8</v>
      </c>
      <c r="F12" s="106" t="s">
        <v>21</v>
      </c>
      <c r="G12" s="120">
        <v>5</v>
      </c>
      <c r="H12" s="99"/>
      <c r="I12" s="99"/>
      <c r="J12" s="102"/>
      <c r="K12" s="101"/>
      <c r="L12" s="85"/>
      <c r="M12" s="3"/>
      <c r="R12" s="4"/>
    </row>
    <row r="13" spans="1:20" ht="18.75" x14ac:dyDescent="0.3">
      <c r="A13" s="85"/>
      <c r="B13" s="99" t="s">
        <v>12</v>
      </c>
      <c r="C13" s="100"/>
      <c r="D13" s="102"/>
      <c r="E13" s="100" t="s">
        <v>27</v>
      </c>
      <c r="F13" s="106" t="s">
        <v>21</v>
      </c>
      <c r="G13" s="120">
        <v>5</v>
      </c>
      <c r="H13" s="99"/>
      <c r="I13" s="99"/>
      <c r="J13" s="102"/>
      <c r="K13" s="101"/>
      <c r="L13" s="85"/>
      <c r="M13" s="3"/>
      <c r="R13" s="4"/>
    </row>
    <row r="14" spans="1:20" ht="19.5" thickBot="1" x14ac:dyDescent="0.35">
      <c r="A14" s="85"/>
      <c r="B14" s="99" t="s">
        <v>14</v>
      </c>
      <c r="C14" s="100"/>
      <c r="D14" s="102"/>
      <c r="E14" s="100" t="s">
        <v>28</v>
      </c>
      <c r="F14" s="106" t="s">
        <v>21</v>
      </c>
      <c r="G14" s="120">
        <v>5</v>
      </c>
      <c r="H14" s="99"/>
      <c r="I14" s="99"/>
      <c r="J14" s="102"/>
      <c r="K14" s="101"/>
      <c r="L14" s="85"/>
      <c r="M14" s="3"/>
      <c r="R14" s="4"/>
    </row>
    <row r="15" spans="1:20" ht="18.75" x14ac:dyDescent="0.3">
      <c r="A15" s="85"/>
      <c r="B15" s="99" t="s">
        <v>7</v>
      </c>
      <c r="C15" s="100"/>
      <c r="D15" s="102"/>
      <c r="E15" s="100" t="s">
        <v>9</v>
      </c>
      <c r="F15" s="91" t="s">
        <v>19</v>
      </c>
      <c r="G15" s="123">
        <v>5</v>
      </c>
      <c r="H15" s="99"/>
      <c r="I15" s="99"/>
      <c r="J15" s="102"/>
      <c r="K15" s="101"/>
      <c r="L15" s="85"/>
      <c r="M15" s="3"/>
      <c r="R15" s="4"/>
    </row>
    <row r="16" spans="1:20" ht="18.75" x14ac:dyDescent="0.3">
      <c r="A16" s="85"/>
      <c r="B16" s="99" t="s">
        <v>13</v>
      </c>
      <c r="C16" s="100"/>
      <c r="D16" s="102"/>
      <c r="E16" s="100" t="s">
        <v>29</v>
      </c>
      <c r="F16" s="100" t="s">
        <v>20</v>
      </c>
      <c r="G16" s="101">
        <v>5</v>
      </c>
      <c r="H16" s="99"/>
      <c r="I16" s="99"/>
      <c r="J16" s="102"/>
      <c r="K16" s="101"/>
      <c r="L16" s="85"/>
      <c r="M16" s="3"/>
      <c r="R16" s="4"/>
    </row>
    <row r="17" spans="1:26" ht="19.5" thickBot="1" x14ac:dyDescent="0.35">
      <c r="A17" s="85"/>
      <c r="B17" s="99" t="s">
        <v>5</v>
      </c>
      <c r="C17" s="100"/>
      <c r="D17" s="102"/>
      <c r="E17" s="100" t="s">
        <v>15</v>
      </c>
      <c r="F17" s="108" t="s">
        <v>26</v>
      </c>
      <c r="G17" s="110">
        <v>5</v>
      </c>
      <c r="H17" s="99"/>
      <c r="I17" s="99"/>
      <c r="J17" s="102"/>
      <c r="K17" s="101"/>
      <c r="L17" s="85"/>
      <c r="M17" s="3"/>
      <c r="R17" s="4"/>
    </row>
    <row r="18" spans="1:26" ht="18.75" x14ac:dyDescent="0.3">
      <c r="A18" s="85"/>
      <c r="B18" s="99"/>
      <c r="C18" s="100"/>
      <c r="D18" s="102"/>
      <c r="E18" s="100"/>
      <c r="F18" s="102"/>
      <c r="G18" s="102"/>
      <c r="H18" s="99"/>
      <c r="I18" s="99"/>
      <c r="J18" s="102"/>
      <c r="K18" s="101"/>
      <c r="L18" s="85"/>
      <c r="M18" s="3"/>
      <c r="R18" s="4"/>
    </row>
    <row r="19" spans="1:26" ht="19.5" thickBot="1" x14ac:dyDescent="0.35">
      <c r="A19" s="85"/>
      <c r="B19" s="107"/>
      <c r="C19" s="108"/>
      <c r="D19" s="109"/>
      <c r="E19" s="108"/>
      <c r="F19" s="109"/>
      <c r="G19" s="109"/>
      <c r="H19" s="107"/>
      <c r="I19" s="107"/>
      <c r="J19" s="109"/>
      <c r="K19" s="110"/>
      <c r="L19" s="85"/>
      <c r="M19" s="5"/>
      <c r="N19" s="6"/>
      <c r="O19" s="6"/>
      <c r="P19" s="6"/>
      <c r="Q19" s="6"/>
      <c r="R19" s="7"/>
    </row>
    <row r="20" spans="1:26" ht="15.75" thickBot="1" x14ac:dyDescent="0.3"/>
    <row r="21" spans="1:26" ht="15.75" thickBot="1" x14ac:dyDescent="0.3">
      <c r="E21" s="180" t="s">
        <v>75</v>
      </c>
      <c r="F21" s="181"/>
      <c r="G21" s="182"/>
      <c r="K21" s="116" t="s">
        <v>107</v>
      </c>
    </row>
    <row r="22" spans="1:26" ht="19.5" thickBot="1" x14ac:dyDescent="0.35">
      <c r="B22" s="87" t="s">
        <v>1</v>
      </c>
      <c r="E22" s="115" t="s">
        <v>93</v>
      </c>
      <c r="F22" s="51"/>
      <c r="G22" s="115" t="s">
        <v>89</v>
      </c>
      <c r="H22" t="s">
        <v>94</v>
      </c>
      <c r="K22" s="116" t="s">
        <v>108</v>
      </c>
      <c r="N22" s="176" t="s">
        <v>118</v>
      </c>
      <c r="O22" s="177"/>
      <c r="P22" s="178"/>
    </row>
    <row r="23" spans="1:26" ht="19.5" thickBot="1" x14ac:dyDescent="0.35">
      <c r="B23" s="91" t="s">
        <v>11</v>
      </c>
      <c r="E23" s="35" t="s">
        <v>84</v>
      </c>
      <c r="F23" s="114" t="s">
        <v>86</v>
      </c>
      <c r="G23" s="35" t="s">
        <v>90</v>
      </c>
      <c r="H23" s="51" t="s">
        <v>95</v>
      </c>
      <c r="K23" s="116" t="s">
        <v>109</v>
      </c>
      <c r="N23" s="183" t="s">
        <v>119</v>
      </c>
      <c r="O23" s="184"/>
      <c r="P23" s="185"/>
      <c r="R23" s="1"/>
      <c r="S23" s="1"/>
      <c r="T23" s="1"/>
      <c r="U23" s="1"/>
      <c r="V23" s="1"/>
      <c r="W23" s="1"/>
      <c r="X23" s="1"/>
      <c r="Y23" s="1"/>
    </row>
    <row r="24" spans="1:26" ht="19.5" thickBot="1" x14ac:dyDescent="0.35">
      <c r="B24" s="95" t="s">
        <v>24</v>
      </c>
      <c r="E24" s="35" t="s">
        <v>85</v>
      </c>
      <c r="F24" s="35" t="s">
        <v>87</v>
      </c>
      <c r="G24" s="35" t="s">
        <v>91</v>
      </c>
      <c r="H24" s="51" t="s">
        <v>96</v>
      </c>
      <c r="K24" s="116" t="s">
        <v>110</v>
      </c>
      <c r="N24" s="11" t="s">
        <v>83</v>
      </c>
      <c r="O24" s="12" t="s">
        <v>43</v>
      </c>
      <c r="P24" s="13" t="s">
        <v>116</v>
      </c>
      <c r="R24" s="176" t="s">
        <v>153</v>
      </c>
      <c r="S24" s="177"/>
      <c r="T24" s="177"/>
      <c r="U24" s="178"/>
      <c r="V24" s="1"/>
      <c r="W24" s="173" t="s">
        <v>152</v>
      </c>
      <c r="X24" s="174"/>
      <c r="Y24" s="174"/>
      <c r="Z24" s="175"/>
    </row>
    <row r="25" spans="1:26" ht="19.5" thickBot="1" x14ac:dyDescent="0.35">
      <c r="B25" s="100" t="s">
        <v>25</v>
      </c>
      <c r="E25" s="36" t="s">
        <v>81</v>
      </c>
      <c r="F25" s="36" t="s">
        <v>88</v>
      </c>
      <c r="G25" s="36" t="s">
        <v>92</v>
      </c>
      <c r="H25" s="51" t="s">
        <v>100</v>
      </c>
      <c r="K25" s="116" t="s">
        <v>111</v>
      </c>
      <c r="N25" s="3" t="s">
        <v>108</v>
      </c>
      <c r="O25" s="8"/>
      <c r="P25" s="4"/>
      <c r="R25" s="65"/>
      <c r="S25" s="1" t="s">
        <v>83</v>
      </c>
      <c r="T25" s="1" t="s">
        <v>43</v>
      </c>
      <c r="U25" s="15" t="s">
        <v>116</v>
      </c>
      <c r="V25" s="1"/>
      <c r="W25" s="65"/>
      <c r="X25" s="1" t="s">
        <v>83</v>
      </c>
      <c r="Y25" s="1" t="s">
        <v>43</v>
      </c>
      <c r="Z25" s="15" t="s">
        <v>116</v>
      </c>
    </row>
    <row r="26" spans="1:26" ht="19.5" thickBot="1" x14ac:dyDescent="0.35">
      <c r="B26" s="95" t="s">
        <v>35</v>
      </c>
      <c r="K26" s="116" t="s">
        <v>112</v>
      </c>
      <c r="N26" s="3" t="s">
        <v>109</v>
      </c>
      <c r="O26" s="9"/>
      <c r="P26" s="4"/>
      <c r="R26" s="65" t="s">
        <v>121</v>
      </c>
      <c r="S26" s="1">
        <v>200</v>
      </c>
      <c r="T26" s="1">
        <v>220</v>
      </c>
      <c r="U26" s="15">
        <v>240</v>
      </c>
      <c r="V26" s="1"/>
      <c r="W26" s="65" t="s">
        <v>121</v>
      </c>
      <c r="X26" s="1">
        <v>200</v>
      </c>
      <c r="Y26" s="1">
        <v>220</v>
      </c>
      <c r="Z26" s="15">
        <v>240</v>
      </c>
    </row>
    <row r="27" spans="1:26" ht="19.5" thickBot="1" x14ac:dyDescent="0.35">
      <c r="B27" s="100" t="s">
        <v>32</v>
      </c>
      <c r="K27" s="116" t="s">
        <v>113</v>
      </c>
      <c r="N27" s="3"/>
      <c r="O27" s="9"/>
      <c r="P27" s="4"/>
      <c r="R27" s="65" t="s">
        <v>123</v>
      </c>
      <c r="S27" s="131" t="s">
        <v>124</v>
      </c>
      <c r="T27" s="1" t="s">
        <v>125</v>
      </c>
      <c r="U27" s="15" t="s">
        <v>126</v>
      </c>
      <c r="V27" s="1"/>
      <c r="W27" s="65" t="s">
        <v>123</v>
      </c>
      <c r="X27" s="131" t="s">
        <v>124</v>
      </c>
      <c r="Y27" s="1" t="s">
        <v>125</v>
      </c>
      <c r="Z27" s="15" t="s">
        <v>126</v>
      </c>
    </row>
    <row r="28" spans="1:26" ht="19.5" thickBot="1" x14ac:dyDescent="0.35">
      <c r="B28" s="95" t="s">
        <v>33</v>
      </c>
      <c r="E28" s="51" t="s">
        <v>97</v>
      </c>
      <c r="F28" s="51"/>
      <c r="K28" s="116" t="s">
        <v>114</v>
      </c>
      <c r="N28" s="3"/>
      <c r="O28" s="9"/>
      <c r="P28" s="4"/>
      <c r="R28" s="70" t="s">
        <v>122</v>
      </c>
      <c r="S28" s="18"/>
      <c r="T28" s="18"/>
      <c r="U28" s="19"/>
      <c r="V28" s="1"/>
      <c r="W28" s="70" t="s">
        <v>122</v>
      </c>
      <c r="X28" s="18"/>
      <c r="Y28" s="18"/>
      <c r="Z28" s="19"/>
    </row>
    <row r="29" spans="1:26" ht="18.75" x14ac:dyDescent="0.3">
      <c r="B29" s="100" t="s">
        <v>10</v>
      </c>
      <c r="E29" s="51" t="s">
        <v>98</v>
      </c>
      <c r="F29" s="51"/>
      <c r="K29" s="116" t="s">
        <v>115</v>
      </c>
      <c r="N29" s="3"/>
      <c r="O29" s="9"/>
      <c r="P29" s="4"/>
      <c r="R29" s="1"/>
      <c r="S29" s="1"/>
      <c r="T29" s="1"/>
      <c r="U29" s="1"/>
      <c r="V29" s="1"/>
      <c r="W29" s="1"/>
      <c r="X29" s="1"/>
      <c r="Y29" s="1"/>
    </row>
    <row r="30" spans="1:26" ht="18.75" x14ac:dyDescent="0.3">
      <c r="B30" s="100" t="s">
        <v>8</v>
      </c>
      <c r="E30" s="51" t="s">
        <v>99</v>
      </c>
      <c r="K30" s="116" t="s">
        <v>116</v>
      </c>
      <c r="N30" s="3"/>
      <c r="O30" s="9"/>
      <c r="P30" s="4"/>
      <c r="R30" s="1"/>
      <c r="S30" s="1"/>
      <c r="T30" s="1"/>
      <c r="U30" s="1"/>
      <c r="V30" s="1"/>
      <c r="W30" s="1"/>
      <c r="X30" s="1"/>
      <c r="Y30" s="1"/>
    </row>
    <row r="31" spans="1:26" ht="18.75" x14ac:dyDescent="0.3">
      <c r="B31" s="100" t="s">
        <v>27</v>
      </c>
      <c r="K31" s="116" t="s">
        <v>117</v>
      </c>
      <c r="N31" s="3"/>
      <c r="O31" s="9"/>
      <c r="P31" s="4"/>
      <c r="R31" s="1"/>
      <c r="S31" s="1"/>
      <c r="T31" s="1"/>
      <c r="U31" s="1"/>
      <c r="V31" s="1"/>
      <c r="W31" s="1"/>
      <c r="X31" s="1"/>
      <c r="Y31" s="1"/>
    </row>
    <row r="32" spans="1:26" ht="18.75" x14ac:dyDescent="0.3">
      <c r="B32" s="100" t="s">
        <v>28</v>
      </c>
      <c r="E32" s="51" t="s">
        <v>101</v>
      </c>
      <c r="N32" s="3"/>
      <c r="O32" s="9"/>
      <c r="P32" s="4"/>
    </row>
    <row r="33" spans="2:30" ht="18.75" x14ac:dyDescent="0.3">
      <c r="B33" s="100" t="s">
        <v>9</v>
      </c>
      <c r="N33" s="3"/>
      <c r="O33" s="9"/>
      <c r="P33" s="4"/>
    </row>
    <row r="34" spans="2:30" ht="19.5" thickBot="1" x14ac:dyDescent="0.35">
      <c r="B34" s="100" t="s">
        <v>29</v>
      </c>
      <c r="E34" s="51" t="s">
        <v>95</v>
      </c>
      <c r="F34" t="s">
        <v>102</v>
      </c>
      <c r="N34" s="5"/>
      <c r="O34" s="10"/>
      <c r="P34" s="7"/>
    </row>
    <row r="35" spans="2:30" ht="19.5" thickBot="1" x14ac:dyDescent="0.35">
      <c r="B35" s="100" t="s">
        <v>15</v>
      </c>
      <c r="E35" t="s">
        <v>96</v>
      </c>
      <c r="F35" t="s">
        <v>103</v>
      </c>
      <c r="R35" s="170" t="s">
        <v>139</v>
      </c>
      <c r="S35" s="171"/>
      <c r="T35" s="171"/>
      <c r="U35" s="171"/>
      <c r="V35" s="172"/>
      <c r="X35" s="170" t="s">
        <v>139</v>
      </c>
      <c r="Y35" s="171"/>
      <c r="Z35" s="171"/>
      <c r="AA35" s="171"/>
      <c r="AB35" s="172"/>
    </row>
    <row r="36" spans="2:30" ht="18.75" x14ac:dyDescent="0.3">
      <c r="B36" s="100"/>
      <c r="E36" s="51" t="s">
        <v>104</v>
      </c>
      <c r="F36" t="s">
        <v>106</v>
      </c>
      <c r="R36" s="65"/>
      <c r="S36" s="1"/>
      <c r="T36" s="1"/>
      <c r="U36" s="1"/>
      <c r="V36" s="15"/>
      <c r="X36" s="61"/>
      <c r="Y36" s="62"/>
      <c r="Z36" s="62"/>
      <c r="AA36" s="62"/>
      <c r="AB36" s="76"/>
      <c r="AD36" t="s">
        <v>148</v>
      </c>
    </row>
    <row r="37" spans="2:30" ht="30.75" thickBot="1" x14ac:dyDescent="0.35">
      <c r="B37" s="108"/>
      <c r="E37" t="s">
        <v>105</v>
      </c>
      <c r="R37" s="124" t="s">
        <v>127</v>
      </c>
      <c r="S37" s="125" t="s">
        <v>128</v>
      </c>
      <c r="T37" s="125" t="s">
        <v>129</v>
      </c>
      <c r="U37" s="1"/>
      <c r="V37" s="15"/>
      <c r="X37" s="124" t="s">
        <v>127</v>
      </c>
      <c r="Y37" s="125" t="s">
        <v>140</v>
      </c>
      <c r="Z37" s="125" t="s">
        <v>141</v>
      </c>
      <c r="AA37" s="1"/>
      <c r="AB37" s="15"/>
      <c r="AD37" s="130" t="s">
        <v>149</v>
      </c>
    </row>
    <row r="38" spans="2:30" ht="45" customHeight="1" x14ac:dyDescent="0.25">
      <c r="R38" s="126" t="s">
        <v>130</v>
      </c>
      <c r="S38" s="127" t="s">
        <v>131</v>
      </c>
      <c r="T38" s="127" t="s">
        <v>132</v>
      </c>
      <c r="U38" s="1"/>
      <c r="V38" s="15"/>
      <c r="X38" s="126" t="s">
        <v>130</v>
      </c>
      <c r="Y38" s="127" t="s">
        <v>142</v>
      </c>
      <c r="Z38" s="127" t="s">
        <v>143</v>
      </c>
      <c r="AA38" s="1"/>
      <c r="AB38" s="15"/>
      <c r="AD38" s="130" t="s">
        <v>150</v>
      </c>
    </row>
    <row r="39" spans="2:30" ht="45" customHeight="1" x14ac:dyDescent="0.25">
      <c r="R39" s="126" t="s">
        <v>133</v>
      </c>
      <c r="S39" s="127" t="s">
        <v>134</v>
      </c>
      <c r="T39" s="127" t="s">
        <v>135</v>
      </c>
      <c r="U39" s="1"/>
      <c r="V39" s="15"/>
      <c r="X39" s="126" t="s">
        <v>133</v>
      </c>
      <c r="Y39" s="125" t="s">
        <v>144</v>
      </c>
      <c r="Z39" s="127" t="s">
        <v>145</v>
      </c>
      <c r="AA39" s="1"/>
      <c r="AB39" s="15"/>
      <c r="AD39" s="130" t="s">
        <v>151</v>
      </c>
    </row>
    <row r="40" spans="2:30" ht="45.75" customHeight="1" thickBot="1" x14ac:dyDescent="0.3">
      <c r="R40" s="128" t="s">
        <v>136</v>
      </c>
      <c r="S40" s="129" t="s">
        <v>137</v>
      </c>
      <c r="T40" s="129" t="s">
        <v>138</v>
      </c>
      <c r="U40" s="18"/>
      <c r="V40" s="19"/>
      <c r="X40" s="128" t="s">
        <v>136</v>
      </c>
      <c r="Y40" s="129" t="s">
        <v>146</v>
      </c>
      <c r="Z40" s="129" t="s">
        <v>147</v>
      </c>
      <c r="AA40" s="18"/>
      <c r="AB40" s="19"/>
    </row>
  </sheetData>
  <mergeCells count="10">
    <mergeCell ref="R35:V35"/>
    <mergeCell ref="X35:AB35"/>
    <mergeCell ref="W24:Z24"/>
    <mergeCell ref="R24:U24"/>
    <mergeCell ref="B3:G3"/>
    <mergeCell ref="H3:J3"/>
    <mergeCell ref="N3:P3"/>
    <mergeCell ref="E21:G21"/>
    <mergeCell ref="N23:P23"/>
    <mergeCell ref="N22:P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seed&amp;bean prices</vt:lpstr>
      <vt:lpstr>bean attributes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Ogden</dc:creator>
  <cp:lastModifiedBy>Kurtis Ogden</cp:lastModifiedBy>
  <cp:lastPrinted>2025-04-18T11:03:06Z</cp:lastPrinted>
  <dcterms:created xsi:type="dcterms:W3CDTF">2025-04-18T11:02:56Z</dcterms:created>
  <dcterms:modified xsi:type="dcterms:W3CDTF">2025-04-19T15:42:19Z</dcterms:modified>
</cp:coreProperties>
</file>