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11460"/>
  </bookViews>
  <sheets>
    <sheet name="Sheet1" sheetId="1" r:id="rId1"/>
  </sheets>
  <definedNames>
    <definedName name="_xlnm.Print_Area" localSheetId="0">Sheet1!$A$1:$I$55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1" i="1" l="1"/>
  <c r="F41" i="1" s="1"/>
  <c r="E40" i="1"/>
  <c r="F40" i="1" s="1"/>
  <c r="G41" i="1" l="1"/>
  <c r="G40" i="1"/>
  <c r="E29" i="1"/>
  <c r="F29" i="1" s="1"/>
  <c r="E30" i="1"/>
  <c r="F30" i="1" s="1"/>
  <c r="E31" i="1"/>
  <c r="F31" i="1" s="1"/>
  <c r="E42" i="1" l="1"/>
  <c r="G42" i="1" s="1"/>
  <c r="E39" i="1"/>
  <c r="E38" i="1"/>
  <c r="E37" i="1"/>
  <c r="E36" i="1"/>
  <c r="E35" i="1"/>
  <c r="E34" i="1"/>
  <c r="F34" i="1" s="1"/>
  <c r="G34" i="1" s="1"/>
  <c r="E33" i="1"/>
  <c r="E32" i="1"/>
  <c r="F32" i="1" s="1"/>
  <c r="G31" i="1"/>
  <c r="G29" i="1"/>
  <c r="E25" i="1"/>
  <c r="F25" i="1" s="1"/>
  <c r="G25" i="1" s="1"/>
  <c r="E24" i="1"/>
  <c r="F24" i="1" s="1"/>
  <c r="G24" i="1" s="1"/>
  <c r="E23" i="1"/>
  <c r="F23" i="1" s="1"/>
  <c r="G23" i="1" s="1"/>
  <c r="G39" i="1" l="1"/>
  <c r="G38" i="1"/>
  <c r="G36" i="1"/>
  <c r="G30" i="1"/>
  <c r="G32" i="1"/>
  <c r="F36" i="1"/>
  <c r="F38" i="1"/>
  <c r="F42" i="1"/>
  <c r="F33" i="1"/>
  <c r="G33" i="1" s="1"/>
  <c r="F35" i="1"/>
  <c r="G35" i="1" s="1"/>
  <c r="F37" i="1"/>
  <c r="G37" i="1" s="1"/>
  <c r="F39" i="1"/>
</calcChain>
</file>

<file path=xl/sharedStrings.xml><?xml version="1.0" encoding="utf-8"?>
<sst xmlns="http://schemas.openxmlformats.org/spreadsheetml/2006/main" count="44" uniqueCount="40">
  <si>
    <t>FVIII Activity</t>
  </si>
  <si>
    <t>%RA</t>
  </si>
  <si>
    <t>BU/mL</t>
  </si>
  <si>
    <t>Control Mix</t>
  </si>
  <si>
    <t>Negative</t>
  </si>
  <si>
    <t>Positive Neat</t>
  </si>
  <si>
    <t>Dilutions should be prepared until a 50 %RA is reached</t>
  </si>
  <si>
    <t>Patient Neat</t>
  </si>
  <si>
    <t>Patient:</t>
  </si>
  <si>
    <t>(2-(LOG %RA)/0.30103</t>
  </si>
  <si>
    <t>Date:</t>
  </si>
  <si>
    <t xml:space="preserve">FVIII Activity Result: </t>
  </si>
  <si>
    <t xml:space="preserve">Factor VIII Deficient Exp: </t>
  </si>
  <si>
    <t xml:space="preserve">Factor VIII Inhibitor Lot #: </t>
  </si>
  <si>
    <t xml:space="preserve">Factor VIII Inhibitor Exp: </t>
  </si>
  <si>
    <r>
      <rPr>
        <b/>
        <sz val="10"/>
        <color theme="1"/>
        <rFont val="Arial"/>
        <family val="2"/>
      </rPr>
      <t>Factor VIII Deficient Lot #: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</si>
  <si>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Technologist:</t>
    </r>
    <r>
      <rPr>
        <sz val="10"/>
        <color theme="1"/>
        <rFont val="Arial"/>
        <family val="2"/>
      </rPr>
      <t xml:space="preserve"> </t>
    </r>
  </si>
  <si>
    <t>Positive x 2</t>
  </si>
  <si>
    <t>Patient x 2</t>
  </si>
  <si>
    <t>Patient x 4</t>
  </si>
  <si>
    <t>Patient x 8</t>
  </si>
  <si>
    <t>Patient x 16</t>
  </si>
  <si>
    <t>Patient x 32</t>
  </si>
  <si>
    <t>Patient x 64</t>
  </si>
  <si>
    <t>Patient x 128</t>
  </si>
  <si>
    <t>Patient x 256</t>
  </si>
  <si>
    <t>Patient x 512</t>
  </si>
  <si>
    <t>Patient x 1024</t>
  </si>
  <si>
    <t>Patient x 2048</t>
  </si>
  <si>
    <t>Patient x 4096</t>
  </si>
  <si>
    <t>Patient x 8192</t>
  </si>
  <si>
    <t xml:space="preserve">CHROMOGENIC </t>
  </si>
  <si>
    <t>CLOTTING</t>
  </si>
  <si>
    <t>FVIII Nijmegen-Bethesda Assay - Inhibitor Worksheet</t>
  </si>
  <si>
    <t>Lab#</t>
  </si>
  <si>
    <t>Result :</t>
  </si>
  <si>
    <t>CCIK08-010</t>
  </si>
  <si>
    <t>2022.03.30</t>
  </si>
  <si>
    <t>D8-81</t>
  </si>
  <si>
    <t>2022.03.31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</si>
</sst>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165" fontId="2" fillId="0" borderId="5" xfId="0" applyNumberFormat="1" applyFont="1" applyBorder="1" applyAlignment="1" applyProtection="1">
      <alignment horizontal="center"/>
      <protection locked="0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2" fontId="2" fillId="4" borderId="32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2" fontId="2" fillId="4" borderId="8" xfId="0" applyNumberFormat="1" applyFont="1" applyFill="1" applyBorder="1" applyAlignment="1">
      <alignment horizontal="center"/>
    </xf>
    <xf numFmtId="0" fontId="2" fillId="0" borderId="9" xfId="0" applyFont="1" applyBorder="1"/>
    <xf numFmtId="165" fontId="2" fillId="0" borderId="9" xfId="0" applyNumberFormat="1" applyFont="1" applyBorder="1" applyAlignment="1" applyProtection="1">
      <alignment horizontal="center"/>
      <protection locked="0"/>
    </xf>
    <xf numFmtId="1" fontId="2" fillId="3" borderId="31" xfId="0" applyNumberFormat="1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2" fontId="2" fillId="4" borderId="29" xfId="0" applyNumberFormat="1" applyFont="1" applyFill="1" applyBorder="1" applyAlignment="1">
      <alignment horizontal="center"/>
    </xf>
    <xf numFmtId="0" fontId="2" fillId="0" borderId="12" xfId="0" applyFont="1" applyBorder="1" applyAlignment="1" applyProtection="1">
      <alignment horizontal="center"/>
      <protection locked="0"/>
    </xf>
    <xf numFmtId="164" fontId="2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3" xfId="0" applyFont="1" applyBorder="1" applyAlignment="1" applyProtection="1">
      <alignment horizontal="center"/>
      <protection locked="0"/>
    </xf>
    <xf numFmtId="164" fontId="2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25" xfId="0" applyFont="1" applyBorder="1"/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/>
    <xf numFmtId="165" fontId="2" fillId="0" borderId="18" xfId="0" applyNumberFormat="1" applyFont="1" applyBorder="1" applyAlignment="1">
      <alignment horizontal="center"/>
    </xf>
    <xf numFmtId="1" fontId="2" fillId="3" borderId="19" xfId="0" applyNumberFormat="1" applyFont="1" applyFill="1" applyBorder="1" applyAlignment="1">
      <alignment horizontal="center"/>
    </xf>
    <xf numFmtId="0" fontId="2" fillId="0" borderId="20" xfId="0" applyFont="1" applyBorder="1"/>
    <xf numFmtId="165" fontId="2" fillId="0" borderId="20" xfId="0" applyNumberFormat="1" applyFont="1" applyBorder="1" applyAlignment="1">
      <alignment horizontal="center"/>
    </xf>
    <xf numFmtId="1" fontId="2" fillId="3" borderId="21" xfId="0" applyNumberFormat="1" applyFont="1" applyFill="1" applyBorder="1" applyAlignment="1">
      <alignment horizontal="center"/>
    </xf>
    <xf numFmtId="165" fontId="2" fillId="0" borderId="22" xfId="0" applyNumberFormat="1" applyFont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165" fontId="2" fillId="0" borderId="35" xfId="0" applyNumberFormat="1" applyFont="1" applyBorder="1" applyAlignment="1">
      <alignment horizontal="center"/>
    </xf>
    <xf numFmtId="1" fontId="2" fillId="3" borderId="33" xfId="0" applyNumberFormat="1" applyFont="1" applyFill="1" applyBorder="1" applyAlignment="1">
      <alignment horizontal="center"/>
    </xf>
    <xf numFmtId="0" fontId="2" fillId="0" borderId="34" xfId="0" applyFont="1" applyBorder="1"/>
    <xf numFmtId="165" fontId="2" fillId="0" borderId="23" xfId="0" applyNumberFormat="1" applyFont="1" applyBorder="1" applyAlignment="1">
      <alignment horizontal="center"/>
    </xf>
    <xf numFmtId="1" fontId="2" fillId="3" borderId="2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3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0" xfId="0" applyFont="1"/>
    <xf numFmtId="0" fontId="4" fillId="0" borderId="14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5" fontId="2" fillId="3" borderId="7" xfId="0" applyNumberFormat="1" applyFont="1" applyFill="1" applyBorder="1" applyAlignment="1">
      <alignment horizontal="center"/>
    </xf>
    <xf numFmtId="165" fontId="2" fillId="3" borderId="36" xfId="0" applyNumberFormat="1" applyFont="1" applyFill="1" applyBorder="1" applyAlignment="1">
      <alignment horizontal="center"/>
    </xf>
    <xf numFmtId="165" fontId="2" fillId="3" borderId="10" xfId="0" applyNumberFormat="1" applyFont="1" applyFill="1" applyBorder="1" applyAlignment="1">
      <alignment horizontal="center"/>
    </xf>
    <xf numFmtId="2" fontId="2" fillId="4" borderId="4" xfId="0" applyNumberFormat="1" applyFont="1" applyFill="1" applyBorder="1" applyAlignment="1">
      <alignment horizontal="center"/>
    </xf>
    <xf numFmtId="2" fontId="2" fillId="4" borderId="1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4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tabSelected="1" view="pageLayout" zoomScaleNormal="100" workbookViewId="0">
      <selection activeCell="C8" sqref="C8"/>
    </sheetView>
  </sheetViews>
  <sheetFormatPr defaultRowHeight="15" x14ac:dyDescent="0.25"/>
  <cols>
    <col min="1" max="1" width="12.5703125" customWidth="1"/>
    <col min="2" max="2" width="0.28515625" hidden="1" customWidth="1"/>
    <col min="3" max="3" width="14.7109375" customWidth="1"/>
    <col min="4" max="4" width="12.7109375" customWidth="1"/>
    <col min="5" max="5" width="9.140625" style="1" customWidth="1"/>
    <col min="6" max="6" width="22.5703125" style="1" bestFit="1" customWidth="1"/>
    <col min="7" max="7" width="10.28515625" style="1" customWidth="1"/>
  </cols>
  <sheetData>
    <row r="2" spans="1:7" ht="15" customHeight="1" x14ac:dyDescent="0.25">
      <c r="B2" s="78" t="s">
        <v>33</v>
      </c>
      <c r="C2" s="78"/>
      <c r="D2" s="78"/>
      <c r="E2" s="78"/>
      <c r="F2" s="78"/>
      <c r="G2" s="78"/>
    </row>
    <row r="3" spans="1:7" ht="15" customHeight="1" x14ac:dyDescent="0.25">
      <c r="B3" s="78"/>
      <c r="C3" s="78"/>
      <c r="D3" s="78"/>
      <c r="E3" s="78"/>
      <c r="F3" s="78"/>
      <c r="G3" s="78"/>
    </row>
    <row r="4" spans="1:7" ht="15" customHeight="1" thickBot="1" x14ac:dyDescent="0.3">
      <c r="B4" s="46"/>
      <c r="C4" s="46"/>
      <c r="D4" s="46"/>
      <c r="E4" s="46"/>
      <c r="F4" s="46"/>
      <c r="G4" s="46"/>
    </row>
    <row r="5" spans="1:7" ht="15.75" x14ac:dyDescent="0.25">
      <c r="C5" s="46"/>
      <c r="D5" s="46"/>
      <c r="E5" s="62" t="s">
        <v>8</v>
      </c>
      <c r="F5" s="65"/>
      <c r="G5" s="51"/>
    </row>
    <row r="6" spans="1:7" x14ac:dyDescent="0.25">
      <c r="A6" s="68" t="s">
        <v>10</v>
      </c>
      <c r="B6" s="69"/>
      <c r="C6" s="64"/>
      <c r="D6" s="48"/>
      <c r="E6" s="63" t="s">
        <v>34</v>
      </c>
      <c r="F6" s="52"/>
      <c r="G6" s="53"/>
    </row>
    <row r="7" spans="1:7" x14ac:dyDescent="0.25">
      <c r="A7" s="2"/>
      <c r="B7" s="2"/>
      <c r="C7" s="47"/>
      <c r="D7" s="47"/>
      <c r="E7" s="54"/>
      <c r="F7" s="55"/>
      <c r="G7" s="53"/>
    </row>
    <row r="8" spans="1:7" x14ac:dyDescent="0.25">
      <c r="A8" s="61" t="s">
        <v>11</v>
      </c>
      <c r="B8" s="2"/>
      <c r="C8" s="47"/>
      <c r="D8" s="47"/>
      <c r="E8" s="54"/>
      <c r="F8" s="55"/>
      <c r="G8" s="53"/>
    </row>
    <row r="9" spans="1:7" x14ac:dyDescent="0.25">
      <c r="A9" s="2"/>
      <c r="B9" s="2"/>
      <c r="C9" s="64"/>
      <c r="D9" s="47"/>
      <c r="E9" s="54"/>
      <c r="F9" s="55"/>
      <c r="G9" s="53"/>
    </row>
    <row r="10" spans="1:7" x14ac:dyDescent="0.25">
      <c r="A10" s="2"/>
      <c r="B10" s="2"/>
      <c r="C10" s="47"/>
      <c r="D10" s="47"/>
      <c r="E10" s="54"/>
      <c r="F10" s="55"/>
      <c r="G10" s="53"/>
    </row>
    <row r="11" spans="1:7" ht="15.75" thickBot="1" x14ac:dyDescent="0.3">
      <c r="A11" s="2"/>
      <c r="B11" s="2"/>
      <c r="C11" s="47"/>
      <c r="D11" s="47"/>
      <c r="E11" s="56"/>
      <c r="F11" s="57"/>
      <c r="G11" s="58"/>
    </row>
    <row r="12" spans="1:7" x14ac:dyDescent="0.25">
      <c r="A12" s="2"/>
      <c r="B12" s="2"/>
      <c r="C12" s="47"/>
      <c r="D12" s="47"/>
      <c r="E12" s="55"/>
      <c r="F12" s="55"/>
      <c r="G12" s="55"/>
    </row>
    <row r="13" spans="1:7" x14ac:dyDescent="0.25">
      <c r="A13" s="81" t="s">
        <v>15</v>
      </c>
      <c r="B13" s="81"/>
      <c r="C13" s="81"/>
      <c r="D13" s="70" t="s">
        <v>38</v>
      </c>
      <c r="E13" s="47"/>
      <c r="F13" s="50" t="s">
        <v>13</v>
      </c>
      <c r="G13" s="71" t="s">
        <v>36</v>
      </c>
    </row>
    <row r="14" spans="1:7" x14ac:dyDescent="0.25">
      <c r="A14" s="2"/>
      <c r="B14" s="2"/>
      <c r="C14" s="47"/>
      <c r="D14" s="47"/>
      <c r="E14" s="47"/>
      <c r="F14" s="49"/>
      <c r="G14" s="47"/>
    </row>
    <row r="15" spans="1:7" x14ac:dyDescent="0.25">
      <c r="A15" s="82" t="s">
        <v>12</v>
      </c>
      <c r="B15" s="82"/>
      <c r="C15" s="82"/>
      <c r="D15" s="70" t="s">
        <v>39</v>
      </c>
      <c r="E15" s="47"/>
      <c r="F15" s="50" t="s">
        <v>14</v>
      </c>
      <c r="G15" s="71" t="s">
        <v>37</v>
      </c>
    </row>
    <row r="16" spans="1:7" ht="15.75" thickBot="1" x14ac:dyDescent="0.3">
      <c r="A16" s="2"/>
      <c r="B16" s="2"/>
      <c r="C16" s="47"/>
      <c r="D16" s="47"/>
      <c r="E16" s="47"/>
      <c r="F16" s="49"/>
      <c r="G16" s="47"/>
    </row>
    <row r="17" spans="1:7" ht="15.75" thickBot="1" x14ac:dyDescent="0.3">
      <c r="A17" s="83" t="s">
        <v>16</v>
      </c>
      <c r="B17" s="83"/>
      <c r="C17" s="83"/>
      <c r="D17" s="3"/>
      <c r="E17" s="47"/>
      <c r="F17" s="50" t="s">
        <v>31</v>
      </c>
      <c r="G17" s="60"/>
    </row>
    <row r="18" spans="1:7" ht="16.5" thickBot="1" x14ac:dyDescent="0.3">
      <c r="C18" s="46"/>
      <c r="D18" s="46"/>
      <c r="E18" s="46"/>
      <c r="F18" s="50" t="s">
        <v>32</v>
      </c>
      <c r="G18" s="60"/>
    </row>
    <row r="19" spans="1:7" ht="15.75" x14ac:dyDescent="0.25">
      <c r="C19" s="59"/>
      <c r="D19" s="59"/>
      <c r="E19" s="59"/>
      <c r="F19" s="59"/>
      <c r="G19" s="59"/>
    </row>
    <row r="20" spans="1:7" s="2" customFormat="1" ht="13.5" thickBot="1" x14ac:dyDescent="0.25">
      <c r="E20" s="3"/>
      <c r="F20" s="3"/>
      <c r="G20" s="3"/>
    </row>
    <row r="21" spans="1:7" s="2" customFormat="1" ht="12.75" x14ac:dyDescent="0.2">
      <c r="C21" s="4"/>
      <c r="D21" s="66" t="s">
        <v>0</v>
      </c>
      <c r="E21" s="5" t="s">
        <v>1</v>
      </c>
      <c r="F21" s="6" t="s">
        <v>9</v>
      </c>
      <c r="G21" s="7" t="s">
        <v>2</v>
      </c>
    </row>
    <row r="22" spans="1:7" s="2" customFormat="1" ht="13.5" thickBot="1" x14ac:dyDescent="0.25">
      <c r="C22" s="8" t="s">
        <v>3</v>
      </c>
      <c r="D22" s="9"/>
      <c r="E22" s="10"/>
      <c r="F22" s="11"/>
      <c r="G22" s="12"/>
    </row>
    <row r="23" spans="1:7" s="2" customFormat="1" ht="12.75" x14ac:dyDescent="0.2">
      <c r="C23" s="8" t="s">
        <v>4</v>
      </c>
      <c r="D23" s="9"/>
      <c r="E23" s="13" t="str">
        <f>IF(D23="","",((D23/$D$22)*100))</f>
        <v/>
      </c>
      <c r="F23" s="14" t="str">
        <f>IFERROR(((2-(LOG(E23)))/0.30103),"")</f>
        <v/>
      </c>
      <c r="G23" s="15" t="str">
        <f>IF(F23="","",(F23*1))</f>
        <v/>
      </c>
    </row>
    <row r="24" spans="1:7" s="2" customFormat="1" ht="12.75" x14ac:dyDescent="0.2">
      <c r="C24" s="8" t="s">
        <v>5</v>
      </c>
      <c r="D24" s="9"/>
      <c r="E24" s="16" t="str">
        <f>IF(D24="","",((D24/$D$22)*100))</f>
        <v/>
      </c>
      <c r="F24" s="17" t="str">
        <f>IFERROR(((2-(LOG(E24)))/0.30103),"")</f>
        <v/>
      </c>
      <c r="G24" s="18" t="str">
        <f>IF(F24="","",(F24*1))</f>
        <v/>
      </c>
    </row>
    <row r="25" spans="1:7" s="2" customFormat="1" ht="13.5" thickBot="1" x14ac:dyDescent="0.25">
      <c r="C25" s="19" t="s">
        <v>17</v>
      </c>
      <c r="D25" s="20"/>
      <c r="E25" s="21" t="str">
        <f>IF(D25="","",((D25/$D$22)*100))</f>
        <v/>
      </c>
      <c r="F25" s="22" t="str">
        <f>IFERROR(((2-(LOG(E25)))/0.30103),"")</f>
        <v/>
      </c>
      <c r="G25" s="23" t="str">
        <f>IF(F25="","",(F25*2))</f>
        <v/>
      </c>
    </row>
    <row r="26" spans="1:7" s="2" customFormat="1" ht="12.75" x14ac:dyDescent="0.2">
      <c r="D26" s="24"/>
      <c r="E26" s="25"/>
      <c r="F26" s="26"/>
      <c r="G26" s="25"/>
    </row>
    <row r="27" spans="1:7" s="2" customFormat="1" ht="13.5" thickBot="1" x14ac:dyDescent="0.25">
      <c r="C27" s="2" t="s">
        <v>6</v>
      </c>
      <c r="D27" s="27"/>
      <c r="E27" s="28"/>
      <c r="F27" s="29"/>
      <c r="G27" s="28"/>
    </row>
    <row r="28" spans="1:7" s="2" customFormat="1" ht="13.5" thickBot="1" x14ac:dyDescent="0.25">
      <c r="C28" s="30"/>
      <c r="D28" s="67" t="s">
        <v>0</v>
      </c>
      <c r="E28" s="31" t="s">
        <v>1</v>
      </c>
      <c r="F28" s="6" t="s">
        <v>9</v>
      </c>
      <c r="G28" s="32" t="s">
        <v>2</v>
      </c>
    </row>
    <row r="29" spans="1:7" s="2" customFormat="1" ht="12.75" x14ac:dyDescent="0.2">
      <c r="C29" s="33" t="s">
        <v>7</v>
      </c>
      <c r="D29" s="34"/>
      <c r="E29" s="35" t="str">
        <f>IF(D29="","",((D29/$D$22)*100))</f>
        <v/>
      </c>
      <c r="F29" s="72" t="str">
        <f>IFERROR(((2-(LOG(E29)))/0.30103),"")</f>
        <v/>
      </c>
      <c r="G29" s="76" t="str">
        <f>IF(OR(E29&lt;25,E29&gt;75),"",(IF(F29="","",(F29*1))))</f>
        <v/>
      </c>
    </row>
    <row r="30" spans="1:7" s="2" customFormat="1" ht="12.75" x14ac:dyDescent="0.2">
      <c r="C30" s="36" t="s">
        <v>18</v>
      </c>
      <c r="D30" s="37"/>
      <c r="E30" s="38" t="str">
        <f t="shared" ref="E30:E39" si="0">IF(D30="","",((D30/$D$22)*100))</f>
        <v/>
      </c>
      <c r="F30" s="73" t="str">
        <f t="shared" ref="F30:F39" si="1">IFERROR(((2-(LOG(E30)))/0.30103),"")</f>
        <v/>
      </c>
      <c r="G30" s="18" t="str">
        <f>IF(OR(E30&lt;25,E30&gt;75),"",(IF(F30="","",(F30*2))))</f>
        <v/>
      </c>
    </row>
    <row r="31" spans="1:7" s="2" customFormat="1" ht="12.75" x14ac:dyDescent="0.2">
      <c r="C31" s="36" t="s">
        <v>19</v>
      </c>
      <c r="D31" s="37"/>
      <c r="E31" s="38" t="str">
        <f t="shared" si="0"/>
        <v/>
      </c>
      <c r="F31" s="73" t="str">
        <f t="shared" si="1"/>
        <v/>
      </c>
      <c r="G31" s="18" t="str">
        <f>IF(OR(E31&lt;25,E31&gt;75),"",(IF(F31="","",(F31*4))))</f>
        <v/>
      </c>
    </row>
    <row r="32" spans="1:7" s="2" customFormat="1" ht="12.75" x14ac:dyDescent="0.2">
      <c r="C32" s="36" t="s">
        <v>20</v>
      </c>
      <c r="D32" s="37"/>
      <c r="E32" s="38" t="str">
        <f t="shared" si="0"/>
        <v/>
      </c>
      <c r="F32" s="73" t="str">
        <f t="shared" si="1"/>
        <v/>
      </c>
      <c r="G32" s="18" t="str">
        <f>IF(OR(E32&lt;25,E32&gt;75),"",(IF(F32="","",(F32*8))))</f>
        <v/>
      </c>
    </row>
    <row r="33" spans="3:7" s="2" customFormat="1" ht="12.75" x14ac:dyDescent="0.2">
      <c r="C33" s="36" t="s">
        <v>21</v>
      </c>
      <c r="D33" s="37"/>
      <c r="E33" s="38" t="str">
        <f t="shared" si="0"/>
        <v/>
      </c>
      <c r="F33" s="73" t="str">
        <f t="shared" si="1"/>
        <v/>
      </c>
      <c r="G33" s="18" t="str">
        <f>IF(OR(E33&lt;25,E33&gt;75),"",(IF(F33="","",(F33*16))))</f>
        <v/>
      </c>
    </row>
    <row r="34" spans="3:7" s="2" customFormat="1" ht="12.75" x14ac:dyDescent="0.2">
      <c r="C34" s="36" t="s">
        <v>22</v>
      </c>
      <c r="D34" s="37"/>
      <c r="E34" s="38" t="str">
        <f t="shared" si="0"/>
        <v/>
      </c>
      <c r="F34" s="73" t="str">
        <f t="shared" si="1"/>
        <v/>
      </c>
      <c r="G34" s="18" t="str">
        <f>IF(OR(E34&lt;25,E34&gt;75),"",(IF(F34="","",(F34*32))))</f>
        <v/>
      </c>
    </row>
    <row r="35" spans="3:7" s="2" customFormat="1" ht="12.75" x14ac:dyDescent="0.2">
      <c r="C35" s="36" t="s">
        <v>23</v>
      </c>
      <c r="D35" s="37"/>
      <c r="E35" s="38" t="str">
        <f t="shared" si="0"/>
        <v/>
      </c>
      <c r="F35" s="73" t="str">
        <f t="shared" si="1"/>
        <v/>
      </c>
      <c r="G35" s="18" t="str">
        <f>IF(OR(E35&lt;25,E35&gt;75),"",(IF(F35="","",(F35*64))))</f>
        <v/>
      </c>
    </row>
    <row r="36" spans="3:7" s="2" customFormat="1" ht="12.75" x14ac:dyDescent="0.2">
      <c r="C36" s="36" t="s">
        <v>24</v>
      </c>
      <c r="D36" s="39"/>
      <c r="E36" s="38" t="str">
        <f t="shared" si="0"/>
        <v/>
      </c>
      <c r="F36" s="73" t="str">
        <f t="shared" si="1"/>
        <v/>
      </c>
      <c r="G36" s="18" t="str">
        <f>IF(OR(E36&lt;25,E36&gt;75),"",(IF(F36="","",(F36*128))))</f>
        <v/>
      </c>
    </row>
    <row r="37" spans="3:7" s="2" customFormat="1" ht="12.75" x14ac:dyDescent="0.2">
      <c r="C37" s="36" t="s">
        <v>25</v>
      </c>
      <c r="D37" s="37"/>
      <c r="E37" s="38" t="str">
        <f t="shared" si="0"/>
        <v/>
      </c>
      <c r="F37" s="73" t="str">
        <f t="shared" si="1"/>
        <v/>
      </c>
      <c r="G37" s="18" t="str">
        <f>IF(OR(E37&lt;25,E37&gt;75),"",(IF(F37="","",(F37*256))))</f>
        <v/>
      </c>
    </row>
    <row r="38" spans="3:7" s="2" customFormat="1" ht="12.75" x14ac:dyDescent="0.2">
      <c r="C38" s="36" t="s">
        <v>26</v>
      </c>
      <c r="D38" s="37"/>
      <c r="E38" s="38" t="str">
        <f t="shared" si="0"/>
        <v/>
      </c>
      <c r="F38" s="73" t="str">
        <f t="shared" si="1"/>
        <v/>
      </c>
      <c r="G38" s="18" t="str">
        <f>IF(OR(E38&lt;25,E38&gt;75),"",(IF(F38="","",(F38*512))))</f>
        <v/>
      </c>
    </row>
    <row r="39" spans="3:7" s="2" customFormat="1" ht="12.75" x14ac:dyDescent="0.2">
      <c r="C39" s="36" t="s">
        <v>27</v>
      </c>
      <c r="D39" s="39"/>
      <c r="E39" s="38" t="str">
        <f t="shared" si="0"/>
        <v/>
      </c>
      <c r="F39" s="73" t="str">
        <f t="shared" si="1"/>
        <v/>
      </c>
      <c r="G39" s="18" t="str">
        <f>IF(OR(E39&lt;25,E39&gt;75),"",(IF(F39="","",(F39*1024))))</f>
        <v/>
      </c>
    </row>
    <row r="40" spans="3:7" s="2" customFormat="1" ht="12.75" x14ac:dyDescent="0.2">
      <c r="C40" s="36" t="s">
        <v>28</v>
      </c>
      <c r="D40" s="37"/>
      <c r="E40" s="40" t="str">
        <f>IF(D40="","",((D40/$D$22)*100))</f>
        <v/>
      </c>
      <c r="F40" s="73" t="str">
        <f>IFERROR(((2-(LOG(E40)))/0.30103),"")</f>
        <v/>
      </c>
      <c r="G40" s="18" t="str">
        <f>IF(OR(E40&lt;25,E40&gt;75),"",(IF(F40="","",(F40*2048))))</f>
        <v/>
      </c>
    </row>
    <row r="41" spans="3:7" s="2" customFormat="1" ht="12.75" x14ac:dyDescent="0.2">
      <c r="C41" s="36" t="s">
        <v>29</v>
      </c>
      <c r="D41" s="41"/>
      <c r="E41" s="42" t="str">
        <f>IF(D41="","",((D41/$D$22)*100))</f>
        <v/>
      </c>
      <c r="F41" s="74" t="str">
        <f>IFERROR(((2-(LOG(E41)))/0.30103),"")</f>
        <v/>
      </c>
      <c r="G41" s="18" t="str">
        <f>IF(OR(E41&lt;25,E41&gt;75),"",(IF(F41="","",(F41*4096))))</f>
        <v/>
      </c>
    </row>
    <row r="42" spans="3:7" s="2" customFormat="1" ht="13.5" thickBot="1" x14ac:dyDescent="0.25">
      <c r="C42" s="43" t="s">
        <v>30</v>
      </c>
      <c r="D42" s="44"/>
      <c r="E42" s="45" t="str">
        <f>IF(D42="","",((D42/$D$22)*100))</f>
        <v/>
      </c>
      <c r="F42" s="75" t="str">
        <f>IFERROR(((2-(LOG(E42)))/0.30103),"")</f>
        <v/>
      </c>
      <c r="G42" s="77" t="str">
        <f>IF(OR(E42&lt;25,E42&gt;75),"",(IF(F42="","",(F42*8192))))</f>
        <v/>
      </c>
    </row>
    <row r="43" spans="3:7" s="2" customFormat="1" ht="13.5" thickBot="1" x14ac:dyDescent="0.25">
      <c r="E43" s="3"/>
      <c r="F43" s="3"/>
      <c r="G43" s="3"/>
    </row>
    <row r="44" spans="3:7" s="2" customFormat="1" ht="15.75" customHeight="1" x14ac:dyDescent="0.2">
      <c r="C44" s="79" t="s">
        <v>35</v>
      </c>
      <c r="D44" s="84"/>
      <c r="E44" s="85"/>
      <c r="F44" s="3"/>
      <c r="G44" s="3"/>
    </row>
    <row r="45" spans="3:7" ht="15.75" thickBot="1" x14ac:dyDescent="0.3">
      <c r="C45" s="80"/>
      <c r="D45" s="86"/>
      <c r="E45" s="87"/>
    </row>
  </sheetData>
  <mergeCells count="6">
    <mergeCell ref="B2:G3"/>
    <mergeCell ref="C44:C45"/>
    <mergeCell ref="A13:C13"/>
    <mergeCell ref="A15:C15"/>
    <mergeCell ref="A17:C17"/>
    <mergeCell ref="D44:E45"/>
  </mergeCells>
  <pageMargins left="0.70866141732283472" right="0.70866141732283472" top="0.74803149606299213" bottom="0.74803149606299213" header="0.31496062992125984" footer="0.31496062992125984"/>
  <pageSetup scale="89" orientation="portrait" r:id="rId1"/>
  <headerFooter>
    <oddHeader>&amp;L&amp;G
St. Michael's&amp;C&amp;"-,Bold"&amp;12&amp;K08-019DEPARTMENT OF 
LABORATORY MEDICINE&amp;R&amp;"-,Bold"&amp;10Document Name: FVIII Nijmegen-
Bethesda Assay - Inhibitor 
Worksheet
Document #: 158253
Status: Current</oddHeader>
  </headerFooter>
  <ignoredErrors>
    <ignoredError sqref="G41" formula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Lauzon</dc:creator>
  <cp:lastModifiedBy>Stephen Yee</cp:lastModifiedBy>
  <cp:lastPrinted>2020-05-21T12:59:25Z</cp:lastPrinted>
  <dcterms:created xsi:type="dcterms:W3CDTF">2020-02-20T13:30:49Z</dcterms:created>
  <dcterms:modified xsi:type="dcterms:W3CDTF">2020-08-07T00:37:04Z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D3_-1_0_0">
    <vt:lpwstr/>
  </property>
  <property fmtid="{D5CDD505-2E9C-101B-9397-08002B2CF9AE}" pid="3" name="PD3_-1_1_0">
    <vt:lpwstr>FVIII Nijmegen-Bethesda Assay - Inhibitor Worksheet v2</vt:lpwstr>
  </property>
  <property fmtid="{D5CDD505-2E9C-101B-9397-08002B2CF9AE}" pid="4" name="PD3_-1_2_0">
    <vt:lpwstr/>
  </property>
  <property fmtid="{D5CDD505-2E9C-101B-9397-08002B2CF9AE}" pid="5" name="PD3_-1_3_0">
    <vt:lpwstr>Sunnybrook Health Sciences Centre</vt:lpwstr>
  </property>
  <property fmtid="{D5CDD505-2E9C-101B-9397-08002B2CF9AE}" pid="6" name="PD3_-1_4_0">
    <vt:lpwstr>159305</vt:lpwstr>
  </property>
  <property fmtid="{D5CDD505-2E9C-101B-9397-08002B2CF9AE}" pid="7" name="PD3_-1_5_0">
    <vt:lpwstr>158253</vt:lpwstr>
  </property>
  <property fmtid="{D5CDD505-2E9C-101B-9397-08002B2CF9AE}" pid="8" name="PD3_-1_6_0">
    <vt:lpwstr>1.0</vt:lpwstr>
  </property>
  <property fmtid="{D5CDD505-2E9C-101B-9397-08002B2CF9AE}" pid="9" name="PD3_-1_7_0">
    <vt:lpwstr>Current</vt:lpwstr>
  </property>
  <property fmtid="{D5CDD505-2E9C-101B-9397-08002B2CF9AE}" pid="10" name="PD3_-1_8_0">
    <vt:lpwstr>7/3/2020 8:09:24 AM</vt:lpwstr>
  </property>
  <property fmtid="{D5CDD505-2E9C-101B-9397-08002B2CF9AE}" pid="11" name="PD3_-1_9_0">
    <vt:lpwstr> Coagulation Forms</vt:lpwstr>
  </property>
  <property fmtid="{D5CDD505-2E9C-101B-9397-08002B2CF9AE}" pid="12" name="PD3_-1_10_0">
    <vt:lpwstr>Management System\St. Michaels Hospital\Hematopathology\COAGULATION Bench\2. Analytical\ Coagulation Forms\</vt:lpwstr>
  </property>
  <property fmtid="{D5CDD505-2E9C-101B-9397-08002B2CF9AE}" pid="13" name="PD3_-1_11_0">
    <vt:lpwstr>Uncontrolled When Printed</vt:lpwstr>
  </property>
  <property fmtid="{D5CDD505-2E9C-101B-9397-08002B2CF9AE}" pid="14" name="PD3_-1_12_0">
    <vt:lpwstr/>
  </property>
  <property fmtid="{D5CDD505-2E9C-101B-9397-08002B2CF9AE}" pid="15" name="PD3_-1_13_0">
    <vt:lpwstr/>
  </property>
  <property fmtid="{D5CDD505-2E9C-101B-9397-08002B2CF9AE}" pid="16" name="PD3_-1_14_0">
    <vt:lpwstr/>
  </property>
  <property fmtid="{D5CDD505-2E9C-101B-9397-08002B2CF9AE}" pid="17" name="PD3_-1_15_0">
    <vt:lpwstr>Amy Chiang</vt:lpwstr>
  </property>
  <property fmtid="{D5CDD505-2E9C-101B-9397-08002B2CF9AE}" pid="18" name="PD3_-1_16_0">
    <vt:lpwstr>1000</vt:lpwstr>
  </property>
  <property fmtid="{D5CDD505-2E9C-101B-9397-08002B2CF9AE}" pid="19" name="PD3_-1_17_0">
    <vt:lpwstr>Jenny Gan</vt:lpwstr>
  </property>
  <property fmtid="{D5CDD505-2E9C-101B-9397-08002B2CF9AE}" pid="20" name="PD3_-1_18_0">
    <vt:lpwstr>-1</vt:lpwstr>
  </property>
  <property fmtid="{D5CDD505-2E9C-101B-9397-08002B2CF9AE}" pid="21" name="PD3_-1_19_0">
    <vt:lpwstr>3</vt:lpwstr>
  </property>
  <property fmtid="{D5CDD505-2E9C-101B-9397-08002B2CF9AE}" pid="22" name="PD3_-1_20_0">
    <vt:lpwstr>7291</vt:lpwstr>
  </property>
  <property fmtid="{D5CDD505-2E9C-101B-9397-08002B2CF9AE}" pid="23" name="PD3_-1_21_0">
    <vt:lpwstr>7/3/2020</vt:lpwstr>
  </property>
  <property fmtid="{D5CDD505-2E9C-101B-9397-08002B2CF9AE}" pid="24" name="PD3_-1_22_0">
    <vt:lpwstr>7/3/2020</vt:lpwstr>
  </property>
  <property fmtid="{D5CDD505-2E9C-101B-9397-08002B2CF9AE}" pid="25" name="PD3_-1_23_0">
    <vt:lpwstr>7/3/2020</vt:lpwstr>
  </property>
  <property fmtid="{D5CDD505-2E9C-101B-9397-08002B2CF9AE}" pid="26" name="PD3_-1_24_0">
    <vt:lpwstr/>
  </property>
  <property fmtid="{D5CDD505-2E9C-101B-9397-08002B2CF9AE}" pid="27" name="PD3_-1_25_0">
    <vt:lpwstr/>
  </property>
  <property fmtid="{D5CDD505-2E9C-101B-9397-08002B2CF9AE}" pid="28" name="PD3_-1_26_0">
    <vt:lpwstr/>
  </property>
  <property fmtid="{D5CDD505-2E9C-101B-9397-08002B2CF9AE}" pid="29" name="PD3_-1_27_0">
    <vt:lpwstr/>
  </property>
  <property fmtid="{D5CDD505-2E9C-101B-9397-08002B2CF9AE}" pid="30" name="PD3_-1_28_0">
    <vt:lpwstr/>
  </property>
  <property fmtid="{D5CDD505-2E9C-101B-9397-08002B2CF9AE}" pid="31" name="WorkbookGuid">
    <vt:lpwstr>8de46075-60f4-4c7c-bedf-10f33a88aeb3</vt:lpwstr>
  </property>
</Properties>
</file>