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kumenty\Elektronika\MightyWatt\Testy\2015-12-03\"/>
    </mc:Choice>
  </mc:AlternateContent>
  <bookViews>
    <workbookView xWindow="0" yWindow="0" windowWidth="17040" windowHeight="15675"/>
  </bookViews>
  <sheets>
    <sheet name="device description" sheetId="1" r:id="rId1"/>
    <sheet name="Arduino Uno" sheetId="2" r:id="rId2"/>
    <sheet name="Arduino Due" sheetId="3" r:id="rId3"/>
    <sheet name="Noi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2" l="1"/>
  <c r="C27" i="2"/>
  <c r="G16" i="3"/>
  <c r="G17" i="3"/>
  <c r="G18" i="3"/>
  <c r="G19" i="3"/>
  <c r="G20" i="3"/>
  <c r="G21" i="3"/>
  <c r="G22" i="3"/>
  <c r="G15" i="3"/>
  <c r="F16" i="3"/>
  <c r="F17" i="3"/>
  <c r="F18" i="3"/>
  <c r="F19" i="3"/>
  <c r="F20" i="3"/>
  <c r="F21" i="3"/>
  <c r="F22" i="3"/>
  <c r="F15" i="3"/>
  <c r="I16" i="2"/>
  <c r="J16" i="2"/>
  <c r="H16" i="2"/>
  <c r="G24" i="2"/>
  <c r="G23" i="2"/>
  <c r="G22" i="2"/>
  <c r="G21" i="2"/>
  <c r="G20" i="2"/>
  <c r="G19" i="2"/>
  <c r="G18" i="2"/>
  <c r="G17" i="2"/>
  <c r="G16" i="2"/>
  <c r="F17" i="2"/>
  <c r="F18" i="2"/>
  <c r="F19" i="2"/>
  <c r="F20" i="2"/>
  <c r="F21" i="2"/>
  <c r="F22" i="2"/>
  <c r="F23" i="2"/>
  <c r="F24" i="2"/>
  <c r="F16" i="2"/>
  <c r="E19" i="4" l="1"/>
  <c r="E20" i="4"/>
  <c r="E21" i="4"/>
  <c r="E18" i="4"/>
  <c r="D10" i="4" l="1"/>
  <c r="J17" i="2"/>
  <c r="J18" i="2"/>
  <c r="J19" i="2"/>
  <c r="J20" i="2"/>
  <c r="J21" i="2"/>
  <c r="J22" i="2"/>
  <c r="J23" i="2"/>
  <c r="J24" i="2"/>
  <c r="H23" i="2"/>
  <c r="H17" i="2"/>
  <c r="H18" i="2"/>
  <c r="H19" i="2"/>
  <c r="H20" i="2"/>
  <c r="H21" i="2"/>
  <c r="H22" i="2"/>
  <c r="H24" i="2"/>
  <c r="I24" i="2"/>
  <c r="I23" i="2"/>
  <c r="I22" i="2"/>
  <c r="I21" i="2"/>
  <c r="I20" i="2"/>
  <c r="I19" i="2"/>
  <c r="I18" i="2"/>
  <c r="I17" i="2"/>
  <c r="I16" i="3"/>
  <c r="I17" i="3"/>
  <c r="I18" i="3"/>
  <c r="I19" i="3"/>
  <c r="I20" i="3"/>
  <c r="I21" i="3"/>
  <c r="I22" i="3"/>
  <c r="I15" i="3"/>
  <c r="H16" i="3"/>
  <c r="H17" i="3"/>
  <c r="H18" i="3"/>
  <c r="H19" i="3"/>
  <c r="H20" i="3"/>
  <c r="H21" i="3"/>
  <c r="H22" i="3"/>
  <c r="H15" i="3"/>
  <c r="E22" i="3" l="1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F6" i="3"/>
  <c r="F5" i="3"/>
  <c r="B9" i="3" s="1"/>
  <c r="F3" i="3"/>
  <c r="F2" i="3"/>
  <c r="B10" i="3" s="1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B11" i="2"/>
  <c r="B9" i="2"/>
  <c r="B10" i="2"/>
  <c r="F2" i="2"/>
  <c r="F3" i="2"/>
  <c r="F6" i="2"/>
  <c r="F5" i="2"/>
</calcChain>
</file>

<file path=xl/sharedStrings.xml><?xml version="1.0" encoding="utf-8"?>
<sst xmlns="http://schemas.openxmlformats.org/spreadsheetml/2006/main" count="93" uniqueCount="65">
  <si>
    <t>MightyWatt</t>
  </si>
  <si>
    <t>standard 30V/10A/70W unit</t>
  </si>
  <si>
    <t>revision 2.5</t>
  </si>
  <si>
    <t>manufactured 2015-11</t>
  </si>
  <si>
    <t>standard terminals</t>
  </si>
  <si>
    <t>Power supply</t>
  </si>
  <si>
    <t>PSD30/3C linear laboratory power supply</t>
  </si>
  <si>
    <t>30V/3A</t>
  </si>
  <si>
    <t>Ammeter</t>
  </si>
  <si>
    <t>firmware 2.5.1</t>
  </si>
  <si>
    <t>Multimeter Keysight 34461A</t>
  </si>
  <si>
    <t>DAC</t>
  </si>
  <si>
    <t>ADC</t>
  </si>
  <si>
    <t>Actual I, A</t>
  </si>
  <si>
    <t>IDAC_SLOPE</t>
  </si>
  <si>
    <t>IDAC_INTERCEPT</t>
  </si>
  <si>
    <t>IADC_SLOPE</t>
  </si>
  <si>
    <t>IADC_INTERCEPT</t>
  </si>
  <si>
    <t>Calibration</t>
  </si>
  <si>
    <t>Measurement</t>
  </si>
  <si>
    <t>Set I, A</t>
  </si>
  <si>
    <t>External ammeter I, A</t>
  </si>
  <si>
    <t>MightyWatt measured I, A</t>
  </si>
  <si>
    <t>Relative deviation of set current</t>
  </si>
  <si>
    <t>Relative deviation of measured current</t>
  </si>
  <si>
    <t>Relative deviation of set current relative to full range (10A)</t>
  </si>
  <si>
    <t>Relative deviation of measured current relative to full range (10A)</t>
  </si>
  <si>
    <t>mA</t>
  </si>
  <si>
    <t>Physical ADC LSB</t>
  </si>
  <si>
    <t>Physical DAC LSB</t>
  </si>
  <si>
    <t>Oversampled ADC LSB</t>
  </si>
  <si>
    <t>°C</t>
  </si>
  <si>
    <t>ppm / °C</t>
  </si>
  <si>
    <t>Temperature coefficient</t>
  </si>
  <si>
    <t>Ambient conditions</t>
  </si>
  <si>
    <t>21 °C</t>
  </si>
  <si>
    <t>Deviation of set current, LSB</t>
  </si>
  <si>
    <t>Deviation of measured current, LSB</t>
  </si>
  <si>
    <t>Deviation of measured current, physical LSB</t>
  </si>
  <si>
    <t>Deviation of measured current, oversampled LSB</t>
  </si>
  <si>
    <t>Oscilloscope</t>
  </si>
  <si>
    <t>Rigol DS1052E</t>
  </si>
  <si>
    <t>probe 1:1</t>
  </si>
  <si>
    <t>Current noise</t>
  </si>
  <si>
    <t>1 Ohm 0.1% resistor</t>
  </si>
  <si>
    <t>1 A</t>
  </si>
  <si>
    <t>Multimeter</t>
  </si>
  <si>
    <t>10 PLC</t>
  </si>
  <si>
    <t>1 A range</t>
  </si>
  <si>
    <t>A</t>
  </si>
  <si>
    <t>Average current</t>
  </si>
  <si>
    <t>Standard deviation</t>
  </si>
  <si>
    <t>Minimum value</t>
  </si>
  <si>
    <t>Maximum value</t>
  </si>
  <si>
    <t>Number of samples</t>
  </si>
  <si>
    <t>Relative standard deviation</t>
  </si>
  <si>
    <t>auto range, max 3A, 10 PLC integration</t>
  </si>
  <si>
    <t>Test report on MightyWatt electronic load for Arduino</t>
  </si>
  <si>
    <t>Jakub Polonský (kaktus circuits)</t>
  </si>
  <si>
    <t>oscilloscope noise measurements: 2× Panasonic Eneloop Pro 1.2 V NiMH batteries in series</t>
  </si>
  <si>
    <t>DC I, A</t>
  </si>
  <si>
    <t>&gt; 3 Hz</t>
  </si>
  <si>
    <t>AC I, mA (RMS)</t>
  </si>
  <si>
    <t>AC/DC ratio</t>
  </si>
  <si>
    <t>ppm /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</si>
</sst>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0%"/>
    <numFmt numFmtId="166" formatCode="yyyy\-mm\-dd"/>
    <numFmt numFmtId="167" formatCode="0.000%"/>
    <numFmt numFmtId="168" formatCode="0.000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vertical="top" wrapText="1"/>
    </xf>
    <xf numFmtId="2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2" borderId="0" xfId="0" applyFill="1"/>
    <xf numFmtId="0" fontId="0" fillId="3" borderId="0" xfId="0" applyFill="1"/>
    <xf numFmtId="49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0" fontId="4" fillId="0" borderId="0" xfId="0" applyFont="1"/>
    <xf numFmtId="166" fontId="5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7" fontId="0" fillId="0" borderId="0" xfId="0" applyNumberFormat="1"/>
    <xf numFmtId="168" fontId="0" fillId="0" borderId="0" xfId="0" applyNumberFormat="1"/>
    <xf numFmtId="167" fontId="6" fillId="0" borderId="0" xfId="0" applyNumberFormat="1" applyFont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17</xdr:row>
      <xdr:rowOff>104775</xdr:rowOff>
    </xdr:from>
    <xdr:to>
      <xdr:col>0</xdr:col>
      <xdr:colOff>3190875</xdr:colOff>
      <xdr:row>29</xdr:row>
      <xdr:rowOff>47625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343275"/>
          <a:ext cx="3048000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104775</xdr:rowOff>
    </xdr:from>
    <xdr:to>
      <xdr:col>0</xdr:col>
      <xdr:colOff>3200400</xdr:colOff>
      <xdr:row>17</xdr:row>
      <xdr:rowOff>47625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57275"/>
          <a:ext cx="3048000" cy="222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 x14ac:dyDescent="0.25"/>
  <cols>
    <col min="1" max="1" width="83.140625" bestFit="1" customWidth="1"/>
  </cols>
  <sheetData>
    <row r="1" spans="1:1" ht="18.75" x14ac:dyDescent="0.3">
      <c r="A1" s="14" t="s">
        <v>57</v>
      </c>
    </row>
    <row r="2" spans="1:1" ht="15.75" x14ac:dyDescent="0.25">
      <c r="A2" s="15">
        <v>42341</v>
      </c>
    </row>
    <row r="3" spans="1:1" ht="15.75" x14ac:dyDescent="0.25">
      <c r="A3" s="15" t="s">
        <v>58</v>
      </c>
    </row>
    <row r="4" spans="1:1" x14ac:dyDescent="0.25">
      <c r="A4" s="13"/>
    </row>
    <row r="5" spans="1:1" x14ac:dyDescent="0.25">
      <c r="A5" s="1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9</v>
      </c>
    </row>
    <row r="12" spans="1:1" x14ac:dyDescent="0.25">
      <c r="A12" s="1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59</v>
      </c>
    </row>
    <row r="17" spans="1:1" x14ac:dyDescent="0.25">
      <c r="A17" s="1" t="s">
        <v>8</v>
      </c>
    </row>
    <row r="18" spans="1:1" x14ac:dyDescent="0.25">
      <c r="A18" t="s">
        <v>10</v>
      </c>
    </row>
    <row r="19" spans="1:1" x14ac:dyDescent="0.25">
      <c r="A19" t="s">
        <v>56</v>
      </c>
    </row>
    <row r="21" spans="1:1" x14ac:dyDescent="0.25">
      <c r="A21" s="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5" spans="1:1" x14ac:dyDescent="0.25">
      <c r="A25" s="1" t="s">
        <v>34</v>
      </c>
    </row>
    <row r="26" spans="1:1" x14ac:dyDescent="0.25">
      <c r="A26" t="s">
        <v>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 x14ac:dyDescent="0.25"/>
  <cols>
    <col min="1" max="10" width="20.7109375" customWidth="1"/>
  </cols>
  <sheetData>
    <row r="1" spans="1:10" x14ac:dyDescent="0.25">
      <c r="A1" s="1" t="s">
        <v>18</v>
      </c>
    </row>
    <row r="2" spans="1:10" x14ac:dyDescent="0.25">
      <c r="A2" t="s">
        <v>11</v>
      </c>
      <c r="B2" t="s">
        <v>12</v>
      </c>
      <c r="C2" t="s">
        <v>13</v>
      </c>
      <c r="E2" t="s">
        <v>14</v>
      </c>
      <c r="F2" s="2">
        <f>SLOPE(C3:C7,A3:A7)*1000*2^12</f>
        <v>10492.1088</v>
      </c>
    </row>
    <row r="3" spans="1:10" x14ac:dyDescent="0.25">
      <c r="A3">
        <v>40</v>
      </c>
      <c r="B3">
        <v>28</v>
      </c>
      <c r="C3" s="3">
        <v>0.1008</v>
      </c>
      <c r="D3" s="2"/>
      <c r="E3" t="s">
        <v>15</v>
      </c>
      <c r="F3" s="2">
        <f>INTERCEPT(C3:C7,A3:A7)*1000</f>
        <v>-1.5580000000001704</v>
      </c>
    </row>
    <row r="4" spans="1:10" x14ac:dyDescent="0.25">
      <c r="A4" s="4">
        <v>320</v>
      </c>
      <c r="B4">
        <v>308</v>
      </c>
      <c r="C4">
        <v>0.81816</v>
      </c>
      <c r="D4" s="2"/>
    </row>
    <row r="5" spans="1:10" x14ac:dyDescent="0.25">
      <c r="A5" s="4">
        <v>600</v>
      </c>
      <c r="B5">
        <v>588</v>
      </c>
      <c r="C5">
        <v>1.5355000000000001</v>
      </c>
      <c r="D5" s="2"/>
      <c r="E5" t="s">
        <v>16</v>
      </c>
      <c r="F5" s="2">
        <f>SLOPE(C3:C7,B3:B7)*1000*2^12</f>
        <v>10477.118675463267</v>
      </c>
    </row>
    <row r="6" spans="1:10" x14ac:dyDescent="0.25">
      <c r="A6" s="4">
        <v>880</v>
      </c>
      <c r="B6">
        <v>868</v>
      </c>
      <c r="C6">
        <v>2.2526999999999999</v>
      </c>
      <c r="D6" s="2"/>
      <c r="E6" t="s">
        <v>17</v>
      </c>
      <c r="F6" s="2">
        <f>INTERCEPT(C3:C7,B3:B7)*1000</f>
        <v>30.309346522806145</v>
      </c>
    </row>
    <row r="7" spans="1:10" x14ac:dyDescent="0.25">
      <c r="A7" s="4">
        <v>1160</v>
      </c>
      <c r="B7">
        <v>1150</v>
      </c>
      <c r="C7">
        <v>2.9697</v>
      </c>
      <c r="D7" s="2"/>
    </row>
    <row r="9" spans="1:10" x14ac:dyDescent="0.25">
      <c r="A9" t="s">
        <v>28</v>
      </c>
      <c r="B9" s="6">
        <f>F5/1024</f>
        <v>10.231561206507097</v>
      </c>
      <c r="C9" t="s">
        <v>27</v>
      </c>
    </row>
    <row r="10" spans="1:10" x14ac:dyDescent="0.25">
      <c r="A10" t="s">
        <v>30</v>
      </c>
      <c r="B10" s="6">
        <f>F5/4096</f>
        <v>2.5578903016267742</v>
      </c>
      <c r="C10" t="s">
        <v>27</v>
      </c>
    </row>
    <row r="11" spans="1:10" x14ac:dyDescent="0.25">
      <c r="A11" t="s">
        <v>29</v>
      </c>
      <c r="B11" s="6">
        <f>F2/4096</f>
        <v>2.56155</v>
      </c>
      <c r="C11" t="s">
        <v>27</v>
      </c>
    </row>
    <row r="13" spans="1:10" x14ac:dyDescent="0.25">
      <c r="A13" s="1" t="s">
        <v>19</v>
      </c>
    </row>
    <row r="15" spans="1:10" ht="64.5" customHeight="1" x14ac:dyDescent="0.25">
      <c r="A15" s="5" t="s">
        <v>20</v>
      </c>
      <c r="B15" s="5" t="s">
        <v>22</v>
      </c>
      <c r="C15" s="5" t="s">
        <v>21</v>
      </c>
      <c r="D15" s="5" t="s">
        <v>23</v>
      </c>
      <c r="E15" s="5" t="s">
        <v>24</v>
      </c>
      <c r="F15" s="5" t="s">
        <v>25</v>
      </c>
      <c r="G15" s="5" t="s">
        <v>26</v>
      </c>
      <c r="H15" s="5" t="s">
        <v>36</v>
      </c>
      <c r="I15" s="5" t="s">
        <v>38</v>
      </c>
      <c r="J15" s="5" t="s">
        <v>39</v>
      </c>
    </row>
    <row r="16" spans="1:10" x14ac:dyDescent="0.25">
      <c r="A16">
        <v>0.1</v>
      </c>
      <c r="B16">
        <v>0.10100000000000001</v>
      </c>
      <c r="C16">
        <v>9.8199999999999996E-2</v>
      </c>
      <c r="D16" s="8">
        <f>A16/C16-1</f>
        <v>1.8329938900203846E-2</v>
      </c>
      <c r="E16" s="8">
        <f>B16/C16-1</f>
        <v>2.8513238289205711E-2</v>
      </c>
      <c r="F16" s="8">
        <f>(A16-C16)/$F$2*1000</f>
        <v>1.7155750424547732E-4</v>
      </c>
      <c r="G16" s="8">
        <f>(B16-C16)/$F$5*1000</f>
        <v>2.6724904878260372E-4</v>
      </c>
      <c r="H16" s="6">
        <f>(A16-C16)/($B$11/1000)</f>
        <v>0.7026995373894751</v>
      </c>
      <c r="I16" s="6">
        <f>(B16-C16)/($B$9/1000)</f>
        <v>0.27366302595338621</v>
      </c>
      <c r="J16" s="6">
        <f>(B16-C16)/($B$10/1000)</f>
        <v>1.0946521038135448</v>
      </c>
    </row>
    <row r="17" spans="1:10" x14ac:dyDescent="0.25">
      <c r="A17">
        <v>0.25</v>
      </c>
      <c r="B17">
        <v>0.255</v>
      </c>
      <c r="C17">
        <v>0.24940000000000001</v>
      </c>
      <c r="D17" s="8">
        <f t="shared" ref="D17:D24" si="0">A17/C17-1</f>
        <v>2.4057738572573761E-3</v>
      </c>
      <c r="E17" s="8">
        <f t="shared" ref="E17:E24" si="1">B17/C17-1</f>
        <v>2.2453889334402621E-2</v>
      </c>
      <c r="F17" s="8">
        <f t="shared" ref="F17:F24" si="2">(A17-C17)/$F$2*1000</f>
        <v>5.7185834748491116E-5</v>
      </c>
      <c r="G17" s="8">
        <f t="shared" ref="G17:G24" si="3">(B17-C17)/$F$5*1000</f>
        <v>5.3449809756520473E-4</v>
      </c>
      <c r="H17" s="6">
        <f t="shared" ref="H17:H24" si="4">(A17-C17)/($B$11/1000)</f>
        <v>0.23423317912981961</v>
      </c>
      <c r="I17" s="6">
        <f t="shared" ref="I17:I23" si="5">(B17-C17)/($B$9/1000)</f>
        <v>0.54732605190676964</v>
      </c>
      <c r="J17" s="6">
        <f t="shared" ref="J17:J24" si="6">(B17-C17)/($B$10/1000)</f>
        <v>2.1893042076270786</v>
      </c>
    </row>
    <row r="18" spans="1:10" x14ac:dyDescent="0.25">
      <c r="A18">
        <v>0.5</v>
      </c>
      <c r="B18">
        <v>0.5</v>
      </c>
      <c r="C18">
        <v>0.498</v>
      </c>
      <c r="D18" s="8">
        <f t="shared" si="0"/>
        <v>4.0160642570281624E-3</v>
      </c>
      <c r="E18" s="8">
        <f t="shared" si="1"/>
        <v>4.0160642570281624E-3</v>
      </c>
      <c r="F18" s="8">
        <f t="shared" si="2"/>
        <v>1.9061944916164058E-4</v>
      </c>
      <c r="G18" s="8">
        <f t="shared" si="3"/>
        <v>1.9089217770185918E-4</v>
      </c>
      <c r="H18" s="6">
        <f t="shared" si="4"/>
        <v>0.78077726376607981</v>
      </c>
      <c r="I18" s="6">
        <f t="shared" si="5"/>
        <v>0.19547358996670383</v>
      </c>
      <c r="J18" s="6">
        <f t="shared" si="6"/>
        <v>0.78189435986681532</v>
      </c>
    </row>
    <row r="19" spans="1:10" x14ac:dyDescent="0.25">
      <c r="A19">
        <v>1</v>
      </c>
      <c r="B19">
        <v>1.0009999999999999</v>
      </c>
      <c r="C19">
        <v>1.0001</v>
      </c>
      <c r="D19" s="8">
        <f t="shared" si="0"/>
        <v>-9.9990000999916617E-5</v>
      </c>
      <c r="E19" s="8">
        <f t="shared" si="1"/>
        <v>8.9991000899902751E-4</v>
      </c>
      <c r="F19" s="8">
        <f t="shared" si="2"/>
        <v>-9.5309724580809701E-6</v>
      </c>
      <c r="G19" s="8">
        <f t="shared" si="3"/>
        <v>8.5901479965827109E-5</v>
      </c>
      <c r="H19" s="6">
        <f t="shared" si="4"/>
        <v>-3.9038863188299654E-2</v>
      </c>
      <c r="I19" s="6">
        <f t="shared" si="5"/>
        <v>8.796311548500696E-2</v>
      </c>
      <c r="J19" s="6">
        <f t="shared" si="6"/>
        <v>0.35185246194002784</v>
      </c>
    </row>
    <row r="20" spans="1:10" x14ac:dyDescent="0.25">
      <c r="A20">
        <v>1.5</v>
      </c>
      <c r="B20">
        <v>1.498</v>
      </c>
      <c r="C20">
        <v>1.4997</v>
      </c>
      <c r="D20" s="8">
        <f t="shared" si="0"/>
        <v>2.000400080015563E-4</v>
      </c>
      <c r="E20" s="8">
        <f t="shared" si="1"/>
        <v>-1.1335600453423744E-3</v>
      </c>
      <c r="F20" s="8">
        <f t="shared" si="2"/>
        <v>2.8592917374242912E-5</v>
      </c>
      <c r="G20" s="8">
        <f t="shared" si="3"/>
        <v>-1.6225835104658349E-4</v>
      </c>
      <c r="H20" s="6">
        <f t="shared" si="4"/>
        <v>0.11711658956489897</v>
      </c>
      <c r="I20" s="6">
        <f t="shared" si="5"/>
        <v>-0.16615255147170152</v>
      </c>
      <c r="J20" s="6">
        <f t="shared" si="6"/>
        <v>-0.66461020588680608</v>
      </c>
    </row>
    <row r="21" spans="1:10" x14ac:dyDescent="0.25">
      <c r="A21">
        <v>2</v>
      </c>
      <c r="B21">
        <v>1.994</v>
      </c>
      <c r="C21">
        <v>1.9992000000000001</v>
      </c>
      <c r="D21" s="8">
        <f t="shared" si="0"/>
        <v>4.0016006402554538E-4</v>
      </c>
      <c r="E21" s="8">
        <f t="shared" si="1"/>
        <v>-2.6010404161664891E-3</v>
      </c>
      <c r="F21" s="8">
        <f t="shared" si="2"/>
        <v>7.6247779664647761E-5</v>
      </c>
      <c r="G21" s="8">
        <f t="shared" si="3"/>
        <v>-4.9631966202484245E-4</v>
      </c>
      <c r="H21" s="6">
        <f t="shared" si="4"/>
        <v>0.31231090550639723</v>
      </c>
      <c r="I21" s="6">
        <f t="shared" si="5"/>
        <v>-0.50823133391343867</v>
      </c>
      <c r="J21" s="6">
        <f t="shared" si="6"/>
        <v>-2.0329253356537547</v>
      </c>
    </row>
    <row r="22" spans="1:10" x14ac:dyDescent="0.25">
      <c r="A22">
        <v>2.5</v>
      </c>
      <c r="B22">
        <v>2.4950000000000001</v>
      </c>
      <c r="C22">
        <v>2.4984999999999999</v>
      </c>
      <c r="D22" s="8">
        <f t="shared" si="0"/>
        <v>6.0036021612974722E-4</v>
      </c>
      <c r="E22" s="8">
        <f t="shared" si="1"/>
        <v>-1.4008405043025585E-3</v>
      </c>
      <c r="F22" s="8">
        <f t="shared" si="2"/>
        <v>1.4296458687123573E-4</v>
      </c>
      <c r="G22" s="8">
        <f t="shared" si="3"/>
        <v>-3.3406131097823771E-4</v>
      </c>
      <c r="H22" s="6">
        <f t="shared" si="4"/>
        <v>0.58558294782458153</v>
      </c>
      <c r="I22" s="6">
        <f t="shared" si="5"/>
        <v>-0.34207878244171547</v>
      </c>
      <c r="J22" s="6">
        <f t="shared" si="6"/>
        <v>-1.3683151297668619</v>
      </c>
    </row>
    <row r="23" spans="1:10" x14ac:dyDescent="0.25">
      <c r="A23" s="9">
        <v>3</v>
      </c>
      <c r="B23">
        <v>2.9969999999999999</v>
      </c>
      <c r="C23">
        <v>2.9975000000000001</v>
      </c>
      <c r="D23" s="8">
        <f t="shared" si="0"/>
        <v>8.3402835696411159E-4</v>
      </c>
      <c r="E23" s="8">
        <f t="shared" si="1"/>
        <v>-1.6680567139293334E-4</v>
      </c>
      <c r="F23" s="8">
        <f t="shared" si="2"/>
        <v>2.3827431145204543E-4</v>
      </c>
      <c r="G23" s="8">
        <f t="shared" si="3"/>
        <v>-4.7723044425480693E-5</v>
      </c>
      <c r="H23" s="6">
        <f>(A23-C23)/($B$11/1000)</f>
        <v>0.97597157970757809</v>
      </c>
      <c r="I23" s="6">
        <f t="shared" si="5"/>
        <v>-4.8868397491692236E-2</v>
      </c>
      <c r="J23" s="6">
        <f t="shared" si="6"/>
        <v>-0.19547358996676895</v>
      </c>
    </row>
    <row r="24" spans="1:10" x14ac:dyDescent="0.25">
      <c r="A24" s="10">
        <v>3</v>
      </c>
      <c r="B24">
        <v>2.9969999999999999</v>
      </c>
      <c r="C24">
        <v>3.008</v>
      </c>
      <c r="D24" s="8">
        <f t="shared" si="0"/>
        <v>-2.6595744680850686E-3</v>
      </c>
      <c r="E24" s="8">
        <f t="shared" si="1"/>
        <v>-3.6569148936170803E-3</v>
      </c>
      <c r="F24" s="8">
        <f t="shared" si="2"/>
        <v>-7.6247779664656231E-4</v>
      </c>
      <c r="G24" s="8">
        <f t="shared" si="3"/>
        <v>-1.0499069773602363E-3</v>
      </c>
      <c r="H24" s="6">
        <f t="shared" si="4"/>
        <v>-3.1231090550643192</v>
      </c>
      <c r="I24" s="6">
        <f>(B24-C24)/($B$9/1000)</f>
        <v>-1.075104744816882</v>
      </c>
      <c r="J24" s="6">
        <f t="shared" si="6"/>
        <v>-4.300418979267528</v>
      </c>
    </row>
    <row r="26" spans="1:10" x14ac:dyDescent="0.25">
      <c r="A26" s="9">
        <v>21</v>
      </c>
      <c r="B26" s="9" t="s">
        <v>31</v>
      </c>
      <c r="C26" s="16" t="s">
        <v>33</v>
      </c>
      <c r="D26" s="16"/>
      <c r="F26" s="19"/>
      <c r="G26" s="19"/>
      <c r="H26" s="6"/>
      <c r="I26" s="6"/>
      <c r="J26" s="6"/>
    </row>
    <row r="27" spans="1:10" x14ac:dyDescent="0.25">
      <c r="A27" s="10">
        <v>88</v>
      </c>
      <c r="B27" s="10" t="s">
        <v>31</v>
      </c>
      <c r="C27" s="7">
        <f>(C24/C23-1)/(A27-A26)*1000000</f>
        <v>52.282374615660729</v>
      </c>
      <c r="D27" t="s">
        <v>32</v>
      </c>
      <c r="G27" s="17"/>
      <c r="H27" s="6"/>
      <c r="I27" s="6"/>
      <c r="J27" s="6"/>
    </row>
    <row r="28" spans="1:10" x14ac:dyDescent="0.25">
      <c r="C28" s="7">
        <f>(C24/C23-1)/70*1000000</f>
        <v>50.041701417846696</v>
      </c>
      <c r="D28" t="s">
        <v>64</v>
      </c>
      <c r="H28" s="6"/>
      <c r="I28" s="6"/>
      <c r="J28" s="6"/>
    </row>
    <row r="29" spans="1:10" x14ac:dyDescent="0.25">
      <c r="H29" s="6"/>
      <c r="I29" s="6"/>
      <c r="J29" s="6"/>
    </row>
    <row r="30" spans="1:10" x14ac:dyDescent="0.25">
      <c r="H30" s="6"/>
      <c r="I30" s="6"/>
      <c r="J30" s="6"/>
    </row>
    <row r="31" spans="1:10" x14ac:dyDescent="0.25">
      <c r="H31" s="6"/>
      <c r="I31" s="6"/>
      <c r="J31" s="6"/>
    </row>
    <row r="32" spans="1:10" x14ac:dyDescent="0.25">
      <c r="H32" s="6"/>
      <c r="I32" s="6"/>
      <c r="J32" s="6"/>
    </row>
    <row r="33" spans="8:10" x14ac:dyDescent="0.25">
      <c r="H33" s="6"/>
      <c r="I33" s="6"/>
      <c r="J33" s="6"/>
    </row>
    <row r="34" spans="8:10" x14ac:dyDescent="0.25">
      <c r="H34" s="6"/>
      <c r="I34" s="6"/>
      <c r="J34" s="6"/>
    </row>
    <row r="35" spans="8:10" x14ac:dyDescent="0.25">
      <c r="H35" s="6"/>
    </row>
    <row r="36" spans="8:10" x14ac:dyDescent="0.25">
      <c r="H36" s="6"/>
    </row>
  </sheetData>
  <mergeCells count="1">
    <mergeCell ref="C26:D26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 x14ac:dyDescent="0.25"/>
  <cols>
    <col min="1" max="9" width="20.7109375" customWidth="1"/>
  </cols>
  <sheetData>
    <row r="1" spans="1:9" x14ac:dyDescent="0.25">
      <c r="A1" s="1" t="s">
        <v>18</v>
      </c>
    </row>
    <row r="2" spans="1:9" x14ac:dyDescent="0.25">
      <c r="A2" t="s">
        <v>11</v>
      </c>
      <c r="B2" t="s">
        <v>12</v>
      </c>
      <c r="C2" t="s">
        <v>13</v>
      </c>
      <c r="E2" t="s">
        <v>14</v>
      </c>
      <c r="F2" s="2">
        <f>SLOPE(C3:C7,A3:A7)*1000*2^12</f>
        <v>10494.390857142856</v>
      </c>
    </row>
    <row r="3" spans="1:9" x14ac:dyDescent="0.25">
      <c r="A3">
        <v>40</v>
      </c>
      <c r="B3">
        <v>15</v>
      </c>
      <c r="C3" s="3">
        <v>0.10085</v>
      </c>
      <c r="D3" s="2"/>
      <c r="E3" t="s">
        <v>15</v>
      </c>
      <c r="F3" s="2">
        <f>INTERCEPT(C3:C7,A3:A7)*1000</f>
        <v>-1.6262857142856912</v>
      </c>
    </row>
    <row r="4" spans="1:9" x14ac:dyDescent="0.25">
      <c r="A4" s="4">
        <v>320</v>
      </c>
      <c r="B4">
        <v>296</v>
      </c>
      <c r="C4">
        <v>0.81820000000000004</v>
      </c>
      <c r="D4" s="2"/>
    </row>
    <row r="5" spans="1:9" x14ac:dyDescent="0.25">
      <c r="A5" s="4">
        <v>600</v>
      </c>
      <c r="B5">
        <v>577</v>
      </c>
      <c r="C5">
        <v>1.5357000000000001</v>
      </c>
      <c r="D5" s="2"/>
      <c r="E5" t="s">
        <v>16</v>
      </c>
      <c r="F5" s="2">
        <f>SLOPE(C3:C7,B3:B7)*1000*2^12</f>
        <v>10445.888081171019</v>
      </c>
    </row>
    <row r="6" spans="1:9" x14ac:dyDescent="0.25">
      <c r="A6" s="4">
        <v>880</v>
      </c>
      <c r="B6">
        <v>859</v>
      </c>
      <c r="C6">
        <v>2.2530800000000002</v>
      </c>
      <c r="D6" s="2"/>
      <c r="E6" t="s">
        <v>17</v>
      </c>
      <c r="F6" s="2">
        <f>INTERCEPT(C3:C7,B3:B7)*1000</f>
        <v>63.114616682581556</v>
      </c>
    </row>
    <row r="7" spans="1:9" x14ac:dyDescent="0.25">
      <c r="A7" s="4">
        <v>1160</v>
      </c>
      <c r="B7">
        <v>1140</v>
      </c>
      <c r="C7">
        <v>2.9703599999999999</v>
      </c>
      <c r="D7" s="2"/>
    </row>
    <row r="9" spans="1:9" x14ac:dyDescent="0.25">
      <c r="A9" t="s">
        <v>28</v>
      </c>
      <c r="B9" s="6">
        <f>F5/4096</f>
        <v>2.5502656448171432</v>
      </c>
      <c r="C9" t="s">
        <v>27</v>
      </c>
    </row>
    <row r="10" spans="1:9" x14ac:dyDescent="0.25">
      <c r="A10" t="s">
        <v>29</v>
      </c>
      <c r="B10" s="6">
        <f>F2/4096</f>
        <v>2.5621071428571427</v>
      </c>
      <c r="C10" t="s">
        <v>27</v>
      </c>
    </row>
    <row r="12" spans="1:9" x14ac:dyDescent="0.25">
      <c r="A12" s="1" t="s">
        <v>19</v>
      </c>
    </row>
    <row r="14" spans="1:9" ht="64.5" customHeight="1" x14ac:dyDescent="0.25">
      <c r="A14" s="5" t="s">
        <v>20</v>
      </c>
      <c r="B14" s="5" t="s">
        <v>22</v>
      </c>
      <c r="C14" s="5" t="s">
        <v>21</v>
      </c>
      <c r="D14" s="5" t="s">
        <v>23</v>
      </c>
      <c r="E14" s="5" t="s">
        <v>24</v>
      </c>
      <c r="F14" s="5" t="s">
        <v>25</v>
      </c>
      <c r="G14" s="5" t="s">
        <v>26</v>
      </c>
      <c r="H14" s="5" t="s">
        <v>36</v>
      </c>
      <c r="I14" s="5" t="s">
        <v>37</v>
      </c>
    </row>
    <row r="15" spans="1:9" x14ac:dyDescent="0.25">
      <c r="A15">
        <v>0.1</v>
      </c>
      <c r="B15">
        <v>9.8000000000000004E-2</v>
      </c>
      <c r="C15">
        <v>9.8180000000000003E-2</v>
      </c>
      <c r="D15" s="8">
        <f>A15/C15-1</f>
        <v>1.853738032185781E-2</v>
      </c>
      <c r="E15" s="8">
        <f>B15/C15-1</f>
        <v>-1.8333672845793902E-3</v>
      </c>
      <c r="F15" s="8">
        <f>(A15-C15)/$F$2*1000</f>
        <v>1.7342597819874846E-4</v>
      </c>
      <c r="G15" s="8">
        <f>(B15-C15)/$F$5*1000</f>
        <v>-1.7231660783773305E-5</v>
      </c>
      <c r="H15" s="6">
        <f>(A15-C15)/($B$10/1000)</f>
        <v>0.71035280670207368</v>
      </c>
      <c r="I15" s="6">
        <f>(B15-C15)/($B$9/1000)</f>
        <v>-7.0580882570335457E-2</v>
      </c>
    </row>
    <row r="16" spans="1:9" x14ac:dyDescent="0.25">
      <c r="A16">
        <v>0.25</v>
      </c>
      <c r="B16">
        <v>0.249</v>
      </c>
      <c r="C16">
        <v>0.24940000000000001</v>
      </c>
      <c r="D16" s="8">
        <f t="shared" ref="D16:D22" si="0">A16/C16-1</f>
        <v>2.4057738572573761E-3</v>
      </c>
      <c r="E16" s="8">
        <f t="shared" ref="E16:E22" si="1">B16/C16-1</f>
        <v>-1.6038492381716951E-3</v>
      </c>
      <c r="F16" s="8">
        <f t="shared" ref="F16:F22" si="2">(A16-C16)/$F$2*1000</f>
        <v>5.7173399406179736E-5</v>
      </c>
      <c r="G16" s="8">
        <f t="shared" ref="G16:G22" si="3">(B16-C16)/$F$5*1000</f>
        <v>-3.8292579519497411E-5</v>
      </c>
      <c r="H16" s="6">
        <f t="shared" ref="H16:H22" si="4">(A16-C16)/($B$10/1000)</f>
        <v>0.23418224396771217</v>
      </c>
      <c r="I16" s="6">
        <f t="shared" ref="I16:I22" si="5">(B16-C16)/($B$9/1000)</f>
        <v>-0.1568464057118614</v>
      </c>
    </row>
    <row r="17" spans="1:9" x14ac:dyDescent="0.25">
      <c r="A17">
        <v>0.5</v>
      </c>
      <c r="B17">
        <v>0.499</v>
      </c>
      <c r="C17">
        <v>0.49790000000000001</v>
      </c>
      <c r="D17" s="8">
        <f t="shared" si="0"/>
        <v>4.21771440048202E-3</v>
      </c>
      <c r="E17" s="8">
        <f t="shared" si="1"/>
        <v>2.2092789716809946E-3</v>
      </c>
      <c r="F17" s="8">
        <f t="shared" si="2"/>
        <v>2.0010689792163171E-4</v>
      </c>
      <c r="G17" s="8">
        <f t="shared" si="3"/>
        <v>1.0530459367861389E-4</v>
      </c>
      <c r="H17" s="6">
        <f t="shared" si="4"/>
        <v>0.8196378538870035</v>
      </c>
      <c r="I17" s="6">
        <f t="shared" si="5"/>
        <v>0.43132761570760253</v>
      </c>
    </row>
    <row r="18" spans="1:9" x14ac:dyDescent="0.25">
      <c r="A18">
        <v>1</v>
      </c>
      <c r="B18">
        <v>1.0009999999999999</v>
      </c>
      <c r="C18">
        <v>1.0000599999999999</v>
      </c>
      <c r="D18" s="8">
        <f t="shared" si="0"/>
        <v>-5.9996400215922563E-5</v>
      </c>
      <c r="E18" s="8">
        <f t="shared" si="1"/>
        <v>9.39943603383675E-4</v>
      </c>
      <c r="F18" s="8">
        <f t="shared" si="2"/>
        <v>-5.7173399406132128E-6</v>
      </c>
      <c r="G18" s="8">
        <f t="shared" si="3"/>
        <v>8.9987561870810679E-5</v>
      </c>
      <c r="H18" s="6">
        <f t="shared" si="4"/>
        <v>-2.341822439675172E-2</v>
      </c>
      <c r="I18" s="6">
        <f t="shared" si="5"/>
        <v>0.36858905342284054</v>
      </c>
    </row>
    <row r="19" spans="1:9" x14ac:dyDescent="0.25">
      <c r="A19">
        <v>1.5</v>
      </c>
      <c r="B19">
        <v>1.5009999999999999</v>
      </c>
      <c r="C19">
        <v>1.4997</v>
      </c>
      <c r="D19" s="8">
        <f t="shared" si="0"/>
        <v>2.000400080015563E-4</v>
      </c>
      <c r="E19" s="8">
        <f t="shared" si="1"/>
        <v>8.6684003467341064E-4</v>
      </c>
      <c r="F19" s="8">
        <f t="shared" si="2"/>
        <v>2.8586699703087222E-5</v>
      </c>
      <c r="G19" s="8">
        <f t="shared" si="3"/>
        <v>1.2445088343834932E-4</v>
      </c>
      <c r="H19" s="6">
        <f t="shared" si="4"/>
        <v>0.11709112198384526</v>
      </c>
      <c r="I19" s="6">
        <f t="shared" si="5"/>
        <v>0.50975081856347881</v>
      </c>
    </row>
    <row r="20" spans="1:9" x14ac:dyDescent="0.25">
      <c r="A20">
        <v>2</v>
      </c>
      <c r="B20">
        <v>2.0009999999999999</v>
      </c>
      <c r="C20">
        <v>1.9992000000000001</v>
      </c>
      <c r="D20" s="8">
        <f t="shared" si="0"/>
        <v>4.0016006402554538E-4</v>
      </c>
      <c r="E20" s="8">
        <f t="shared" si="1"/>
        <v>9.0036014405758813E-4</v>
      </c>
      <c r="F20" s="8">
        <f t="shared" si="2"/>
        <v>7.6231199208232588E-5</v>
      </c>
      <c r="G20" s="8">
        <f t="shared" si="3"/>
        <v>1.7231660783771446E-4</v>
      </c>
      <c r="H20" s="6">
        <f t="shared" si="4"/>
        <v>0.31224299195692068</v>
      </c>
      <c r="I20" s="6">
        <f t="shared" si="5"/>
        <v>0.7058088257032783</v>
      </c>
    </row>
    <row r="21" spans="1:9" x14ac:dyDescent="0.25">
      <c r="A21">
        <v>2.5</v>
      </c>
      <c r="B21">
        <v>2.4980000000000002</v>
      </c>
      <c r="C21">
        <v>2.4986000000000002</v>
      </c>
      <c r="D21" s="8">
        <f t="shared" si="0"/>
        <v>5.603137757144161E-4</v>
      </c>
      <c r="E21" s="8">
        <f t="shared" si="1"/>
        <v>-2.4013447530613075E-4</v>
      </c>
      <c r="F21" s="8">
        <f t="shared" si="2"/>
        <v>1.3340459861440704E-4</v>
      </c>
      <c r="G21" s="8">
        <f t="shared" si="3"/>
        <v>-5.7438869279238145E-5</v>
      </c>
      <c r="H21" s="6">
        <f t="shared" si="4"/>
        <v>0.54642523592461123</v>
      </c>
      <c r="I21" s="6">
        <f t="shared" si="5"/>
        <v>-0.23526960856775944</v>
      </c>
    </row>
    <row r="22" spans="1:9" x14ac:dyDescent="0.25">
      <c r="A22">
        <v>3</v>
      </c>
      <c r="B22">
        <v>2.9980000000000002</v>
      </c>
      <c r="C22">
        <v>2.9973999999999998</v>
      </c>
      <c r="D22" s="8">
        <f t="shared" si="0"/>
        <v>8.6741842930537771E-4</v>
      </c>
      <c r="E22" s="8">
        <f t="shared" si="1"/>
        <v>2.0017348368606136E-4</v>
      </c>
      <c r="F22" s="8">
        <f t="shared" si="2"/>
        <v>2.4775139742679828E-4</v>
      </c>
      <c r="G22" s="8">
        <f t="shared" si="3"/>
        <v>5.7438869279280659E-5</v>
      </c>
      <c r="H22" s="6">
        <f t="shared" si="4"/>
        <v>1.0147897238601655</v>
      </c>
      <c r="I22" s="6">
        <f t="shared" si="5"/>
        <v>0.23526960856793358</v>
      </c>
    </row>
    <row r="24" spans="1:9" x14ac:dyDescent="0.25">
      <c r="F24" s="18"/>
      <c r="G24" s="18"/>
      <c r="H24" s="6"/>
      <c r="I24" s="6"/>
    </row>
    <row r="25" spans="1:9" x14ac:dyDescent="0.25">
      <c r="H25" s="6"/>
      <c r="I25" s="6"/>
    </row>
    <row r="26" spans="1:9" x14ac:dyDescent="0.25">
      <c r="H26" s="6"/>
      <c r="I26" s="6"/>
    </row>
    <row r="27" spans="1:9" x14ac:dyDescent="0.25">
      <c r="H27" s="6"/>
      <c r="I27" s="6"/>
    </row>
    <row r="28" spans="1:9" x14ac:dyDescent="0.25">
      <c r="H28" s="6"/>
      <c r="I28" s="6"/>
    </row>
    <row r="29" spans="1:9" x14ac:dyDescent="0.25">
      <c r="H29" s="6"/>
      <c r="I29" s="6"/>
    </row>
    <row r="30" spans="1:9" x14ac:dyDescent="0.25">
      <c r="H30" s="6"/>
      <c r="I30" s="6"/>
    </row>
    <row r="31" spans="1:9" x14ac:dyDescent="0.25">
      <c r="H31" s="6"/>
      <c r="I31" s="6"/>
    </row>
    <row r="32" spans="1:9" x14ac:dyDescent="0.25">
      <c r="H32" s="6"/>
      <c r="I32" s="6"/>
    </row>
    <row r="33" spans="8:8" x14ac:dyDescent="0.25">
      <c r="H33" s="6"/>
    </row>
    <row r="34" spans="8:8" x14ac:dyDescent="0.25">
      <c r="H34" s="6"/>
    </row>
    <row r="35" spans="8:8" x14ac:dyDescent="0.25">
      <c r="H35" s="6"/>
    </row>
    <row r="36" spans="8:8" x14ac:dyDescent="0.25">
      <c r="H36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1" max="1" width="49.28515625" customWidth="1"/>
    <col min="3" max="3" width="25.85546875" bestFit="1" customWidth="1"/>
    <col min="4" max="4" width="14.42578125" bestFit="1" customWidth="1"/>
    <col min="5" max="5" width="11.28515625" bestFit="1" customWidth="1"/>
  </cols>
  <sheetData>
    <row r="1" spans="1:5" x14ac:dyDescent="0.25">
      <c r="A1" s="1" t="s">
        <v>43</v>
      </c>
    </row>
    <row r="2" spans="1:5" x14ac:dyDescent="0.25">
      <c r="A2" t="s">
        <v>44</v>
      </c>
    </row>
    <row r="3" spans="1:5" x14ac:dyDescent="0.25">
      <c r="A3" s="11" t="s">
        <v>45</v>
      </c>
    </row>
    <row r="5" spans="1:5" x14ac:dyDescent="0.25">
      <c r="A5" s="1" t="s">
        <v>40</v>
      </c>
      <c r="C5" s="1" t="s">
        <v>46</v>
      </c>
    </row>
    <row r="6" spans="1:5" x14ac:dyDescent="0.25">
      <c r="C6" t="s">
        <v>47</v>
      </c>
      <c r="D6" t="s">
        <v>48</v>
      </c>
    </row>
    <row r="8" spans="1:5" x14ac:dyDescent="0.25">
      <c r="C8" t="s">
        <v>50</v>
      </c>
      <c r="D8">
        <v>1.0003711</v>
      </c>
      <c r="E8" t="s">
        <v>49</v>
      </c>
    </row>
    <row r="9" spans="1:5" x14ac:dyDescent="0.25">
      <c r="C9" t="s">
        <v>51</v>
      </c>
      <c r="D9">
        <v>1.3200000000000001E-5</v>
      </c>
      <c r="E9" t="s">
        <v>49</v>
      </c>
    </row>
    <row r="10" spans="1:5" x14ac:dyDescent="0.25">
      <c r="C10" t="s">
        <v>55</v>
      </c>
      <c r="D10" s="12">
        <f>D9/D8</f>
        <v>1.3195103297166422E-5</v>
      </c>
    </row>
    <row r="11" spans="1:5" x14ac:dyDescent="0.25">
      <c r="C11" t="s">
        <v>52</v>
      </c>
      <c r="D11">
        <v>1.0003310000000001</v>
      </c>
      <c r="E11" t="s">
        <v>49</v>
      </c>
    </row>
    <row r="12" spans="1:5" x14ac:dyDescent="0.25">
      <c r="C12" t="s">
        <v>53</v>
      </c>
      <c r="D12">
        <v>1.000416</v>
      </c>
      <c r="E12" t="s">
        <v>49</v>
      </c>
    </row>
    <row r="13" spans="1:5" x14ac:dyDescent="0.25">
      <c r="C13" t="s">
        <v>54</v>
      </c>
      <c r="D13">
        <v>600</v>
      </c>
    </row>
    <row r="16" spans="1:5" x14ac:dyDescent="0.25">
      <c r="D16" t="s">
        <v>61</v>
      </c>
    </row>
    <row r="17" spans="3:5" x14ac:dyDescent="0.25">
      <c r="C17" s="1" t="s">
        <v>60</v>
      </c>
      <c r="D17" s="1" t="s">
        <v>62</v>
      </c>
      <c r="E17" s="1" t="s">
        <v>63</v>
      </c>
    </row>
    <row r="18" spans="3:5" x14ac:dyDescent="0.25">
      <c r="C18">
        <v>3</v>
      </c>
      <c r="D18">
        <v>1.67</v>
      </c>
      <c r="E18" s="8">
        <f>D18/1000/C18</f>
        <v>5.5666666666666657E-4</v>
      </c>
    </row>
    <row r="19" spans="3:5" x14ac:dyDescent="0.25">
      <c r="C19">
        <v>1</v>
      </c>
      <c r="D19">
        <v>0.63</v>
      </c>
      <c r="E19" s="8">
        <f t="shared" ref="E19:E21" si="0">D19/1000/C19</f>
        <v>6.3000000000000003E-4</v>
      </c>
    </row>
    <row r="20" spans="3:5" x14ac:dyDescent="0.25">
      <c r="C20">
        <v>0.5</v>
      </c>
      <c r="D20">
        <v>0.14000000000000001</v>
      </c>
      <c r="E20" s="8">
        <f t="shared" si="0"/>
        <v>2.8000000000000003E-4</v>
      </c>
    </row>
    <row r="21" spans="3:5" x14ac:dyDescent="0.25">
      <c r="C21">
        <v>0.1</v>
      </c>
      <c r="D21">
        <v>0.23499999999999999</v>
      </c>
      <c r="E21" s="8">
        <f t="shared" si="0"/>
        <v>2.3499999999999997E-3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device description</vt:lpstr>
      <vt:lpstr>Arduino Uno</vt:lpstr>
      <vt:lpstr>Arduino Due</vt:lpstr>
      <vt:lpstr>Noise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kaktus</dc:creator>
  <cp:lastModifiedBy>kaktus</cp:lastModifiedBy>
  <dcterms:created xsi:type="dcterms:W3CDTF">2015-12-03T21:19:13Z</dcterms:created>
  <dcterms:modified xsi:type="dcterms:W3CDTF">2015-12-05T18:13:15Z</dcterms:modified>
</cp:coreProperties>
</file>