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8960" windowHeight="7350" activeTab="1"/>
  </bookViews>
  <sheets>
    <sheet name="Linear Regression" sheetId="1" r:id="rId1"/>
    <sheet name="Decision Tree" sheetId="4" r:id="rId2"/>
    <sheet name="Distance" sheetId="5" r:id="rId3"/>
    <sheet name="Sheet1" sheetId="6" r:id="rId4"/>
  </sheets>
  <calcPr calcId="144525"/>
</workbook>
</file>

<file path=xl/calcChain.xml><?xml version="1.0" encoding="utf-8"?>
<calcChain xmlns="http://schemas.openxmlformats.org/spreadsheetml/2006/main">
  <c r="E30" i="4" l="1"/>
  <c r="E8" i="4"/>
  <c r="F14" i="4" l="1"/>
  <c r="F13" i="4"/>
  <c r="E13" i="4"/>
  <c r="G13" i="4"/>
  <c r="E10" i="4"/>
  <c r="F10" i="4"/>
  <c r="G8" i="4"/>
  <c r="F8" i="4"/>
  <c r="G20" i="5" l="1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F4" i="5"/>
  <c r="E20" i="5"/>
  <c r="F20" i="5" s="1"/>
  <c r="E19" i="5"/>
  <c r="E18" i="5"/>
  <c r="F18" i="5" s="1"/>
  <c r="E17" i="5"/>
  <c r="E16" i="5"/>
  <c r="F16" i="5" s="1"/>
  <c r="E15" i="5"/>
  <c r="E14" i="5"/>
  <c r="F14" i="5" s="1"/>
  <c r="E13" i="5"/>
  <c r="E12" i="5"/>
  <c r="F12" i="5" s="1"/>
  <c r="E11" i="5"/>
  <c r="E10" i="5"/>
  <c r="F10" i="5" s="1"/>
  <c r="E9" i="5"/>
  <c r="E8" i="5"/>
  <c r="F8" i="5" s="1"/>
  <c r="E7" i="5"/>
  <c r="E6" i="5"/>
  <c r="F6" i="5" s="1"/>
  <c r="E5" i="5"/>
  <c r="E4" i="5"/>
  <c r="F19" i="5"/>
  <c r="F17" i="5"/>
  <c r="F15" i="5"/>
  <c r="F13" i="5"/>
  <c r="F11" i="5"/>
  <c r="F9" i="5"/>
  <c r="F7" i="5"/>
  <c r="F5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48" i="4" l="1"/>
  <c r="E48" i="4" s="1"/>
  <c r="D62" i="4"/>
  <c r="E62" i="4" s="1"/>
  <c r="D61" i="4"/>
  <c r="E61" i="4" s="1"/>
  <c r="E58" i="4"/>
  <c r="D58" i="4"/>
  <c r="D57" i="4"/>
  <c r="D56" i="4"/>
  <c r="D53" i="4"/>
  <c r="E53" i="4" s="1"/>
  <c r="D52" i="4"/>
  <c r="E52" i="4" s="1"/>
  <c r="E51" i="4"/>
  <c r="D51" i="4"/>
  <c r="D44" i="4"/>
  <c r="D43" i="4"/>
  <c r="D38" i="4"/>
  <c r="E40" i="4"/>
  <c r="D40" i="4"/>
  <c r="D39" i="4"/>
  <c r="D30" i="4"/>
  <c r="D35" i="4"/>
  <c r="E35" i="4" s="1"/>
  <c r="D34" i="4"/>
  <c r="D33" i="4"/>
  <c r="D25" i="4"/>
  <c r="D24" i="4"/>
  <c r="D23" i="4"/>
  <c r="E23" i="4" s="1"/>
  <c r="D20" i="4"/>
  <c r="D19" i="4"/>
  <c r="E19" i="4" s="1"/>
  <c r="D18" i="4"/>
  <c r="E18" i="4" s="1"/>
  <c r="D15" i="4"/>
  <c r="D14" i="4"/>
  <c r="E14" i="4" s="1"/>
  <c r="D13" i="4"/>
  <c r="D10" i="4"/>
  <c r="D9" i="4"/>
  <c r="D8" i="4"/>
  <c r="D3" i="4"/>
  <c r="F40" i="4" l="1"/>
  <c r="F52" i="4"/>
  <c r="F53" i="4"/>
  <c r="F35" i="4"/>
  <c r="E33" i="4"/>
  <c r="F33" i="4" s="1"/>
  <c r="F61" i="4"/>
  <c r="F62" i="4"/>
  <c r="F58" i="4"/>
  <c r="F51" i="4"/>
  <c r="E56" i="4"/>
  <c r="F56" i="4" s="1"/>
  <c r="E57" i="4"/>
  <c r="F57" i="4" s="1"/>
  <c r="E43" i="4"/>
  <c r="F43" i="4" s="1"/>
  <c r="E44" i="4"/>
  <c r="F44" i="4" s="1"/>
  <c r="E38" i="4"/>
  <c r="F38" i="4" s="1"/>
  <c r="E39" i="4"/>
  <c r="F39" i="4" s="1"/>
  <c r="E3" i="4"/>
  <c r="F18" i="4"/>
  <c r="E34" i="4"/>
  <c r="F34" i="4" s="1"/>
  <c r="E25" i="4"/>
  <c r="F25" i="4" s="1"/>
  <c r="E24" i="4"/>
  <c r="F24" i="4" s="1"/>
  <c r="F23" i="4"/>
  <c r="F19" i="4"/>
  <c r="E20" i="4"/>
  <c r="F20" i="4" s="1"/>
  <c r="E15" i="4"/>
  <c r="F15" i="4" s="1"/>
  <c r="E9" i="4"/>
  <c r="F9" i="4" s="1"/>
  <c r="B21" i="1"/>
  <c r="B23" i="1" s="1"/>
  <c r="C23" i="1" s="1"/>
  <c r="G20" i="1"/>
  <c r="G24" i="1" s="1"/>
  <c r="H24" i="1" s="1"/>
  <c r="G51" i="4" l="1"/>
  <c r="G43" i="4"/>
  <c r="G61" i="4"/>
  <c r="G38" i="4"/>
  <c r="G56" i="4"/>
  <c r="G33" i="4"/>
  <c r="G18" i="4"/>
  <c r="G23" i="4"/>
  <c r="G32" i="1"/>
  <c r="H32" i="1" s="1"/>
  <c r="I32" i="1" s="1"/>
  <c r="G28" i="1"/>
  <c r="H28" i="1" s="1"/>
  <c r="G31" i="1"/>
  <c r="H31" i="1" s="1"/>
  <c r="I31" i="1" s="1"/>
  <c r="G27" i="1"/>
  <c r="H27" i="1" s="1"/>
  <c r="I27" i="1" s="1"/>
  <c r="G30" i="1"/>
  <c r="H30" i="1" s="1"/>
  <c r="I30" i="1" s="1"/>
  <c r="G26" i="1"/>
  <c r="H26" i="1" s="1"/>
  <c r="G33" i="1"/>
  <c r="H33" i="1" s="1"/>
  <c r="I33" i="1" s="1"/>
  <c r="G29" i="1"/>
  <c r="H29" i="1" s="1"/>
  <c r="I29" i="1" s="1"/>
  <c r="G25" i="1"/>
  <c r="H25" i="1" s="1"/>
  <c r="I25" i="1" s="1"/>
  <c r="D23" i="1"/>
  <c r="I26" i="1"/>
  <c r="I28" i="1"/>
  <c r="I24" i="1"/>
  <c r="G23" i="1"/>
  <c r="H23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D26" i="1" l="1"/>
  <c r="K26" i="1"/>
  <c r="D30" i="1"/>
  <c r="K30" i="1"/>
  <c r="I23" i="1"/>
  <c r="I20" i="1" s="1"/>
  <c r="I19" i="1" s="1"/>
  <c r="K23" i="1"/>
  <c r="D27" i="1"/>
  <c r="K27" i="1"/>
  <c r="D31" i="1"/>
  <c r="K31" i="1"/>
  <c r="D24" i="1"/>
  <c r="K24" i="1"/>
  <c r="D28" i="1"/>
  <c r="K28" i="1"/>
  <c r="D32" i="1"/>
  <c r="K32" i="1"/>
  <c r="D25" i="1"/>
  <c r="K25" i="1"/>
  <c r="K29" i="1"/>
  <c r="D29" i="1"/>
  <c r="D33" i="1"/>
  <c r="K33" i="1"/>
  <c r="D20" i="1" l="1"/>
  <c r="D19" i="1" s="1"/>
  <c r="M23" i="1" s="1"/>
  <c r="I18" i="1"/>
  <c r="N33" i="1"/>
  <c r="N25" i="1"/>
  <c r="N30" i="1"/>
  <c r="N31" i="1"/>
  <c r="N32" i="1"/>
  <c r="N24" i="1"/>
  <c r="N29" i="1"/>
  <c r="N26" i="1"/>
  <c r="N27" i="1"/>
  <c r="N28" i="1"/>
  <c r="N23" i="1"/>
  <c r="K20" i="1"/>
  <c r="K19" i="1" s="1"/>
  <c r="M24" i="1" l="1"/>
  <c r="O24" i="1" s="1"/>
  <c r="M28" i="1"/>
  <c r="M29" i="1"/>
  <c r="O29" i="1" s="1"/>
  <c r="M31" i="1"/>
  <c r="O31" i="1" s="1"/>
  <c r="M30" i="1"/>
  <c r="O30" i="1" s="1"/>
  <c r="M25" i="1"/>
  <c r="O25" i="1" s="1"/>
  <c r="M26" i="1"/>
  <c r="O26" i="1" s="1"/>
  <c r="M32" i="1"/>
  <c r="O32" i="1" s="1"/>
  <c r="M27" i="1"/>
  <c r="O27" i="1" s="1"/>
  <c r="M33" i="1"/>
  <c r="O33" i="1" s="1"/>
  <c r="O23" i="1"/>
  <c r="O28" i="1"/>
  <c r="O20" i="1" l="1"/>
  <c r="Q19" i="1" s="1"/>
  <c r="B44" i="1" l="1"/>
  <c r="Q20" i="1"/>
  <c r="Q24" i="1" s="1"/>
  <c r="R24" i="1" s="1"/>
  <c r="Q30" i="1"/>
  <c r="R30" i="1" s="1"/>
  <c r="Q26" i="1" l="1"/>
  <c r="R26" i="1" s="1"/>
  <c r="Q31" i="1"/>
  <c r="R31" i="1" s="1"/>
  <c r="Q33" i="1"/>
  <c r="R33" i="1" s="1"/>
  <c r="Q25" i="1"/>
  <c r="R25" i="1" s="1"/>
  <c r="B37" i="1"/>
  <c r="B43" i="1"/>
  <c r="B46" i="1"/>
  <c r="B45" i="1"/>
  <c r="B38" i="1"/>
  <c r="Q23" i="1"/>
  <c r="R23" i="1" s="1"/>
  <c r="B41" i="1"/>
  <c r="B39" i="1"/>
  <c r="Q28" i="1"/>
  <c r="R28" i="1" s="1"/>
  <c r="B40" i="1"/>
  <c r="B47" i="1"/>
  <c r="B42" i="1"/>
  <c r="Q27" i="1"/>
  <c r="R27" i="1" s="1"/>
  <c r="Q29" i="1"/>
  <c r="R29" i="1" s="1"/>
  <c r="Q32" i="1"/>
  <c r="R32" i="1" s="1"/>
  <c r="Q22" i="1" l="1"/>
  <c r="Q21" i="1" s="1"/>
</calcChain>
</file>

<file path=xl/sharedStrings.xml><?xml version="1.0" encoding="utf-8"?>
<sst xmlns="http://schemas.openxmlformats.org/spreadsheetml/2006/main" count="226" uniqueCount="77">
  <si>
    <t>Y Mean</t>
  </si>
  <si>
    <t>Y</t>
  </si>
  <si>
    <t>y- E(y)</t>
  </si>
  <si>
    <t>(y-E(y))^2</t>
  </si>
  <si>
    <t>S.D of Y</t>
  </si>
  <si>
    <t>X</t>
  </si>
  <si>
    <t>X Mean</t>
  </si>
  <si>
    <t>X- E(X)</t>
  </si>
  <si>
    <t>(X-E(X))^2</t>
  </si>
  <si>
    <t xml:space="preserve">S.D of X </t>
  </si>
  <si>
    <t>Covariance</t>
  </si>
  <si>
    <t>Correlation</t>
  </si>
  <si>
    <t>Coeffecient</t>
  </si>
  <si>
    <t>Slope</t>
  </si>
  <si>
    <t>line pass through mean values</t>
  </si>
  <si>
    <t xml:space="preserve">b is calculated as </t>
  </si>
  <si>
    <t>b</t>
  </si>
  <si>
    <t>m</t>
  </si>
  <si>
    <t>Y mean</t>
  </si>
  <si>
    <t xml:space="preserve"> </t>
  </si>
  <si>
    <t>r squarred</t>
  </si>
  <si>
    <t>s.d of least sqrd</t>
  </si>
  <si>
    <t xml:space="preserve">Covariance </t>
  </si>
  <si>
    <t>Scikit</t>
  </si>
  <si>
    <t>Excel</t>
  </si>
  <si>
    <t>Derivation</t>
  </si>
  <si>
    <t>x</t>
  </si>
  <si>
    <t>y</t>
  </si>
  <si>
    <t>OP Comparison</t>
  </si>
  <si>
    <t>Outlook</t>
  </si>
  <si>
    <t>Temperature</t>
  </si>
  <si>
    <t>Humidity</t>
  </si>
  <si>
    <t>Windy</t>
  </si>
  <si>
    <t>Play / Don't Play</t>
  </si>
  <si>
    <t>Rainy</t>
  </si>
  <si>
    <t>Overcast</t>
  </si>
  <si>
    <t>Sunny</t>
  </si>
  <si>
    <t>Hot</t>
  </si>
  <si>
    <t>Mild</t>
  </si>
  <si>
    <t>Cool</t>
  </si>
  <si>
    <t>High</t>
  </si>
  <si>
    <t>Normal</t>
  </si>
  <si>
    <t>No</t>
  </si>
  <si>
    <t>Yes</t>
  </si>
  <si>
    <t>Entropy</t>
  </si>
  <si>
    <t>Play Golf</t>
  </si>
  <si>
    <t>E(child)</t>
  </si>
  <si>
    <t xml:space="preserve">I.G </t>
  </si>
  <si>
    <t>Temperatue</t>
  </si>
  <si>
    <t>Picking High I.G for node</t>
  </si>
  <si>
    <t>Decision Tree</t>
  </si>
  <si>
    <t xml:space="preserve">Overcast </t>
  </si>
  <si>
    <t>Level 1 Node</t>
  </si>
  <si>
    <t>Level 2 Node</t>
  </si>
  <si>
    <t>Rainy Outlook</t>
  </si>
  <si>
    <t>Level 1</t>
  </si>
  <si>
    <t>Level 2</t>
  </si>
  <si>
    <t>Sunny Outlook</t>
  </si>
  <si>
    <t xml:space="preserve">Parent 1 </t>
  </si>
  <si>
    <t>Parent 2</t>
  </si>
  <si>
    <t xml:space="preserve">I.G = 0 </t>
  </si>
  <si>
    <t>Confusion Matrix</t>
  </si>
  <si>
    <t>End Classifier</t>
  </si>
  <si>
    <t>pregnant</t>
  </si>
  <si>
    <t>glucose</t>
  </si>
  <si>
    <t>bp</t>
  </si>
  <si>
    <t>skin</t>
  </si>
  <si>
    <t>insulin</t>
  </si>
  <si>
    <t>bmi</t>
  </si>
  <si>
    <t>pedigree</t>
  </si>
  <si>
    <t>age</t>
  </si>
  <si>
    <t>label</t>
  </si>
  <si>
    <t xml:space="preserve">Target point </t>
  </si>
  <si>
    <t>distance to point</t>
  </si>
  <si>
    <t>Euclidean Distance</t>
  </si>
  <si>
    <t>excel calculation</t>
  </si>
  <si>
    <t>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</si>
</sst>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1" fillId="0" borderId="1" xfId="0" applyFont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1" fillId="0" borderId="0" xfId="0" applyFont="1" applyBorder="1"/>
    <xf numFmtId="0" fontId="1" fillId="0" borderId="2" xfId="0" applyFont="1" applyBorder="1"/>
    <xf numFmtId="0" fontId="0" fillId="0" borderId="11" xfId="0" applyBorder="1"/>
    <xf numFmtId="0" fontId="0" fillId="0" borderId="12" xfId="0" applyBorder="1"/>
    <xf numFmtId="0" fontId="1" fillId="0" borderId="12" xfId="0" applyFont="1" applyBorder="1"/>
    <xf numFmtId="0" fontId="0" fillId="0" borderId="12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13" xfId="0" applyFont="1" applyBorder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wrapText="1"/>
    </xf>
    <xf numFmtId="0" fontId="0" fillId="0" borderId="10" xfId="0" applyFill="1" applyBorder="1" applyAlignment="1">
      <alignment vertical="center" wrapText="1"/>
    </xf>
    <xf numFmtId="0" fontId="0" fillId="0" borderId="1" xfId="0" applyBorder="1"/>
    <xf numFmtId="0" fontId="0" fillId="0" borderId="1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" fillId="0" borderId="7" xfId="0" applyFont="1" applyBorder="1"/>
    <xf numFmtId="0" fontId="1" fillId="0" borderId="9" xfId="0" applyFont="1" applyBorder="1"/>
    <xf numFmtId="0" fontId="1" fillId="0" borderId="14" xfId="0" applyFont="1" applyBorder="1" applyAlignment="1">
      <alignment horizontal="center" vertical="center" wrapText="1"/>
    </xf>
    <xf numFmtId="0" fontId="0" fillId="0" borderId="14" xfId="0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1.0164479440069991E-2"/>
                  <c:y val="9.3533829104695251E-2"/>
                </c:manualLayout>
              </c:layout>
              <c:numFmt formatCode="General" sourceLinked="0"/>
            </c:trendlineLbl>
          </c:trendline>
          <c:xVal>
            <c:numRef>
              <c:f>'Linear Regression'!$A$2:$A$11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xVal>
          <c:yVal>
            <c:numRef>
              <c:f>'Linear Regression'!$B$2:$B$11</c:f>
              <c:numCache>
                <c:formatCode>General</c:formatCode>
                <c:ptCount val="10"/>
                <c:pt idx="0">
                  <c:v>4.5</c:v>
                </c:pt>
                <c:pt idx="1">
                  <c:v>5.6</c:v>
                </c:pt>
                <c:pt idx="2">
                  <c:v>7.6</c:v>
                </c:pt>
                <c:pt idx="3">
                  <c:v>5.8</c:v>
                </c:pt>
                <c:pt idx="4">
                  <c:v>7</c:v>
                </c:pt>
                <c:pt idx="5">
                  <c:v>8.75</c:v>
                </c:pt>
                <c:pt idx="6">
                  <c:v>8</c:v>
                </c:pt>
                <c:pt idx="7">
                  <c:v>8.4</c:v>
                </c:pt>
                <c:pt idx="8">
                  <c:v>11.8</c:v>
                </c:pt>
                <c:pt idx="9">
                  <c:v>7.6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27936"/>
        <c:axId val="187529856"/>
      </c:scatterChart>
      <c:valAx>
        <c:axId val="187527936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87529856"/>
        <c:crosses val="autoZero"/>
        <c:crossBetween val="midCat"/>
      </c:valAx>
      <c:valAx>
        <c:axId val="187529856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87527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1</xdr:row>
      <xdr:rowOff>9525</xdr:rowOff>
    </xdr:from>
    <xdr:to>
      <xdr:col>13</xdr:col>
      <xdr:colOff>257175</xdr:colOff>
      <xdr:row>15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topLeftCell="A10" workbookViewId="0">
      <selection activeCell="E10" sqref="E10"/>
    </sheetView>
  </sheetViews>
  <sheetFormatPr defaultRowHeight="15" x14ac:dyDescent="0.25"/>
  <cols>
    <col min="4" max="4" width="12" bestFit="1" customWidth="1"/>
    <col min="18" max="18" width="15" bestFit="1" customWidth="1"/>
  </cols>
  <sheetData>
    <row r="1" spans="1:18" x14ac:dyDescent="0.25">
      <c r="A1" s="23" t="s">
        <v>26</v>
      </c>
      <c r="B1" s="6" t="s">
        <v>27</v>
      </c>
    </row>
    <row r="2" spans="1:18" x14ac:dyDescent="0.25">
      <c r="A2" s="13">
        <v>4</v>
      </c>
      <c r="B2" s="3">
        <v>4.5</v>
      </c>
    </row>
    <row r="3" spans="1:18" x14ac:dyDescent="0.25">
      <c r="A3" s="13">
        <v>5</v>
      </c>
      <c r="B3" s="3">
        <v>5.6</v>
      </c>
    </row>
    <row r="4" spans="1:18" x14ac:dyDescent="0.25">
      <c r="A4" s="13">
        <v>6</v>
      </c>
      <c r="B4" s="3">
        <v>7.6</v>
      </c>
    </row>
    <row r="5" spans="1:18" x14ac:dyDescent="0.25">
      <c r="A5" s="13">
        <v>7</v>
      </c>
      <c r="B5" s="3">
        <v>5.8</v>
      </c>
    </row>
    <row r="6" spans="1:18" x14ac:dyDescent="0.25">
      <c r="A6" s="13">
        <v>8</v>
      </c>
      <c r="B6" s="3">
        <v>7</v>
      </c>
    </row>
    <row r="7" spans="1:18" x14ac:dyDescent="0.25">
      <c r="A7" s="13">
        <v>9</v>
      </c>
      <c r="B7" s="3">
        <v>8.75</v>
      </c>
    </row>
    <row r="8" spans="1:18" x14ac:dyDescent="0.25">
      <c r="A8" s="13">
        <v>10</v>
      </c>
      <c r="B8" s="3">
        <v>8</v>
      </c>
    </row>
    <row r="9" spans="1:18" x14ac:dyDescent="0.25">
      <c r="A9" s="13">
        <v>11</v>
      </c>
      <c r="B9" s="3">
        <v>8.4</v>
      </c>
    </row>
    <row r="10" spans="1:18" x14ac:dyDescent="0.25">
      <c r="A10" s="13">
        <v>12</v>
      </c>
      <c r="B10" s="3">
        <v>11.8</v>
      </c>
    </row>
    <row r="11" spans="1:18" x14ac:dyDescent="0.25">
      <c r="A11" s="13">
        <v>13</v>
      </c>
      <c r="B11" s="3">
        <v>7.6</v>
      </c>
    </row>
    <row r="12" spans="1:18" x14ac:dyDescent="0.25">
      <c r="A12" s="17">
        <v>14</v>
      </c>
      <c r="B12" s="4">
        <v>10</v>
      </c>
    </row>
    <row r="16" spans="1:18" x14ac:dyDescent="0.25">
      <c r="P16" s="45" t="s">
        <v>14</v>
      </c>
      <c r="Q16" s="45"/>
      <c r="R16" s="45"/>
    </row>
    <row r="17" spans="1:22" x14ac:dyDescent="0.25">
      <c r="P17" s="45" t="s">
        <v>15</v>
      </c>
      <c r="Q17" s="45"/>
      <c r="R17" s="45"/>
    </row>
    <row r="18" spans="1:22" x14ac:dyDescent="0.25">
      <c r="A18" s="9"/>
      <c r="B18" s="10"/>
      <c r="C18" s="10"/>
      <c r="D18" s="10"/>
      <c r="E18" s="10"/>
      <c r="F18" s="10"/>
      <c r="G18" s="10"/>
      <c r="H18" s="10"/>
      <c r="I18" s="10">
        <f>I19*I19</f>
        <v>11</v>
      </c>
      <c r="J18" s="10"/>
      <c r="K18" s="11" t="s">
        <v>10</v>
      </c>
      <c r="L18" s="10"/>
      <c r="M18" s="10"/>
      <c r="N18" s="10"/>
      <c r="O18" s="10"/>
      <c r="P18" s="10"/>
      <c r="Q18" s="11" t="s">
        <v>13</v>
      </c>
      <c r="R18" s="12"/>
    </row>
    <row r="19" spans="1:22" x14ac:dyDescent="0.25">
      <c r="A19" s="13"/>
      <c r="B19" s="14"/>
      <c r="C19" s="15" t="s">
        <v>4</v>
      </c>
      <c r="D19" s="15">
        <f>SQRT(D20/10)</f>
        <v>2.0625557843695681</v>
      </c>
      <c r="E19" s="14"/>
      <c r="F19" s="14"/>
      <c r="G19" s="15" t="s">
        <v>6</v>
      </c>
      <c r="H19" s="15" t="s">
        <v>9</v>
      </c>
      <c r="I19" s="15">
        <f>SQRT(I20/10)</f>
        <v>3.3166247903553998</v>
      </c>
      <c r="J19" s="14"/>
      <c r="K19" s="15">
        <f>K20/10</f>
        <v>5.43</v>
      </c>
      <c r="L19" s="14"/>
      <c r="M19" s="14"/>
      <c r="N19" s="15" t="s">
        <v>11</v>
      </c>
      <c r="O19" s="14"/>
      <c r="P19" s="14"/>
      <c r="Q19" s="14">
        <f>O20*(D19/I19)</f>
        <v>0.49363636363636365</v>
      </c>
      <c r="R19" s="16" t="s">
        <v>17</v>
      </c>
    </row>
    <row r="20" spans="1:22" x14ac:dyDescent="0.25">
      <c r="A20" s="13"/>
      <c r="B20" s="15" t="s">
        <v>18</v>
      </c>
      <c r="C20" s="14"/>
      <c r="D20" s="14">
        <f>SUM(D23:D33)</f>
        <v>42.541363636363648</v>
      </c>
      <c r="E20" s="14"/>
      <c r="F20" s="14"/>
      <c r="G20" s="14">
        <f>SUM(F23:F33)/11</f>
        <v>9</v>
      </c>
      <c r="H20" s="14"/>
      <c r="I20" s="14">
        <f>SUM(I23:I33)</f>
        <v>110</v>
      </c>
      <c r="J20" s="14"/>
      <c r="K20" s="14">
        <f>SUM(K23:K33)</f>
        <v>54.3</v>
      </c>
      <c r="L20" s="14"/>
      <c r="M20" s="14"/>
      <c r="N20" s="15" t="s">
        <v>12</v>
      </c>
      <c r="O20" s="14">
        <f>SUM(O23:O33)/10</f>
        <v>0.79377567068212807</v>
      </c>
      <c r="P20" s="14"/>
      <c r="Q20" s="14">
        <f>7.73 -(Q19*9)</f>
        <v>3.2872727272727271</v>
      </c>
      <c r="R20" s="16" t="s">
        <v>16</v>
      </c>
    </row>
    <row r="21" spans="1:22" x14ac:dyDescent="0.25">
      <c r="A21" s="13"/>
      <c r="B21" s="14">
        <f>SUM(A23:A33)/11</f>
        <v>7.7318181818181815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>
        <f>Q22/D19</f>
        <v>0.6082113443665641</v>
      </c>
      <c r="R21" s="16" t="s">
        <v>20</v>
      </c>
      <c r="S21" s="1"/>
      <c r="T21" s="1"/>
      <c r="U21" s="1"/>
      <c r="V21" s="1"/>
    </row>
    <row r="22" spans="1:22" x14ac:dyDescent="0.25">
      <c r="A22" s="22" t="s">
        <v>1</v>
      </c>
      <c r="B22" s="19" t="s">
        <v>0</v>
      </c>
      <c r="C22" s="19" t="s">
        <v>2</v>
      </c>
      <c r="D22" s="19" t="s">
        <v>3</v>
      </c>
      <c r="E22" s="18"/>
      <c r="F22" s="19" t="s">
        <v>5</v>
      </c>
      <c r="G22" s="19" t="s">
        <v>6</v>
      </c>
      <c r="H22" s="19" t="s">
        <v>7</v>
      </c>
      <c r="I22" s="19" t="s">
        <v>8</v>
      </c>
      <c r="J22" s="18"/>
      <c r="K22" s="18"/>
      <c r="L22" s="18"/>
      <c r="M22" s="18"/>
      <c r="N22" s="18"/>
      <c r="O22" s="18"/>
      <c r="P22" s="18"/>
      <c r="Q22" s="20">
        <f>SQRT(SUM(R23:R33)/10)</f>
        <v>1.2544698264424481</v>
      </c>
      <c r="R22" s="21" t="s">
        <v>21</v>
      </c>
      <c r="S22" s="2" t="s">
        <v>19</v>
      </c>
      <c r="T22" s="1"/>
      <c r="U22" s="1"/>
      <c r="V22" s="1"/>
    </row>
    <row r="23" spans="1:22" x14ac:dyDescent="0.25">
      <c r="A23" s="9">
        <v>4.5</v>
      </c>
      <c r="B23" s="10">
        <f t="shared" ref="B23:B33" si="0">$B$21</f>
        <v>7.7318181818181815</v>
      </c>
      <c r="C23" s="10">
        <f t="shared" ref="C23:C33" si="1">A23-B23</f>
        <v>-3.2318181818181815</v>
      </c>
      <c r="D23" s="10">
        <f t="shared" ref="D23:D33" si="2">C23*C23</f>
        <v>10.444648760330576</v>
      </c>
      <c r="E23" s="10"/>
      <c r="F23" s="10">
        <v>4</v>
      </c>
      <c r="G23" s="10">
        <f t="shared" ref="G23:G33" si="3">$G$20</f>
        <v>9</v>
      </c>
      <c r="H23" s="10">
        <f t="shared" ref="H23:H33" si="4">F23-G23</f>
        <v>-5</v>
      </c>
      <c r="I23" s="10">
        <f t="shared" ref="I23:I33" si="5">H23*H23</f>
        <v>25</v>
      </c>
      <c r="J23" s="10"/>
      <c r="K23" s="10">
        <f t="shared" ref="K23:K33" si="6">C23*H23</f>
        <v>16.159090909090907</v>
      </c>
      <c r="L23" s="10"/>
      <c r="M23" s="10">
        <f t="shared" ref="M23:M33" si="7">C23/$D$19</f>
        <v>-1.5668997688738902</v>
      </c>
      <c r="N23" s="10">
        <f t="shared" ref="N23:N33" si="8">H23/$I$19</f>
        <v>-1.507556722888818</v>
      </c>
      <c r="O23" s="10">
        <f t="shared" ref="O23:O33" si="9">M23*N23</f>
        <v>2.3621902806587682</v>
      </c>
      <c r="P23" s="10"/>
      <c r="Q23" s="10">
        <f t="shared" ref="Q23:Q33" si="10">A23- ($Q$19*F23 + $Q$20)</f>
        <v>-0.76181818181818173</v>
      </c>
      <c r="R23" s="12">
        <f t="shared" ref="R23:R33" si="11">Q23*Q23</f>
        <v>0.58036694214876017</v>
      </c>
    </row>
    <row r="24" spans="1:22" x14ac:dyDescent="0.25">
      <c r="A24" s="13">
        <v>5.6</v>
      </c>
      <c r="B24" s="14">
        <f t="shared" si="0"/>
        <v>7.7318181818181815</v>
      </c>
      <c r="C24" s="14">
        <f t="shared" si="1"/>
        <v>-2.1318181818181818</v>
      </c>
      <c r="D24" s="14">
        <f t="shared" si="2"/>
        <v>4.5446487603305785</v>
      </c>
      <c r="E24" s="14"/>
      <c r="F24" s="14">
        <v>5</v>
      </c>
      <c r="G24" s="14">
        <f t="shared" si="3"/>
        <v>9</v>
      </c>
      <c r="H24" s="14">
        <f t="shared" si="4"/>
        <v>-4</v>
      </c>
      <c r="I24" s="14">
        <f t="shared" si="5"/>
        <v>16</v>
      </c>
      <c r="J24" s="14"/>
      <c r="K24" s="14">
        <f t="shared" si="6"/>
        <v>8.5272727272727273</v>
      </c>
      <c r="L24" s="14"/>
      <c r="M24" s="14">
        <f t="shared" si="7"/>
        <v>-1.0335808601995142</v>
      </c>
      <c r="N24" s="14">
        <f t="shared" si="8"/>
        <v>-1.2060453783110545</v>
      </c>
      <c r="O24" s="14">
        <f t="shared" si="9"/>
        <v>1.2465454195543884</v>
      </c>
      <c r="P24" s="14"/>
      <c r="Q24" s="14">
        <f t="shared" si="10"/>
        <v>-0.15545454545454618</v>
      </c>
      <c r="R24" s="3">
        <f t="shared" si="11"/>
        <v>2.4166115702479563E-2</v>
      </c>
    </row>
    <row r="25" spans="1:22" x14ac:dyDescent="0.25">
      <c r="A25" s="13">
        <v>7.6</v>
      </c>
      <c r="B25" s="14">
        <f t="shared" si="0"/>
        <v>7.7318181818181815</v>
      </c>
      <c r="C25" s="14">
        <f t="shared" si="1"/>
        <v>-0.13181818181818183</v>
      </c>
      <c r="D25" s="14">
        <f t="shared" si="2"/>
        <v>1.7376033057851244E-2</v>
      </c>
      <c r="E25" s="14"/>
      <c r="F25" s="14">
        <v>6</v>
      </c>
      <c r="G25" s="14">
        <f t="shared" si="3"/>
        <v>9</v>
      </c>
      <c r="H25" s="14">
        <f t="shared" si="4"/>
        <v>-3</v>
      </c>
      <c r="I25" s="14">
        <f t="shared" si="5"/>
        <v>9</v>
      </c>
      <c r="J25" s="14"/>
      <c r="K25" s="14">
        <f t="shared" si="6"/>
        <v>0.3954545454545455</v>
      </c>
      <c r="L25" s="14"/>
      <c r="M25" s="14">
        <f t="shared" si="7"/>
        <v>-6.3910117155193846E-2</v>
      </c>
      <c r="N25" s="14">
        <f t="shared" si="8"/>
        <v>-0.90453403373329089</v>
      </c>
      <c r="O25" s="14">
        <f t="shared" si="9"/>
        <v>5.780887606675468E-2</v>
      </c>
      <c r="P25" s="14"/>
      <c r="Q25" s="14">
        <f t="shared" si="10"/>
        <v>1.3509090909090906</v>
      </c>
      <c r="R25" s="3">
        <f t="shared" si="11"/>
        <v>1.8249553719008256</v>
      </c>
    </row>
    <row r="26" spans="1:22" x14ac:dyDescent="0.25">
      <c r="A26" s="13">
        <v>5.8</v>
      </c>
      <c r="B26" s="14">
        <f t="shared" si="0"/>
        <v>7.7318181818181815</v>
      </c>
      <c r="C26" s="14">
        <f t="shared" si="1"/>
        <v>-1.9318181818181817</v>
      </c>
      <c r="D26" s="14">
        <f t="shared" si="2"/>
        <v>3.7319214876033051</v>
      </c>
      <c r="E26" s="14"/>
      <c r="F26" s="14">
        <v>7</v>
      </c>
      <c r="G26" s="14">
        <f t="shared" si="3"/>
        <v>9</v>
      </c>
      <c r="H26" s="14">
        <f t="shared" si="4"/>
        <v>-2</v>
      </c>
      <c r="I26" s="14">
        <f t="shared" si="5"/>
        <v>4</v>
      </c>
      <c r="J26" s="14"/>
      <c r="K26" s="14">
        <f t="shared" si="6"/>
        <v>3.8636363636363633</v>
      </c>
      <c r="L26" s="14"/>
      <c r="M26" s="14">
        <f t="shared" si="7"/>
        <v>-0.93661378589508204</v>
      </c>
      <c r="N26" s="14">
        <f t="shared" si="8"/>
        <v>-0.60302268915552726</v>
      </c>
      <c r="O26" s="14">
        <f t="shared" si="9"/>
        <v>0.5647993638705916</v>
      </c>
      <c r="P26" s="14"/>
      <c r="Q26" s="14">
        <f t="shared" si="10"/>
        <v>-0.94272727272727241</v>
      </c>
      <c r="R26" s="3">
        <f t="shared" si="11"/>
        <v>0.88873471074380106</v>
      </c>
    </row>
    <row r="27" spans="1:22" x14ac:dyDescent="0.25">
      <c r="A27" s="13">
        <v>7</v>
      </c>
      <c r="B27" s="14">
        <f t="shared" si="0"/>
        <v>7.7318181818181815</v>
      </c>
      <c r="C27" s="14">
        <f t="shared" si="1"/>
        <v>-0.73181818181818148</v>
      </c>
      <c r="D27" s="14">
        <f t="shared" si="2"/>
        <v>0.53555785123966893</v>
      </c>
      <c r="E27" s="14"/>
      <c r="F27" s="14">
        <v>8</v>
      </c>
      <c r="G27" s="14">
        <f t="shared" si="3"/>
        <v>9</v>
      </c>
      <c r="H27" s="14">
        <f t="shared" si="4"/>
        <v>-1</v>
      </c>
      <c r="I27" s="14">
        <f t="shared" si="5"/>
        <v>1</v>
      </c>
      <c r="J27" s="14"/>
      <c r="K27" s="14">
        <f t="shared" si="6"/>
        <v>0.73181818181818148</v>
      </c>
      <c r="L27" s="14"/>
      <c r="M27" s="14">
        <f t="shared" si="7"/>
        <v>-0.35481134006848974</v>
      </c>
      <c r="N27" s="14">
        <f t="shared" si="8"/>
        <v>-0.30151134457776363</v>
      </c>
      <c r="O27" s="14">
        <f t="shared" si="9"/>
        <v>0.10697964421548849</v>
      </c>
      <c r="P27" s="14"/>
      <c r="Q27" s="14">
        <f t="shared" si="10"/>
        <v>-0.23636363636363633</v>
      </c>
      <c r="R27" s="3">
        <f t="shared" si="11"/>
        <v>5.5867768595041306E-2</v>
      </c>
    </row>
    <row r="28" spans="1:22" x14ac:dyDescent="0.25">
      <c r="A28" s="13">
        <v>8.75</v>
      </c>
      <c r="B28" s="14">
        <f t="shared" si="0"/>
        <v>7.7318181818181815</v>
      </c>
      <c r="C28" s="14">
        <f t="shared" si="1"/>
        <v>1.0181818181818185</v>
      </c>
      <c r="D28" s="14">
        <f t="shared" si="2"/>
        <v>1.0366942148760339</v>
      </c>
      <c r="E28" s="14"/>
      <c r="F28" s="14">
        <v>9</v>
      </c>
      <c r="G28" s="14">
        <f t="shared" si="3"/>
        <v>9</v>
      </c>
      <c r="H28" s="14">
        <f t="shared" si="4"/>
        <v>0</v>
      </c>
      <c r="I28" s="14">
        <f t="shared" si="5"/>
        <v>0</v>
      </c>
      <c r="J28" s="14"/>
      <c r="K28" s="14">
        <f t="shared" si="6"/>
        <v>0</v>
      </c>
      <c r="L28" s="14"/>
      <c r="M28" s="14">
        <f t="shared" si="7"/>
        <v>0.49365056009529051</v>
      </c>
      <c r="N28" s="14">
        <f t="shared" si="8"/>
        <v>0</v>
      </c>
      <c r="O28" s="14">
        <f t="shared" si="9"/>
        <v>0</v>
      </c>
      <c r="P28" s="14"/>
      <c r="Q28" s="14">
        <f t="shared" si="10"/>
        <v>1.0199999999999996</v>
      </c>
      <c r="R28" s="3">
        <f t="shared" si="11"/>
        <v>1.0403999999999991</v>
      </c>
    </row>
    <row r="29" spans="1:22" x14ac:dyDescent="0.25">
      <c r="A29" s="13">
        <v>8</v>
      </c>
      <c r="B29" s="14">
        <f t="shared" si="0"/>
        <v>7.7318181818181815</v>
      </c>
      <c r="C29" s="14">
        <f t="shared" si="1"/>
        <v>0.26818181818181852</v>
      </c>
      <c r="D29" s="14">
        <f t="shared" si="2"/>
        <v>7.1921487603305967E-2</v>
      </c>
      <c r="E29" s="14"/>
      <c r="F29" s="14">
        <v>10</v>
      </c>
      <c r="G29" s="14">
        <f t="shared" si="3"/>
        <v>9</v>
      </c>
      <c r="H29" s="14">
        <f t="shared" si="4"/>
        <v>1</v>
      </c>
      <c r="I29" s="14">
        <f t="shared" si="5"/>
        <v>1</v>
      </c>
      <c r="J29" s="14"/>
      <c r="K29" s="14">
        <f t="shared" si="6"/>
        <v>0.26818181818181852</v>
      </c>
      <c r="L29" s="14"/>
      <c r="M29" s="14">
        <f t="shared" si="7"/>
        <v>0.13002403145367039</v>
      </c>
      <c r="N29" s="14">
        <f t="shared" si="8"/>
        <v>0.30151134457776363</v>
      </c>
      <c r="O29" s="14">
        <f t="shared" si="9"/>
        <v>3.920372055101759E-2</v>
      </c>
      <c r="P29" s="14"/>
      <c r="Q29" s="14">
        <f t="shared" si="10"/>
        <v>-0.22363636363636274</v>
      </c>
      <c r="R29" s="3">
        <f t="shared" si="11"/>
        <v>5.0013223140495472E-2</v>
      </c>
    </row>
    <row r="30" spans="1:22" x14ac:dyDescent="0.25">
      <c r="A30" s="13">
        <v>8.4</v>
      </c>
      <c r="B30" s="14">
        <f t="shared" si="0"/>
        <v>7.7318181818181815</v>
      </c>
      <c r="C30" s="14">
        <f t="shared" si="1"/>
        <v>0.66818181818181888</v>
      </c>
      <c r="D30" s="14">
        <f t="shared" si="2"/>
        <v>0.44646694214876126</v>
      </c>
      <c r="E30" s="14"/>
      <c r="F30" s="14">
        <v>11</v>
      </c>
      <c r="G30" s="14">
        <f t="shared" si="3"/>
        <v>9</v>
      </c>
      <c r="H30" s="14">
        <f t="shared" si="4"/>
        <v>2</v>
      </c>
      <c r="I30" s="14">
        <f t="shared" si="5"/>
        <v>4</v>
      </c>
      <c r="J30" s="14"/>
      <c r="K30" s="14">
        <f t="shared" si="6"/>
        <v>1.3363636363636378</v>
      </c>
      <c r="L30" s="14"/>
      <c r="M30" s="14">
        <f t="shared" si="7"/>
        <v>0.32395818006253463</v>
      </c>
      <c r="N30" s="14">
        <f t="shared" si="8"/>
        <v>0.60302268915552726</v>
      </c>
      <c r="O30" s="14">
        <f t="shared" si="9"/>
        <v>0.19535413291524015</v>
      </c>
      <c r="P30" s="14"/>
      <c r="Q30" s="14">
        <f t="shared" si="10"/>
        <v>-0.31727272727272648</v>
      </c>
      <c r="R30" s="3">
        <f t="shared" si="11"/>
        <v>0.10066198347107388</v>
      </c>
    </row>
    <row r="31" spans="1:22" x14ac:dyDescent="0.25">
      <c r="A31" s="13">
        <v>11.8</v>
      </c>
      <c r="B31" s="14">
        <f t="shared" si="0"/>
        <v>7.7318181818181815</v>
      </c>
      <c r="C31" s="14">
        <f t="shared" si="1"/>
        <v>4.0681818181818192</v>
      </c>
      <c r="D31" s="14">
        <f t="shared" si="2"/>
        <v>16.550103305785132</v>
      </c>
      <c r="E31" s="14"/>
      <c r="F31" s="14">
        <v>12</v>
      </c>
      <c r="G31" s="14">
        <f t="shared" si="3"/>
        <v>9</v>
      </c>
      <c r="H31" s="14">
        <f t="shared" si="4"/>
        <v>3</v>
      </c>
      <c r="I31" s="14">
        <f t="shared" si="5"/>
        <v>9</v>
      </c>
      <c r="J31" s="14"/>
      <c r="K31" s="14">
        <f t="shared" si="6"/>
        <v>12.204545454545457</v>
      </c>
      <c r="L31" s="14"/>
      <c r="M31" s="14">
        <f t="shared" si="7"/>
        <v>1.9723984432378794</v>
      </c>
      <c r="N31" s="14">
        <f t="shared" si="8"/>
        <v>0.90453403373329089</v>
      </c>
      <c r="O31" s="14">
        <f t="shared" si="9"/>
        <v>1.7841015199912225</v>
      </c>
      <c r="P31" s="14"/>
      <c r="Q31" s="14">
        <f t="shared" si="10"/>
        <v>2.5890909090909098</v>
      </c>
      <c r="R31" s="3">
        <f t="shared" si="11"/>
        <v>6.7033917355371937</v>
      </c>
    </row>
    <row r="32" spans="1:22" x14ac:dyDescent="0.25">
      <c r="A32" s="13">
        <v>7.6</v>
      </c>
      <c r="B32" s="14">
        <f t="shared" si="0"/>
        <v>7.7318181818181815</v>
      </c>
      <c r="C32" s="14">
        <f t="shared" si="1"/>
        <v>-0.13181818181818183</v>
      </c>
      <c r="D32" s="14">
        <f t="shared" si="2"/>
        <v>1.7376033057851244E-2</v>
      </c>
      <c r="E32" s="14"/>
      <c r="F32" s="14">
        <v>13</v>
      </c>
      <c r="G32" s="14">
        <f t="shared" si="3"/>
        <v>9</v>
      </c>
      <c r="H32" s="14">
        <f t="shared" si="4"/>
        <v>4</v>
      </c>
      <c r="I32" s="14">
        <f t="shared" si="5"/>
        <v>16</v>
      </c>
      <c r="J32" s="14"/>
      <c r="K32" s="14">
        <f t="shared" si="6"/>
        <v>-0.52727272727272734</v>
      </c>
      <c r="L32" s="14"/>
      <c r="M32" s="14">
        <f t="shared" si="7"/>
        <v>-6.3910117155193846E-2</v>
      </c>
      <c r="N32" s="14">
        <f t="shared" si="8"/>
        <v>1.2060453783110545</v>
      </c>
      <c r="O32" s="14">
        <f t="shared" si="9"/>
        <v>-7.7078501422339574E-2</v>
      </c>
      <c r="P32" s="14"/>
      <c r="Q32" s="14">
        <f t="shared" si="10"/>
        <v>-2.1045454545454554</v>
      </c>
      <c r="R32" s="3">
        <f t="shared" si="11"/>
        <v>4.4291115702479376</v>
      </c>
    </row>
    <row r="33" spans="1:18" x14ac:dyDescent="0.25">
      <c r="A33" s="17">
        <v>10</v>
      </c>
      <c r="B33" s="18">
        <f t="shared" si="0"/>
        <v>7.7318181818181815</v>
      </c>
      <c r="C33" s="18">
        <f t="shared" si="1"/>
        <v>2.2681818181818185</v>
      </c>
      <c r="D33" s="18">
        <f t="shared" si="2"/>
        <v>5.1446487603305799</v>
      </c>
      <c r="E33" s="18"/>
      <c r="F33" s="18">
        <v>14</v>
      </c>
      <c r="G33" s="18">
        <f t="shared" si="3"/>
        <v>9</v>
      </c>
      <c r="H33" s="18">
        <f t="shared" si="4"/>
        <v>5</v>
      </c>
      <c r="I33" s="18">
        <f t="shared" si="5"/>
        <v>25</v>
      </c>
      <c r="J33" s="18"/>
      <c r="K33" s="18">
        <f t="shared" si="6"/>
        <v>11.340909090909093</v>
      </c>
      <c r="L33" s="18"/>
      <c r="M33" s="18">
        <f t="shared" si="7"/>
        <v>1.0996947744979908</v>
      </c>
      <c r="N33" s="18">
        <f t="shared" si="8"/>
        <v>1.507556722888818</v>
      </c>
      <c r="O33" s="18">
        <f t="shared" si="9"/>
        <v>1.6578522504201487</v>
      </c>
      <c r="P33" s="18"/>
      <c r="Q33" s="18">
        <f t="shared" si="10"/>
        <v>-0.19818181818181912</v>
      </c>
      <c r="R33" s="4">
        <f t="shared" si="11"/>
        <v>3.9276033057851614E-2</v>
      </c>
    </row>
    <row r="35" spans="1:18" x14ac:dyDescent="0.25">
      <c r="A35" s="46" t="s">
        <v>28</v>
      </c>
      <c r="B35" s="46"/>
      <c r="C35" s="46"/>
      <c r="D35" s="46"/>
    </row>
    <row r="36" spans="1:18" x14ac:dyDescent="0.25">
      <c r="A36" s="5" t="s">
        <v>23</v>
      </c>
      <c r="B36" s="5" t="s">
        <v>24</v>
      </c>
      <c r="C36" s="5" t="s">
        <v>25</v>
      </c>
      <c r="D36" s="6" t="s">
        <v>22</v>
      </c>
    </row>
    <row r="37" spans="1:18" x14ac:dyDescent="0.25">
      <c r="A37" s="7">
        <v>5.2636363599999996</v>
      </c>
      <c r="B37" s="7">
        <f>'Linear Regression'!$Q$19*'Linear Regression'!F23 + 'Linear Regression'!$Q$20</f>
        <v>5.2618181818181817</v>
      </c>
      <c r="C37" s="7">
        <v>5.2636363599999996</v>
      </c>
      <c r="D37" s="3">
        <v>5.0168181799999996</v>
      </c>
    </row>
    <row r="38" spans="1:18" x14ac:dyDescent="0.25">
      <c r="A38" s="7">
        <v>5.7572727300000004</v>
      </c>
      <c r="B38" s="7">
        <f>'Linear Regression'!$Q$19*'Linear Regression'!F24 + 'Linear Regression'!$Q$20</f>
        <v>5.7554545454545458</v>
      </c>
      <c r="C38" s="7">
        <v>5.7572727300000004</v>
      </c>
      <c r="D38" s="3">
        <v>5.5598181799999997</v>
      </c>
    </row>
    <row r="39" spans="1:18" x14ac:dyDescent="0.25">
      <c r="A39" s="7">
        <v>6.2509090900000004</v>
      </c>
      <c r="B39" s="7">
        <f>'Linear Regression'!$Q$19*'Linear Regression'!F25 + 'Linear Regression'!$Q$20</f>
        <v>6.249090909090909</v>
      </c>
      <c r="C39" s="7">
        <v>6.2509090900000004</v>
      </c>
      <c r="D39" s="3">
        <v>6.1028181799999999</v>
      </c>
    </row>
    <row r="40" spans="1:18" x14ac:dyDescent="0.25">
      <c r="A40" s="7">
        <v>6.7445454500000004</v>
      </c>
      <c r="B40" s="7">
        <f>'Linear Regression'!$Q$19*'Linear Regression'!F26 + 'Linear Regression'!$Q$20</f>
        <v>6.7427272727272722</v>
      </c>
      <c r="C40" s="7">
        <v>6.7445454500000004</v>
      </c>
      <c r="D40" s="3">
        <v>6.64581818</v>
      </c>
    </row>
    <row r="41" spans="1:18" x14ac:dyDescent="0.25">
      <c r="A41" s="7">
        <v>7.2381818200000003</v>
      </c>
      <c r="B41" s="7">
        <f>'Linear Regression'!$Q$19*'Linear Regression'!F27 + 'Linear Regression'!$Q$20</f>
        <v>7.2363636363636363</v>
      </c>
      <c r="C41" s="7">
        <v>7.2381818200000003</v>
      </c>
      <c r="D41" s="3">
        <v>7.1888181800000002</v>
      </c>
    </row>
    <row r="42" spans="1:18" x14ac:dyDescent="0.25">
      <c r="A42" s="7">
        <v>7.7318181800000003</v>
      </c>
      <c r="B42" s="7">
        <f>'Linear Regression'!$Q$19*'Linear Regression'!F28 + 'Linear Regression'!$Q$20</f>
        <v>7.73</v>
      </c>
      <c r="C42" s="7">
        <v>7.7318181800000003</v>
      </c>
      <c r="D42" s="3">
        <v>7.7318181800000003</v>
      </c>
    </row>
    <row r="43" spans="1:18" x14ac:dyDescent="0.25">
      <c r="A43" s="7">
        <v>8.2254545500000003</v>
      </c>
      <c r="B43" s="7">
        <f>'Linear Regression'!$Q$19*'Linear Regression'!F29 + 'Linear Regression'!$Q$20</f>
        <v>8.2236363636363627</v>
      </c>
      <c r="C43" s="7">
        <v>8.2254545500000003</v>
      </c>
      <c r="D43" s="3">
        <v>8.2748181800000005</v>
      </c>
    </row>
    <row r="44" spans="1:18" x14ac:dyDescent="0.25">
      <c r="A44" s="7">
        <v>8.7190909100000002</v>
      </c>
      <c r="B44" s="7">
        <f>'Linear Regression'!$Q$19*'Linear Regression'!F30 + 'Linear Regression'!$Q$20</f>
        <v>8.7172727272727268</v>
      </c>
      <c r="C44" s="7">
        <v>8.7190909100000002</v>
      </c>
      <c r="D44" s="3">
        <v>8.8178181799999997</v>
      </c>
    </row>
    <row r="45" spans="1:18" x14ac:dyDescent="0.25">
      <c r="A45" s="7">
        <v>9.2127272700000002</v>
      </c>
      <c r="B45" s="7">
        <f>'Linear Regression'!$Q$19*'Linear Regression'!F31 + 'Linear Regression'!$Q$20</f>
        <v>9.2109090909090909</v>
      </c>
      <c r="C45" s="7">
        <v>9.2127272700000002</v>
      </c>
      <c r="D45" s="3">
        <v>9.3608181800000008</v>
      </c>
    </row>
    <row r="46" spans="1:18" x14ac:dyDescent="0.25">
      <c r="A46" s="7">
        <v>9.7063636399999993</v>
      </c>
      <c r="B46" s="7">
        <f>'Linear Regression'!$Q$19*'Linear Regression'!F32 + 'Linear Regression'!$Q$20</f>
        <v>9.704545454545455</v>
      </c>
      <c r="C46" s="7">
        <v>9.7063636399999993</v>
      </c>
      <c r="D46" s="3">
        <v>9.90381818</v>
      </c>
    </row>
    <row r="47" spans="1:18" x14ac:dyDescent="0.25">
      <c r="A47" s="8">
        <v>10.199999999999999</v>
      </c>
      <c r="B47" s="8">
        <f>'Linear Regression'!$Q$19*'Linear Regression'!F33 + 'Linear Regression'!$Q$20</f>
        <v>10.198181818181819</v>
      </c>
      <c r="C47" s="8">
        <v>10.199999999999999</v>
      </c>
      <c r="D47" s="4">
        <v>10.446818179999999</v>
      </c>
    </row>
  </sheetData>
  <mergeCells count="3">
    <mergeCell ref="P16:R16"/>
    <mergeCell ref="P17:R17"/>
    <mergeCell ref="A35:D35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"/>
  <sheetViews>
    <sheetView tabSelected="1" topLeftCell="A40" workbookViewId="0">
      <selection activeCell="M34" sqref="M34"/>
    </sheetView>
  </sheetViews>
  <sheetFormatPr defaultColWidth="19.85546875" defaultRowHeight="15" x14ac:dyDescent="0.25"/>
  <cols>
    <col min="1" max="1" width="14.140625" style="1" bestFit="1" customWidth="1"/>
    <col min="2" max="2" width="4.140625" bestFit="1" customWidth="1"/>
    <col min="3" max="3" width="3.5703125" bestFit="1" customWidth="1"/>
    <col min="4" max="4" width="3" bestFit="1" customWidth="1"/>
    <col min="5" max="6" width="12" bestFit="1" customWidth="1"/>
    <col min="7" max="7" width="11.7109375" style="24" bestFit="1" customWidth="1"/>
    <col min="8" max="8" width="8" customWidth="1"/>
    <col min="9" max="9" width="9.5703125" bestFit="1" customWidth="1"/>
    <col min="10" max="10" width="12.5703125" bestFit="1" customWidth="1"/>
    <col min="11" max="11" width="9.140625" bestFit="1" customWidth="1"/>
    <col min="12" max="12" width="6.85546875" bestFit="1" customWidth="1"/>
    <col min="13" max="13" width="15.5703125" bestFit="1" customWidth="1"/>
    <col min="14" max="14" width="6.42578125" bestFit="1" customWidth="1"/>
    <col min="15" max="15" width="5" bestFit="1" customWidth="1"/>
    <col min="16" max="16" width="4.7109375" bestFit="1" customWidth="1"/>
    <col min="17" max="17" width="9.140625" bestFit="1" customWidth="1"/>
    <col min="18" max="18" width="7.5703125" bestFit="1" customWidth="1"/>
    <col min="19" max="19" width="5.42578125" bestFit="1" customWidth="1"/>
    <col min="20" max="20" width="6.140625" bestFit="1" customWidth="1"/>
  </cols>
  <sheetData>
    <row r="1" spans="1:14" x14ac:dyDescent="0.25">
      <c r="C1" s="28"/>
      <c r="E1" s="2" t="s">
        <v>44</v>
      </c>
    </row>
    <row r="2" spans="1:14" x14ac:dyDescent="0.25">
      <c r="A2" s="5" t="s">
        <v>62</v>
      </c>
      <c r="B2" s="29" t="s">
        <v>43</v>
      </c>
      <c r="C2" s="29" t="s">
        <v>42</v>
      </c>
      <c r="I2" s="33" t="s">
        <v>29</v>
      </c>
      <c r="J2" s="33" t="s">
        <v>30</v>
      </c>
      <c r="K2" s="33" t="s">
        <v>31</v>
      </c>
      <c r="L2" s="33" t="s">
        <v>32</v>
      </c>
      <c r="M2" s="33" t="s">
        <v>33</v>
      </c>
    </row>
    <row r="3" spans="1:14" x14ac:dyDescent="0.25">
      <c r="A3" s="30" t="s">
        <v>45</v>
      </c>
      <c r="B3" s="29">
        <v>9</v>
      </c>
      <c r="C3" s="29">
        <v>5</v>
      </c>
      <c r="D3">
        <f>SUM(B3:C3)</f>
        <v>14</v>
      </c>
      <c r="E3">
        <f>-IF(B3=0, 0, (B3/D3)*LOG((B3/D3),2))- IF(C3=0, 0,(C3/D3)*LOG((C3/D3),2))</f>
        <v>0.94028595867063092</v>
      </c>
      <c r="I3" s="26" t="s">
        <v>34</v>
      </c>
      <c r="J3" s="26" t="s">
        <v>37</v>
      </c>
      <c r="K3" s="26" t="s">
        <v>40</v>
      </c>
      <c r="L3" s="27" t="b">
        <v>0</v>
      </c>
      <c r="M3" s="26" t="s">
        <v>42</v>
      </c>
      <c r="N3" s="30" t="s">
        <v>42</v>
      </c>
    </row>
    <row r="4" spans="1:14" ht="30" x14ac:dyDescent="0.25">
      <c r="G4" s="34" t="s">
        <v>49</v>
      </c>
      <c r="I4" s="26" t="s">
        <v>34</v>
      </c>
      <c r="J4" s="26" t="s">
        <v>37</v>
      </c>
      <c r="K4" s="26" t="s">
        <v>40</v>
      </c>
      <c r="L4" s="27" t="b">
        <v>1</v>
      </c>
      <c r="M4" s="26" t="s">
        <v>42</v>
      </c>
      <c r="N4" s="30" t="s">
        <v>42</v>
      </c>
    </row>
    <row r="5" spans="1:14" x14ac:dyDescent="0.25">
      <c r="A5" s="50" t="s">
        <v>52</v>
      </c>
      <c r="B5" s="50"/>
      <c r="G5" s="34"/>
      <c r="I5" s="26" t="s">
        <v>35</v>
      </c>
      <c r="J5" s="26" t="s">
        <v>37</v>
      </c>
      <c r="K5" s="26" t="s">
        <v>40</v>
      </c>
      <c r="L5" s="27" t="b">
        <v>0</v>
      </c>
      <c r="M5" s="26" t="s">
        <v>43</v>
      </c>
      <c r="N5" s="30" t="s">
        <v>43</v>
      </c>
    </row>
    <row r="6" spans="1:14" x14ac:dyDescent="0.25">
      <c r="G6" s="34"/>
      <c r="I6" s="26" t="s">
        <v>36</v>
      </c>
      <c r="J6" s="26" t="s">
        <v>38</v>
      </c>
      <c r="K6" s="26" t="s">
        <v>40</v>
      </c>
      <c r="L6" s="27" t="b">
        <v>0</v>
      </c>
      <c r="M6" s="26" t="s">
        <v>43</v>
      </c>
      <c r="N6" s="30" t="s">
        <v>43</v>
      </c>
    </row>
    <row r="7" spans="1:14" x14ac:dyDescent="0.25">
      <c r="A7" s="30" t="s">
        <v>29</v>
      </c>
      <c r="B7" s="29" t="s">
        <v>43</v>
      </c>
      <c r="C7" s="29" t="s">
        <v>42</v>
      </c>
      <c r="E7" t="s">
        <v>46</v>
      </c>
      <c r="G7" s="24" t="s">
        <v>47</v>
      </c>
      <c r="I7" s="26" t="s">
        <v>36</v>
      </c>
      <c r="J7" s="26" t="s">
        <v>39</v>
      </c>
      <c r="K7" s="26" t="s">
        <v>41</v>
      </c>
      <c r="L7" s="27" t="b">
        <v>0</v>
      </c>
      <c r="M7" s="26" t="s">
        <v>43</v>
      </c>
      <c r="N7" s="30" t="s">
        <v>43</v>
      </c>
    </row>
    <row r="8" spans="1:14" x14ac:dyDescent="0.25">
      <c r="A8" s="30" t="s">
        <v>34</v>
      </c>
      <c r="B8" s="30">
        <v>2</v>
      </c>
      <c r="C8" s="29">
        <v>3</v>
      </c>
      <c r="D8" s="1">
        <f>SUM(B8:C8)</f>
        <v>5</v>
      </c>
      <c r="E8" s="1">
        <f>-IF(B8=0, 0, (B8/D8)*LOG((B8/D8),2))- IF(C8=0, 0,(C8/D8)*LOG((C8/D8),2))</f>
        <v>0.97095059445466858</v>
      </c>
      <c r="F8">
        <f>(D8/$D$3)*E8</f>
        <v>0.34676806944809591</v>
      </c>
      <c r="G8" s="35">
        <f>$E$3-SUM(F8:F10)</f>
        <v>0.24674981977443911</v>
      </c>
      <c r="I8" s="26" t="s">
        <v>36</v>
      </c>
      <c r="J8" s="26" t="s">
        <v>39</v>
      </c>
      <c r="K8" s="26" t="s">
        <v>41</v>
      </c>
      <c r="L8" s="27" t="b">
        <v>1</v>
      </c>
      <c r="M8" s="26" t="s">
        <v>42</v>
      </c>
      <c r="N8" s="30" t="s">
        <v>42</v>
      </c>
    </row>
    <row r="9" spans="1:14" x14ac:dyDescent="0.25">
      <c r="A9" s="30" t="s">
        <v>35</v>
      </c>
      <c r="B9" s="30">
        <v>4</v>
      </c>
      <c r="C9" s="29">
        <v>0</v>
      </c>
      <c r="D9" s="1">
        <f>SUM(B9:C9)</f>
        <v>4</v>
      </c>
      <c r="E9" s="1">
        <f>-IF(B9=0, 0, (B9/D9)*LOG((B9/D9),2))- IF(C9=0, 0,(C9/D9)*LOG((C9/D9),2))</f>
        <v>0</v>
      </c>
      <c r="F9" s="1">
        <f>(D9/$D$3)*E9</f>
        <v>0</v>
      </c>
      <c r="I9" s="26" t="s">
        <v>35</v>
      </c>
      <c r="J9" s="26" t="s">
        <v>39</v>
      </c>
      <c r="K9" s="26" t="s">
        <v>41</v>
      </c>
      <c r="L9" s="27" t="b">
        <v>1</v>
      </c>
      <c r="M9" s="26" t="s">
        <v>43</v>
      </c>
      <c r="N9" s="30" t="s">
        <v>43</v>
      </c>
    </row>
    <row r="10" spans="1:14" x14ac:dyDescent="0.25">
      <c r="A10" s="30" t="s">
        <v>36</v>
      </c>
      <c r="B10" s="30">
        <v>3</v>
      </c>
      <c r="C10" s="29">
        <v>2</v>
      </c>
      <c r="D10" s="1">
        <f>SUM(B10:C10)</f>
        <v>5</v>
      </c>
      <c r="E10" s="1">
        <f>-IF(B10=0, 0, (B10/D10)*LOG((B10/D10),2))- IF(C10=0, 0,(C10/D10)*LOG((C10/D10),2))</f>
        <v>0.97095059445466858</v>
      </c>
      <c r="F10" s="1">
        <f>(D10/$D$3)*E10</f>
        <v>0.34676806944809591</v>
      </c>
      <c r="I10" s="26" t="s">
        <v>34</v>
      </c>
      <c r="J10" s="26" t="s">
        <v>38</v>
      </c>
      <c r="K10" s="26" t="s">
        <v>40</v>
      </c>
      <c r="L10" s="27" t="b">
        <v>0</v>
      </c>
      <c r="M10" s="26" t="s">
        <v>42</v>
      </c>
      <c r="N10" s="30" t="s">
        <v>42</v>
      </c>
    </row>
    <row r="11" spans="1:14" x14ac:dyDescent="0.25">
      <c r="A11" s="31"/>
      <c r="B11" s="31"/>
      <c r="I11" s="26" t="s">
        <v>34</v>
      </c>
      <c r="J11" s="26" t="s">
        <v>39</v>
      </c>
      <c r="K11" s="26" t="s">
        <v>41</v>
      </c>
      <c r="L11" s="27" t="b">
        <v>0</v>
      </c>
      <c r="M11" s="26" t="s">
        <v>43</v>
      </c>
      <c r="N11" s="30" t="s">
        <v>43</v>
      </c>
    </row>
    <row r="12" spans="1:14" x14ac:dyDescent="0.25">
      <c r="A12" s="30" t="s">
        <v>48</v>
      </c>
      <c r="B12" s="29" t="s">
        <v>43</v>
      </c>
      <c r="C12" s="29" t="s">
        <v>42</v>
      </c>
      <c r="D12" s="1"/>
      <c r="E12" s="1" t="s">
        <v>46</v>
      </c>
      <c r="F12" s="1"/>
      <c r="G12" s="24" t="s">
        <v>47</v>
      </c>
      <c r="I12" s="26" t="s">
        <v>36</v>
      </c>
      <c r="J12" s="26" t="s">
        <v>38</v>
      </c>
      <c r="K12" s="26" t="s">
        <v>41</v>
      </c>
      <c r="L12" s="27" t="b">
        <v>0</v>
      </c>
      <c r="M12" s="26" t="s">
        <v>43</v>
      </c>
      <c r="N12" s="30" t="s">
        <v>43</v>
      </c>
    </row>
    <row r="13" spans="1:14" x14ac:dyDescent="0.25">
      <c r="A13" s="30" t="s">
        <v>37</v>
      </c>
      <c r="B13" s="30">
        <v>2</v>
      </c>
      <c r="C13" s="29">
        <v>2</v>
      </c>
      <c r="D13" s="1">
        <f>SUM(B13:C13)</f>
        <v>4</v>
      </c>
      <c r="E13" s="1">
        <f>-IF(B13=0, 0, (B13/D13)*LOG((B13/D13),2))- IF(C13=0, 0,(C13/D13)*LOG((C13/D13),2))</f>
        <v>1</v>
      </c>
      <c r="F13" s="1">
        <f>(D13/$D$3)*E13</f>
        <v>0.2857142857142857</v>
      </c>
      <c r="G13" s="24">
        <f>$E$3 - SUM(F13:F15)</f>
        <v>2.9222565658954647E-2</v>
      </c>
      <c r="I13" s="26" t="s">
        <v>34</v>
      </c>
      <c r="J13" s="26" t="s">
        <v>38</v>
      </c>
      <c r="K13" s="26" t="s">
        <v>41</v>
      </c>
      <c r="L13" s="27" t="b">
        <v>1</v>
      </c>
      <c r="M13" s="26" t="s">
        <v>43</v>
      </c>
      <c r="N13" s="30" t="s">
        <v>43</v>
      </c>
    </row>
    <row r="14" spans="1:14" x14ac:dyDescent="0.25">
      <c r="A14" s="30" t="s">
        <v>38</v>
      </c>
      <c r="B14" s="30">
        <v>4</v>
      </c>
      <c r="C14" s="29">
        <v>2</v>
      </c>
      <c r="D14" s="1">
        <f>SUM(B14:C14)</f>
        <v>6</v>
      </c>
      <c r="E14" s="1">
        <f>-IF(B14=0, 0, (B14/D14)*LOG((B14/D14),2))- IF(C14=0, 0,(C14/D14)*LOG((C14/D14),2))</f>
        <v>0.91829583405448956</v>
      </c>
      <c r="F14" s="1">
        <f>(D14/$D$3)*E14</f>
        <v>0.39355535745192405</v>
      </c>
      <c r="I14" s="26" t="s">
        <v>35</v>
      </c>
      <c r="J14" s="26" t="s">
        <v>38</v>
      </c>
      <c r="K14" s="26" t="s">
        <v>40</v>
      </c>
      <c r="L14" s="27" t="b">
        <v>1</v>
      </c>
      <c r="M14" s="26" t="s">
        <v>43</v>
      </c>
      <c r="N14" s="30" t="s">
        <v>43</v>
      </c>
    </row>
    <row r="15" spans="1:14" x14ac:dyDescent="0.25">
      <c r="A15" s="30" t="s">
        <v>39</v>
      </c>
      <c r="B15" s="30">
        <v>3</v>
      </c>
      <c r="C15" s="29">
        <v>1</v>
      </c>
      <c r="D15" s="1">
        <f>SUM(B15:C15)</f>
        <v>4</v>
      </c>
      <c r="E15" s="1">
        <f>-IF(B15=0, 0, (B15/D15)*LOG((B15/D15),2))- IF(C15=0, 0,(C15/D15)*LOG((C15/D15),2))</f>
        <v>0.81127812445913283</v>
      </c>
      <c r="F15" s="1">
        <f>(D15/$D$3)*E15</f>
        <v>0.23179374984546652</v>
      </c>
      <c r="I15" s="26" t="s">
        <v>35</v>
      </c>
      <c r="J15" s="26" t="s">
        <v>37</v>
      </c>
      <c r="K15" s="26" t="s">
        <v>41</v>
      </c>
      <c r="L15" s="27" t="b">
        <v>0</v>
      </c>
      <c r="M15" s="26" t="s">
        <v>43</v>
      </c>
      <c r="N15" s="30" t="s">
        <v>43</v>
      </c>
    </row>
    <row r="16" spans="1:14" x14ac:dyDescent="0.25">
      <c r="I16" s="26" t="s">
        <v>36</v>
      </c>
      <c r="J16" s="26" t="s">
        <v>38</v>
      </c>
      <c r="K16" s="26" t="s">
        <v>40</v>
      </c>
      <c r="L16" s="27" t="b">
        <v>1</v>
      </c>
      <c r="M16" s="26" t="s">
        <v>42</v>
      </c>
      <c r="N16" s="30" t="s">
        <v>42</v>
      </c>
    </row>
    <row r="17" spans="1:21" x14ac:dyDescent="0.25">
      <c r="A17" s="30" t="s">
        <v>31</v>
      </c>
      <c r="B17" s="29" t="s">
        <v>43</v>
      </c>
      <c r="C17" s="29" t="s">
        <v>42</v>
      </c>
      <c r="D17" s="1"/>
      <c r="E17" s="1" t="s">
        <v>46</v>
      </c>
      <c r="F17" s="1"/>
      <c r="G17" s="24" t="s">
        <v>47</v>
      </c>
      <c r="L17" s="25"/>
    </row>
    <row r="18" spans="1:21" x14ac:dyDescent="0.25">
      <c r="A18" s="30" t="s">
        <v>40</v>
      </c>
      <c r="B18" s="30">
        <v>3</v>
      </c>
      <c r="C18" s="29">
        <v>4</v>
      </c>
      <c r="D18" s="1">
        <f>SUM(B18:C18)</f>
        <v>7</v>
      </c>
      <c r="E18" s="1">
        <f>-IF(B18=0, 0, (B18/D18)*LOG((B18/D18),2))- IF(C18=0, 0,(C18/D18)*LOG((C18/D18),2))</f>
        <v>0.98522813603425163</v>
      </c>
      <c r="F18" s="1">
        <f>(D18/$D$3)*E18</f>
        <v>0.49261406801712582</v>
      </c>
      <c r="G18" s="24">
        <f>$E$3 - SUM(F18:F20)</f>
        <v>0.15183550136234136</v>
      </c>
      <c r="I18" s="48" t="s">
        <v>50</v>
      </c>
      <c r="J18" s="48"/>
      <c r="K18" s="48"/>
      <c r="L18" s="48"/>
      <c r="M18" s="48"/>
    </row>
    <row r="19" spans="1:21" x14ac:dyDescent="0.25">
      <c r="A19" s="30" t="s">
        <v>41</v>
      </c>
      <c r="B19" s="30">
        <v>6</v>
      </c>
      <c r="C19" s="29">
        <v>1</v>
      </c>
      <c r="D19" s="1">
        <f>SUM(B19:C19)</f>
        <v>7</v>
      </c>
      <c r="E19" s="1">
        <f>-IF(B19=0, 0, (B19/D19)*LOG((B19/D19),2))- IF(C19=0, 0,(C19/D19)*LOG((C19/D19),2))</f>
        <v>0.59167277858232747</v>
      </c>
      <c r="F19" s="1">
        <f>(D19/$D$3)*E19</f>
        <v>0.29583638929116374</v>
      </c>
    </row>
    <row r="20" spans="1:21" x14ac:dyDescent="0.25">
      <c r="A20" s="30"/>
      <c r="B20" s="30"/>
      <c r="C20" s="29"/>
      <c r="D20" s="1">
        <f>SUM(B20:C20)</f>
        <v>0</v>
      </c>
      <c r="E20" s="1">
        <f>-IF(B20=0, 0, (B20/D20)*LOG((B20/D20),2))- IF(C20=0, 0,(C20/D20)*LOG((C20/D20),2))</f>
        <v>0</v>
      </c>
      <c r="F20" s="1">
        <f>(D20/$D$3)*E20</f>
        <v>0</v>
      </c>
      <c r="I20" t="s">
        <v>55</v>
      </c>
      <c r="K20" s="2" t="s">
        <v>29</v>
      </c>
    </row>
    <row r="22" spans="1:21" x14ac:dyDescent="0.25">
      <c r="A22" s="30" t="s">
        <v>32</v>
      </c>
      <c r="B22" s="29" t="s">
        <v>43</v>
      </c>
      <c r="C22" s="29" t="s">
        <v>42</v>
      </c>
      <c r="D22" s="1"/>
      <c r="E22" s="1" t="s">
        <v>46</v>
      </c>
      <c r="F22" s="1"/>
      <c r="G22" s="24" t="s">
        <v>47</v>
      </c>
      <c r="J22" t="s">
        <v>34</v>
      </c>
      <c r="K22" t="s">
        <v>51</v>
      </c>
      <c r="L22" t="s">
        <v>36</v>
      </c>
    </row>
    <row r="23" spans="1:21" x14ac:dyDescent="0.25">
      <c r="A23" s="30" t="b">
        <v>0</v>
      </c>
      <c r="B23" s="30">
        <v>6</v>
      </c>
      <c r="C23" s="29">
        <v>2</v>
      </c>
      <c r="D23" s="1">
        <f>SUM(B23:C23)</f>
        <v>8</v>
      </c>
      <c r="E23" s="1">
        <f>-IF(B23=0, 0, (B23/D23)*LOG((B23/D23),2))- IF(C23=0, 0,(C23/D23)*LOG((C23/D23),2))</f>
        <v>0.81127812445913283</v>
      </c>
      <c r="F23" s="1">
        <f>(D23/$D$3)*E23</f>
        <v>0.46358749969093305</v>
      </c>
      <c r="G23" s="24">
        <f>$E$3 - SUM(F23:F25)</f>
        <v>4.8127030408269267E-2</v>
      </c>
      <c r="K23" t="s">
        <v>43</v>
      </c>
    </row>
    <row r="24" spans="1:21" x14ac:dyDescent="0.25">
      <c r="A24" s="30" t="b">
        <v>1</v>
      </c>
      <c r="B24" s="30">
        <v>3</v>
      </c>
      <c r="C24" s="29">
        <v>3</v>
      </c>
      <c r="D24" s="1">
        <f>SUM(B24:C24)</f>
        <v>6</v>
      </c>
      <c r="E24" s="1">
        <f>-IF(B24=0, 0, (B24/D24)*LOG((B24/D24),2))- IF(C24=0, 0,(C24/D24)*LOG((C24/D24),2))</f>
        <v>1</v>
      </c>
      <c r="F24" s="1">
        <f>(D24/$D$3)*E24</f>
        <v>0.42857142857142855</v>
      </c>
      <c r="I24" t="s">
        <v>56</v>
      </c>
      <c r="J24" s="37" t="s">
        <v>31</v>
      </c>
      <c r="K24" s="38"/>
      <c r="L24" s="37" t="s">
        <v>32</v>
      </c>
      <c r="M24" s="12"/>
    </row>
    <row r="25" spans="1:21" x14ac:dyDescent="0.25">
      <c r="A25" s="30"/>
      <c r="B25" s="30">
        <v>0</v>
      </c>
      <c r="C25" s="29">
        <v>0</v>
      </c>
      <c r="D25" s="1">
        <f>SUM(B25:C25)</f>
        <v>0</v>
      </c>
      <c r="E25" s="1">
        <f>-IF(B25=0, 0, (B25/D25)*LOG((B25/D25),2))- IF(C25=0, 0,(C25/D25)*LOG((C25/D25),2))</f>
        <v>0</v>
      </c>
      <c r="F25" s="1">
        <f>(D25/$D$3)*E25</f>
        <v>0</v>
      </c>
      <c r="J25" s="13" t="s">
        <v>40</v>
      </c>
      <c r="K25" s="3" t="s">
        <v>41</v>
      </c>
      <c r="L25" s="13" t="b">
        <v>0</v>
      </c>
      <c r="M25" s="3" t="b">
        <v>1</v>
      </c>
    </row>
    <row r="26" spans="1:21" x14ac:dyDescent="0.25">
      <c r="I26" t="s">
        <v>60</v>
      </c>
      <c r="J26" s="17" t="s">
        <v>42</v>
      </c>
      <c r="K26" s="4" t="s">
        <v>43</v>
      </c>
      <c r="L26" s="17" t="s">
        <v>43</v>
      </c>
      <c r="M26" s="4" t="s">
        <v>42</v>
      </c>
    </row>
    <row r="27" spans="1:21" x14ac:dyDescent="0.25">
      <c r="A27" s="48" t="s">
        <v>53</v>
      </c>
      <c r="B27" s="48"/>
    </row>
    <row r="28" spans="1:21" x14ac:dyDescent="0.25">
      <c r="A28" s="2" t="s">
        <v>58</v>
      </c>
      <c r="B28" s="1"/>
      <c r="C28" s="28"/>
      <c r="D28" s="1"/>
      <c r="E28" s="2" t="s">
        <v>44</v>
      </c>
      <c r="M28" s="48" t="s">
        <v>61</v>
      </c>
      <c r="N28" s="48"/>
      <c r="O28" s="48"/>
    </row>
    <row r="29" spans="1:21" x14ac:dyDescent="0.25">
      <c r="A29" s="32" t="s">
        <v>45</v>
      </c>
      <c r="B29" s="5" t="s">
        <v>43</v>
      </c>
      <c r="C29" s="5" t="s">
        <v>42</v>
      </c>
      <c r="D29" s="1"/>
      <c r="E29" s="1"/>
      <c r="I29" s="14"/>
      <c r="J29" s="14"/>
      <c r="K29" s="49"/>
      <c r="L29" s="49"/>
      <c r="M29" s="49"/>
      <c r="N29" s="49"/>
      <c r="O29" s="49"/>
      <c r="P29" s="49"/>
      <c r="Q29" s="49"/>
      <c r="R29" s="49"/>
      <c r="S29" s="49"/>
      <c r="T29" s="14"/>
      <c r="U29" s="14"/>
    </row>
    <row r="30" spans="1:21" x14ac:dyDescent="0.25">
      <c r="A30" s="5" t="s">
        <v>54</v>
      </c>
      <c r="B30" s="5">
        <v>2</v>
      </c>
      <c r="C30" s="5">
        <v>3</v>
      </c>
      <c r="D30" s="1">
        <f>SUM(B30:C30)</f>
        <v>5</v>
      </c>
      <c r="E30" s="1">
        <f>-IF(B30=0, 0, (B30/D30)*LOG((B30/D30),2))- IF(C30=0, 0,(C30/D30)*LOG((C30/D30),2))</f>
        <v>0.97095059445466858</v>
      </c>
      <c r="F30" s="1"/>
      <c r="I30" s="14"/>
      <c r="J30" s="14"/>
      <c r="K30" s="14"/>
      <c r="L30" s="47"/>
      <c r="M30" s="47"/>
      <c r="N30" s="47"/>
      <c r="O30" s="47"/>
      <c r="P30" s="47"/>
      <c r="Q30" s="14"/>
      <c r="R30" s="14"/>
      <c r="S30" s="14"/>
      <c r="T30" s="47"/>
      <c r="U30" s="47"/>
    </row>
    <row r="31" spans="1:21" x14ac:dyDescent="0.25"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</row>
    <row r="32" spans="1:21" x14ac:dyDescent="0.25">
      <c r="A32" s="30" t="s">
        <v>30</v>
      </c>
      <c r="B32" s="29" t="s">
        <v>43</v>
      </c>
      <c r="C32" s="29" t="s">
        <v>42</v>
      </c>
      <c r="D32" s="1"/>
      <c r="E32" s="1" t="s">
        <v>46</v>
      </c>
      <c r="F32" s="1"/>
      <c r="G32" s="24" t="s">
        <v>47</v>
      </c>
      <c r="I32" s="14"/>
      <c r="J32" s="42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</row>
    <row r="33" spans="1:21" x14ac:dyDescent="0.25">
      <c r="A33" s="30" t="s">
        <v>37</v>
      </c>
      <c r="B33" s="30">
        <v>0</v>
      </c>
      <c r="C33" s="29">
        <v>2</v>
      </c>
      <c r="D33" s="1">
        <f>SUM(B33:C33)</f>
        <v>2</v>
      </c>
      <c r="E33" s="1">
        <f>-IF(B33=0, 0, (B33/D33)*LOG((B33/D33),2))- IF(C33=0, 0,(C33/D33)*LOG((C33/D33),2))</f>
        <v>0</v>
      </c>
      <c r="F33" s="1">
        <f>(D33/$D$30)*E33</f>
        <v>0</v>
      </c>
      <c r="G33" s="24">
        <f>$E$30-SUM(F33:F35)</f>
        <v>0.82809345159752579</v>
      </c>
      <c r="I33" s="14"/>
      <c r="J33" s="42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</row>
    <row r="34" spans="1:21" x14ac:dyDescent="0.25">
      <c r="A34" s="30" t="s">
        <v>38</v>
      </c>
      <c r="B34" s="30">
        <v>1</v>
      </c>
      <c r="C34" s="29">
        <v>1</v>
      </c>
      <c r="D34" s="1">
        <f>SUM(B34:C34)</f>
        <v>2</v>
      </c>
      <c r="E34" s="1">
        <f>-IF(B34=0, 0, (B34/D34)*LOG((B34/D34),2))- IF(C34=0, 0,(C34/D34)*LOG((C34/D34),2))</f>
        <v>1</v>
      </c>
      <c r="F34" s="1">
        <f>(D34/$D$3)*E34</f>
        <v>0.14285714285714285</v>
      </c>
      <c r="I34" s="14"/>
      <c r="J34" s="43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</row>
    <row r="35" spans="1:21" x14ac:dyDescent="0.25">
      <c r="A35" s="30" t="s">
        <v>39</v>
      </c>
      <c r="B35" s="30">
        <v>1</v>
      </c>
      <c r="C35" s="29">
        <v>0</v>
      </c>
      <c r="D35" s="1">
        <f>SUM(B35:C35)</f>
        <v>1</v>
      </c>
      <c r="E35" s="1">
        <f>-IF(B35=0, 0, (B35/D35)*LOG((B35/D35),2))- IF(C35=0, 0,(C35/D35)*LOG((C35/D35),2))</f>
        <v>0</v>
      </c>
      <c r="F35" s="1">
        <f>(D35/$D$3)*E35</f>
        <v>0</v>
      </c>
      <c r="I35" s="14"/>
      <c r="J35" s="47"/>
      <c r="K35" s="44"/>
      <c r="L35" s="14"/>
      <c r="M35" s="14"/>
      <c r="N35" s="14"/>
      <c r="O35" s="14"/>
      <c r="P35" s="14"/>
      <c r="Q35" s="14"/>
      <c r="R35" s="14"/>
      <c r="S35" s="14"/>
      <c r="T35" s="14"/>
      <c r="U35" s="14"/>
    </row>
    <row r="36" spans="1:21" x14ac:dyDescent="0.25">
      <c r="I36" s="14"/>
      <c r="J36" s="47"/>
      <c r="K36" s="44"/>
      <c r="L36" s="14"/>
      <c r="M36" s="14"/>
      <c r="N36" s="14"/>
      <c r="O36" s="14"/>
      <c r="P36" s="14"/>
      <c r="Q36" s="14"/>
      <c r="R36" s="14"/>
      <c r="S36" s="14"/>
      <c r="T36" s="14"/>
      <c r="U36" s="14"/>
    </row>
    <row r="37" spans="1:21" x14ac:dyDescent="0.25">
      <c r="A37" s="30" t="s">
        <v>31</v>
      </c>
      <c r="B37" s="29" t="s">
        <v>43</v>
      </c>
      <c r="C37" s="29" t="s">
        <v>42</v>
      </c>
      <c r="D37" s="1"/>
      <c r="E37" s="1" t="s">
        <v>46</v>
      </c>
      <c r="F37" s="1"/>
      <c r="G37" s="24" t="s">
        <v>47</v>
      </c>
      <c r="I37" s="15"/>
      <c r="J37" s="47"/>
      <c r="K37" s="44"/>
      <c r="L37" s="14"/>
      <c r="M37" s="14"/>
      <c r="N37" s="14"/>
      <c r="O37" s="14"/>
      <c r="P37" s="14"/>
      <c r="Q37" s="14"/>
      <c r="R37" s="14"/>
      <c r="S37" s="14"/>
      <c r="T37" s="14"/>
      <c r="U37" s="14"/>
    </row>
    <row r="38" spans="1:21" x14ac:dyDescent="0.25">
      <c r="A38" s="30" t="s">
        <v>40</v>
      </c>
      <c r="B38" s="30">
        <v>0</v>
      </c>
      <c r="C38" s="29">
        <v>3</v>
      </c>
      <c r="D38" s="1">
        <f>SUM(B38:C38)</f>
        <v>3</v>
      </c>
      <c r="E38" s="1">
        <f>-IF(B38=0, 0, (B38/D38)*LOG((B38/D38),2))- IF(C38=0, 0,(C38/D38)*LOG((C38/D38),2))</f>
        <v>0</v>
      </c>
      <c r="F38" s="1">
        <f>(D38/$D$30)*E38</f>
        <v>0</v>
      </c>
      <c r="G38" s="35">
        <f>$E$30-SUM(F38:F40)</f>
        <v>0.97095059445466858</v>
      </c>
      <c r="I38" s="14"/>
      <c r="J38" s="47"/>
      <c r="K38" s="44"/>
      <c r="L38" s="14"/>
      <c r="M38" s="14"/>
      <c r="N38" s="14"/>
      <c r="O38" s="14"/>
      <c r="P38" s="14"/>
      <c r="Q38" s="14"/>
      <c r="R38" s="14"/>
      <c r="S38" s="14"/>
      <c r="T38" s="14"/>
      <c r="U38" s="14"/>
    </row>
    <row r="39" spans="1:21" x14ac:dyDescent="0.25">
      <c r="A39" s="30" t="s">
        <v>41</v>
      </c>
      <c r="B39" s="30">
        <v>2</v>
      </c>
      <c r="C39" s="29">
        <v>0</v>
      </c>
      <c r="D39" s="1">
        <f>SUM(B39:C39)</f>
        <v>2</v>
      </c>
      <c r="E39" s="1">
        <f>-IF(B39=0, 0, (B39/D39)*LOG((B39/D39),2))- IF(C39=0, 0,(C39/D39)*LOG((C39/D39),2))</f>
        <v>0</v>
      </c>
      <c r="F39" s="1">
        <f>(D39/$D$3)*E39</f>
        <v>0</v>
      </c>
      <c r="I39" s="14"/>
      <c r="J39" s="47"/>
      <c r="K39" s="44"/>
      <c r="L39" s="14"/>
      <c r="M39" s="14"/>
      <c r="N39" s="14"/>
      <c r="O39" s="14"/>
      <c r="P39" s="14"/>
      <c r="Q39" s="14"/>
      <c r="R39" s="14"/>
      <c r="S39" s="14"/>
      <c r="T39" s="14"/>
      <c r="U39" s="14"/>
    </row>
    <row r="40" spans="1:21" x14ac:dyDescent="0.25">
      <c r="A40" s="30"/>
      <c r="B40" s="30"/>
      <c r="C40" s="29"/>
      <c r="D40" s="1">
        <f>SUM(B40:C40)</f>
        <v>0</v>
      </c>
      <c r="E40" s="1">
        <f>-IF(B40=0, 0, (B40/D40)*LOG((B40/D40),2))- IF(C40=0, 0,(C40/D40)*LOG((C40/D40),2))</f>
        <v>0</v>
      </c>
      <c r="F40" s="1">
        <f>(D40/$D$3)*E40</f>
        <v>0</v>
      </c>
      <c r="I40" s="14"/>
      <c r="J40" s="47"/>
      <c r="K40" s="44"/>
      <c r="L40" s="14"/>
      <c r="M40" s="14"/>
      <c r="N40" s="14"/>
      <c r="O40" s="14"/>
      <c r="P40" s="14"/>
      <c r="Q40" s="14"/>
      <c r="R40" s="14"/>
      <c r="S40" s="14"/>
      <c r="T40" s="14"/>
      <c r="U40" s="14"/>
    </row>
    <row r="41" spans="1:21" x14ac:dyDescent="0.25">
      <c r="I41" s="14"/>
      <c r="J41" s="47"/>
      <c r="K41" s="44"/>
      <c r="L41" s="14"/>
      <c r="M41" s="14"/>
      <c r="N41" s="14"/>
      <c r="O41" s="14"/>
      <c r="P41" s="14"/>
      <c r="Q41" s="14"/>
      <c r="R41" s="14"/>
      <c r="S41" s="14"/>
      <c r="T41" s="14"/>
      <c r="U41" s="14"/>
    </row>
    <row r="42" spans="1:21" x14ac:dyDescent="0.25">
      <c r="A42" s="30" t="s">
        <v>32</v>
      </c>
      <c r="B42" s="29" t="s">
        <v>43</v>
      </c>
      <c r="C42" s="29" t="s">
        <v>42</v>
      </c>
      <c r="D42" s="1"/>
      <c r="E42" s="1" t="s">
        <v>46</v>
      </c>
      <c r="F42" s="1"/>
      <c r="G42" s="24" t="s">
        <v>47</v>
      </c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</row>
    <row r="43" spans="1:21" x14ac:dyDescent="0.25">
      <c r="A43" s="30" t="b">
        <v>0</v>
      </c>
      <c r="B43" s="30">
        <v>2</v>
      </c>
      <c r="C43" s="29">
        <v>1</v>
      </c>
      <c r="D43" s="1">
        <f>SUM(B43:C43)</f>
        <v>3</v>
      </c>
      <c r="E43" s="1">
        <f>-IF(B43=0, 0, (B43/D43)*LOG((B43/D43),2))- IF(C43=0, 0,(C43/D43)*LOG((C43/D43),2))</f>
        <v>0.91829583405448956</v>
      </c>
      <c r="F43" s="1">
        <f>(D43/$D$30)*E43</f>
        <v>0.55097750043269367</v>
      </c>
      <c r="G43" s="24">
        <f>$E$30-SUM(F43:F45)</f>
        <v>0.27711595116483201</v>
      </c>
      <c r="J43" s="1"/>
    </row>
    <row r="44" spans="1:21" x14ac:dyDescent="0.25">
      <c r="A44" s="30" t="b">
        <v>1</v>
      </c>
      <c r="B44" s="30">
        <v>1</v>
      </c>
      <c r="C44" s="29">
        <v>1</v>
      </c>
      <c r="D44" s="1">
        <f>SUM(B44:C44)</f>
        <v>2</v>
      </c>
      <c r="E44" s="1">
        <f>-IF(B44=0, 0, (B44/D44)*LOG((B44/D44),2))- IF(C44=0, 0,(C44/D44)*LOG((C44/D44),2))</f>
        <v>1</v>
      </c>
      <c r="F44" s="1">
        <f>(D44/$D$3)*E44</f>
        <v>0.14285714285714285</v>
      </c>
      <c r="J44" s="1"/>
    </row>
    <row r="45" spans="1:21" x14ac:dyDescent="0.25">
      <c r="D45" s="1"/>
      <c r="E45" s="1"/>
      <c r="F45" s="1"/>
      <c r="J45" s="1"/>
    </row>
    <row r="46" spans="1:21" x14ac:dyDescent="0.25">
      <c r="A46" s="2" t="s">
        <v>59</v>
      </c>
      <c r="J46" s="1"/>
    </row>
    <row r="47" spans="1:21" x14ac:dyDescent="0.25">
      <c r="A47" s="32" t="s">
        <v>45</v>
      </c>
      <c r="B47" s="5" t="s">
        <v>43</v>
      </c>
      <c r="C47" s="5" t="s">
        <v>42</v>
      </c>
      <c r="D47" s="1"/>
      <c r="E47" s="1"/>
      <c r="F47" s="1"/>
      <c r="J47" s="1"/>
    </row>
    <row r="48" spans="1:21" x14ac:dyDescent="0.25">
      <c r="A48" s="5" t="s">
        <v>57</v>
      </c>
      <c r="B48" s="32">
        <v>3</v>
      </c>
      <c r="C48" s="5">
        <v>2</v>
      </c>
      <c r="D48" s="1">
        <f>SUM(B48:C48)</f>
        <v>5</v>
      </c>
      <c r="E48" s="1">
        <f>-IF(B48=0, 0, (B48/D48)*LOG((B48/D48),2))- IF(C48=0, 0,(C48/D48)*LOG((C48/D48),2))</f>
        <v>0.97095059445466858</v>
      </c>
      <c r="F48" s="1"/>
      <c r="J48" s="1"/>
    </row>
    <row r="49" spans="1:10" x14ac:dyDescent="0.25">
      <c r="B49" s="1"/>
      <c r="C49" s="1"/>
      <c r="D49" s="1"/>
      <c r="E49" s="1"/>
      <c r="F49" s="1"/>
      <c r="J49" s="1"/>
    </row>
    <row r="50" spans="1:10" x14ac:dyDescent="0.25">
      <c r="A50" s="30" t="s">
        <v>30</v>
      </c>
      <c r="B50" s="29" t="s">
        <v>43</v>
      </c>
      <c r="C50" s="29" t="s">
        <v>42</v>
      </c>
      <c r="D50" s="1"/>
      <c r="E50" s="1" t="s">
        <v>46</v>
      </c>
      <c r="F50" s="1"/>
      <c r="G50" s="24" t="s">
        <v>47</v>
      </c>
      <c r="J50" s="1"/>
    </row>
    <row r="51" spans="1:10" x14ac:dyDescent="0.25">
      <c r="A51" s="30" t="s">
        <v>37</v>
      </c>
      <c r="B51" s="30">
        <v>0</v>
      </c>
      <c r="C51" s="29">
        <v>0</v>
      </c>
      <c r="D51" s="1">
        <f>SUM(B51:C51)</f>
        <v>0</v>
      </c>
      <c r="E51" s="1">
        <f>-IF(B51=0, 0, (B51/D51)*LOG((B51/D51),2))- IF(C51=0, 0,(C51/D51)*LOG((C51/D51),2))</f>
        <v>0</v>
      </c>
      <c r="F51" s="1">
        <f>(D51/$D$30)*E51</f>
        <v>0</v>
      </c>
      <c r="G51" s="24">
        <f>$E$48-SUM(F51:F53)</f>
        <v>0.82809345159752579</v>
      </c>
      <c r="J51" s="1"/>
    </row>
    <row r="52" spans="1:10" x14ac:dyDescent="0.25">
      <c r="A52" s="30" t="s">
        <v>38</v>
      </c>
      <c r="B52" s="30">
        <v>1</v>
      </c>
      <c r="C52" s="29">
        <v>1</v>
      </c>
      <c r="D52" s="1">
        <f>SUM(B52:C52)</f>
        <v>2</v>
      </c>
      <c r="E52" s="1">
        <f>-IF(B52=0, 0, (B52/D52)*LOG((B52/D52),2))- IF(C52=0, 0,(C52/D52)*LOG((C52/D52),2))</f>
        <v>1</v>
      </c>
      <c r="F52" s="1">
        <f>(D52/$D$3)*E52</f>
        <v>0.14285714285714285</v>
      </c>
      <c r="J52" s="1"/>
    </row>
    <row r="53" spans="1:10" x14ac:dyDescent="0.25">
      <c r="A53" s="30" t="s">
        <v>39</v>
      </c>
      <c r="B53" s="30">
        <v>1</v>
      </c>
      <c r="C53" s="29">
        <v>0</v>
      </c>
      <c r="D53" s="1">
        <f>SUM(B53:C53)</f>
        <v>1</v>
      </c>
      <c r="E53" s="1">
        <f>-IF(B53=0, 0, (B53/D53)*LOG((B53/D53),2))- IF(C53=0, 0,(C53/D53)*LOG((C53/D53),2))</f>
        <v>0</v>
      </c>
      <c r="F53" s="1">
        <f>(D53/$D$3)*E53</f>
        <v>0</v>
      </c>
      <c r="J53" s="1"/>
    </row>
    <row r="54" spans="1:10" x14ac:dyDescent="0.25">
      <c r="B54" s="1"/>
      <c r="C54" s="1"/>
      <c r="D54" s="1"/>
      <c r="E54" s="1"/>
      <c r="F54" s="1"/>
      <c r="J54" s="1"/>
    </row>
    <row r="55" spans="1:10" x14ac:dyDescent="0.25">
      <c r="A55" s="30" t="s">
        <v>31</v>
      </c>
      <c r="B55" s="29" t="s">
        <v>43</v>
      </c>
      <c r="C55" s="29" t="s">
        <v>42</v>
      </c>
      <c r="D55" s="1"/>
      <c r="E55" s="1" t="s">
        <v>46</v>
      </c>
      <c r="F55" s="1"/>
      <c r="G55" s="24" t="s">
        <v>47</v>
      </c>
      <c r="J55" s="1"/>
    </row>
    <row r="56" spans="1:10" x14ac:dyDescent="0.25">
      <c r="A56" s="30" t="s">
        <v>40</v>
      </c>
      <c r="B56" s="30">
        <v>1</v>
      </c>
      <c r="C56" s="29">
        <v>1</v>
      </c>
      <c r="D56" s="1">
        <f>SUM(B56:C56)</f>
        <v>2</v>
      </c>
      <c r="E56" s="1">
        <f>-IF(B56=0, 0, (B56/D56)*LOG((B56/D56),2))- IF(C56=0, 0,(C56/D56)*LOG((C56/D56),2))</f>
        <v>1</v>
      </c>
      <c r="F56" s="1">
        <f>(D56/$D$30)*E56</f>
        <v>0.4</v>
      </c>
      <c r="G56" s="36">
        <f>$E$48-SUM(F56:F58)</f>
        <v>0.37417291572870659</v>
      </c>
    </row>
    <row r="57" spans="1:10" x14ac:dyDescent="0.25">
      <c r="A57" s="30" t="s">
        <v>41</v>
      </c>
      <c r="B57" s="30">
        <v>2</v>
      </c>
      <c r="C57" s="29">
        <v>1</v>
      </c>
      <c r="D57" s="1">
        <f>SUM(B57:C57)</f>
        <v>3</v>
      </c>
      <c r="E57" s="1">
        <f>-IF(B57=0, 0, (B57/D57)*LOG((B57/D57),2))- IF(C57=0, 0,(C57/D57)*LOG((C57/D57),2))</f>
        <v>0.91829583405448956</v>
      </c>
      <c r="F57" s="1">
        <f>(D57/$D$3)*E57</f>
        <v>0.19677767872596202</v>
      </c>
    </row>
    <row r="58" spans="1:10" x14ac:dyDescent="0.25">
      <c r="A58" s="30"/>
      <c r="B58" s="30"/>
      <c r="C58" s="29"/>
      <c r="D58" s="1">
        <f>SUM(B58:C58)</f>
        <v>0</v>
      </c>
      <c r="E58" s="1">
        <f>-IF(B58=0, 0, (B58/D58)*LOG((B58/D58),2))- IF(C58=0, 0,(C58/D58)*LOG((C58/D58),2))</f>
        <v>0</v>
      </c>
      <c r="F58" s="1">
        <f>(D58/$D$3)*E58</f>
        <v>0</v>
      </c>
    </row>
    <row r="59" spans="1:10" x14ac:dyDescent="0.25">
      <c r="B59" s="1"/>
      <c r="C59" s="1"/>
      <c r="D59" s="1"/>
      <c r="E59" s="1"/>
      <c r="F59" s="1"/>
    </row>
    <row r="60" spans="1:10" x14ac:dyDescent="0.25">
      <c r="A60" s="30" t="s">
        <v>32</v>
      </c>
      <c r="B60" s="29" t="s">
        <v>43</v>
      </c>
      <c r="C60" s="29" t="s">
        <v>42</v>
      </c>
      <c r="D60" s="1"/>
      <c r="E60" s="1" t="s">
        <v>46</v>
      </c>
      <c r="F60" s="1"/>
      <c r="G60" s="24" t="s">
        <v>47</v>
      </c>
    </row>
    <row r="61" spans="1:10" x14ac:dyDescent="0.25">
      <c r="A61" s="30" t="b">
        <v>0</v>
      </c>
      <c r="B61" s="30">
        <v>3</v>
      </c>
      <c r="C61" s="29">
        <v>0</v>
      </c>
      <c r="D61" s="1">
        <f>SUM(B61:C61)</f>
        <v>3</v>
      </c>
      <c r="E61" s="1">
        <f>-IF(B61=0, 0, (B61/D61)*LOG((B61/D61),2))- IF(C61=0, 0,(C61/D61)*LOG((C61/D61),2))</f>
        <v>0</v>
      </c>
      <c r="F61" s="1">
        <f>(D61/$D$30)*E61</f>
        <v>0</v>
      </c>
      <c r="G61" s="24">
        <f>$E$48-SUM(F61:F63)</f>
        <v>0.97095059445466858</v>
      </c>
    </row>
    <row r="62" spans="1:10" x14ac:dyDescent="0.25">
      <c r="A62" s="30" t="b">
        <v>1</v>
      </c>
      <c r="B62" s="30">
        <v>0</v>
      </c>
      <c r="C62" s="29">
        <v>1</v>
      </c>
      <c r="D62" s="1">
        <f>SUM(B62:C62)</f>
        <v>1</v>
      </c>
      <c r="E62" s="1">
        <f>-IF(B62=0, 0, (B62/D62)*LOG((B62/D62),2))- IF(C62=0, 0,(C62/D62)*LOG((C62/D62),2))</f>
        <v>0</v>
      </c>
      <c r="F62" s="1">
        <f>(D62/$D$3)*E62</f>
        <v>0</v>
      </c>
    </row>
  </sheetData>
  <mergeCells count="11">
    <mergeCell ref="T30:U30"/>
    <mergeCell ref="M28:O28"/>
    <mergeCell ref="K29:S29"/>
    <mergeCell ref="A5:B5"/>
    <mergeCell ref="A27:B27"/>
    <mergeCell ref="I18:M18"/>
    <mergeCell ref="J35:J37"/>
    <mergeCell ref="J38:J39"/>
    <mergeCell ref="J40:J41"/>
    <mergeCell ref="L30:N30"/>
    <mergeCell ref="O30:P30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L12" sqref="L12"/>
    </sheetView>
  </sheetViews>
  <sheetFormatPr defaultRowHeight="15" x14ac:dyDescent="0.25"/>
  <cols>
    <col min="1" max="1" width="4" bestFit="1" customWidth="1"/>
    <col min="2" max="2" width="3" bestFit="1" customWidth="1"/>
    <col min="4" max="4" width="5" bestFit="1" customWidth="1"/>
    <col min="5" max="5" width="3" bestFit="1" customWidth="1"/>
    <col min="6" max="6" width="12.140625" bestFit="1" customWidth="1"/>
    <col min="7" max="7" width="16" bestFit="1" customWidth="1"/>
    <col min="9" max="9" width="11" bestFit="1" customWidth="1"/>
  </cols>
  <sheetData>
    <row r="1" spans="1:9" s="1" customFormat="1" x14ac:dyDescent="0.25">
      <c r="A1" s="45" t="s">
        <v>74</v>
      </c>
      <c r="B1" s="45"/>
      <c r="C1" s="45"/>
      <c r="D1" s="45"/>
      <c r="E1" s="45"/>
      <c r="F1" s="45"/>
      <c r="G1" s="45"/>
    </row>
    <row r="2" spans="1:9" s="1" customFormat="1" x14ac:dyDescent="0.25">
      <c r="A2" s="41"/>
      <c r="B2" s="41"/>
      <c r="C2" s="41"/>
      <c r="D2" s="41"/>
      <c r="E2" s="41"/>
      <c r="F2" s="41"/>
      <c r="G2" s="1" t="s">
        <v>73</v>
      </c>
    </row>
    <row r="3" spans="1:9" s="1" customFormat="1" x14ac:dyDescent="0.25">
      <c r="A3" s="1" t="s">
        <v>26</v>
      </c>
      <c r="B3" s="1" t="s">
        <v>27</v>
      </c>
      <c r="D3" s="2">
        <v>3</v>
      </c>
      <c r="E3" s="2">
        <v>8</v>
      </c>
      <c r="F3" s="2" t="s">
        <v>72</v>
      </c>
      <c r="G3" s="1" t="s">
        <v>75</v>
      </c>
      <c r="I3" s="1" t="s">
        <v>76</v>
      </c>
    </row>
    <row r="4" spans="1:9" x14ac:dyDescent="0.25">
      <c r="A4">
        <v>1</v>
      </c>
      <c r="B4">
        <v>12</v>
      </c>
      <c r="D4">
        <f>(A4-$D$3)^2</f>
        <v>4</v>
      </c>
      <c r="E4">
        <f>(B4-$E$3)^2</f>
        <v>16</v>
      </c>
      <c r="F4">
        <f>E4+D4</f>
        <v>20</v>
      </c>
      <c r="G4">
        <f>SQRT(F4)</f>
        <v>4.4721359549995796</v>
      </c>
      <c r="I4">
        <v>4.4721359500000002</v>
      </c>
    </row>
    <row r="5" spans="1:9" x14ac:dyDescent="0.25">
      <c r="A5">
        <v>2</v>
      </c>
      <c r="B5">
        <v>5</v>
      </c>
      <c r="D5" s="1">
        <f t="shared" ref="D5:D20" si="0">(A5-$D$3)^2</f>
        <v>1</v>
      </c>
      <c r="E5" s="1">
        <f t="shared" ref="E5:E20" si="1">(B5-$E$3)^2</f>
        <v>9</v>
      </c>
      <c r="F5" s="1">
        <f t="shared" ref="F5:F20" si="2">E5+D5</f>
        <v>10</v>
      </c>
      <c r="G5" s="1">
        <f t="shared" ref="G5:G20" si="3">SQRT(F5)</f>
        <v>3.1622776601683795</v>
      </c>
      <c r="I5">
        <v>3.16227766</v>
      </c>
    </row>
    <row r="6" spans="1:9" x14ac:dyDescent="0.25">
      <c r="A6">
        <v>3</v>
      </c>
      <c r="B6">
        <v>6</v>
      </c>
      <c r="D6" s="1">
        <f t="shared" si="0"/>
        <v>0</v>
      </c>
      <c r="E6" s="1">
        <f t="shared" si="1"/>
        <v>4</v>
      </c>
      <c r="F6" s="1">
        <f t="shared" si="2"/>
        <v>4</v>
      </c>
      <c r="G6" s="1">
        <f t="shared" si="3"/>
        <v>2</v>
      </c>
      <c r="I6">
        <v>2</v>
      </c>
    </row>
    <row r="7" spans="1:9" x14ac:dyDescent="0.25">
      <c r="A7">
        <v>3</v>
      </c>
      <c r="B7">
        <v>10</v>
      </c>
      <c r="D7" s="1">
        <f t="shared" si="0"/>
        <v>0</v>
      </c>
      <c r="E7" s="1">
        <f t="shared" si="1"/>
        <v>4</v>
      </c>
      <c r="F7" s="1">
        <f t="shared" si="2"/>
        <v>4</v>
      </c>
      <c r="G7" s="1">
        <f t="shared" si="3"/>
        <v>2</v>
      </c>
      <c r="I7">
        <v>2</v>
      </c>
    </row>
    <row r="8" spans="1:9" x14ac:dyDescent="0.25">
      <c r="A8">
        <v>3.5</v>
      </c>
      <c r="B8">
        <v>8</v>
      </c>
      <c r="D8" s="1">
        <f t="shared" si="0"/>
        <v>0.25</v>
      </c>
      <c r="E8" s="1">
        <f t="shared" si="1"/>
        <v>0</v>
      </c>
      <c r="F8" s="1">
        <f t="shared" si="2"/>
        <v>0.25</v>
      </c>
      <c r="G8" s="1">
        <f t="shared" si="3"/>
        <v>0.5</v>
      </c>
      <c r="I8">
        <v>0.5</v>
      </c>
    </row>
    <row r="9" spans="1:9" x14ac:dyDescent="0.25">
      <c r="A9">
        <v>2</v>
      </c>
      <c r="B9">
        <v>11</v>
      </c>
      <c r="D9" s="1">
        <f t="shared" si="0"/>
        <v>1</v>
      </c>
      <c r="E9" s="1">
        <f t="shared" si="1"/>
        <v>9</v>
      </c>
      <c r="F9" s="1">
        <f t="shared" si="2"/>
        <v>10</v>
      </c>
      <c r="G9" s="1">
        <f t="shared" si="3"/>
        <v>3.1622776601683795</v>
      </c>
      <c r="I9">
        <v>3.16227766</v>
      </c>
    </row>
    <row r="10" spans="1:9" x14ac:dyDescent="0.25">
      <c r="A10">
        <v>2</v>
      </c>
      <c r="B10">
        <v>9</v>
      </c>
      <c r="D10" s="1">
        <f t="shared" si="0"/>
        <v>1</v>
      </c>
      <c r="E10" s="1">
        <f t="shared" si="1"/>
        <v>1</v>
      </c>
      <c r="F10" s="1">
        <f t="shared" si="2"/>
        <v>2</v>
      </c>
      <c r="G10" s="1">
        <f t="shared" si="3"/>
        <v>1.4142135623730951</v>
      </c>
      <c r="I10">
        <v>1.4142135600000001</v>
      </c>
    </row>
    <row r="11" spans="1:9" x14ac:dyDescent="0.25">
      <c r="A11">
        <v>1</v>
      </c>
      <c r="B11">
        <v>7</v>
      </c>
      <c r="D11" s="1">
        <f t="shared" si="0"/>
        <v>4</v>
      </c>
      <c r="E11" s="1">
        <f t="shared" si="1"/>
        <v>1</v>
      </c>
      <c r="F11" s="1">
        <f t="shared" si="2"/>
        <v>5</v>
      </c>
      <c r="G11" s="1">
        <f t="shared" si="3"/>
        <v>2.2360679774997898</v>
      </c>
      <c r="I11">
        <v>2.2360679800000001</v>
      </c>
    </row>
    <row r="12" spans="1:9" x14ac:dyDescent="0.25">
      <c r="A12">
        <v>5</v>
      </c>
      <c r="B12">
        <v>3</v>
      </c>
      <c r="D12" s="1">
        <f t="shared" si="0"/>
        <v>4</v>
      </c>
      <c r="E12" s="1">
        <f t="shared" si="1"/>
        <v>25</v>
      </c>
      <c r="F12" s="1">
        <f t="shared" si="2"/>
        <v>29</v>
      </c>
      <c r="G12" s="1">
        <f t="shared" si="3"/>
        <v>5.3851648071345037</v>
      </c>
      <c r="I12">
        <v>5.38516481</v>
      </c>
    </row>
    <row r="13" spans="1:9" x14ac:dyDescent="0.25">
      <c r="A13">
        <v>3</v>
      </c>
      <c r="B13">
        <v>2</v>
      </c>
      <c r="D13" s="1">
        <f t="shared" si="0"/>
        <v>0</v>
      </c>
      <c r="E13" s="1">
        <f t="shared" si="1"/>
        <v>36</v>
      </c>
      <c r="F13" s="1">
        <f t="shared" si="2"/>
        <v>36</v>
      </c>
      <c r="G13" s="1">
        <f t="shared" si="3"/>
        <v>6</v>
      </c>
      <c r="I13">
        <v>6</v>
      </c>
    </row>
    <row r="14" spans="1:9" x14ac:dyDescent="0.25">
      <c r="A14">
        <v>1.5</v>
      </c>
      <c r="B14">
        <v>9</v>
      </c>
      <c r="D14" s="1">
        <f t="shared" si="0"/>
        <v>2.25</v>
      </c>
      <c r="E14" s="1">
        <f t="shared" si="1"/>
        <v>1</v>
      </c>
      <c r="F14" s="1">
        <f t="shared" si="2"/>
        <v>3.25</v>
      </c>
      <c r="G14" s="1">
        <f t="shared" si="3"/>
        <v>1.8027756377319946</v>
      </c>
      <c r="I14">
        <v>1.8027756399999999</v>
      </c>
    </row>
    <row r="15" spans="1:9" x14ac:dyDescent="0.25">
      <c r="A15">
        <v>7</v>
      </c>
      <c r="B15">
        <v>2</v>
      </c>
      <c r="D15" s="1">
        <f t="shared" si="0"/>
        <v>16</v>
      </c>
      <c r="E15" s="1">
        <f t="shared" si="1"/>
        <v>36</v>
      </c>
      <c r="F15" s="1">
        <f t="shared" si="2"/>
        <v>52</v>
      </c>
      <c r="G15" s="1">
        <f t="shared" si="3"/>
        <v>7.2111025509279782</v>
      </c>
      <c r="I15">
        <v>7.2111025499999997</v>
      </c>
    </row>
    <row r="16" spans="1:9" x14ac:dyDescent="0.25">
      <c r="A16">
        <v>6</v>
      </c>
      <c r="B16">
        <v>1</v>
      </c>
      <c r="D16" s="1">
        <f t="shared" si="0"/>
        <v>9</v>
      </c>
      <c r="E16" s="1">
        <f t="shared" si="1"/>
        <v>49</v>
      </c>
      <c r="F16" s="1">
        <f t="shared" si="2"/>
        <v>58</v>
      </c>
      <c r="G16" s="1">
        <f t="shared" si="3"/>
        <v>7.6157731058639087</v>
      </c>
      <c r="I16">
        <v>7.6157731100000001</v>
      </c>
    </row>
    <row r="17" spans="1:9" x14ac:dyDescent="0.25">
      <c r="A17">
        <v>3.8</v>
      </c>
      <c r="B17">
        <v>1</v>
      </c>
      <c r="D17" s="1">
        <f t="shared" si="0"/>
        <v>0.63999999999999968</v>
      </c>
      <c r="E17" s="1">
        <f t="shared" si="1"/>
        <v>49</v>
      </c>
      <c r="F17" s="1">
        <f t="shared" si="2"/>
        <v>49.64</v>
      </c>
      <c r="G17" s="1">
        <f t="shared" si="3"/>
        <v>7.0455659815234153</v>
      </c>
      <c r="I17">
        <v>7.0455659800000001</v>
      </c>
    </row>
    <row r="18" spans="1:9" x14ac:dyDescent="0.25">
      <c r="A18">
        <v>5.6</v>
      </c>
      <c r="B18">
        <v>4</v>
      </c>
      <c r="D18" s="1">
        <f t="shared" si="0"/>
        <v>6.759999999999998</v>
      </c>
      <c r="E18" s="1">
        <f t="shared" si="1"/>
        <v>16</v>
      </c>
      <c r="F18" s="1">
        <f t="shared" si="2"/>
        <v>22.759999999999998</v>
      </c>
      <c r="G18" s="1">
        <f t="shared" si="3"/>
        <v>4.7707441767506253</v>
      </c>
      <c r="I18">
        <v>4.7707441800000003</v>
      </c>
    </row>
    <row r="19" spans="1:9" x14ac:dyDescent="0.25">
      <c r="A19">
        <v>4</v>
      </c>
      <c r="B19">
        <v>2</v>
      </c>
      <c r="D19" s="1">
        <f t="shared" si="0"/>
        <v>1</v>
      </c>
      <c r="E19" s="1">
        <f t="shared" si="1"/>
        <v>36</v>
      </c>
      <c r="F19" s="1">
        <f t="shared" si="2"/>
        <v>37</v>
      </c>
      <c r="G19" s="1">
        <f t="shared" si="3"/>
        <v>6.0827625302982193</v>
      </c>
      <c r="I19">
        <v>6.0827625300000001</v>
      </c>
    </row>
    <row r="20" spans="1:9" x14ac:dyDescent="0.25">
      <c r="A20">
        <v>2</v>
      </c>
      <c r="B20">
        <v>5</v>
      </c>
      <c r="D20" s="1">
        <f t="shared" si="0"/>
        <v>1</v>
      </c>
      <c r="E20" s="1">
        <f t="shared" si="1"/>
        <v>9</v>
      </c>
      <c r="F20" s="1">
        <f t="shared" si="2"/>
        <v>10</v>
      </c>
      <c r="G20" s="1">
        <f t="shared" si="3"/>
        <v>3.1622776601683795</v>
      </c>
      <c r="I20">
        <v>3.16227766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K12" sqref="K12"/>
    </sheetView>
  </sheetViews>
  <sheetFormatPr defaultRowHeight="15" x14ac:dyDescent="0.25"/>
  <sheetData>
    <row r="1" spans="1:10" x14ac:dyDescent="0.25">
      <c r="B1" s="39" t="s">
        <v>63</v>
      </c>
      <c r="C1" s="39" t="s">
        <v>64</v>
      </c>
      <c r="D1" s="39" t="s">
        <v>65</v>
      </c>
      <c r="E1" s="39" t="s">
        <v>66</v>
      </c>
      <c r="F1" s="39" t="s">
        <v>67</v>
      </c>
      <c r="G1" s="39" t="s">
        <v>68</v>
      </c>
      <c r="H1" s="39" t="s">
        <v>69</v>
      </c>
      <c r="I1" s="39" t="s">
        <v>70</v>
      </c>
      <c r="J1" s="39" t="s">
        <v>71</v>
      </c>
    </row>
    <row r="2" spans="1:10" x14ac:dyDescent="0.25">
      <c r="A2" s="39">
        <v>0</v>
      </c>
      <c r="B2" s="40">
        <v>6</v>
      </c>
      <c r="C2" s="40">
        <v>148</v>
      </c>
      <c r="D2" s="40">
        <v>72</v>
      </c>
      <c r="E2" s="40">
        <v>35</v>
      </c>
      <c r="F2" s="40">
        <v>0</v>
      </c>
      <c r="G2" s="40">
        <v>33.6</v>
      </c>
      <c r="H2" s="40">
        <v>0.627</v>
      </c>
      <c r="I2" s="40">
        <v>50</v>
      </c>
      <c r="J2" s="40">
        <v>1</v>
      </c>
    </row>
    <row r="3" spans="1:10" x14ac:dyDescent="0.25">
      <c r="A3" s="39">
        <v>1</v>
      </c>
      <c r="B3" s="40">
        <v>1</v>
      </c>
      <c r="C3" s="40">
        <v>85</v>
      </c>
      <c r="D3" s="40">
        <v>66</v>
      </c>
      <c r="E3" s="40">
        <v>29</v>
      </c>
      <c r="F3" s="40">
        <v>0</v>
      </c>
      <c r="G3" s="40">
        <v>26.6</v>
      </c>
      <c r="H3" s="40">
        <v>0.35099999999999998</v>
      </c>
      <c r="I3" s="40">
        <v>31</v>
      </c>
      <c r="J3" s="40">
        <v>0</v>
      </c>
    </row>
    <row r="4" spans="1:10" x14ac:dyDescent="0.25">
      <c r="A4" s="39">
        <v>2</v>
      </c>
      <c r="B4" s="40">
        <v>8</v>
      </c>
      <c r="C4" s="40">
        <v>183</v>
      </c>
      <c r="D4" s="40">
        <v>64</v>
      </c>
      <c r="E4" s="40">
        <v>0</v>
      </c>
      <c r="F4" s="40">
        <v>0</v>
      </c>
      <c r="G4" s="40">
        <v>23.3</v>
      </c>
      <c r="H4" s="40">
        <v>0.67200000000000004</v>
      </c>
      <c r="I4" s="40">
        <v>32</v>
      </c>
      <c r="J4" s="40">
        <v>1</v>
      </c>
    </row>
    <row r="5" spans="1:10" x14ac:dyDescent="0.25">
      <c r="A5" s="39">
        <v>3</v>
      </c>
      <c r="B5" s="40">
        <v>1</v>
      </c>
      <c r="C5" s="40">
        <v>89</v>
      </c>
      <c r="D5" s="40">
        <v>66</v>
      </c>
      <c r="E5" s="40">
        <v>23</v>
      </c>
      <c r="F5" s="40">
        <v>94</v>
      </c>
      <c r="G5" s="40">
        <v>28.1</v>
      </c>
      <c r="H5" s="40">
        <v>0.16700000000000001</v>
      </c>
      <c r="I5" s="40">
        <v>21</v>
      </c>
      <c r="J5" s="40">
        <v>0</v>
      </c>
    </row>
    <row r="6" spans="1:10" x14ac:dyDescent="0.25">
      <c r="A6" s="39">
        <v>4</v>
      </c>
      <c r="B6" s="40">
        <v>0</v>
      </c>
      <c r="C6" s="40">
        <v>137</v>
      </c>
      <c r="D6" s="40">
        <v>40</v>
      </c>
      <c r="E6" s="40">
        <v>35</v>
      </c>
      <c r="F6" s="40">
        <v>168</v>
      </c>
      <c r="G6" s="40">
        <v>43.1</v>
      </c>
      <c r="H6" s="40">
        <v>2.2879999999999998</v>
      </c>
      <c r="I6" s="40">
        <v>33</v>
      </c>
      <c r="J6" s="4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Linear Regression</vt:lpstr>
      <vt:lpstr>Decision Tree</vt:lpstr>
      <vt:lpstr>Distance</vt:lpstr>
      <vt:lpstr>Sheet1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kalaivanan</dc:creator>
  <cp:lastModifiedBy>kalaivanan</cp:lastModifiedBy>
  <dcterms:created xsi:type="dcterms:W3CDTF">2020-11-01T07:27:16Z</dcterms:created>
  <dcterms:modified xsi:type="dcterms:W3CDTF">2021-04-16T07:29:08Z</dcterms:modified>
</cp:coreProperties>
</file>