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mp\ate\SPCC\"/>
    </mc:Choice>
  </mc:AlternateContent>
  <bookViews>
    <workbookView xWindow="0" yWindow="0" windowWidth="19200" windowHeight="7170" tabRatio="755"/>
  </bookViews>
  <sheets>
    <sheet name="X-R" sheetId="3" r:id="rId1"/>
    <sheet name="CPK" sheetId="4" r:id="rId2"/>
  </sheets>
  <calcPr calcId="152511"/>
  <customWorkbookViews>
    <customWorkbookView name="Alpha.guo--Review" guid="{754FC85E-76B5-484D-837B-A1CDE300AC8C}" maximized="1" windowWidth="796" windowHeight="407" activeSheetId="3"/>
  </customWorkbookViews>
</workbook>
</file>

<file path=xl/calcChain.xml><?xml version="1.0" encoding="utf-8"?>
<calcChain xmlns="http://schemas.openxmlformats.org/spreadsheetml/2006/main">
  <c r="AN30" i="4" l="1"/>
  <c r="AN31" i="4"/>
  <c r="AN29" i="4"/>
  <c r="AN27" i="4"/>
  <c r="AN28" i="4"/>
  <c r="AN26" i="4"/>
  <c r="R4" i="4"/>
  <c r="AG22" i="4"/>
  <c r="AH22" i="4"/>
  <c r="W14" i="4"/>
  <c r="W13" i="4"/>
  <c r="B9" i="3"/>
  <c r="B10" i="3"/>
  <c r="B11" i="3"/>
  <c r="B12" i="3"/>
  <c r="B13" i="3"/>
  <c r="B14" i="3"/>
  <c r="AG20" i="4"/>
  <c r="AH20" i="4"/>
  <c r="W11" i="4"/>
  <c r="W10" i="4"/>
  <c r="W20" i="4"/>
  <c r="W19" i="4"/>
  <c r="W9" i="4"/>
  <c r="AD16" i="3"/>
  <c r="AE28" i="3" s="1"/>
  <c r="W22" i="4" s="1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D14" i="3"/>
  <c r="W7" i="4" s="1"/>
  <c r="AE8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C15" i="3"/>
  <c r="D15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1" i="3"/>
  <c r="W8" i="4" l="1"/>
  <c r="AB46" i="3"/>
  <c r="AB20" i="4"/>
  <c r="AN15" i="4" s="1"/>
  <c r="Q5" i="3"/>
  <c r="K44" i="3" s="1"/>
  <c r="M4" i="3"/>
  <c r="F16" i="3" s="1"/>
  <c r="AB49" i="3"/>
  <c r="AB50" i="3"/>
  <c r="AE9" i="3"/>
  <c r="AB48" i="3"/>
  <c r="AD17" i="3"/>
  <c r="S5" i="3" s="1"/>
  <c r="O54" i="3" s="1"/>
  <c r="AB47" i="3"/>
  <c r="W44" i="3" l="1"/>
  <c r="AA44" i="3"/>
  <c r="N44" i="3"/>
  <c r="F44" i="3"/>
  <c r="C44" i="3"/>
  <c r="O44" i="3"/>
  <c r="V44" i="3"/>
  <c r="M44" i="3"/>
  <c r="R44" i="3"/>
  <c r="T44" i="3"/>
  <c r="U44" i="3"/>
  <c r="Y44" i="3"/>
  <c r="P44" i="3"/>
  <c r="J44" i="3"/>
  <c r="H44" i="3"/>
  <c r="S44" i="3"/>
  <c r="Z44" i="3"/>
  <c r="Q44" i="3"/>
  <c r="G44" i="3"/>
  <c r="I44" i="3"/>
  <c r="X44" i="3"/>
  <c r="E44" i="3"/>
  <c r="L44" i="3"/>
  <c r="M6" i="3"/>
  <c r="W6" i="4" s="1"/>
  <c r="AB45" i="3"/>
  <c r="AE24" i="3" s="1"/>
  <c r="W17" i="4" s="1"/>
  <c r="L16" i="3"/>
  <c r="V16" i="3"/>
  <c r="I16" i="3"/>
  <c r="J16" i="3"/>
  <c r="N16" i="3"/>
  <c r="Y16" i="3"/>
  <c r="E16" i="3"/>
  <c r="L38" i="3"/>
  <c r="S6" i="3" s="1"/>
  <c r="Q55" i="3" s="1"/>
  <c r="L40" i="3"/>
  <c r="G16" i="3"/>
  <c r="M16" i="3"/>
  <c r="Q16" i="3"/>
  <c r="C16" i="3"/>
  <c r="K16" i="3"/>
  <c r="R16" i="3"/>
  <c r="S16" i="3"/>
  <c r="H16" i="3"/>
  <c r="AN14" i="4"/>
  <c r="X16" i="3"/>
  <c r="O16" i="3"/>
  <c r="W16" i="3"/>
  <c r="W12" i="4"/>
  <c r="T16" i="3"/>
  <c r="D44" i="3"/>
  <c r="L37" i="3"/>
  <c r="AE25" i="3" s="1"/>
  <c r="D16" i="3"/>
  <c r="P16" i="3"/>
  <c r="AA16" i="3"/>
  <c r="Z16" i="3"/>
  <c r="AN16" i="4"/>
  <c r="B44" i="3"/>
  <c r="L39" i="3"/>
  <c r="S4" i="3" s="1"/>
  <c r="U16" i="3"/>
  <c r="Y54" i="3"/>
  <c r="V54" i="3"/>
  <c r="B54" i="3"/>
  <c r="Q54" i="3"/>
  <c r="P54" i="3"/>
  <c r="AA54" i="3"/>
  <c r="U54" i="3"/>
  <c r="F54" i="3"/>
  <c r="C54" i="3"/>
  <c r="S54" i="3"/>
  <c r="G54" i="3"/>
  <c r="L54" i="3"/>
  <c r="T54" i="3"/>
  <c r="E54" i="3"/>
  <c r="N54" i="3"/>
  <c r="R54" i="3"/>
  <c r="W54" i="3"/>
  <c r="Z54" i="3"/>
  <c r="M54" i="3"/>
  <c r="H54" i="3"/>
  <c r="D54" i="3"/>
  <c r="X54" i="3"/>
  <c r="I54" i="3"/>
  <c r="J54" i="3"/>
  <c r="K54" i="3"/>
  <c r="Q4" i="3"/>
  <c r="Q6" i="3"/>
  <c r="AE26" i="3" l="1"/>
  <c r="AE27" i="3"/>
  <c r="G53" i="3"/>
  <c r="H53" i="3"/>
  <c r="O53" i="3"/>
  <c r="AE29" i="3"/>
  <c r="W26" i="4" s="1"/>
  <c r="AE30" i="3"/>
  <c r="W25" i="4" s="1"/>
  <c r="N53" i="3"/>
  <c r="E53" i="3"/>
  <c r="C55" i="3"/>
  <c r="W53" i="3"/>
  <c r="Z53" i="3"/>
  <c r="X53" i="3"/>
  <c r="E55" i="3"/>
  <c r="J53" i="3"/>
  <c r="AA53" i="3"/>
  <c r="T53" i="3"/>
  <c r="Z55" i="3"/>
  <c r="P53" i="3"/>
  <c r="L53" i="3"/>
  <c r="S53" i="3"/>
  <c r="Y53" i="3"/>
  <c r="Y55" i="3"/>
  <c r="B53" i="3"/>
  <c r="C53" i="3"/>
  <c r="J55" i="3"/>
  <c r="I53" i="3"/>
  <c r="D53" i="3"/>
  <c r="K55" i="3"/>
  <c r="F53" i="3"/>
  <c r="K53" i="3"/>
  <c r="X55" i="3"/>
  <c r="N55" i="3"/>
  <c r="R55" i="3"/>
  <c r="U53" i="3"/>
  <c r="R53" i="3"/>
  <c r="Q53" i="3"/>
  <c r="F55" i="3"/>
  <c r="T55" i="3"/>
  <c r="D55" i="3"/>
  <c r="H55" i="3"/>
  <c r="M53" i="3"/>
  <c r="V53" i="3"/>
  <c r="P55" i="3"/>
  <c r="AA55" i="3"/>
  <c r="M55" i="3"/>
  <c r="L55" i="3"/>
  <c r="W55" i="3"/>
  <c r="I55" i="3"/>
  <c r="V55" i="3"/>
  <c r="G55" i="3"/>
  <c r="S55" i="3"/>
  <c r="U55" i="3"/>
  <c r="O55" i="3"/>
  <c r="B55" i="3"/>
  <c r="AC20" i="3"/>
  <c r="W21" i="4" s="1"/>
  <c r="AB19" i="4"/>
  <c r="W18" i="4"/>
  <c r="W15" i="4"/>
  <c r="B43" i="3"/>
  <c r="P43" i="3"/>
  <c r="T43" i="3"/>
  <c r="Q43" i="3"/>
  <c r="AA43" i="3"/>
  <c r="C43" i="3"/>
  <c r="F43" i="3"/>
  <c r="X43" i="3"/>
  <c r="L43" i="3"/>
  <c r="N43" i="3"/>
  <c r="U43" i="3"/>
  <c r="G43" i="3"/>
  <c r="J43" i="3"/>
  <c r="I43" i="3"/>
  <c r="E43" i="3"/>
  <c r="H43" i="3"/>
  <c r="K43" i="3"/>
  <c r="O43" i="3"/>
  <c r="R43" i="3"/>
  <c r="Y43" i="3"/>
  <c r="V43" i="3"/>
  <c r="Z43" i="3"/>
  <c r="AH21" i="4"/>
  <c r="S43" i="3"/>
  <c r="M43" i="3"/>
  <c r="W43" i="3"/>
  <c r="D43" i="3"/>
  <c r="C45" i="3"/>
  <c r="B45" i="3"/>
  <c r="L45" i="3"/>
  <c r="P45" i="3"/>
  <c r="O45" i="3"/>
  <c r="D45" i="3"/>
  <c r="G45" i="3"/>
  <c r="F45" i="3"/>
  <c r="T45" i="3"/>
  <c r="H45" i="3"/>
  <c r="Z45" i="3"/>
  <c r="K45" i="3"/>
  <c r="J45" i="3"/>
  <c r="E45" i="3"/>
  <c r="Q45" i="3"/>
  <c r="N45" i="3"/>
  <c r="X45" i="3"/>
  <c r="M45" i="3"/>
  <c r="S45" i="3"/>
  <c r="R45" i="3"/>
  <c r="U45" i="3"/>
  <c r="W45" i="3"/>
  <c r="I45" i="3"/>
  <c r="V45" i="3"/>
  <c r="Y45" i="3"/>
  <c r="W16" i="4"/>
  <c r="AA45" i="3"/>
  <c r="AG21" i="4"/>
  <c r="AE31" i="3" l="1"/>
  <c r="AN5" i="4"/>
  <c r="AN6" i="4" s="1"/>
  <c r="AN7" i="4" s="1"/>
  <c r="AN21" i="4"/>
  <c r="AN23" i="4"/>
  <c r="AH23" i="4"/>
  <c r="AH19" i="4" s="1"/>
  <c r="AN19" i="4"/>
  <c r="AG23" i="4"/>
  <c r="AG19" i="4" s="1"/>
  <c r="AN24" i="4"/>
  <c r="AN22" i="4"/>
  <c r="AN13" i="4"/>
  <c r="AN17" i="4"/>
  <c r="AN11" i="4"/>
  <c r="AN20" i="4"/>
  <c r="AN8" i="4"/>
  <c r="AN9" i="4" s="1"/>
  <c r="AN10" i="4" s="1"/>
  <c r="AN18" i="4"/>
  <c r="AN12" i="4"/>
  <c r="AN25" i="4"/>
  <c r="W23" i="4"/>
  <c r="W24" i="4"/>
  <c r="AI19" i="4" l="1"/>
  <c r="AB21" i="4" s="1"/>
  <c r="AK57" i="4" s="1"/>
  <c r="AG5" i="4"/>
  <c r="AK5" i="4"/>
  <c r="AE5" i="4"/>
  <c r="AK6" i="4" l="1"/>
  <c r="AK7" i="4" s="1"/>
  <c r="AK8" i="4" s="1"/>
  <c r="AK9" i="4" s="1"/>
  <c r="AK10" i="4" s="1"/>
  <c r="AK11" i="4" s="1"/>
  <c r="AE6" i="4"/>
  <c r="AE7" i="4" s="1"/>
  <c r="AE8" i="4" s="1"/>
  <c r="AE9" i="4" s="1"/>
  <c r="AE10" i="4" s="1"/>
  <c r="AE11" i="4" s="1"/>
  <c r="AE12" i="4" s="1"/>
  <c r="AE13" i="4" s="1"/>
  <c r="AE14" i="4" s="1"/>
  <c r="AE15" i="4" s="1"/>
  <c r="AB6" i="4"/>
  <c r="AA5" i="4"/>
  <c r="AH5" i="4" s="1"/>
  <c r="AG6" i="4"/>
  <c r="AA6" i="4" l="1"/>
  <c r="AH6" i="4" s="1"/>
  <c r="AB7" i="4"/>
  <c r="AG7" i="4"/>
  <c r="AK12" i="4"/>
  <c r="AB8" i="4" l="1"/>
  <c r="AA7" i="4"/>
  <c r="AH7" i="4" s="1"/>
  <c r="AG8" i="4"/>
  <c r="AK13" i="4"/>
  <c r="AB9" i="4" l="1"/>
  <c r="AA8" i="4"/>
  <c r="AH8" i="4" s="1"/>
  <c r="AG9" i="4"/>
  <c r="AK14" i="4"/>
  <c r="AA9" i="4" l="1"/>
  <c r="AH9" i="4" s="1"/>
  <c r="AG10" i="4"/>
  <c r="AB10" i="4"/>
  <c r="AK15" i="4"/>
  <c r="AB11" i="4" l="1"/>
  <c r="AG11" i="4"/>
  <c r="AA10" i="4"/>
  <c r="AH10" i="4" s="1"/>
  <c r="AK16" i="4"/>
  <c r="AB12" i="4" l="1"/>
  <c r="AG12" i="4"/>
  <c r="AA11" i="4"/>
  <c r="AH11" i="4" s="1"/>
  <c r="AK17" i="4"/>
  <c r="AB13" i="4" l="1"/>
  <c r="AG13" i="4"/>
  <c r="AA12" i="4"/>
  <c r="AH12" i="4" s="1"/>
  <c r="AK18" i="4"/>
  <c r="AB14" i="4" l="1"/>
  <c r="AA13" i="4"/>
  <c r="AH13" i="4" s="1"/>
  <c r="AG14" i="4"/>
  <c r="AK19" i="4"/>
  <c r="AG15" i="4" l="1"/>
  <c r="AA15" i="4" s="1"/>
  <c r="AA14" i="4"/>
  <c r="AH14" i="4" s="1"/>
  <c r="AB15" i="4"/>
  <c r="AK20" i="4"/>
  <c r="AH15" i="4" l="1"/>
  <c r="AH16" i="4" s="1"/>
  <c r="AB22" i="4" s="1"/>
  <c r="AL20" i="4" s="1"/>
  <c r="AK21" i="4"/>
  <c r="AL15" i="4" l="1"/>
  <c r="AL7" i="4"/>
  <c r="AL8" i="4"/>
  <c r="AL12" i="4"/>
  <c r="AL9" i="4"/>
  <c r="AL16" i="4"/>
  <c r="AL5" i="4"/>
  <c r="AL6" i="4"/>
  <c r="AL10" i="4"/>
  <c r="AL11" i="4"/>
  <c r="AL14" i="4"/>
  <c r="AL13" i="4"/>
  <c r="AL17" i="4"/>
  <c r="AL18" i="4"/>
  <c r="AL19" i="4"/>
  <c r="AL21" i="4"/>
  <c r="AK22" i="4"/>
  <c r="AK23" i="4" l="1"/>
  <c r="AL22" i="4"/>
  <c r="AL23" i="4" l="1"/>
  <c r="AK24" i="4"/>
  <c r="AL24" i="4" l="1"/>
  <c r="AK25" i="4"/>
  <c r="AK26" i="4" l="1"/>
  <c r="AL25" i="4"/>
  <c r="AK27" i="4" l="1"/>
  <c r="AL26" i="4"/>
  <c r="AL27" i="4" l="1"/>
  <c r="AK28" i="4"/>
  <c r="AL28" i="4" l="1"/>
  <c r="AK29" i="4"/>
  <c r="AK30" i="4" l="1"/>
  <c r="AL29" i="4"/>
  <c r="AK31" i="4" l="1"/>
  <c r="AL30" i="4"/>
  <c r="AL31" i="4" l="1"/>
  <c r="AK32" i="4"/>
  <c r="AL32" i="4" l="1"/>
  <c r="AK33" i="4"/>
  <c r="AL33" i="4" l="1"/>
  <c r="AK34" i="4"/>
  <c r="AK35" i="4" l="1"/>
  <c r="AL34" i="4"/>
  <c r="AL35" i="4" l="1"/>
  <c r="AK36" i="4"/>
  <c r="AL36" i="4" l="1"/>
  <c r="AK37" i="4"/>
  <c r="AL37" i="4" l="1"/>
  <c r="AK38" i="4"/>
  <c r="AK39" i="4" l="1"/>
  <c r="AL38" i="4"/>
  <c r="AL39" i="4" l="1"/>
  <c r="AK40" i="4"/>
  <c r="AK41" i="4" l="1"/>
  <c r="AL40" i="4"/>
  <c r="AL41" i="4" l="1"/>
  <c r="AK42" i="4"/>
  <c r="AL42" i="4" l="1"/>
  <c r="AK43" i="4"/>
  <c r="AK44" i="4" l="1"/>
  <c r="AL43" i="4"/>
  <c r="AK45" i="4" l="1"/>
  <c r="AL44" i="4"/>
  <c r="AK46" i="4" l="1"/>
  <c r="AL45" i="4"/>
  <c r="AL46" i="4" l="1"/>
  <c r="AK47" i="4"/>
  <c r="AL47" i="4" l="1"/>
  <c r="AK48" i="4"/>
  <c r="AK49" i="4" l="1"/>
  <c r="AL48" i="4"/>
  <c r="AL49" i="4" l="1"/>
  <c r="AK50" i="4"/>
  <c r="AK51" i="4" l="1"/>
  <c r="AL50" i="4"/>
  <c r="AL51" i="4" l="1"/>
  <c r="AK52" i="4"/>
  <c r="AK53" i="4" l="1"/>
  <c r="AL52" i="4"/>
  <c r="AK54" i="4" l="1"/>
  <c r="AL53" i="4"/>
  <c r="AK55" i="4" l="1"/>
  <c r="AL54" i="4"/>
  <c r="AL55" i="4" l="1"/>
  <c r="AB23" i="4" s="1"/>
  <c r="AL57" i="4" l="1"/>
  <c r="AO18" i="4"/>
  <c r="AO30" i="4"/>
  <c r="AO21" i="4"/>
  <c r="AO27" i="4"/>
  <c r="AO6" i="4"/>
  <c r="AO9" i="4"/>
  <c r="AO15" i="4"/>
  <c r="AO12" i="4"/>
  <c r="AO24" i="4"/>
</calcChain>
</file>

<file path=xl/sharedStrings.xml><?xml version="1.0" encoding="utf-8"?>
<sst xmlns="http://schemas.openxmlformats.org/spreadsheetml/2006/main" count="143" uniqueCount="129">
  <si>
    <t xml:space="preserve"> </t>
  </si>
  <si>
    <t>合　　　計</t>
  </si>
  <si>
    <t>ΣＸ＝</t>
  </si>
  <si>
    <t>X</t>
  </si>
  <si>
    <t>ΣＲ＝</t>
  </si>
  <si>
    <t>UCL</t>
  </si>
  <si>
    <t>CL</t>
  </si>
  <si>
    <t>LCL</t>
  </si>
  <si>
    <t>ΣＸ</t>
  </si>
  <si>
    <t>Ｘ</t>
  </si>
  <si>
    <t>Ｘ＝</t>
  </si>
  <si>
    <t>R</t>
  </si>
  <si>
    <t>圖</t>
    <phoneticPr fontId="6" type="noConversion"/>
  </si>
  <si>
    <t>量測數值的判定條件</t>
    <phoneticPr fontId="3" type="noConversion"/>
  </si>
  <si>
    <t>群組數大小</t>
    <phoneticPr fontId="3" type="noConversion"/>
  </si>
  <si>
    <t>管制項目</t>
    <phoneticPr fontId="3" type="noConversion"/>
  </si>
  <si>
    <t>Description</t>
  </si>
  <si>
    <t>Value</t>
  </si>
  <si>
    <t>Normal</t>
  </si>
  <si>
    <t>Mean</t>
  </si>
  <si>
    <t>Delta</t>
  </si>
  <si>
    <t>Multiplier</t>
  </si>
  <si>
    <t>Maximum</t>
  </si>
  <si>
    <t>Range</t>
  </si>
  <si>
    <t>組界</t>
  </si>
  <si>
    <t>頻率</t>
  </si>
  <si>
    <t>其他</t>
  </si>
  <si>
    <t>The limits are calculated as:</t>
  </si>
  <si>
    <t>Minimum</t>
  </si>
  <si>
    <t>delta</t>
  </si>
  <si>
    <t>Selected</t>
  </si>
  <si>
    <t>LSL or USL</t>
  </si>
  <si>
    <t>LCL or UCL for  X</t>
  </si>
  <si>
    <t xml:space="preserve">CPU </t>
    <phoneticPr fontId="6" type="noConversion"/>
  </si>
  <si>
    <t xml:space="preserve">CPL </t>
    <phoneticPr fontId="6" type="noConversion"/>
  </si>
  <si>
    <t xml:space="preserve">Cp </t>
    <phoneticPr fontId="6" type="noConversion"/>
  </si>
  <si>
    <t>R</t>
    <phoneticPr fontId="6" type="noConversion"/>
  </si>
  <si>
    <t>本</t>
    <phoneticPr fontId="3" type="noConversion"/>
  </si>
  <si>
    <t>測</t>
    <phoneticPr fontId="3" type="noConversion"/>
  </si>
  <si>
    <t>定</t>
    <phoneticPr fontId="3" type="noConversion"/>
  </si>
  <si>
    <r>
      <t xml:space="preserve">&gt;  USL  </t>
    </r>
    <r>
      <rPr>
        <sz val="10"/>
        <color indexed="56"/>
        <rFont val="新細明體"/>
        <family val="1"/>
        <charset val="136"/>
      </rPr>
      <t>藍色</t>
    </r>
    <phoneticPr fontId="3" type="noConversion"/>
  </si>
  <si>
    <t>值</t>
    <phoneticPr fontId="3" type="noConversion"/>
  </si>
  <si>
    <r>
      <t xml:space="preserve">&lt;  LSL  </t>
    </r>
    <r>
      <rPr>
        <sz val="10"/>
        <color indexed="10"/>
        <rFont val="新細明體"/>
        <family val="1"/>
        <charset val="136"/>
      </rPr>
      <t>紅色</t>
    </r>
    <phoneticPr fontId="3" type="noConversion"/>
  </si>
  <si>
    <t>R=</t>
    <phoneticPr fontId="6" type="noConversion"/>
  </si>
  <si>
    <t>x</t>
    <phoneticPr fontId="3" type="noConversion"/>
  </si>
  <si>
    <r>
      <t xml:space="preserve"> </t>
    </r>
    <r>
      <rPr>
        <sz val="14"/>
        <rFont val="新細明體"/>
        <family val="1"/>
        <charset val="136"/>
      </rPr>
      <t>製</t>
    </r>
    <r>
      <rPr>
        <sz val="14"/>
        <rFont val="Arial"/>
        <family val="2"/>
      </rPr>
      <t xml:space="preserve">  </t>
    </r>
    <r>
      <rPr>
        <sz val="14"/>
        <rFont val="新細明體"/>
        <family val="1"/>
        <charset val="136"/>
      </rPr>
      <t>品</t>
    </r>
    <r>
      <rPr>
        <sz val="14"/>
        <rFont val="Arial"/>
        <family val="2"/>
      </rPr>
      <t xml:space="preserve"> </t>
    </r>
  </si>
  <si>
    <r>
      <t>名</t>
    </r>
    <r>
      <rPr>
        <sz val="14"/>
        <rFont val="Arial"/>
        <family val="2"/>
      </rPr>
      <t xml:space="preserve">  </t>
    </r>
    <r>
      <rPr>
        <sz val="14"/>
        <rFont val="新細明體"/>
        <family val="1"/>
        <charset val="136"/>
      </rPr>
      <t>稱</t>
    </r>
  </si>
  <si>
    <r>
      <t>上限</t>
    </r>
    <r>
      <rPr>
        <sz val="10"/>
        <rFont val="Arial"/>
        <family val="2"/>
      </rPr>
      <t xml:space="preserve"> USL</t>
    </r>
    <phoneticPr fontId="3" type="noConversion"/>
  </si>
  <si>
    <t>總組數</t>
    <phoneticPr fontId="3" type="noConversion"/>
  </si>
  <si>
    <t>抽樣方法</t>
    <phoneticPr fontId="3" type="noConversion"/>
  </si>
  <si>
    <t>測量單位</t>
    <phoneticPr fontId="3" type="noConversion"/>
  </si>
  <si>
    <r>
      <t>下限</t>
    </r>
    <r>
      <rPr>
        <sz val="10"/>
        <rFont val="Arial"/>
        <family val="2"/>
      </rPr>
      <t xml:space="preserve"> LSL</t>
    </r>
    <phoneticPr fontId="3" type="noConversion"/>
  </si>
  <si>
    <r>
      <t>部</t>
    </r>
    <r>
      <rPr>
        <b/>
        <sz val="12"/>
        <rFont val="Arial"/>
        <family val="2"/>
      </rPr>
      <t xml:space="preserve"> </t>
    </r>
    <r>
      <rPr>
        <b/>
        <sz val="12"/>
        <rFont val="新細明體"/>
        <family val="1"/>
        <charset val="136"/>
      </rPr>
      <t>門</t>
    </r>
    <r>
      <rPr>
        <b/>
        <sz val="12"/>
        <rFont val="Arial"/>
        <family val="2"/>
      </rPr>
      <t>:</t>
    </r>
    <phoneticPr fontId="10" type="noConversion"/>
  </si>
  <si>
    <r>
      <t>機</t>
    </r>
    <r>
      <rPr>
        <b/>
        <sz val="12"/>
        <rFont val="Arial"/>
        <family val="2"/>
      </rPr>
      <t xml:space="preserve"> </t>
    </r>
    <r>
      <rPr>
        <b/>
        <sz val="12"/>
        <rFont val="新細明體"/>
        <family val="1"/>
        <charset val="136"/>
      </rPr>
      <t>台</t>
    </r>
    <r>
      <rPr>
        <b/>
        <sz val="12"/>
        <rFont val="Arial"/>
        <family val="2"/>
      </rPr>
      <t>:</t>
    </r>
    <phoneticPr fontId="10" type="noConversion"/>
  </si>
  <si>
    <r>
      <t>操</t>
    </r>
    <r>
      <rPr>
        <b/>
        <sz val="12"/>
        <rFont val="Arial"/>
        <family val="2"/>
      </rPr>
      <t xml:space="preserve"> </t>
    </r>
    <r>
      <rPr>
        <b/>
        <sz val="12"/>
        <rFont val="新細明體"/>
        <family val="1"/>
        <charset val="136"/>
      </rPr>
      <t>作</t>
    </r>
    <r>
      <rPr>
        <b/>
        <sz val="12"/>
        <rFont val="Arial"/>
        <family val="2"/>
      </rPr>
      <t xml:space="preserve"> </t>
    </r>
    <r>
      <rPr>
        <b/>
        <sz val="12"/>
        <rFont val="新細明體"/>
        <family val="1"/>
        <charset val="136"/>
      </rPr>
      <t>者</t>
    </r>
    <r>
      <rPr>
        <b/>
        <sz val="12"/>
        <rFont val="Arial"/>
        <family val="2"/>
      </rPr>
      <t>:</t>
    </r>
    <phoneticPr fontId="10" type="noConversion"/>
  </si>
  <si>
    <t>批</t>
    <phoneticPr fontId="3" type="noConversion"/>
  </si>
  <si>
    <t>號</t>
    <phoneticPr fontId="3" type="noConversion"/>
  </si>
  <si>
    <r>
      <t>日</t>
    </r>
    <r>
      <rPr>
        <b/>
        <sz val="12"/>
        <rFont val="Arial"/>
        <family val="2"/>
      </rPr>
      <t xml:space="preserve"> </t>
    </r>
    <r>
      <rPr>
        <b/>
        <sz val="12"/>
        <rFont val="新細明體"/>
        <family val="1"/>
        <charset val="136"/>
      </rPr>
      <t>期</t>
    </r>
    <r>
      <rPr>
        <b/>
        <sz val="12"/>
        <rFont val="Arial"/>
        <family val="2"/>
      </rPr>
      <t>:</t>
    </r>
    <phoneticPr fontId="10" type="noConversion"/>
  </si>
  <si>
    <t>樣</t>
    <phoneticPr fontId="3" type="noConversion"/>
  </si>
  <si>
    <r>
      <t>總組數</t>
    </r>
    <r>
      <rPr>
        <b/>
        <sz val="12"/>
        <rFont val="Arial"/>
        <family val="2"/>
      </rPr>
      <t xml:space="preserve"> (Sub Group)</t>
    </r>
    <phoneticPr fontId="3" type="noConversion"/>
  </si>
  <si>
    <r>
      <t>總數</t>
    </r>
    <r>
      <rPr>
        <b/>
        <sz val="12"/>
        <rFont val="Arial"/>
        <family val="2"/>
      </rPr>
      <t xml:space="preserve"> (Count)</t>
    </r>
    <phoneticPr fontId="11" type="noConversion"/>
  </si>
  <si>
    <r>
      <t>平均值</t>
    </r>
    <r>
      <rPr>
        <b/>
        <sz val="12"/>
        <rFont val="Arial"/>
        <family val="2"/>
      </rPr>
      <t xml:space="preserve"> (Average)</t>
    </r>
    <phoneticPr fontId="11" type="noConversion"/>
  </si>
  <si>
    <r>
      <t>最小值</t>
    </r>
    <r>
      <rPr>
        <b/>
        <sz val="12"/>
        <rFont val="Arial"/>
        <family val="2"/>
      </rPr>
      <t xml:space="preserve"> (Minimum)</t>
    </r>
    <phoneticPr fontId="11" type="noConversion"/>
  </si>
  <si>
    <r>
      <t>最大值</t>
    </r>
    <r>
      <rPr>
        <b/>
        <sz val="12"/>
        <rFont val="Arial"/>
        <family val="2"/>
      </rPr>
      <t xml:space="preserve"> (Maximum)</t>
    </r>
    <phoneticPr fontId="11" type="noConversion"/>
  </si>
  <si>
    <r>
      <t xml:space="preserve">   </t>
    </r>
    <r>
      <rPr>
        <sz val="11"/>
        <rFont val="新細明體"/>
        <family val="1"/>
        <charset val="136"/>
      </rPr>
      <t>Ｎ＝</t>
    </r>
    <phoneticPr fontId="6" type="noConversion"/>
  </si>
  <si>
    <r>
      <t>中位數</t>
    </r>
    <r>
      <rPr>
        <b/>
        <sz val="12"/>
        <rFont val="Arial"/>
        <family val="2"/>
      </rPr>
      <t xml:space="preserve"> (Median)</t>
    </r>
    <phoneticPr fontId="11" type="noConversion"/>
  </si>
  <si>
    <r>
      <t>群組數大小</t>
    </r>
    <r>
      <rPr>
        <b/>
        <sz val="12"/>
        <rFont val="Arial"/>
        <family val="2"/>
      </rPr>
      <t>(n)</t>
    </r>
    <phoneticPr fontId="6" type="noConversion"/>
  </si>
  <si>
    <r>
      <t>規格上限</t>
    </r>
    <r>
      <rPr>
        <b/>
        <sz val="12"/>
        <rFont val="Arial"/>
        <family val="2"/>
      </rPr>
      <t xml:space="preserve"> USL</t>
    </r>
    <phoneticPr fontId="6" type="noConversion"/>
  </si>
  <si>
    <r>
      <t>規格下限</t>
    </r>
    <r>
      <rPr>
        <b/>
        <sz val="12"/>
        <rFont val="Arial"/>
        <family val="2"/>
      </rPr>
      <t xml:space="preserve"> LSL</t>
    </r>
    <phoneticPr fontId="6" type="noConversion"/>
  </si>
  <si>
    <r>
      <t>管制上限</t>
    </r>
    <r>
      <rPr>
        <b/>
        <sz val="12"/>
        <rFont val="Arial"/>
        <family val="2"/>
      </rPr>
      <t>UCL (X)</t>
    </r>
    <phoneticPr fontId="6" type="noConversion"/>
  </si>
  <si>
    <r>
      <t>預估不良率</t>
    </r>
    <r>
      <rPr>
        <sz val="12"/>
        <rFont val="Arial"/>
        <family val="2"/>
      </rPr>
      <t xml:space="preserve"> (PPM)</t>
    </r>
    <phoneticPr fontId="6" type="noConversion"/>
  </si>
  <si>
    <r>
      <t>管制下限</t>
    </r>
    <r>
      <rPr>
        <b/>
        <sz val="12"/>
        <rFont val="Arial"/>
        <family val="2"/>
      </rPr>
      <t>LCL (X)</t>
    </r>
    <phoneticPr fontId="6" type="noConversion"/>
  </si>
  <si>
    <r>
      <t>標準差</t>
    </r>
    <r>
      <rPr>
        <b/>
        <sz val="12"/>
        <rFont val="Arial"/>
        <family val="2"/>
      </rPr>
      <t xml:space="preserve"> (Std.Dev.)</t>
    </r>
    <phoneticPr fontId="6" type="noConversion"/>
  </si>
  <si>
    <r>
      <t>標準差</t>
    </r>
    <r>
      <rPr>
        <b/>
        <sz val="12"/>
        <rFont val="Arial"/>
        <family val="2"/>
      </rPr>
      <t xml:space="preserve"> (Sigma Hat)</t>
    </r>
    <phoneticPr fontId="6" type="noConversion"/>
  </si>
  <si>
    <r>
      <t>偏度</t>
    </r>
    <r>
      <rPr>
        <b/>
        <sz val="12"/>
        <rFont val="Arial"/>
        <family val="2"/>
      </rPr>
      <t xml:space="preserve"> (</t>
    </r>
    <r>
      <rPr>
        <b/>
        <sz val="10"/>
        <rFont val="Arial"/>
        <family val="2"/>
      </rPr>
      <t>Skewness</t>
    </r>
    <r>
      <rPr>
        <b/>
        <sz val="12"/>
        <rFont val="Arial"/>
        <family val="2"/>
      </rPr>
      <t>)</t>
    </r>
    <phoneticPr fontId="11" type="noConversion"/>
  </si>
  <si>
    <t>製程能力分析</t>
    <phoneticPr fontId="6" type="noConversion"/>
  </si>
  <si>
    <r>
      <t>峰度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(</t>
    </r>
    <r>
      <rPr>
        <b/>
        <sz val="10"/>
        <rFont val="Arial"/>
        <family val="2"/>
      </rPr>
      <t>Kurtosis</t>
    </r>
    <r>
      <rPr>
        <b/>
        <sz val="12"/>
        <rFont val="Arial"/>
        <family val="2"/>
      </rPr>
      <t>)</t>
    </r>
    <phoneticPr fontId="11" type="noConversion"/>
  </si>
  <si>
    <t xml:space="preserve"> Std.Dev.=</t>
    <phoneticPr fontId="3" type="noConversion"/>
  </si>
  <si>
    <r>
      <t>預估不良率〈</t>
    </r>
    <r>
      <rPr>
        <b/>
        <sz val="12"/>
        <rFont val="Arial"/>
        <family val="2"/>
      </rPr>
      <t>PPM</t>
    </r>
    <r>
      <rPr>
        <b/>
        <sz val="12"/>
        <rFont val="新細明體"/>
        <family val="1"/>
        <charset val="136"/>
      </rPr>
      <t>〉</t>
    </r>
    <r>
      <rPr>
        <b/>
        <sz val="12"/>
        <rFont val="Arial"/>
        <family val="2"/>
      </rPr>
      <t xml:space="preserve">(Out of Spec.) </t>
    </r>
    <phoneticPr fontId="6" type="noConversion"/>
  </si>
  <si>
    <t xml:space="preserve"> Sigma  =</t>
    <phoneticPr fontId="6" type="noConversion"/>
  </si>
  <si>
    <t xml:space="preserve">Ca </t>
    <phoneticPr fontId="6" type="noConversion"/>
  </si>
  <si>
    <r>
      <t>ＰＰＫ</t>
    </r>
    <r>
      <rPr>
        <sz val="12"/>
        <rFont val="Arial"/>
        <family val="2"/>
      </rPr>
      <t>=</t>
    </r>
  </si>
  <si>
    <t xml:space="preserve">   PP =</t>
    <phoneticPr fontId="3" type="noConversion"/>
  </si>
  <si>
    <t xml:space="preserve"> Ca =</t>
    <phoneticPr fontId="6" type="noConversion"/>
  </si>
  <si>
    <r>
      <t>ＣＰＫ</t>
    </r>
    <r>
      <rPr>
        <sz val="12"/>
        <rFont val="Arial"/>
        <family val="2"/>
      </rPr>
      <t>=</t>
    </r>
  </si>
  <si>
    <t>Cpk</t>
    <phoneticPr fontId="6" type="noConversion"/>
  </si>
  <si>
    <t xml:space="preserve">   CP =</t>
    <phoneticPr fontId="3" type="noConversion"/>
  </si>
  <si>
    <t>USL</t>
    <phoneticPr fontId="6" type="noConversion"/>
  </si>
  <si>
    <t>LSL</t>
    <phoneticPr fontId="6" type="noConversion"/>
  </si>
  <si>
    <t>Grade =</t>
    <phoneticPr fontId="6" type="noConversion"/>
  </si>
  <si>
    <r>
      <t>規</t>
    </r>
    <r>
      <rPr>
        <sz val="12"/>
        <rFont val="Arial"/>
        <family val="2"/>
      </rPr>
      <t xml:space="preserve">    </t>
    </r>
    <r>
      <rPr>
        <sz val="12"/>
        <rFont val="新細明體"/>
        <family val="1"/>
        <charset val="136"/>
      </rPr>
      <t>格</t>
    </r>
    <phoneticPr fontId="3" type="noConversion"/>
  </si>
  <si>
    <r>
      <t>標</t>
    </r>
    <r>
      <rPr>
        <sz val="12"/>
        <rFont val="Arial"/>
        <family val="2"/>
      </rPr>
      <t xml:space="preserve">   </t>
    </r>
    <r>
      <rPr>
        <sz val="12"/>
        <rFont val="新細明體"/>
        <family val="1"/>
        <charset val="136"/>
      </rPr>
      <t>準</t>
    </r>
    <phoneticPr fontId="3" type="noConversion"/>
  </si>
  <si>
    <r>
      <t xml:space="preserve">X    </t>
    </r>
    <r>
      <rPr>
        <sz val="12"/>
        <rFont val="新細明體"/>
        <family val="1"/>
        <charset val="136"/>
      </rPr>
      <t>圖</t>
    </r>
    <phoneticPr fontId="3" type="noConversion"/>
  </si>
  <si>
    <r>
      <t>機</t>
    </r>
    <r>
      <rPr>
        <sz val="12"/>
        <rFont val="Arial"/>
        <family val="2"/>
      </rPr>
      <t xml:space="preserve">   </t>
    </r>
    <r>
      <rPr>
        <sz val="12"/>
        <rFont val="新細明體"/>
        <family val="1"/>
        <charset val="136"/>
      </rPr>
      <t>別</t>
    </r>
    <phoneticPr fontId="3" type="noConversion"/>
  </si>
  <si>
    <r>
      <t>測</t>
    </r>
    <r>
      <rPr>
        <sz val="12"/>
        <rFont val="Arial"/>
        <family val="2"/>
      </rPr>
      <t xml:space="preserve"> </t>
    </r>
    <r>
      <rPr>
        <sz val="12"/>
        <rFont val="新細明體"/>
        <family val="1"/>
        <charset val="136"/>
      </rPr>
      <t>定</t>
    </r>
    <r>
      <rPr>
        <sz val="12"/>
        <rFont val="Arial"/>
        <family val="2"/>
      </rPr>
      <t xml:space="preserve"> </t>
    </r>
    <r>
      <rPr>
        <sz val="12"/>
        <rFont val="新細明體"/>
        <family val="1"/>
        <charset val="136"/>
      </rPr>
      <t>者</t>
    </r>
    <phoneticPr fontId="3" type="noConversion"/>
  </si>
  <si>
    <r>
      <t>日</t>
    </r>
    <r>
      <rPr>
        <sz val="12"/>
        <rFont val="Arial"/>
        <family val="2"/>
      </rPr>
      <t xml:space="preserve"> </t>
    </r>
    <r>
      <rPr>
        <sz val="12"/>
        <rFont val="新細明體"/>
        <family val="1"/>
        <charset val="136"/>
      </rPr>
      <t>期</t>
    </r>
    <phoneticPr fontId="3" type="noConversion"/>
  </si>
  <si>
    <r>
      <t xml:space="preserve">     </t>
    </r>
    <r>
      <rPr>
        <sz val="12"/>
        <rFont val="新細明體"/>
        <family val="1"/>
        <charset val="136"/>
      </rPr>
      <t>平</t>
    </r>
    <r>
      <rPr>
        <sz val="12"/>
        <rFont val="Arial"/>
        <family val="2"/>
      </rPr>
      <t xml:space="preserve">  </t>
    </r>
    <r>
      <rPr>
        <sz val="12"/>
        <rFont val="新細明體"/>
        <family val="1"/>
        <charset val="136"/>
      </rPr>
      <t>　均</t>
    </r>
    <phoneticPr fontId="6" type="noConversion"/>
  </si>
  <si>
    <t>管制圖</t>
    <phoneticPr fontId="3" type="noConversion"/>
  </si>
  <si>
    <t>n</t>
    <phoneticPr fontId="6" type="noConversion"/>
  </si>
  <si>
    <t>d2</t>
    <phoneticPr fontId="6" type="noConversion"/>
  </si>
  <si>
    <t>D4</t>
    <phoneticPr fontId="6" type="noConversion"/>
  </si>
  <si>
    <t>A2</t>
    <phoneticPr fontId="6" type="noConversion"/>
  </si>
  <si>
    <t>D3</t>
    <phoneticPr fontId="6" type="noConversion"/>
  </si>
  <si>
    <t xml:space="preserve"> X</t>
    <phoneticPr fontId="3" type="noConversion"/>
  </si>
  <si>
    <t>—</t>
    <phoneticPr fontId="6" type="noConversion"/>
  </si>
  <si>
    <r>
      <t>備註及原因追查</t>
    </r>
    <r>
      <rPr>
        <sz val="12"/>
        <rFont val="Arial"/>
        <family val="2"/>
      </rPr>
      <t>:</t>
    </r>
    <phoneticPr fontId="3" type="noConversion"/>
  </si>
  <si>
    <t>時間</t>
    <phoneticPr fontId="6" type="noConversion"/>
  </si>
  <si>
    <r>
      <t>中心限</t>
    </r>
    <r>
      <rPr>
        <sz val="10"/>
        <rFont val="Arial"/>
        <family val="2"/>
      </rPr>
      <t>CL</t>
    </r>
    <phoneticPr fontId="3" type="noConversion"/>
  </si>
  <si>
    <r>
      <t>下</t>
    </r>
    <r>
      <rPr>
        <sz val="10"/>
        <rFont val="新細明體"/>
        <family val="1"/>
        <charset val="136"/>
      </rPr>
      <t>限</t>
    </r>
    <r>
      <rPr>
        <sz val="10"/>
        <rFont val="Arial"/>
        <family val="2"/>
      </rPr>
      <t xml:space="preserve"> LCL</t>
    </r>
    <phoneticPr fontId="3" type="noConversion"/>
  </si>
  <si>
    <r>
      <t>上</t>
    </r>
    <r>
      <rPr>
        <sz val="10"/>
        <rFont val="新細明體"/>
        <family val="1"/>
        <charset val="136"/>
      </rPr>
      <t>限</t>
    </r>
    <r>
      <rPr>
        <sz val="10"/>
        <rFont val="Arial"/>
        <family val="2"/>
      </rPr>
      <t xml:space="preserve"> UCL</t>
    </r>
    <phoneticPr fontId="3" type="noConversion"/>
  </si>
  <si>
    <r>
      <t>製</t>
    </r>
    <r>
      <rPr>
        <sz val="12"/>
        <rFont val="新細明體"/>
        <family val="1"/>
        <charset val="136"/>
      </rPr>
      <t xml:space="preserve">  </t>
    </r>
    <r>
      <rPr>
        <sz val="12"/>
        <rFont val="新細明體"/>
        <family val="1"/>
        <charset val="136"/>
      </rPr>
      <t xml:space="preserve">造 </t>
    </r>
    <r>
      <rPr>
        <sz val="12"/>
        <rFont val="新細明體"/>
        <family val="1"/>
        <charset val="136"/>
      </rPr>
      <t xml:space="preserve">      </t>
    </r>
    <r>
      <rPr>
        <sz val="12"/>
        <rFont val="新細明體"/>
        <family val="1"/>
        <charset val="136"/>
      </rPr>
      <t>部</t>
    </r>
    <r>
      <rPr>
        <sz val="12"/>
        <rFont val="新細明體"/>
        <family val="1"/>
        <charset val="136"/>
      </rPr>
      <t xml:space="preserve">  </t>
    </r>
    <r>
      <rPr>
        <sz val="12"/>
        <rFont val="新細明體"/>
        <family val="1"/>
        <charset val="136"/>
      </rPr>
      <t>門</t>
    </r>
    <phoneticPr fontId="3" type="noConversion"/>
  </si>
  <si>
    <r>
      <t>日期</t>
    </r>
    <r>
      <rPr>
        <sz val="11"/>
        <rFont val="Arial"/>
        <family val="2"/>
      </rPr>
      <t>/</t>
    </r>
    <phoneticPr fontId="3" type="noConversion"/>
  </si>
  <si>
    <t>料 號:</t>
  </si>
  <si>
    <t>製  程  能  力  分  析  (Capabilities)</t>
    <phoneticPr fontId="3" type="noConversion"/>
  </si>
  <si>
    <t>&lt;</t>
    <phoneticPr fontId="6" type="noConversion"/>
  </si>
  <si>
    <t>&gt;=</t>
    <phoneticPr fontId="3" type="noConversion"/>
  </si>
  <si>
    <t>Sigma</t>
    <phoneticPr fontId="6" type="noConversion"/>
  </si>
  <si>
    <t>組界</t>
    <phoneticPr fontId="6" type="noConversion"/>
  </si>
  <si>
    <t>4*Sig+ Median</t>
    <phoneticPr fontId="6" type="noConversion"/>
  </si>
  <si>
    <t xml:space="preserve"> </t>
    <phoneticPr fontId="6" type="noConversion"/>
  </si>
  <si>
    <t>控制图编号：</t>
    <phoneticPr fontId="6" type="noConversion"/>
  </si>
  <si>
    <t>製造部</t>
    <phoneticPr fontId="6" type="noConversion"/>
  </si>
  <si>
    <t>時間</t>
    <phoneticPr fontId="3" type="noConversion"/>
  </si>
  <si>
    <t>TBD</t>
    <phoneticPr fontId="6" type="noConversion"/>
  </si>
  <si>
    <t>管制圖</t>
    <phoneticPr fontId="6" type="noConversion"/>
  </si>
  <si>
    <r>
      <t>管</t>
    </r>
    <r>
      <rPr>
        <sz val="12"/>
        <rFont val="Arial"/>
        <family val="2"/>
      </rPr>
      <t xml:space="preserve">  </t>
    </r>
    <r>
      <rPr>
        <sz val="12"/>
        <rFont val="新細明體"/>
        <family val="1"/>
        <charset val="136"/>
      </rPr>
      <t>制</t>
    </r>
    <phoneticPr fontId="3" type="noConversion"/>
  </si>
  <si>
    <t>DEVICE-A</t>
    <phoneticPr fontId="6" type="noConversion"/>
  </si>
  <si>
    <t>空載輸入電流_L</t>
    <phoneticPr fontId="6" type="noConversion"/>
  </si>
  <si>
    <t>mA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</si>
</sst>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"/>
    <numFmt numFmtId="179" formatCode="0.000_ "/>
    <numFmt numFmtId="180" formatCode="0.00_);[Red]\(0.00\)"/>
    <numFmt numFmtId="181" formatCode="0.000_);[Red]\(0.000\)"/>
    <numFmt numFmtId="182" formatCode="0.00_ "/>
    <numFmt numFmtId="183" formatCode="0_ "/>
    <numFmt numFmtId="184" formatCode="0_);[Red]\(0\)"/>
    <numFmt numFmtId="185" formatCode="0.0_ "/>
    <numFmt numFmtId="186" formatCode="0.00000_ "/>
    <numFmt numFmtId="187" formatCode="0.0000_ "/>
    <numFmt numFmtId="188" formatCode="0.00000_);[Red]\(0.00000\)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</numFmts>
  <fonts count="52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6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0"/>
      <name val="新細明體"/>
      <family val="1"/>
      <charset val="136"/>
    </font>
    <font>
      <sz val="9"/>
      <name val="Arial"/>
      <family val="2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新細明體"/>
      <family val="1"/>
      <charset val="136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8"/>
      <name val="新細明體"/>
      <family val="1"/>
      <charset val="136"/>
    </font>
    <font>
      <sz val="14"/>
      <name val="新細明體"/>
      <family val="1"/>
      <charset val="136"/>
    </font>
    <font>
      <sz val="10"/>
      <color indexed="56"/>
      <name val="新細明體"/>
      <family val="1"/>
      <charset val="136"/>
    </font>
    <font>
      <sz val="10"/>
      <color indexed="10"/>
      <name val="新細明體"/>
      <family val="1"/>
      <charset val="136"/>
    </font>
    <font>
      <b/>
      <sz val="16"/>
      <name val="Arial"/>
      <family val="2"/>
    </font>
    <font>
      <b/>
      <sz val="18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u/>
      <sz val="18"/>
      <name val="Arial"/>
      <family val="2"/>
    </font>
    <font>
      <b/>
      <sz val="22"/>
      <name val="Arial"/>
      <family val="2"/>
    </font>
    <font>
      <u/>
      <sz val="16"/>
      <name val="Arial"/>
      <family val="2"/>
    </font>
    <font>
      <u/>
      <sz val="12"/>
      <name val="Arial"/>
      <family val="2"/>
    </font>
    <font>
      <sz val="22"/>
      <name val="Arial"/>
      <family val="2"/>
    </font>
    <font>
      <sz val="14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2"/>
      <color indexed="12"/>
      <name val="Arial"/>
      <family val="2"/>
    </font>
    <font>
      <b/>
      <i/>
      <sz val="12"/>
      <name val="Arial"/>
      <family val="2"/>
    </font>
    <font>
      <sz val="72"/>
      <name val="Arial"/>
      <family val="2"/>
    </font>
    <font>
      <b/>
      <sz val="12"/>
      <color indexed="12"/>
      <name val="Arial"/>
      <family val="2"/>
    </font>
    <font>
      <b/>
      <sz val="10"/>
      <color indexed="9"/>
      <name val="Arial"/>
      <family val="2"/>
    </font>
    <font>
      <b/>
      <u/>
      <sz val="24"/>
      <name val="新細明體"/>
      <family val="1"/>
      <charset val="136"/>
    </font>
    <font>
      <b/>
      <u/>
      <sz val="24"/>
      <name val="Arial"/>
      <family val="2"/>
    </font>
    <font>
      <sz val="12"/>
      <name val="新細明體"/>
      <family val="1"/>
      <charset val="136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9"/>
      <name val="新細明體"/>
      <family val="1"/>
      <charset val="136"/>
    </font>
    <font>
      <sz val="9"/>
      <color indexed="9"/>
      <name val="Arial"/>
      <family val="2"/>
    </font>
    <font>
      <sz val="16"/>
      <name val="細明體"/>
      <family val="3"/>
      <charset val="136"/>
    </font>
    <font>
      <sz val="11"/>
      <name val="細明體"/>
      <family val="3"/>
      <charset val="136"/>
    </font>
    <font>
      <sz val="12"/>
      <name val="바탕체"/>
      <family val="3"/>
    </font>
    <font>
      <b/>
      <sz val="16"/>
      <name val="宋体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176" fontId="50" fillId="0" borderId="0" applyFont="0" applyFill="0" applyBorder="0" applyAlignment="0" applyProtection="0"/>
    <xf numFmtId="177" fontId="50" fillId="0" borderId="0" applyFont="0" applyFill="0" applyBorder="0" applyAlignment="0" applyProtection="0"/>
    <xf numFmtId="189" fontId="50" fillId="0" borderId="0" applyFont="0" applyFill="0" applyBorder="0" applyAlignment="0" applyProtection="0"/>
    <xf numFmtId="190" fontId="50" fillId="0" borderId="0" applyFont="0" applyFill="0" applyBorder="0" applyAlignment="0" applyProtection="0"/>
    <xf numFmtId="0" fontId="50" fillId="0" borderId="0"/>
    <xf numFmtId="9" fontId="43" fillId="0" borderId="0" applyFont="0" applyFill="0" applyBorder="0" applyAlignment="0" applyProtection="0"/>
    <xf numFmtId="44" fontId="43" fillId="0" borderId="0" applyFont="0" applyFill="0" applyBorder="0" applyAlignment="0" applyProtection="0"/>
  </cellStyleXfs>
  <cellXfs count="311">
    <xf numFmtId="0" fontId="0" fillId="0" borderId="0" xfId="0"/>
    <xf numFmtId="0" fontId="5" fillId="0" borderId="1" xfId="1" applyFont="1" applyFill="1" applyBorder="1" applyAlignment="1" applyProtection="1">
      <alignment horizontal="center" textRotation="255"/>
      <protection hidden="1"/>
    </xf>
    <xf numFmtId="0" fontId="13" fillId="0" borderId="0" xfId="1" applyFont="1" applyAlignment="1" applyProtection="1">
      <alignment vertical="center"/>
      <protection hidden="1"/>
    </xf>
    <xf numFmtId="0" fontId="13" fillId="0" borderId="0" xfId="1" applyFont="1" applyProtection="1">
      <protection hidden="1"/>
    </xf>
    <xf numFmtId="0" fontId="7" fillId="0" borderId="2" xfId="1" applyFont="1" applyFill="1" applyBorder="1" applyAlignment="1" applyProtection="1">
      <alignment horizontal="centerContinuous" vertical="center"/>
      <protection hidden="1"/>
    </xf>
    <xf numFmtId="0" fontId="13" fillId="0" borderId="0" xfId="1" applyFont="1" applyFill="1" applyProtection="1">
      <protection hidden="1"/>
    </xf>
    <xf numFmtId="0" fontId="21" fillId="0" borderId="0" xfId="1" applyFont="1" applyProtection="1">
      <protection locked="0"/>
    </xf>
    <xf numFmtId="0" fontId="22" fillId="0" borderId="0" xfId="1" applyFont="1" applyProtection="1">
      <protection locked="0"/>
    </xf>
    <xf numFmtId="0" fontId="21" fillId="0" borderId="0" xfId="1" applyFont="1" applyBorder="1" applyProtection="1">
      <protection locked="0"/>
    </xf>
    <xf numFmtId="0" fontId="23" fillId="0" borderId="0" xfId="1" applyFont="1" applyBorder="1" applyProtection="1">
      <protection locked="0"/>
    </xf>
    <xf numFmtId="0" fontId="24" fillId="0" borderId="0" xfId="1" applyFont="1" applyProtection="1">
      <protection locked="0"/>
    </xf>
    <xf numFmtId="0" fontId="25" fillId="0" borderId="3" xfId="1" applyFont="1" applyBorder="1" applyAlignment="1" applyProtection="1">
      <alignment horizontal="left"/>
      <protection locked="0"/>
    </xf>
    <xf numFmtId="0" fontId="26" fillId="0" borderId="3" xfId="1" applyFont="1" applyBorder="1" applyAlignment="1" applyProtection="1">
      <alignment horizontal="centerContinuous"/>
      <protection locked="0"/>
    </xf>
    <xf numFmtId="0" fontId="21" fillId="0" borderId="3" xfId="1" applyFont="1" applyBorder="1" applyAlignment="1" applyProtection="1">
      <alignment horizontal="centerContinuous"/>
      <protection locked="0"/>
    </xf>
    <xf numFmtId="0" fontId="24" fillId="0" borderId="3" xfId="1" applyFont="1" applyBorder="1" applyAlignment="1" applyProtection="1">
      <alignment horizontal="centerContinuous"/>
      <protection locked="0"/>
    </xf>
    <xf numFmtId="0" fontId="27" fillId="0" borderId="0" xfId="1" applyFont="1" applyAlignment="1" applyProtection="1">
      <alignment horizontal="center" vertical="center"/>
      <protection locked="0"/>
    </xf>
    <xf numFmtId="0" fontId="27" fillId="0" borderId="0" xfId="0" applyFont="1" applyAlignment="1">
      <alignment horizontal="center" vertical="center"/>
    </xf>
    <xf numFmtId="0" fontId="28" fillId="0" borderId="0" xfId="0" applyFont="1" applyAlignment="1" applyProtection="1">
      <alignment horizontal="center"/>
      <protection locked="0"/>
    </xf>
    <xf numFmtId="0" fontId="14" fillId="0" borderId="0" xfId="1" applyFont="1" applyBorder="1" applyAlignment="1" applyProtection="1">
      <alignment horizontal="center" vertical="center" shrinkToFit="1"/>
      <protection locked="0"/>
    </xf>
    <xf numFmtId="0" fontId="14" fillId="0" borderId="0" xfId="1" applyFont="1" applyBorder="1" applyProtection="1">
      <protection locked="0"/>
    </xf>
    <xf numFmtId="0" fontId="24" fillId="0" borderId="0" xfId="1" applyFont="1" applyBorder="1" applyProtection="1">
      <protection locked="0"/>
    </xf>
    <xf numFmtId="0" fontId="30" fillId="0" borderId="0" xfId="1" applyFont="1" applyBorder="1" applyProtection="1">
      <protection locked="0"/>
    </xf>
    <xf numFmtId="0" fontId="21" fillId="0" borderId="0" xfId="1" applyFont="1" applyBorder="1" applyAlignment="1" applyProtection="1">
      <alignment horizontal="centerContinuous"/>
      <protection locked="0"/>
    </xf>
    <xf numFmtId="0" fontId="24" fillId="0" borderId="0" xfId="1" applyFont="1" applyFill="1" applyProtection="1">
      <protection locked="0"/>
    </xf>
    <xf numFmtId="0" fontId="11" fillId="0" borderId="0" xfId="1" applyFont="1" applyFill="1" applyProtection="1">
      <protection locked="0"/>
    </xf>
    <xf numFmtId="0" fontId="31" fillId="0" borderId="0" xfId="0" applyFont="1" applyAlignment="1" applyProtection="1">
      <protection locked="0"/>
    </xf>
    <xf numFmtId="0" fontId="24" fillId="0" borderId="0" xfId="1" applyFont="1" applyBorder="1" applyProtection="1">
      <protection hidden="1"/>
    </xf>
    <xf numFmtId="0" fontId="24" fillId="0" borderId="0" xfId="1" applyFont="1" applyProtection="1">
      <protection hidden="1"/>
    </xf>
    <xf numFmtId="0" fontId="11" fillId="0" borderId="0" xfId="1" applyFont="1" applyBorder="1" applyAlignment="1" applyProtection="1">
      <alignment horizontal="center" vertical="center"/>
      <protection hidden="1"/>
    </xf>
    <xf numFmtId="0" fontId="11" fillId="0" borderId="0" xfId="1" applyFont="1" applyAlignment="1" applyProtection="1">
      <alignment horizontal="center" vertical="center"/>
      <protection hidden="1"/>
    </xf>
    <xf numFmtId="0" fontId="11" fillId="0" borderId="0" xfId="1" applyFont="1" applyAlignment="1" applyProtection="1">
      <alignment vertical="center"/>
      <protection hidden="1"/>
    </xf>
    <xf numFmtId="0" fontId="24" fillId="0" borderId="0" xfId="1" applyFont="1" applyAlignment="1" applyProtection="1">
      <alignment vertical="center"/>
      <protection hidden="1"/>
    </xf>
    <xf numFmtId="0" fontId="24" fillId="0" borderId="4" xfId="1" applyFont="1" applyBorder="1" applyProtection="1">
      <protection hidden="1"/>
    </xf>
    <xf numFmtId="49" fontId="11" fillId="0" borderId="5" xfId="1" applyNumberFormat="1" applyFont="1" applyBorder="1" applyAlignment="1" applyProtection="1">
      <alignment horizontal="center" vertical="center" shrinkToFit="1"/>
      <protection locked="0"/>
    </xf>
    <xf numFmtId="49" fontId="11" fillId="0" borderId="6" xfId="1" applyNumberFormat="1" applyFont="1" applyBorder="1" applyAlignment="1" applyProtection="1">
      <alignment horizontal="center" vertical="center" shrinkToFit="1"/>
      <protection locked="0"/>
    </xf>
    <xf numFmtId="49" fontId="11" fillId="0" borderId="7" xfId="1" applyNumberFormat="1" applyFont="1" applyBorder="1" applyAlignment="1" applyProtection="1">
      <alignment horizontal="center" vertical="center" shrinkToFit="1"/>
      <protection locked="0"/>
    </xf>
    <xf numFmtId="2" fontId="35" fillId="0" borderId="8" xfId="1" applyNumberFormat="1" applyFont="1" applyBorder="1" applyAlignment="1" applyProtection="1">
      <alignment horizontal="left" vertical="center" shrinkToFit="1"/>
      <protection hidden="1"/>
    </xf>
    <xf numFmtId="0" fontId="24" fillId="0" borderId="9" xfId="1" applyFont="1" applyBorder="1" applyProtection="1">
      <protection hidden="1"/>
    </xf>
    <xf numFmtId="0" fontId="24" fillId="0" borderId="10" xfId="1" applyFont="1" applyBorder="1" applyProtection="1">
      <protection hidden="1"/>
    </xf>
    <xf numFmtId="2" fontId="35" fillId="0" borderId="11" xfId="1" applyNumberFormat="1" applyFont="1" applyBorder="1" applyAlignment="1" applyProtection="1">
      <alignment horizontal="left" vertical="center" shrinkToFit="1"/>
      <protection hidden="1"/>
    </xf>
    <xf numFmtId="0" fontId="14" fillId="0" borderId="0" xfId="1" applyFont="1" applyAlignment="1" applyProtection="1">
      <alignment vertical="center"/>
      <protection hidden="1"/>
    </xf>
    <xf numFmtId="0" fontId="14" fillId="0" borderId="0" xfId="1" applyFont="1" applyProtection="1">
      <protection hidden="1"/>
    </xf>
    <xf numFmtId="0" fontId="14" fillId="0" borderId="0" xfId="1" applyFont="1" applyAlignment="1" applyProtection="1">
      <alignment horizontal="right" shrinkToFit="1"/>
      <protection hidden="1"/>
    </xf>
    <xf numFmtId="2" fontId="14" fillId="0" borderId="0" xfId="1" applyNumberFormat="1" applyFont="1" applyAlignment="1" applyProtection="1">
      <alignment horizontal="right" shrinkToFit="1"/>
      <protection hidden="1"/>
    </xf>
    <xf numFmtId="0" fontId="24" fillId="0" borderId="0" xfId="1" applyFont="1" applyBorder="1" applyProtection="1">
      <protection locked="0" hidden="1"/>
    </xf>
    <xf numFmtId="0" fontId="24" fillId="0" borderId="0" xfId="1" applyFont="1" applyBorder="1" applyAlignment="1" applyProtection="1">
      <alignment vertical="center"/>
      <protection hidden="1"/>
    </xf>
    <xf numFmtId="0" fontId="11" fillId="0" borderId="12" xfId="1" applyFont="1" applyFill="1" applyBorder="1" applyAlignment="1" applyProtection="1">
      <alignment horizontal="center" vertical="top" textRotation="255"/>
      <protection hidden="1"/>
    </xf>
    <xf numFmtId="0" fontId="11" fillId="0" borderId="13" xfId="1" applyFont="1" applyFill="1" applyBorder="1" applyAlignment="1" applyProtection="1">
      <alignment horizontal="centerContinuous" vertical="center"/>
      <protection hidden="1"/>
    </xf>
    <xf numFmtId="0" fontId="11" fillId="0" borderId="0" xfId="1" applyFont="1" applyFill="1" applyAlignment="1" applyProtection="1">
      <alignment horizontal="center" vertical="center"/>
      <protection hidden="1"/>
    </xf>
    <xf numFmtId="0" fontId="11" fillId="0" borderId="0" xfId="1" applyFont="1" applyFill="1" applyAlignment="1" applyProtection="1">
      <alignment vertical="center"/>
      <protection hidden="1"/>
    </xf>
    <xf numFmtId="0" fontId="24" fillId="0" borderId="0" xfId="1" applyFont="1" applyFill="1" applyBorder="1" applyProtection="1">
      <protection hidden="1"/>
    </xf>
    <xf numFmtId="0" fontId="24" fillId="0" borderId="0" xfId="1" applyFont="1" applyFill="1" applyProtection="1">
      <protection hidden="1"/>
    </xf>
    <xf numFmtId="0" fontId="14" fillId="0" borderId="0" xfId="1" applyFont="1" applyFill="1" applyAlignment="1" applyProtection="1">
      <alignment vertical="center"/>
      <protection hidden="1"/>
    </xf>
    <xf numFmtId="0" fontId="14" fillId="0" borderId="0" xfId="1" applyFont="1" applyFill="1" applyBorder="1" applyAlignment="1" applyProtection="1">
      <alignment vertical="center"/>
      <protection hidden="1"/>
    </xf>
    <xf numFmtId="0" fontId="14" fillId="0" borderId="0" xfId="1" applyFont="1" applyFill="1" applyAlignment="1" applyProtection="1">
      <alignment horizontal="right" vertical="center" shrinkToFit="1"/>
      <protection hidden="1"/>
    </xf>
    <xf numFmtId="0" fontId="11" fillId="0" borderId="14" xfId="1" applyFont="1" applyFill="1" applyBorder="1" applyAlignment="1" applyProtection="1">
      <alignment horizontal="centerContinuous" vertical="center"/>
      <protection hidden="1"/>
    </xf>
    <xf numFmtId="0" fontId="11" fillId="0" borderId="15" xfId="1" applyFont="1" applyBorder="1" applyAlignment="1" applyProtection="1">
      <alignment horizontal="center" vertical="center"/>
      <protection hidden="1"/>
    </xf>
    <xf numFmtId="0" fontId="11" fillId="0" borderId="16" xfId="1" applyFont="1" applyBorder="1" applyAlignment="1" applyProtection="1">
      <alignment horizontal="center" vertical="center"/>
      <protection hidden="1"/>
    </xf>
    <xf numFmtId="0" fontId="24" fillId="0" borderId="0" xfId="1" applyFont="1" applyBorder="1" applyAlignment="1" applyProtection="1">
      <alignment horizontal="center" vertical="center"/>
      <protection hidden="1"/>
    </xf>
    <xf numFmtId="0" fontId="14" fillId="0" borderId="0" xfId="1" applyFont="1" applyBorder="1" applyAlignment="1" applyProtection="1">
      <alignment vertical="center"/>
      <protection hidden="1"/>
    </xf>
    <xf numFmtId="0" fontId="24" fillId="0" borderId="1" xfId="1" applyFont="1" applyBorder="1" applyAlignment="1" applyProtection="1">
      <alignment horizontal="center"/>
      <protection hidden="1"/>
    </xf>
    <xf numFmtId="180" fontId="37" fillId="0" borderId="11" xfId="1" applyNumberFormat="1" applyFont="1" applyFill="1" applyBorder="1" applyAlignment="1" applyProtection="1">
      <alignment horizontal="center" vertical="center" shrinkToFit="1"/>
      <protection hidden="1"/>
    </xf>
    <xf numFmtId="184" fontId="14" fillId="0" borderId="0" xfId="1" applyNumberFormat="1" applyFont="1" applyAlignment="1" applyProtection="1">
      <alignment horizontal="right" shrinkToFit="1"/>
      <protection hidden="1"/>
    </xf>
    <xf numFmtId="10" fontId="14" fillId="0" borderId="0" xfId="1" applyNumberFormat="1" applyFont="1" applyAlignment="1" applyProtection="1">
      <alignment horizontal="right" shrinkToFit="1"/>
      <protection hidden="1"/>
    </xf>
    <xf numFmtId="0" fontId="24" fillId="0" borderId="1" xfId="1" applyFont="1" applyBorder="1" applyAlignment="1" applyProtection="1">
      <alignment horizontal="center"/>
      <protection locked="0"/>
    </xf>
    <xf numFmtId="2" fontId="24" fillId="0" borderId="0" xfId="1" applyNumberFormat="1" applyFont="1" applyAlignment="1">
      <alignment horizontal="centerContinuous" vertical="center"/>
    </xf>
    <xf numFmtId="0" fontId="38" fillId="0" borderId="0" xfId="1" applyFont="1" applyBorder="1" applyAlignment="1" applyProtection="1">
      <alignment vertical="center"/>
      <protection hidden="1"/>
    </xf>
    <xf numFmtId="0" fontId="14" fillId="0" borderId="0" xfId="1" applyFont="1" applyBorder="1" applyProtection="1">
      <protection hidden="1"/>
    </xf>
    <xf numFmtId="0" fontId="11" fillId="0" borderId="0" xfId="1" applyFont="1" applyBorder="1" applyAlignment="1" applyProtection="1">
      <alignment vertical="center"/>
      <protection hidden="1"/>
    </xf>
    <xf numFmtId="0" fontId="24" fillId="0" borderId="0" xfId="1" applyFont="1" applyBorder="1" applyAlignment="1" applyProtection="1">
      <alignment vertical="top"/>
      <protection hidden="1"/>
    </xf>
    <xf numFmtId="0" fontId="35" fillId="0" borderId="0" xfId="1" applyFont="1" applyBorder="1" applyAlignment="1" applyProtection="1">
      <alignment horizontal="center" vertical="center"/>
      <protection hidden="1"/>
    </xf>
    <xf numFmtId="0" fontId="24" fillId="0" borderId="0" xfId="0" applyFont="1" applyBorder="1" applyAlignment="1"/>
    <xf numFmtId="0" fontId="24" fillId="0" borderId="11" xfId="0" applyFont="1" applyBorder="1" applyAlignment="1"/>
    <xf numFmtId="0" fontId="24" fillId="0" borderId="3" xfId="0" applyFont="1" applyBorder="1" applyAlignment="1"/>
    <xf numFmtId="0" fontId="24" fillId="0" borderId="17" xfId="0" applyFont="1" applyBorder="1" applyAlignment="1"/>
    <xf numFmtId="0" fontId="11" fillId="0" borderId="0" xfId="1" applyFont="1" applyAlignment="1" applyProtection="1">
      <alignment vertical="center"/>
      <protection locked="0"/>
    </xf>
    <xf numFmtId="0" fontId="24" fillId="0" borderId="0" xfId="1" applyFont="1" applyAlignment="1" applyProtection="1">
      <alignment vertical="center"/>
      <protection locked="0"/>
    </xf>
    <xf numFmtId="0" fontId="24" fillId="0" borderId="0" xfId="1" applyFont="1" applyAlignment="1" applyProtection="1">
      <alignment vertical="center" shrinkToFit="1"/>
      <protection hidden="1"/>
    </xf>
    <xf numFmtId="178" fontId="24" fillId="0" borderId="0" xfId="1" applyNumberFormat="1" applyFont="1" applyBorder="1" applyProtection="1">
      <protection locked="0"/>
    </xf>
    <xf numFmtId="178" fontId="24" fillId="0" borderId="0" xfId="1" applyNumberFormat="1" applyFont="1" applyBorder="1" applyProtection="1">
      <protection hidden="1"/>
    </xf>
    <xf numFmtId="178" fontId="24" fillId="0" borderId="0" xfId="1" applyNumberFormat="1" applyFont="1" applyBorder="1" applyProtection="1">
      <protection locked="0" hidden="1"/>
    </xf>
    <xf numFmtId="0" fontId="24" fillId="0" borderId="0" xfId="1" applyFont="1" applyProtection="1">
      <protection locked="0" hidden="1"/>
    </xf>
    <xf numFmtId="2" fontId="11" fillId="0" borderId="0" xfId="1" applyNumberFormat="1" applyFont="1" applyBorder="1" applyAlignment="1" applyProtection="1">
      <alignment horizontal="center" vertical="center"/>
      <protection locked="0" hidden="1"/>
    </xf>
    <xf numFmtId="0" fontId="25" fillId="0" borderId="3" xfId="1" applyFont="1" applyBorder="1" applyAlignment="1" applyProtection="1">
      <alignment shrinkToFit="1"/>
      <protection locked="0"/>
    </xf>
    <xf numFmtId="0" fontId="24" fillId="0" borderId="0" xfId="1" applyNumberFormat="1" applyFont="1" applyBorder="1" applyProtection="1">
      <protection locked="0"/>
    </xf>
    <xf numFmtId="0" fontId="24" fillId="2" borderId="18" xfId="1" applyFont="1" applyFill="1" applyBorder="1" applyProtection="1">
      <protection hidden="1"/>
    </xf>
    <xf numFmtId="0" fontId="24" fillId="2" borderId="19" xfId="1" applyFont="1" applyFill="1" applyBorder="1" applyProtection="1">
      <protection hidden="1"/>
    </xf>
    <xf numFmtId="0" fontId="24" fillId="2" borderId="20" xfId="1" applyFont="1" applyFill="1" applyBorder="1" applyProtection="1">
      <protection hidden="1"/>
    </xf>
    <xf numFmtId="0" fontId="40" fillId="0" borderId="0" xfId="1" applyFont="1" applyAlignment="1" applyProtection="1">
      <alignment vertical="center"/>
      <protection locked="0"/>
    </xf>
    <xf numFmtId="0" fontId="1" fillId="0" borderId="0" xfId="1" applyFont="1" applyFill="1" applyProtection="1">
      <protection locked="0"/>
    </xf>
    <xf numFmtId="0" fontId="1" fillId="0" borderId="21" xfId="1" applyFont="1" applyFill="1" applyBorder="1" applyAlignment="1" applyProtection="1">
      <alignment horizontal="center" vertical="center"/>
      <protection locked="0"/>
    </xf>
    <xf numFmtId="0" fontId="1" fillId="0" borderId="22" xfId="1" applyFont="1" applyFill="1" applyBorder="1" applyAlignment="1" applyProtection="1">
      <alignment horizontal="centerContinuous" vertical="center"/>
      <protection locked="0"/>
    </xf>
    <xf numFmtId="2" fontId="14" fillId="0" borderId="0" xfId="1" applyNumberFormat="1" applyFont="1" applyBorder="1" applyAlignment="1" applyProtection="1">
      <alignment horizontal="right" shrinkToFit="1"/>
      <protection hidden="1"/>
    </xf>
    <xf numFmtId="0" fontId="13" fillId="0" borderId="23" xfId="0" applyFont="1" applyBorder="1" applyAlignment="1" applyProtection="1">
      <protection locked="0"/>
    </xf>
    <xf numFmtId="0" fontId="14" fillId="0" borderId="0" xfId="0" applyFont="1" applyBorder="1" applyAlignment="1" applyProtection="1">
      <alignment horizontal="center" vertical="center"/>
      <protection locked="0"/>
    </xf>
    <xf numFmtId="2" fontId="11" fillId="0" borderId="24" xfId="1" applyNumberFormat="1" applyFont="1" applyFill="1" applyBorder="1" applyAlignment="1" applyProtection="1">
      <alignment horizontal="center" vertical="center" shrinkToFit="1"/>
      <protection hidden="1"/>
    </xf>
    <xf numFmtId="2" fontId="11" fillId="0" borderId="25" xfId="1" applyNumberFormat="1" applyFont="1" applyFill="1" applyBorder="1" applyAlignment="1" applyProtection="1">
      <alignment horizontal="center" vertical="center" shrinkToFit="1"/>
      <protection hidden="1"/>
    </xf>
    <xf numFmtId="2" fontId="11" fillId="0" borderId="26" xfId="1" applyNumberFormat="1" applyFont="1" applyFill="1" applyBorder="1" applyAlignment="1" applyProtection="1">
      <alignment horizontal="center" vertical="center" shrinkToFit="1"/>
      <protection hidden="1"/>
    </xf>
    <xf numFmtId="2" fontId="11" fillId="0" borderId="7" xfId="1" applyNumberFormat="1" applyFont="1" applyFill="1" applyBorder="1" applyAlignment="1" applyProtection="1">
      <alignment horizontal="center" vertical="center" shrinkToFit="1"/>
      <protection hidden="1"/>
    </xf>
    <xf numFmtId="0" fontId="11" fillId="0" borderId="2" xfId="1" applyFont="1" applyFill="1" applyBorder="1" applyAlignment="1" applyProtection="1">
      <alignment horizontal="centerContinuous" vertical="center"/>
      <protection hidden="1"/>
    </xf>
    <xf numFmtId="2" fontId="11" fillId="0" borderId="27" xfId="1" applyNumberFormat="1" applyFont="1" applyFill="1" applyBorder="1" applyAlignment="1" applyProtection="1">
      <alignment horizontal="center" vertical="center" shrinkToFit="1"/>
      <protection hidden="1"/>
    </xf>
    <xf numFmtId="2" fontId="11" fillId="0" borderId="28" xfId="1" applyNumberFormat="1" applyFont="1" applyFill="1" applyBorder="1" applyAlignment="1" applyProtection="1">
      <alignment horizontal="center" vertical="center" shrinkToFit="1"/>
      <protection hidden="1"/>
    </xf>
    <xf numFmtId="0" fontId="11" fillId="0" borderId="29" xfId="1" applyFont="1" applyFill="1" applyBorder="1" applyAlignment="1" applyProtection="1">
      <alignment horizontal="center" vertical="center"/>
      <protection hidden="1"/>
    </xf>
    <xf numFmtId="0" fontId="7" fillId="0" borderId="0" xfId="1" applyFont="1" applyBorder="1" applyAlignment="1" applyProtection="1">
      <alignment horizontal="left" vertical="center"/>
      <protection hidden="1"/>
    </xf>
    <xf numFmtId="0" fontId="11" fillId="0" borderId="0" xfId="1" applyFont="1" applyBorder="1" applyAlignment="1" applyProtection="1">
      <alignment horizontal="left" vertical="center"/>
      <protection hidden="1"/>
    </xf>
    <xf numFmtId="0" fontId="11" fillId="0" borderId="11" xfId="1" applyFont="1" applyBorder="1" applyAlignment="1" applyProtection="1">
      <alignment horizontal="center" vertical="center"/>
      <protection hidden="1"/>
    </xf>
    <xf numFmtId="0" fontId="11" fillId="0" borderId="9" xfId="1" applyFont="1" applyBorder="1" applyAlignment="1" applyProtection="1">
      <alignment horizontal="center" vertical="center"/>
      <protection hidden="1"/>
    </xf>
    <xf numFmtId="0" fontId="24" fillId="0" borderId="11" xfId="1" applyFont="1" applyBorder="1" applyAlignment="1" applyProtection="1">
      <alignment horizontal="center" vertical="center"/>
      <protection hidden="1"/>
    </xf>
    <xf numFmtId="0" fontId="35" fillId="0" borderId="14" xfId="1" applyFont="1" applyBorder="1" applyAlignment="1" applyProtection="1">
      <alignment horizontal="left" vertical="center"/>
      <protection hidden="1"/>
    </xf>
    <xf numFmtId="0" fontId="32" fillId="0" borderId="14" xfId="1" applyFont="1" applyBorder="1" applyAlignment="1" applyProtection="1">
      <alignment horizontal="center" vertical="center" shrinkToFit="1"/>
      <protection hidden="1"/>
    </xf>
    <xf numFmtId="0" fontId="24" fillId="0" borderId="30" xfId="1" applyFont="1" applyBorder="1" applyAlignment="1" applyProtection="1">
      <alignment horizontal="center" vertical="center"/>
      <protection hidden="1"/>
    </xf>
    <xf numFmtId="0" fontId="9" fillId="0" borderId="6" xfId="1" applyFont="1" applyFill="1" applyBorder="1" applyAlignment="1" applyProtection="1">
      <alignment horizontal="center" vertical="center"/>
      <protection hidden="1"/>
    </xf>
    <xf numFmtId="2" fontId="35" fillId="0" borderId="6" xfId="1" applyNumberFormat="1" applyFont="1" applyFill="1" applyBorder="1" applyAlignment="1" applyProtection="1">
      <alignment horizontal="centerContinuous" vertical="center" shrinkToFit="1"/>
      <protection hidden="1"/>
    </xf>
    <xf numFmtId="0" fontId="35" fillId="0" borderId="31" xfId="1" applyFont="1" applyFill="1" applyBorder="1" applyAlignment="1" applyProtection="1">
      <alignment horizontal="centerContinuous"/>
      <protection hidden="1"/>
    </xf>
    <xf numFmtId="0" fontId="11" fillId="0" borderId="14" xfId="1" applyFont="1" applyFill="1" applyBorder="1" applyAlignment="1" applyProtection="1">
      <alignment horizontal="center" vertical="center" shrinkToFit="1"/>
      <protection hidden="1"/>
    </xf>
    <xf numFmtId="2" fontId="35" fillId="0" borderId="14" xfId="1" applyNumberFormat="1" applyFont="1" applyFill="1" applyBorder="1" applyAlignment="1" applyProtection="1">
      <alignment horizontal="left" vertical="center" shrinkToFit="1"/>
      <protection hidden="1"/>
    </xf>
    <xf numFmtId="0" fontId="35" fillId="0" borderId="30" xfId="1" applyFont="1" applyFill="1" applyBorder="1" applyAlignment="1" applyProtection="1">
      <alignment horizontal="centerContinuous"/>
      <protection hidden="1"/>
    </xf>
    <xf numFmtId="0" fontId="24" fillId="0" borderId="20" xfId="1" applyFont="1" applyBorder="1" applyProtection="1">
      <protection hidden="1"/>
    </xf>
    <xf numFmtId="0" fontId="24" fillId="0" borderId="8" xfId="1" applyFont="1" applyBorder="1" applyAlignment="1" applyProtection="1">
      <alignment horizontal="center" vertical="center"/>
      <protection hidden="1"/>
    </xf>
    <xf numFmtId="180" fontId="37" fillId="0" borderId="8" xfId="0" applyNumberFormat="1" applyFont="1" applyFill="1" applyBorder="1" applyAlignment="1" applyProtection="1">
      <alignment horizontal="center" shrinkToFit="1"/>
      <protection hidden="1"/>
    </xf>
    <xf numFmtId="0" fontId="11" fillId="2" borderId="20" xfId="1" applyFont="1" applyFill="1" applyBorder="1" applyAlignment="1" applyProtection="1">
      <alignment vertical="center"/>
      <protection hidden="1"/>
    </xf>
    <xf numFmtId="0" fontId="24" fillId="2" borderId="16" xfId="1" applyFont="1" applyFill="1" applyBorder="1" applyProtection="1">
      <protection hidden="1"/>
    </xf>
    <xf numFmtId="0" fontId="24" fillId="2" borderId="6" xfId="1" applyFont="1" applyFill="1" applyBorder="1" applyProtection="1">
      <protection hidden="1"/>
    </xf>
    <xf numFmtId="0" fontId="1" fillId="2" borderId="14" xfId="1" quotePrefix="1" applyFont="1" applyFill="1" applyBorder="1" applyAlignment="1" applyProtection="1">
      <alignment horizontal="right" vertical="center"/>
      <protection hidden="1"/>
    </xf>
    <xf numFmtId="0" fontId="24" fillId="2" borderId="6" xfId="1" applyFont="1" applyFill="1" applyBorder="1" applyAlignment="1" applyProtection="1">
      <alignment horizontal="right" vertical="center"/>
      <protection hidden="1"/>
    </xf>
    <xf numFmtId="0" fontId="24" fillId="2" borderId="16" xfId="1" applyFont="1" applyFill="1" applyBorder="1" applyAlignment="1" applyProtection="1">
      <alignment horizontal="right"/>
      <protection hidden="1"/>
    </xf>
    <xf numFmtId="0" fontId="1" fillId="2" borderId="16" xfId="1" quotePrefix="1" applyFont="1" applyFill="1" applyBorder="1" applyAlignment="1" applyProtection="1">
      <alignment horizontal="right" vertical="top"/>
      <protection hidden="1"/>
    </xf>
    <xf numFmtId="0" fontId="24" fillId="2" borderId="16" xfId="1" applyFont="1" applyFill="1" applyBorder="1" applyAlignment="1" applyProtection="1">
      <alignment horizontal="right" vertical="top"/>
      <protection hidden="1"/>
    </xf>
    <xf numFmtId="0" fontId="24" fillId="0" borderId="32" xfId="1" applyFont="1" applyFill="1" applyBorder="1" applyAlignment="1" applyProtection="1">
      <alignment horizontal="center" vertical="center"/>
      <protection hidden="1"/>
    </xf>
    <xf numFmtId="0" fontId="1" fillId="0" borderId="33" xfId="1" applyFont="1" applyFill="1" applyBorder="1" applyAlignment="1" applyProtection="1">
      <alignment horizontal="left" vertical="center"/>
      <protection hidden="1"/>
    </xf>
    <xf numFmtId="0" fontId="32" fillId="0" borderId="34" xfId="1" applyFont="1" applyFill="1" applyBorder="1" applyAlignment="1" applyProtection="1">
      <alignment horizontal="centerContinuous" vertical="center"/>
      <protection hidden="1"/>
    </xf>
    <xf numFmtId="0" fontId="32" fillId="0" borderId="35" xfId="1" applyFont="1" applyFill="1" applyBorder="1" applyAlignment="1" applyProtection="1">
      <alignment horizontal="centerContinuous" vertical="center"/>
      <protection hidden="1"/>
    </xf>
    <xf numFmtId="0" fontId="18" fillId="0" borderId="2" xfId="1" applyFont="1" applyFill="1" applyBorder="1" applyAlignment="1" applyProtection="1">
      <alignment horizontal="centerContinuous" vertical="center"/>
      <protection hidden="1"/>
    </xf>
    <xf numFmtId="0" fontId="32" fillId="0" borderId="14" xfId="1" applyFont="1" applyFill="1" applyBorder="1" applyAlignment="1" applyProtection="1">
      <alignment horizontal="centerContinuous" vertical="center"/>
      <protection hidden="1"/>
    </xf>
    <xf numFmtId="0" fontId="1" fillId="0" borderId="2" xfId="1" applyFont="1" applyFill="1" applyBorder="1" applyAlignment="1" applyProtection="1">
      <alignment horizontal="centerContinuous" vertical="center"/>
      <protection hidden="1"/>
    </xf>
    <xf numFmtId="0" fontId="24" fillId="0" borderId="14" xfId="1" applyFont="1" applyFill="1" applyBorder="1" applyAlignment="1" applyProtection="1">
      <alignment horizontal="centerContinuous" vertical="center"/>
      <protection hidden="1"/>
    </xf>
    <xf numFmtId="0" fontId="1" fillId="0" borderId="36" xfId="1" applyFont="1" applyFill="1" applyBorder="1" applyAlignment="1" applyProtection="1">
      <alignment horizontal="centerContinuous" vertical="center"/>
      <protection hidden="1"/>
    </xf>
    <xf numFmtId="0" fontId="24" fillId="0" borderId="0" xfId="1" applyFont="1" applyFill="1" applyBorder="1" applyAlignment="1" applyProtection="1">
      <alignment horizontal="centerContinuous" vertical="center"/>
      <protection hidden="1"/>
    </xf>
    <xf numFmtId="49" fontId="11" fillId="3" borderId="5" xfId="1" applyNumberFormat="1" applyFont="1" applyFill="1" applyBorder="1" applyAlignment="1" applyProtection="1">
      <alignment horizontal="center" vertical="center" shrinkToFit="1"/>
      <protection locked="0"/>
    </xf>
    <xf numFmtId="0" fontId="13" fillId="0" borderId="0" xfId="0" applyFont="1" applyBorder="1" applyAlignment="1" applyProtection="1">
      <alignment horizontal="left"/>
      <protection hidden="1"/>
    </xf>
    <xf numFmtId="0" fontId="24" fillId="0" borderId="0" xfId="0" applyFont="1" applyBorder="1" applyAlignment="1" applyProtection="1">
      <alignment horizontal="center"/>
      <protection hidden="1"/>
    </xf>
    <xf numFmtId="0" fontId="13" fillId="0" borderId="0" xfId="0" applyFont="1" applyBorder="1" applyProtection="1">
      <protection hidden="1"/>
    </xf>
    <xf numFmtId="0" fontId="44" fillId="0" borderId="0" xfId="1" applyFont="1" applyAlignment="1" applyProtection="1">
      <alignment shrinkToFit="1"/>
      <protection hidden="1"/>
    </xf>
    <xf numFmtId="181" fontId="44" fillId="0" borderId="0" xfId="1" applyNumberFormat="1" applyFont="1" applyAlignment="1" applyProtection="1">
      <alignment shrinkToFit="1"/>
      <protection hidden="1"/>
    </xf>
    <xf numFmtId="0" fontId="44" fillId="0" borderId="0" xfId="0" applyFont="1" applyAlignment="1" applyProtection="1">
      <alignment shrinkToFit="1"/>
      <protection hidden="1"/>
    </xf>
    <xf numFmtId="0" fontId="45" fillId="0" borderId="0" xfId="0" applyFont="1" applyAlignment="1" applyProtection="1">
      <alignment shrinkToFit="1"/>
      <protection hidden="1"/>
    </xf>
    <xf numFmtId="0" fontId="44" fillId="0" borderId="0" xfId="1" applyFont="1" applyAlignment="1" applyProtection="1">
      <alignment horizontal="center" shrinkToFit="1"/>
      <protection hidden="1"/>
    </xf>
    <xf numFmtId="0" fontId="46" fillId="0" borderId="0" xfId="1" applyFont="1" applyAlignment="1" applyProtection="1">
      <alignment horizontal="center" shrinkToFit="1"/>
      <protection hidden="1"/>
    </xf>
    <xf numFmtId="185" fontId="44" fillId="0" borderId="0" xfId="0" applyNumberFormat="1" applyFont="1" applyAlignment="1" applyProtection="1">
      <alignment shrinkToFit="1"/>
      <protection hidden="1"/>
    </xf>
    <xf numFmtId="186" fontId="44" fillId="0" borderId="0" xfId="1" applyNumberFormat="1" applyFont="1" applyAlignment="1" applyProtection="1">
      <alignment shrinkToFit="1"/>
      <protection hidden="1"/>
    </xf>
    <xf numFmtId="188" fontId="44" fillId="0" borderId="0" xfId="1" applyNumberFormat="1" applyFont="1" applyAlignment="1" applyProtection="1">
      <alignment horizontal="center" shrinkToFit="1"/>
      <protection hidden="1"/>
    </xf>
    <xf numFmtId="188" fontId="44" fillId="0" borderId="0" xfId="1" applyNumberFormat="1" applyFont="1" applyAlignment="1" applyProtection="1">
      <alignment shrinkToFit="1"/>
      <protection hidden="1"/>
    </xf>
    <xf numFmtId="186" fontId="44" fillId="0" borderId="0" xfId="0" applyNumberFormat="1" applyFont="1" applyAlignment="1" applyProtection="1">
      <alignment shrinkToFit="1"/>
      <protection hidden="1"/>
    </xf>
    <xf numFmtId="0" fontId="44" fillId="0" borderId="0" xfId="1" applyFont="1" applyFill="1" applyAlignment="1" applyProtection="1">
      <alignment shrinkToFit="1"/>
      <protection hidden="1"/>
    </xf>
    <xf numFmtId="0" fontId="44" fillId="0" borderId="0" xfId="1" applyFont="1" applyFill="1" applyAlignment="1" applyProtection="1">
      <alignment horizontal="center" shrinkToFit="1"/>
      <protection hidden="1"/>
    </xf>
    <xf numFmtId="0" fontId="46" fillId="0" borderId="0" xfId="1" applyFont="1" applyFill="1" applyAlignment="1" applyProtection="1">
      <alignment horizontal="center" shrinkToFit="1"/>
      <protection hidden="1"/>
    </xf>
    <xf numFmtId="181" fontId="44" fillId="0" borderId="0" xfId="1" applyNumberFormat="1" applyFont="1" applyFill="1" applyAlignment="1" applyProtection="1">
      <alignment shrinkToFit="1"/>
      <protection hidden="1"/>
    </xf>
    <xf numFmtId="179" fontId="44" fillId="0" borderId="0" xfId="1" applyNumberFormat="1" applyFont="1" applyAlignment="1" applyProtection="1">
      <alignment shrinkToFit="1"/>
      <protection hidden="1"/>
    </xf>
    <xf numFmtId="180" fontId="44" fillId="0" borderId="0" xfId="1" applyNumberFormat="1" applyFont="1" applyAlignment="1" applyProtection="1">
      <alignment shrinkToFit="1"/>
      <protection hidden="1"/>
    </xf>
    <xf numFmtId="187" fontId="44" fillId="0" borderId="0" xfId="1" applyNumberFormat="1" applyFont="1" applyAlignment="1" applyProtection="1">
      <alignment shrinkToFit="1"/>
      <protection hidden="1"/>
    </xf>
    <xf numFmtId="0" fontId="44" fillId="0" borderId="0" xfId="1" applyFont="1" applyBorder="1" applyAlignment="1" applyProtection="1">
      <alignment vertical="center"/>
      <protection hidden="1"/>
    </xf>
    <xf numFmtId="0" fontId="47" fillId="0" borderId="0" xfId="1" applyFont="1" applyBorder="1" applyAlignment="1" applyProtection="1">
      <alignment vertical="center"/>
      <protection hidden="1"/>
    </xf>
    <xf numFmtId="0" fontId="44" fillId="0" borderId="0" xfId="1" applyFont="1" applyBorder="1" applyProtection="1">
      <protection hidden="1"/>
    </xf>
    <xf numFmtId="182" fontId="47" fillId="0" borderId="0" xfId="1" applyNumberFormat="1" applyFont="1" applyBorder="1" applyAlignment="1" applyProtection="1">
      <alignment horizontal="center" vertical="center"/>
      <protection hidden="1"/>
    </xf>
    <xf numFmtId="0" fontId="45" fillId="0" borderId="0" xfId="1" applyFont="1" applyBorder="1" applyAlignment="1" applyProtection="1">
      <alignment vertical="center"/>
      <protection hidden="1"/>
    </xf>
    <xf numFmtId="2" fontId="45" fillId="0" borderId="0" xfId="1" applyNumberFormat="1" applyFont="1" applyBorder="1" applyAlignment="1" applyProtection="1">
      <alignment horizontal="center" vertical="center" shrinkToFit="1"/>
      <protection hidden="1"/>
    </xf>
    <xf numFmtId="2" fontId="45" fillId="0" borderId="0" xfId="1" applyNumberFormat="1" applyFont="1" applyBorder="1" applyAlignment="1" applyProtection="1">
      <alignment vertical="center" shrinkToFit="1"/>
      <protection hidden="1"/>
    </xf>
    <xf numFmtId="180" fontId="45" fillId="0" borderId="0" xfId="1" applyNumberFormat="1" applyFont="1" applyBorder="1" applyAlignment="1" applyProtection="1">
      <alignment vertical="center" shrinkToFit="1"/>
      <protection hidden="1"/>
    </xf>
    <xf numFmtId="180" fontId="47" fillId="0" borderId="0" xfId="1" applyNumberFormat="1" applyFont="1" applyBorder="1" applyAlignment="1" applyProtection="1">
      <alignment vertical="center"/>
      <protection hidden="1"/>
    </xf>
    <xf numFmtId="0" fontId="44" fillId="0" borderId="0" xfId="1" applyFont="1" applyBorder="1" applyAlignment="1" applyProtection="1">
      <alignment vertical="center" shrinkToFit="1"/>
      <protection hidden="1"/>
    </xf>
    <xf numFmtId="0" fontId="44" fillId="0" borderId="0" xfId="1" applyFont="1" applyBorder="1" applyAlignment="1" applyProtection="1">
      <alignment shrinkToFit="1"/>
      <protection hidden="1"/>
    </xf>
    <xf numFmtId="182" fontId="44" fillId="0" borderId="0" xfId="1" applyNumberFormat="1" applyFont="1" applyBorder="1" applyAlignment="1" applyProtection="1">
      <alignment vertical="center" shrinkToFit="1"/>
      <protection hidden="1"/>
    </xf>
    <xf numFmtId="179" fontId="44" fillId="0" borderId="0" xfId="1" applyNumberFormat="1" applyFont="1" applyFill="1" applyAlignment="1" applyProtection="1">
      <alignment shrinkToFit="1"/>
      <protection hidden="1"/>
    </xf>
    <xf numFmtId="184" fontId="45" fillId="0" borderId="0" xfId="0" applyNumberFormat="1" applyFont="1" applyFill="1" applyAlignment="1" applyProtection="1">
      <alignment horizontal="center" shrinkToFit="1"/>
      <protection hidden="1"/>
    </xf>
    <xf numFmtId="184" fontId="44" fillId="0" borderId="0" xfId="1" applyNumberFormat="1" applyFont="1" applyFill="1" applyAlignment="1" applyProtection="1">
      <alignment horizontal="center" shrinkToFit="1"/>
      <protection hidden="1"/>
    </xf>
    <xf numFmtId="181" fontId="44" fillId="0" borderId="0" xfId="1" applyNumberFormat="1" applyFont="1" applyAlignment="1" applyProtection="1">
      <alignment shrinkToFit="1"/>
      <protection locked="0"/>
    </xf>
    <xf numFmtId="180" fontId="24" fillId="4" borderId="7" xfId="1" applyNumberFormat="1" applyFont="1" applyFill="1" applyBorder="1" applyAlignment="1" applyProtection="1">
      <alignment horizontal="center" vertical="center" shrinkToFit="1"/>
      <protection locked="0"/>
    </xf>
    <xf numFmtId="49" fontId="11" fillId="4" borderId="7" xfId="1" applyNumberFormat="1" applyFont="1" applyFill="1" applyBorder="1" applyAlignment="1" applyProtection="1">
      <alignment horizontal="center" vertical="center" shrinkToFit="1"/>
      <protection locked="0"/>
    </xf>
    <xf numFmtId="180" fontId="36" fillId="5" borderId="8" xfId="1" applyNumberFormat="1" applyFont="1" applyFill="1" applyBorder="1" applyAlignment="1" applyProtection="1">
      <alignment horizontal="centerContinuous" vertical="center" shrinkToFit="1"/>
      <protection hidden="1"/>
    </xf>
    <xf numFmtId="182" fontId="36" fillId="5" borderId="31" xfId="1" applyNumberFormat="1" applyFont="1" applyFill="1" applyBorder="1" applyAlignment="1" applyProtection="1">
      <alignment shrinkToFit="1"/>
      <protection hidden="1"/>
    </xf>
    <xf numFmtId="182" fontId="12" fillId="5" borderId="30" xfId="1" applyNumberFormat="1" applyFont="1" applyFill="1" applyBorder="1" applyAlignment="1" applyProtection="1">
      <alignment horizontal="left" vertical="center" shrinkToFit="1"/>
      <protection hidden="1"/>
    </xf>
    <xf numFmtId="182" fontId="36" fillId="5" borderId="31" xfId="1" applyNumberFormat="1" applyFont="1" applyFill="1" applyBorder="1" applyAlignment="1" applyProtection="1">
      <alignment horizontal="left" vertical="center" shrinkToFit="1"/>
      <protection hidden="1"/>
    </xf>
    <xf numFmtId="10" fontId="36" fillId="5" borderId="8" xfId="1" applyNumberFormat="1" applyFont="1" applyFill="1" applyBorder="1" applyAlignment="1" applyProtection="1">
      <alignment shrinkToFit="1"/>
      <protection hidden="1"/>
    </xf>
    <xf numFmtId="182" fontId="36" fillId="5" borderId="8" xfId="1" applyNumberFormat="1" applyFont="1" applyFill="1" applyBorder="1" applyAlignment="1" applyProtection="1">
      <alignment horizontal="left" vertical="top" shrinkToFit="1"/>
      <protection hidden="1"/>
    </xf>
    <xf numFmtId="0" fontId="39" fillId="5" borderId="30" xfId="1" applyFont="1" applyFill="1" applyBorder="1" applyAlignment="1" applyProtection="1">
      <alignment horizontal="center"/>
      <protection hidden="1"/>
    </xf>
    <xf numFmtId="0" fontId="49" fillId="0" borderId="21" xfId="1" applyFont="1" applyFill="1" applyBorder="1" applyAlignment="1" applyProtection="1">
      <alignment horizontal="center" vertical="center"/>
      <protection locked="0"/>
    </xf>
    <xf numFmtId="0" fontId="5" fillId="0" borderId="37" xfId="1" applyFont="1" applyFill="1" applyBorder="1" applyAlignment="1" applyProtection="1">
      <alignment horizontal="centerContinuous" vertical="center"/>
      <protection locked="0"/>
    </xf>
    <xf numFmtId="0" fontId="14" fillId="0" borderId="23" xfId="1" applyFont="1" applyBorder="1" applyAlignment="1" applyProtection="1">
      <alignment horizontal="center"/>
      <protection locked="0"/>
    </xf>
    <xf numFmtId="182" fontId="44" fillId="0" borderId="0" xfId="1" applyNumberFormat="1" applyFont="1" applyAlignment="1" applyProtection="1">
      <alignment shrinkToFit="1"/>
      <protection hidden="1"/>
    </xf>
    <xf numFmtId="181" fontId="44" fillId="0" borderId="0" xfId="1" applyNumberFormat="1" applyFont="1" applyBorder="1" applyAlignment="1" applyProtection="1">
      <alignment shrinkToFit="1"/>
      <protection hidden="1"/>
    </xf>
    <xf numFmtId="0" fontId="44" fillId="0" borderId="0" xfId="1" applyFont="1" applyAlignment="1" applyProtection="1">
      <alignment shrinkToFit="1"/>
      <protection locked="0" hidden="1"/>
    </xf>
    <xf numFmtId="181" fontId="44" fillId="0" borderId="0" xfId="1" applyNumberFormat="1" applyFont="1" applyAlignment="1" applyProtection="1">
      <alignment shrinkToFit="1"/>
      <protection locked="0" hidden="1"/>
    </xf>
    <xf numFmtId="0" fontId="51" fillId="0" borderId="3" xfId="1" applyFont="1" applyBorder="1" applyAlignment="1" applyProtection="1">
      <alignment horizontal="centerContinuous"/>
      <protection locked="0"/>
    </xf>
    <xf numFmtId="0" fontId="24" fillId="2" borderId="18" xfId="1" applyFont="1" applyFill="1" applyBorder="1" applyAlignment="1" applyProtection="1">
      <alignment horizontal="center"/>
      <protection hidden="1"/>
    </xf>
    <xf numFmtId="0" fontId="0" fillId="2" borderId="14" xfId="0" applyFill="1" applyBorder="1" applyAlignment="1" applyProtection="1">
      <alignment horizontal="center"/>
      <protection hidden="1"/>
    </xf>
    <xf numFmtId="0" fontId="7" fillId="6" borderId="19" xfId="1" applyFont="1" applyFill="1" applyBorder="1" applyAlignment="1" applyProtection="1">
      <alignment horizontal="center" vertical="center"/>
      <protection hidden="1"/>
    </xf>
    <xf numFmtId="0" fontId="24" fillId="6" borderId="6" xfId="0" applyFont="1" applyFill="1" applyBorder="1" applyAlignment="1" applyProtection="1">
      <alignment horizontal="center" vertical="center"/>
      <protection hidden="1"/>
    </xf>
    <xf numFmtId="0" fontId="24" fillId="6" borderId="31" xfId="0" applyFont="1" applyFill="1" applyBorder="1" applyAlignment="1" applyProtection="1">
      <alignment horizontal="center" vertical="center"/>
      <protection hidden="1"/>
    </xf>
    <xf numFmtId="0" fontId="43" fillId="0" borderId="43" xfId="1" applyFont="1" applyBorder="1" applyAlignment="1" applyProtection="1">
      <alignment horizontal="center" vertical="center" wrapText="1"/>
      <protection hidden="1"/>
    </xf>
    <xf numFmtId="0" fontId="24" fillId="0" borderId="16" xfId="1" applyFont="1" applyBorder="1" applyAlignment="1" applyProtection="1">
      <alignment vertical="center" wrapText="1"/>
      <protection hidden="1"/>
    </xf>
    <xf numFmtId="0" fontId="24" fillId="0" borderId="37" xfId="1" applyFont="1" applyBorder="1" applyAlignment="1" applyProtection="1">
      <alignment vertical="center" wrapText="1"/>
      <protection hidden="1"/>
    </xf>
    <xf numFmtId="0" fontId="24" fillId="0" borderId="36" xfId="1" applyFont="1" applyBorder="1" applyAlignment="1" applyProtection="1">
      <alignment vertical="center" wrapText="1"/>
      <protection hidden="1"/>
    </xf>
    <xf numFmtId="0" fontId="24" fillId="0" borderId="0" xfId="1" applyFont="1" applyBorder="1" applyAlignment="1" applyProtection="1">
      <alignment vertical="center" wrapText="1"/>
      <protection hidden="1"/>
    </xf>
    <xf numFmtId="0" fontId="24" fillId="0" borderId="10" xfId="1" applyFont="1" applyBorder="1" applyAlignment="1" applyProtection="1">
      <alignment vertical="center" wrapText="1"/>
      <protection hidden="1"/>
    </xf>
    <xf numFmtId="0" fontId="24" fillId="0" borderId="40" xfId="1" applyFont="1" applyBorder="1" applyAlignment="1" applyProtection="1">
      <alignment vertical="center" wrapText="1"/>
      <protection hidden="1"/>
    </xf>
    <xf numFmtId="0" fontId="24" fillId="0" borderId="3" xfId="1" applyFont="1" applyBorder="1" applyAlignment="1" applyProtection="1">
      <alignment vertical="center" wrapText="1"/>
      <protection hidden="1"/>
    </xf>
    <xf numFmtId="0" fontId="24" fillId="0" borderId="44" xfId="1" applyFont="1" applyBorder="1" applyAlignment="1" applyProtection="1">
      <alignment vertical="center" wrapText="1"/>
      <protection hidden="1"/>
    </xf>
    <xf numFmtId="0" fontId="7" fillId="6" borderId="6" xfId="1" applyFont="1" applyFill="1" applyBorder="1" applyAlignment="1" applyProtection="1">
      <alignment horizontal="center" vertical="center" shrinkToFit="1"/>
      <protection hidden="1"/>
    </xf>
    <xf numFmtId="0" fontId="24" fillId="6" borderId="6" xfId="0" applyFont="1" applyFill="1" applyBorder="1" applyAlignment="1" applyProtection="1">
      <alignment shrinkToFit="1"/>
      <protection hidden="1"/>
    </xf>
    <xf numFmtId="0" fontId="24" fillId="6" borderId="31" xfId="0" applyFont="1" applyFill="1" applyBorder="1" applyAlignment="1" applyProtection="1">
      <alignment shrinkToFit="1"/>
      <protection hidden="1"/>
    </xf>
    <xf numFmtId="0" fontId="1" fillId="0" borderId="19" xfId="1" applyFont="1" applyFill="1" applyBorder="1" applyAlignment="1" applyProtection="1">
      <alignment horizontal="center" vertical="center"/>
      <protection locked="0"/>
    </xf>
    <xf numFmtId="0" fontId="24" fillId="0" borderId="22" xfId="1" applyFont="1" applyFill="1" applyBorder="1" applyAlignment="1" applyProtection="1">
      <alignment vertical="center"/>
      <protection locked="0"/>
    </xf>
    <xf numFmtId="14" fontId="34" fillId="4" borderId="0" xfId="1" applyNumberFormat="1" applyFont="1" applyFill="1" applyBorder="1" applyAlignment="1" applyProtection="1">
      <alignment vertical="center" shrinkToFit="1"/>
      <protection locked="0"/>
    </xf>
    <xf numFmtId="0" fontId="34" fillId="4" borderId="0" xfId="1" applyFont="1" applyFill="1" applyBorder="1" applyAlignment="1" applyProtection="1">
      <alignment vertical="center" shrinkToFit="1"/>
      <protection locked="0"/>
    </xf>
    <xf numFmtId="0" fontId="34" fillId="4" borderId="11" xfId="1" applyFont="1" applyFill="1" applyBorder="1" applyAlignment="1" applyProtection="1">
      <alignment vertical="center" shrinkToFit="1"/>
      <protection locked="0"/>
    </xf>
    <xf numFmtId="182" fontId="24" fillId="0" borderId="19" xfId="1" applyNumberFormat="1" applyFont="1" applyBorder="1" applyAlignment="1" applyProtection="1">
      <alignment horizontal="center" vertical="center"/>
      <protection hidden="1"/>
    </xf>
    <xf numFmtId="0" fontId="24" fillId="0" borderId="22" xfId="0" applyFont="1" applyBorder="1" applyAlignment="1" applyProtection="1">
      <alignment horizontal="center" vertical="center"/>
      <protection hidden="1"/>
    </xf>
    <xf numFmtId="182" fontId="24" fillId="0" borderId="7" xfId="1" applyNumberFormat="1" applyFont="1" applyBorder="1" applyAlignment="1" applyProtection="1">
      <alignment horizontal="center" vertical="center" shrinkToFit="1"/>
      <protection hidden="1"/>
    </xf>
    <xf numFmtId="0" fontId="1" fillId="0" borderId="7" xfId="1" applyFont="1" applyFill="1" applyBorder="1" applyAlignment="1" applyProtection="1">
      <alignment horizontal="center" vertical="center"/>
      <protection hidden="1"/>
    </xf>
    <xf numFmtId="0" fontId="24" fillId="0" borderId="7" xfId="1" applyFont="1" applyFill="1" applyBorder="1" applyAlignment="1" applyProtection="1">
      <alignment vertical="center"/>
      <protection hidden="1"/>
    </xf>
    <xf numFmtId="0" fontId="4" fillId="4" borderId="19" xfId="1" applyFont="1" applyFill="1" applyBorder="1" applyAlignment="1" applyProtection="1">
      <alignment horizontal="center" vertical="center" shrinkToFit="1"/>
      <protection locked="0"/>
    </xf>
    <xf numFmtId="0" fontId="34" fillId="4" borderId="6" xfId="1" applyFont="1" applyFill="1" applyBorder="1" applyAlignment="1" applyProtection="1">
      <alignment vertical="center" shrinkToFit="1"/>
      <protection locked="0"/>
    </xf>
    <xf numFmtId="0" fontId="34" fillId="4" borderId="22" xfId="1" applyFont="1" applyFill="1" applyBorder="1" applyAlignment="1" applyProtection="1">
      <alignment vertical="center" shrinkToFit="1"/>
      <protection locked="0"/>
    </xf>
    <xf numFmtId="0" fontId="24" fillId="0" borderId="6" xfId="1" applyFont="1" applyFill="1" applyBorder="1" applyAlignment="1" applyProtection="1">
      <alignment horizontal="center" vertical="center" shrinkToFit="1"/>
      <protection hidden="1"/>
    </xf>
    <xf numFmtId="0" fontId="24" fillId="0" borderId="6" xfId="0" applyFont="1" applyFill="1" applyBorder="1" applyAlignment="1" applyProtection="1">
      <alignment horizontal="center" vertical="center" shrinkToFit="1"/>
      <protection hidden="1"/>
    </xf>
    <xf numFmtId="0" fontId="24" fillId="0" borderId="31" xfId="0" applyFont="1" applyFill="1" applyBorder="1" applyAlignment="1" applyProtection="1">
      <alignment horizontal="center" vertical="center" shrinkToFit="1"/>
      <protection hidden="1"/>
    </xf>
    <xf numFmtId="183" fontId="36" fillId="0" borderId="20" xfId="1" applyNumberFormat="1" applyFont="1" applyBorder="1" applyAlignment="1" applyProtection="1">
      <alignment horizontal="center" shrinkToFit="1"/>
      <protection hidden="1"/>
    </xf>
    <xf numFmtId="183" fontId="36" fillId="0" borderId="16" xfId="1" applyNumberFormat="1" applyFont="1" applyBorder="1" applyAlignment="1" applyProtection="1">
      <alignment horizontal="center" shrinkToFit="1"/>
      <protection hidden="1"/>
    </xf>
    <xf numFmtId="183" fontId="36" fillId="0" borderId="8" xfId="0" applyNumberFormat="1" applyFont="1" applyBorder="1" applyAlignment="1" applyProtection="1">
      <alignment horizontal="center" shrinkToFit="1"/>
      <protection hidden="1"/>
    </xf>
    <xf numFmtId="0" fontId="5" fillId="6" borderId="19" xfId="1" applyFont="1" applyFill="1" applyBorder="1" applyAlignment="1" applyProtection="1">
      <alignment horizontal="center" vertical="center" shrinkToFit="1"/>
      <protection hidden="1"/>
    </xf>
    <xf numFmtId="0" fontId="24" fillId="6" borderId="6" xfId="0" applyFont="1" applyFill="1" applyBorder="1" applyAlignment="1" applyProtection="1">
      <alignment horizontal="center" vertical="center" shrinkToFit="1"/>
      <protection hidden="1"/>
    </xf>
    <xf numFmtId="0" fontId="24" fillId="6" borderId="31" xfId="0" applyFont="1" applyFill="1" applyBorder="1" applyAlignment="1" applyProtection="1">
      <alignment horizontal="center" vertical="center" shrinkToFit="1"/>
      <protection hidden="1"/>
    </xf>
    <xf numFmtId="0" fontId="24" fillId="0" borderId="20" xfId="1" applyFont="1" applyBorder="1" applyAlignment="1" applyProtection="1">
      <alignment vertical="center"/>
      <protection locked="0"/>
    </xf>
    <xf numFmtId="0" fontId="24" fillId="0" borderId="16" xfId="0" applyFont="1" applyBorder="1" applyAlignment="1" applyProtection="1">
      <protection locked="0"/>
    </xf>
    <xf numFmtId="0" fontId="24" fillId="0" borderId="9" xfId="0" applyFont="1" applyBorder="1" applyAlignment="1" applyProtection="1">
      <protection locked="0"/>
    </xf>
    <xf numFmtId="0" fontId="24" fillId="0" borderId="0" xfId="0" applyFont="1" applyBorder="1" applyAlignment="1" applyProtection="1">
      <protection locked="0"/>
    </xf>
    <xf numFmtId="0" fontId="24" fillId="0" borderId="45" xfId="0" applyFont="1" applyBorder="1" applyAlignment="1" applyProtection="1">
      <protection locked="0"/>
    </xf>
    <xf numFmtId="0" fontId="24" fillId="0" borderId="3" xfId="0" applyFont="1" applyBorder="1" applyAlignment="1" applyProtection="1">
      <protection locked="0"/>
    </xf>
    <xf numFmtId="0" fontId="1" fillId="6" borderId="19" xfId="1" applyFont="1" applyFill="1" applyBorder="1" applyAlignment="1" applyProtection="1">
      <alignment horizontal="center" vertical="center" shrinkToFit="1"/>
      <protection hidden="1"/>
    </xf>
    <xf numFmtId="0" fontId="34" fillId="6" borderId="6" xfId="1" applyFont="1" applyFill="1" applyBorder="1" applyAlignment="1" applyProtection="1">
      <alignment horizontal="center" vertical="center" shrinkToFit="1"/>
      <protection hidden="1"/>
    </xf>
    <xf numFmtId="0" fontId="34" fillId="6" borderId="31" xfId="1" applyFont="1" applyFill="1" applyBorder="1" applyAlignment="1" applyProtection="1">
      <alignment horizontal="center" vertical="center" shrinkToFit="1"/>
      <protection hidden="1"/>
    </xf>
    <xf numFmtId="0" fontId="35" fillId="0" borderId="20" xfId="1" applyFont="1" applyFill="1" applyBorder="1" applyAlignment="1" applyProtection="1">
      <alignment horizontal="right"/>
      <protection hidden="1"/>
    </xf>
    <xf numFmtId="0" fontId="35" fillId="0" borderId="16" xfId="1" applyFont="1" applyFill="1" applyBorder="1" applyAlignment="1" applyProtection="1">
      <alignment horizontal="right"/>
      <protection hidden="1"/>
    </xf>
    <xf numFmtId="0" fontId="16" fillId="0" borderId="9" xfId="1" applyFont="1" applyFill="1" applyBorder="1" applyAlignment="1" applyProtection="1">
      <alignment horizontal="right" vertical="center" shrinkToFit="1"/>
      <protection hidden="1"/>
    </xf>
    <xf numFmtId="0" fontId="16" fillId="0" borderId="0" xfId="1" applyFont="1" applyFill="1" applyBorder="1" applyAlignment="1" applyProtection="1">
      <alignment horizontal="right" vertical="center" shrinkToFit="1"/>
      <protection hidden="1"/>
    </xf>
    <xf numFmtId="0" fontId="5" fillId="0" borderId="19" xfId="1" applyFont="1" applyFill="1" applyBorder="1" applyAlignment="1" applyProtection="1">
      <alignment horizontal="center" vertical="center"/>
      <protection locked="0"/>
    </xf>
    <xf numFmtId="0" fontId="35" fillId="0" borderId="22" xfId="1" applyFont="1" applyFill="1" applyBorder="1" applyAlignment="1" applyProtection="1">
      <alignment vertical="center"/>
      <protection locked="0"/>
    </xf>
    <xf numFmtId="0" fontId="48" fillId="4" borderId="6" xfId="1" applyFont="1" applyFill="1" applyBorder="1" applyAlignment="1" applyProtection="1">
      <alignment vertical="center" shrinkToFit="1"/>
      <protection locked="0"/>
    </xf>
    <xf numFmtId="0" fontId="34" fillId="4" borderId="31" xfId="1" applyFont="1" applyFill="1" applyBorder="1" applyAlignment="1" applyProtection="1">
      <alignment vertical="center" shrinkToFit="1"/>
      <protection locked="0"/>
    </xf>
    <xf numFmtId="0" fontId="34" fillId="4" borderId="19" xfId="1" applyFont="1" applyFill="1" applyBorder="1" applyAlignment="1" applyProtection="1">
      <alignment horizontal="center" vertical="center" shrinkToFit="1"/>
      <protection locked="0"/>
    </xf>
    <xf numFmtId="0" fontId="34" fillId="4" borderId="6" xfId="1" applyFont="1" applyFill="1" applyBorder="1" applyAlignment="1" applyProtection="1">
      <alignment horizontal="center" vertical="center" shrinkToFit="1"/>
      <protection locked="0"/>
    </xf>
    <xf numFmtId="0" fontId="34" fillId="4" borderId="22" xfId="1" applyFont="1" applyFill="1" applyBorder="1" applyAlignment="1" applyProtection="1">
      <alignment horizontal="center" vertical="center" shrinkToFit="1"/>
      <protection locked="0"/>
    </xf>
    <xf numFmtId="0" fontId="7" fillId="0" borderId="19" xfId="1" applyFont="1" applyFill="1" applyBorder="1" applyAlignment="1" applyProtection="1">
      <alignment horizontal="center" vertical="center"/>
      <protection hidden="1"/>
    </xf>
    <xf numFmtId="0" fontId="11" fillId="0" borderId="22" xfId="1" applyFont="1" applyFill="1" applyBorder="1" applyAlignment="1" applyProtection="1">
      <alignment horizontal="center" vertical="center"/>
      <protection hidden="1"/>
    </xf>
    <xf numFmtId="182" fontId="32" fillId="4" borderId="19" xfId="1" applyNumberFormat="1" applyFont="1" applyFill="1" applyBorder="1" applyAlignment="1" applyProtection="1">
      <alignment horizontal="center" vertical="center" shrinkToFit="1"/>
      <protection locked="0"/>
    </xf>
    <xf numFmtId="182" fontId="32" fillId="4" borderId="22" xfId="1" applyNumberFormat="1" applyFont="1" applyFill="1" applyBorder="1" applyAlignment="1" applyProtection="1">
      <alignment horizontal="center" vertical="center" shrinkToFit="1"/>
      <protection locked="0"/>
    </xf>
    <xf numFmtId="0" fontId="11" fillId="0" borderId="20" xfId="1" applyFont="1" applyBorder="1" applyAlignment="1" applyProtection="1">
      <alignment horizontal="center" vertical="center"/>
      <protection hidden="1"/>
    </xf>
    <xf numFmtId="0" fontId="24" fillId="0" borderId="37" xfId="1" applyFont="1" applyBorder="1" applyAlignment="1" applyProtection="1">
      <alignment horizontal="center" vertical="center"/>
      <protection hidden="1"/>
    </xf>
    <xf numFmtId="0" fontId="7" fillId="0" borderId="20" xfId="1" applyFont="1" applyFill="1" applyBorder="1" applyAlignment="1" applyProtection="1">
      <alignment horizontal="center" vertical="center"/>
      <protection hidden="1"/>
    </xf>
    <xf numFmtId="0" fontId="24" fillId="0" borderId="37" xfId="1" applyFont="1" applyFill="1" applyBorder="1" applyAlignment="1" applyProtection="1">
      <alignment horizontal="center" vertical="center"/>
      <protection hidden="1"/>
    </xf>
    <xf numFmtId="0" fontId="48" fillId="4" borderId="19" xfId="1" applyFont="1" applyFill="1" applyBorder="1" applyAlignment="1" applyProtection="1">
      <alignment horizontal="center" vertical="center" shrinkToFit="1"/>
      <protection locked="0"/>
    </xf>
    <xf numFmtId="0" fontId="32" fillId="4" borderId="38" xfId="1" applyFont="1" applyFill="1" applyBorder="1" applyAlignment="1" applyProtection="1">
      <alignment horizontal="center" vertical="center" shrinkToFit="1"/>
      <protection locked="0"/>
    </xf>
    <xf numFmtId="0" fontId="32" fillId="4" borderId="39" xfId="1" applyFont="1" applyFill="1" applyBorder="1" applyAlignment="1" applyProtection="1">
      <alignment horizontal="center" vertical="center" shrinkToFit="1"/>
      <protection locked="0"/>
    </xf>
    <xf numFmtId="0" fontId="32" fillId="4" borderId="14" xfId="1" applyFont="1" applyFill="1" applyBorder="1" applyAlignment="1" applyProtection="1">
      <alignment horizontal="center" vertical="center" shrinkToFit="1"/>
      <protection locked="0"/>
    </xf>
    <xf numFmtId="0" fontId="32" fillId="4" borderId="30" xfId="1" applyFont="1" applyFill="1" applyBorder="1" applyAlignment="1" applyProtection="1">
      <alignment horizontal="center" vertical="center" shrinkToFit="1"/>
      <protection locked="0"/>
    </xf>
    <xf numFmtId="0" fontId="24" fillId="4" borderId="14" xfId="1" applyFont="1" applyFill="1" applyBorder="1" applyAlignment="1" applyProtection="1">
      <alignment horizontal="center"/>
      <protection locked="0"/>
    </xf>
    <xf numFmtId="0" fontId="17" fillId="4" borderId="41" xfId="1" applyFont="1" applyFill="1" applyBorder="1" applyAlignment="1" applyProtection="1">
      <alignment horizontal="center" vertical="center" shrinkToFit="1"/>
      <protection locked="0"/>
    </xf>
    <xf numFmtId="0" fontId="22" fillId="4" borderId="38" xfId="1" applyFont="1" applyFill="1" applyBorder="1" applyAlignment="1" applyProtection="1">
      <alignment horizontal="center" vertical="center" shrinkToFit="1"/>
      <protection locked="0"/>
    </xf>
    <xf numFmtId="0" fontId="33" fillId="4" borderId="38" xfId="1" applyFont="1" applyFill="1" applyBorder="1" applyAlignment="1" applyProtection="1">
      <alignment horizontal="center" vertical="center" shrinkToFit="1"/>
      <protection locked="0"/>
    </xf>
    <xf numFmtId="0" fontId="33" fillId="4" borderId="35" xfId="1" applyFont="1" applyFill="1" applyBorder="1" applyAlignment="1" applyProtection="1">
      <alignment horizontal="center" vertical="center" shrinkToFit="1"/>
      <protection locked="0"/>
    </xf>
    <xf numFmtId="0" fontId="22" fillId="4" borderId="18" xfId="1" applyFont="1" applyFill="1" applyBorder="1" applyAlignment="1" applyProtection="1">
      <alignment horizontal="center" vertical="center" shrinkToFit="1"/>
      <protection locked="0"/>
    </xf>
    <xf numFmtId="0" fontId="22" fillId="4" borderId="14" xfId="1" applyFont="1" applyFill="1" applyBorder="1" applyAlignment="1" applyProtection="1">
      <alignment horizontal="center" vertical="center" shrinkToFit="1"/>
      <protection locked="0"/>
    </xf>
    <xf numFmtId="0" fontId="33" fillId="4" borderId="14" xfId="1" applyFont="1" applyFill="1" applyBorder="1" applyAlignment="1" applyProtection="1">
      <alignment horizontal="center" vertical="center" shrinkToFit="1"/>
      <protection locked="0"/>
    </xf>
    <xf numFmtId="0" fontId="33" fillId="4" borderId="13" xfId="1" applyFont="1" applyFill="1" applyBorder="1" applyAlignment="1" applyProtection="1">
      <alignment horizontal="center" vertical="center" shrinkToFit="1"/>
      <protection locked="0"/>
    </xf>
    <xf numFmtId="0" fontId="1" fillId="0" borderId="32" xfId="1" applyFont="1" applyFill="1" applyBorder="1" applyAlignment="1" applyProtection="1">
      <alignment horizontal="center" vertical="center"/>
      <protection hidden="1"/>
    </xf>
    <xf numFmtId="0" fontId="24" fillId="0" borderId="33" xfId="1" applyFont="1" applyFill="1" applyBorder="1" applyAlignment="1" applyProtection="1">
      <alignment horizontal="center" vertical="center"/>
      <protection hidden="1"/>
    </xf>
    <xf numFmtId="0" fontId="3" fillId="0" borderId="32" xfId="1" applyFont="1" applyFill="1" applyBorder="1" applyAlignment="1" applyProtection="1">
      <alignment horizontal="center" vertical="center"/>
      <protection hidden="1"/>
    </xf>
    <xf numFmtId="0" fontId="8" fillId="0" borderId="33" xfId="1" applyFont="1" applyFill="1" applyBorder="1" applyAlignment="1" applyProtection="1">
      <alignment horizontal="center" vertical="center"/>
      <protection hidden="1"/>
    </xf>
    <xf numFmtId="0" fontId="0" fillId="0" borderId="32" xfId="1" applyFont="1" applyFill="1" applyBorder="1" applyAlignment="1" applyProtection="1">
      <alignment horizontal="center" vertical="center"/>
      <protection hidden="1"/>
    </xf>
    <xf numFmtId="0" fontId="24" fillId="0" borderId="32" xfId="1" applyFont="1" applyFill="1" applyBorder="1" applyAlignment="1" applyProtection="1">
      <alignment horizontal="center" vertical="center"/>
      <protection hidden="1"/>
    </xf>
    <xf numFmtId="0" fontId="24" fillId="0" borderId="42" xfId="1" applyFont="1" applyFill="1" applyBorder="1" applyAlignment="1" applyProtection="1">
      <alignment horizontal="center" vertical="center"/>
      <protection hidden="1"/>
    </xf>
    <xf numFmtId="0" fontId="0" fillId="0" borderId="41" xfId="1" applyFont="1" applyFill="1" applyBorder="1" applyAlignment="1" applyProtection="1">
      <alignment horizontal="center" vertical="center"/>
      <protection locked="0"/>
    </xf>
    <xf numFmtId="0" fontId="24" fillId="0" borderId="35" xfId="1" applyFont="1" applyFill="1" applyBorder="1" applyAlignment="1" applyProtection="1">
      <alignment vertical="center"/>
      <protection locked="0"/>
    </xf>
    <xf numFmtId="0" fontId="24" fillId="0" borderId="18" xfId="1" applyFont="1" applyFill="1" applyBorder="1" applyAlignment="1" applyProtection="1">
      <alignment vertical="center"/>
      <protection locked="0"/>
    </xf>
    <xf numFmtId="0" fontId="24" fillId="0" borderId="13" xfId="1" applyFont="1" applyFill="1" applyBorder="1" applyAlignment="1" applyProtection="1">
      <alignment vertical="center"/>
      <protection locked="0"/>
    </xf>
    <xf numFmtId="0" fontId="4" fillId="4" borderId="41" xfId="1" applyFont="1" applyFill="1" applyBorder="1" applyAlignment="1" applyProtection="1">
      <alignment horizontal="center" vertical="center" shrinkToFit="1"/>
      <protection locked="0"/>
    </xf>
    <xf numFmtId="0" fontId="34" fillId="4" borderId="38" xfId="1" applyFont="1" applyFill="1" applyBorder="1" applyAlignment="1" applyProtection="1">
      <alignment vertical="center" shrinkToFit="1"/>
      <protection locked="0"/>
    </xf>
    <xf numFmtId="0" fontId="34" fillId="4" borderId="35" xfId="1" applyFont="1" applyFill="1" applyBorder="1" applyAlignment="1" applyProtection="1">
      <alignment vertical="center" shrinkToFit="1"/>
      <protection locked="0"/>
    </xf>
    <xf numFmtId="0" fontId="34" fillId="4" borderId="18" xfId="1" applyFont="1" applyFill="1" applyBorder="1" applyAlignment="1" applyProtection="1">
      <alignment vertical="center" shrinkToFit="1"/>
      <protection locked="0"/>
    </xf>
    <xf numFmtId="0" fontId="34" fillId="4" borderId="14" xfId="1" applyFont="1" applyFill="1" applyBorder="1" applyAlignment="1" applyProtection="1">
      <alignment vertical="center" shrinkToFit="1"/>
      <protection locked="0"/>
    </xf>
    <xf numFmtId="0" fontId="34" fillId="4" borderId="13" xfId="1" applyFont="1" applyFill="1" applyBorder="1" applyAlignment="1" applyProtection="1">
      <alignment vertical="center" shrinkToFit="1"/>
      <protection locked="0"/>
    </xf>
    <xf numFmtId="0" fontId="1" fillId="0" borderId="1" xfId="1" applyFont="1" applyBorder="1" applyAlignment="1" applyProtection="1">
      <alignment horizontal="center" vertical="top" textRotation="255" shrinkToFit="1"/>
      <protection hidden="1"/>
    </xf>
    <xf numFmtId="0" fontId="0" fillId="0" borderId="1" xfId="0" applyBorder="1" applyAlignment="1">
      <alignment horizontal="center" vertical="top" textRotation="255" shrinkToFit="1"/>
    </xf>
    <xf numFmtId="0" fontId="0" fillId="0" borderId="12" xfId="0" applyBorder="1" applyAlignment="1">
      <alignment horizontal="center" vertical="top" textRotation="255" shrinkToFit="1"/>
    </xf>
    <xf numFmtId="0" fontId="29" fillId="0" borderId="0" xfId="1" applyFont="1" applyBorder="1" applyAlignment="1" applyProtection="1">
      <alignment horizontal="center" vertical="center" shrinkToFit="1"/>
      <protection locked="0"/>
    </xf>
    <xf numFmtId="0" fontId="30" fillId="0" borderId="0" xfId="1" applyFont="1" applyBorder="1" applyAlignment="1" applyProtection="1">
      <alignment horizontal="center" vertical="center" shrinkToFit="1"/>
      <protection locked="0"/>
    </xf>
    <xf numFmtId="0" fontId="1" fillId="0" borderId="41" xfId="1" applyFont="1" applyFill="1" applyBorder="1" applyAlignment="1" applyProtection="1">
      <alignment horizontal="center" vertical="center" wrapText="1"/>
      <protection hidden="1"/>
    </xf>
    <xf numFmtId="0" fontId="24" fillId="0" borderId="35" xfId="1" applyFont="1" applyFill="1" applyBorder="1" applyAlignment="1" applyProtection="1">
      <alignment horizontal="center" vertical="center" wrapText="1"/>
      <protection hidden="1"/>
    </xf>
    <xf numFmtId="0" fontId="24" fillId="0" borderId="18" xfId="1" applyFont="1" applyFill="1" applyBorder="1" applyAlignment="1" applyProtection="1">
      <alignment horizontal="center" vertical="center" wrapText="1"/>
      <protection hidden="1"/>
    </xf>
    <xf numFmtId="0" fontId="24" fillId="0" borderId="13" xfId="1" applyFont="1" applyFill="1" applyBorder="1" applyAlignment="1" applyProtection="1">
      <alignment horizontal="center" vertical="center" wrapText="1"/>
      <protection hidden="1"/>
    </xf>
    <xf numFmtId="182" fontId="24" fillId="0" borderId="29" xfId="1" applyNumberFormat="1" applyFont="1" applyBorder="1" applyAlignment="1" applyProtection="1">
      <alignment horizontal="center" vertical="center" shrinkToFit="1"/>
      <protection hidden="1"/>
    </xf>
    <xf numFmtId="0" fontId="24" fillId="0" borderId="19" xfId="1" applyFont="1" applyFill="1" applyBorder="1" applyAlignment="1" applyProtection="1">
      <alignment horizontal="center" vertical="center"/>
      <protection hidden="1"/>
    </xf>
    <xf numFmtId="0" fontId="24" fillId="0" borderId="22" xfId="0" applyFont="1" applyFill="1" applyBorder="1" applyAlignment="1" applyProtection="1">
      <alignment horizontal="center" vertical="center"/>
      <protection hidden="1"/>
    </xf>
    <xf numFmtId="0" fontId="13" fillId="4" borderId="23" xfId="0" applyFont="1" applyFill="1" applyBorder="1" applyAlignment="1" applyProtection="1">
      <alignment horizontal="center"/>
      <protection locked="0"/>
    </xf>
    <xf numFmtId="0" fontId="24" fillId="4" borderId="23" xfId="1" applyFont="1" applyFill="1" applyBorder="1" applyAlignment="1" applyProtection="1">
      <alignment horizontal="center"/>
      <protection locked="0"/>
    </xf>
    <xf numFmtId="0" fontId="13" fillId="0" borderId="23" xfId="0" applyFont="1" applyBorder="1" applyAlignment="1" applyProtection="1">
      <alignment horizontal="center"/>
      <protection locked="0"/>
    </xf>
    <xf numFmtId="0" fontId="41" fillId="0" borderId="0" xfId="0" applyFont="1" applyBorder="1" applyAlignment="1" applyProtection="1">
      <alignment horizontal="center" vertical="center"/>
      <protection locked="0"/>
    </xf>
    <xf numFmtId="0" fontId="42" fillId="0" borderId="0" xfId="0" applyFont="1" applyBorder="1" applyAlignment="1" applyProtection="1">
      <alignment horizontal="center" vertical="center"/>
      <protection locked="0"/>
    </xf>
    <xf numFmtId="14" fontId="14" fillId="4" borderId="23" xfId="0" applyNumberFormat="1" applyFont="1" applyFill="1" applyBorder="1" applyAlignment="1" applyProtection="1">
      <alignment horizontal="left"/>
      <protection locked="0"/>
    </xf>
    <xf numFmtId="0" fontId="24" fillId="4" borderId="23" xfId="0" applyFont="1" applyFill="1" applyBorder="1" applyAlignment="1" applyProtection="1">
      <protection locked="0"/>
    </xf>
    <xf numFmtId="0" fontId="14" fillId="4" borderId="23" xfId="0" applyFont="1" applyFill="1" applyBorder="1" applyAlignment="1" applyProtection="1">
      <alignment horizontal="center"/>
      <protection locked="0"/>
    </xf>
  </cellXfs>
  <cellStyles count="9">
    <cellStyle name="一般" xfId="0" builtinId="0"/>
    <cellStyle name="一般_X-R範例檔" xfId="1"/>
    <cellStyle name="百分比 2" xfId="7"/>
    <cellStyle name="貨幣 2" xfId="8"/>
    <cellStyle name="콤마 [0]_laroux" xfId="2"/>
    <cellStyle name="콤마_laroux" xfId="3"/>
    <cellStyle name="통화 [0]_laroux" xfId="4"/>
    <cellStyle name="통화_laroux" xfId="5"/>
    <cellStyle name="표준_AP" xfId="6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8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174537987679675E-2"/>
          <c:y val="0.10884426049811662"/>
          <c:w val="0.94147843942505138"/>
          <c:h val="0.65986832926983197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'X-R'!$C$17:$AB$17</c:f>
              <c:numCache>
                <c:formatCode>0.00</c:formatCode>
                <c:ptCount val="26"/>
                <c:pt idx="0">
                  <c:v>34.256</c:v>
                </c:pt>
                <c:pt idx="1">
                  <c:v>2.4359999999999999</c:v>
                </c:pt>
                <c:pt idx="2">
                  <c:v>1.9649999999999963</c:v>
                </c:pt>
                <c:pt idx="3">
                  <c:v>1.2939999999999969</c:v>
                </c:pt>
                <c:pt idx="4">
                  <c:v>1.6169999999999973</c:v>
                </c:pt>
                <c:pt idx="5">
                  <c:v>1.5959999999999965</c:v>
                </c:pt>
                <c:pt idx="6">
                  <c:v>0.87199999999999989</c:v>
                </c:pt>
                <c:pt idx="7">
                  <c:v>1.9660000000000011</c:v>
                </c:pt>
                <c:pt idx="8">
                  <c:v>2.8930000000000007</c:v>
                </c:pt>
                <c:pt idx="9">
                  <c:v>2.9309999999999974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'X-R'!$B$53:$AB$53</c:f>
              <c:numCache>
                <c:formatCode>0.00</c:formatCode>
                <c:ptCount val="27"/>
                <c:pt idx="0">
                  <c:v>4.7265311999999984</c:v>
                </c:pt>
                <c:pt idx="1">
                  <c:v>4.7265311999999984</c:v>
                </c:pt>
                <c:pt idx="2">
                  <c:v>4.7265311999999984</c:v>
                </c:pt>
                <c:pt idx="3">
                  <c:v>4.7265311999999984</c:v>
                </c:pt>
                <c:pt idx="4">
                  <c:v>4.7265311999999984</c:v>
                </c:pt>
                <c:pt idx="5">
                  <c:v>4.7265311999999984</c:v>
                </c:pt>
                <c:pt idx="6">
                  <c:v>4.7265311999999984</c:v>
                </c:pt>
                <c:pt idx="7">
                  <c:v>4.7265311999999984</c:v>
                </c:pt>
                <c:pt idx="8">
                  <c:v>4.7265311999999984</c:v>
                </c:pt>
                <c:pt idx="9">
                  <c:v>4.7265311999999984</c:v>
                </c:pt>
                <c:pt idx="10">
                  <c:v>4.7265311999999984</c:v>
                </c:pt>
                <c:pt idx="11">
                  <c:v>4.7265311999999984</c:v>
                </c:pt>
                <c:pt idx="12">
                  <c:v>4.7265311999999984</c:v>
                </c:pt>
                <c:pt idx="13">
                  <c:v>4.7265311999999984</c:v>
                </c:pt>
                <c:pt idx="14">
                  <c:v>4.7265311999999984</c:v>
                </c:pt>
                <c:pt idx="15">
                  <c:v>4.7265311999999984</c:v>
                </c:pt>
                <c:pt idx="16">
                  <c:v>4.7265311999999984</c:v>
                </c:pt>
                <c:pt idx="17">
                  <c:v>4.7265311999999984</c:v>
                </c:pt>
                <c:pt idx="18">
                  <c:v>4.7265311999999984</c:v>
                </c:pt>
                <c:pt idx="19">
                  <c:v>4.7265311999999984</c:v>
                </c:pt>
                <c:pt idx="20">
                  <c:v>4.7265311999999984</c:v>
                </c:pt>
                <c:pt idx="21">
                  <c:v>4.7265311999999984</c:v>
                </c:pt>
                <c:pt idx="22">
                  <c:v>4.7265311999999984</c:v>
                </c:pt>
                <c:pt idx="23">
                  <c:v>4.7265311999999984</c:v>
                </c:pt>
                <c:pt idx="24">
                  <c:v>4.7265311999999984</c:v>
                </c:pt>
                <c:pt idx="25">
                  <c:v>4.7265311999999984</c:v>
                </c:pt>
              </c:numCache>
            </c:numRef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'X-R'!$B$54:$AB$54</c:f>
              <c:numCache>
                <c:formatCode>0.00</c:formatCode>
                <c:ptCount val="27"/>
                <c:pt idx="0">
                  <c:v>2.0730399999999993</c:v>
                </c:pt>
                <c:pt idx="1">
                  <c:v>2.0730399999999993</c:v>
                </c:pt>
                <c:pt idx="2">
                  <c:v>2.0730399999999993</c:v>
                </c:pt>
                <c:pt idx="3">
                  <c:v>2.0730399999999993</c:v>
                </c:pt>
                <c:pt idx="4">
                  <c:v>2.0730399999999993</c:v>
                </c:pt>
                <c:pt idx="5">
                  <c:v>2.0730399999999993</c:v>
                </c:pt>
                <c:pt idx="6">
                  <c:v>2.0730399999999993</c:v>
                </c:pt>
                <c:pt idx="7">
                  <c:v>2.0730399999999993</c:v>
                </c:pt>
                <c:pt idx="8">
                  <c:v>2.0730399999999993</c:v>
                </c:pt>
                <c:pt idx="9">
                  <c:v>2.0730399999999993</c:v>
                </c:pt>
                <c:pt idx="10">
                  <c:v>2.0730399999999993</c:v>
                </c:pt>
                <c:pt idx="11">
                  <c:v>2.0730399999999993</c:v>
                </c:pt>
                <c:pt idx="12">
                  <c:v>2.0730399999999993</c:v>
                </c:pt>
                <c:pt idx="13">
                  <c:v>2.0730399999999993</c:v>
                </c:pt>
                <c:pt idx="14">
                  <c:v>2.0730399999999993</c:v>
                </c:pt>
                <c:pt idx="15">
                  <c:v>2.0730399999999993</c:v>
                </c:pt>
                <c:pt idx="16">
                  <c:v>2.0730399999999993</c:v>
                </c:pt>
                <c:pt idx="17">
                  <c:v>2.0730399999999993</c:v>
                </c:pt>
                <c:pt idx="18">
                  <c:v>2.0730399999999993</c:v>
                </c:pt>
                <c:pt idx="19">
                  <c:v>2.0730399999999993</c:v>
                </c:pt>
                <c:pt idx="20">
                  <c:v>2.0730399999999993</c:v>
                </c:pt>
                <c:pt idx="21">
                  <c:v>2.0730399999999993</c:v>
                </c:pt>
                <c:pt idx="22">
                  <c:v>2.0730399999999993</c:v>
                </c:pt>
                <c:pt idx="23">
                  <c:v>2.0730399999999993</c:v>
                </c:pt>
                <c:pt idx="24">
                  <c:v>2.0730399999999993</c:v>
                </c:pt>
                <c:pt idx="25">
                  <c:v>2.0730399999999993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'X-R'!$B$55:$AB$55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93751808"/>
        <c:axId val="-1788007680"/>
      </c:lineChart>
      <c:catAx>
        <c:axId val="-179375180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88007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88007680"/>
        <c:scaling>
          <c:orientation val="minMax"/>
        </c:scaling>
        <c:delete val="0"/>
        <c:axPos val="l"/>
        <c:numFmt formatCode="0.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93751808"/>
        <c:crosses val="autoZero"/>
        <c:crossBetween val="midCat"/>
      </c:valAx>
      <c:spPr>
        <a:solidFill>
          <a:srgbClr val="FFFFCC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174537987679675E-2"/>
          <c:y val="0.10457583088127349"/>
          <c:w val="0.94147843942505138"/>
          <c:h val="0.6732069112981981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'X-R'!$C$16:$AB$16</c:f>
              <c:numCache>
                <c:formatCode>0.00</c:formatCode>
                <c:ptCount val="26"/>
                <c:pt idx="0">
                  <c:v>33.711500000000001</c:v>
                </c:pt>
                <c:pt idx="1">
                  <c:v>41.395499999999998</c:v>
                </c:pt>
                <c:pt idx="2">
                  <c:v>42.937750000000001</c:v>
                </c:pt>
                <c:pt idx="3">
                  <c:v>41.044249999999998</c:v>
                </c:pt>
                <c:pt idx="4">
                  <c:v>41.506499999999996</c:v>
                </c:pt>
                <c:pt idx="5">
                  <c:v>41.459249999999997</c:v>
                </c:pt>
                <c:pt idx="6">
                  <c:v>41.717750000000002</c:v>
                </c:pt>
                <c:pt idx="7">
                  <c:v>41.562750000000001</c:v>
                </c:pt>
                <c:pt idx="8">
                  <c:v>42.303249999999998</c:v>
                </c:pt>
                <c:pt idx="9">
                  <c:v>41.576499999999996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'X-R'!$B$43:$AB$43</c:f>
              <c:numCache>
                <c:formatCode>0.00</c:formatCode>
                <c:ptCount val="27"/>
                <c:pt idx="0">
                  <c:v>34.854185866666668</c:v>
                </c:pt>
                <c:pt idx="1">
                  <c:v>34.854185866666668</c:v>
                </c:pt>
                <c:pt idx="2">
                  <c:v>34.854185866666668</c:v>
                </c:pt>
                <c:pt idx="3">
                  <c:v>34.854185866666668</c:v>
                </c:pt>
                <c:pt idx="4">
                  <c:v>34.854185866666668</c:v>
                </c:pt>
                <c:pt idx="5">
                  <c:v>34.854185866666668</c:v>
                </c:pt>
                <c:pt idx="6">
                  <c:v>34.854185866666668</c:v>
                </c:pt>
                <c:pt idx="7">
                  <c:v>34.854185866666668</c:v>
                </c:pt>
                <c:pt idx="8">
                  <c:v>34.854185866666668</c:v>
                </c:pt>
                <c:pt idx="9">
                  <c:v>34.854185866666668</c:v>
                </c:pt>
                <c:pt idx="10">
                  <c:v>34.854185866666668</c:v>
                </c:pt>
                <c:pt idx="11">
                  <c:v>34.854185866666668</c:v>
                </c:pt>
                <c:pt idx="12">
                  <c:v>34.854185866666668</c:v>
                </c:pt>
                <c:pt idx="13">
                  <c:v>34.854185866666668</c:v>
                </c:pt>
                <c:pt idx="14">
                  <c:v>34.854185866666668</c:v>
                </c:pt>
                <c:pt idx="15">
                  <c:v>34.854185866666668</c:v>
                </c:pt>
                <c:pt idx="16">
                  <c:v>34.854185866666668</c:v>
                </c:pt>
                <c:pt idx="17">
                  <c:v>34.854185866666668</c:v>
                </c:pt>
                <c:pt idx="18">
                  <c:v>34.854185866666668</c:v>
                </c:pt>
                <c:pt idx="19">
                  <c:v>34.854185866666668</c:v>
                </c:pt>
                <c:pt idx="20">
                  <c:v>34.854185866666668</c:v>
                </c:pt>
                <c:pt idx="21">
                  <c:v>34.854185866666668</c:v>
                </c:pt>
                <c:pt idx="22">
                  <c:v>34.854185866666668</c:v>
                </c:pt>
                <c:pt idx="23">
                  <c:v>34.854185866666668</c:v>
                </c:pt>
                <c:pt idx="24">
                  <c:v>34.854185866666668</c:v>
                </c:pt>
                <c:pt idx="25">
                  <c:v>34.854185866666668</c:v>
                </c:pt>
              </c:numCache>
            </c:numRef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none"/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'X-R'!$B$44:$AB$44</c:f>
              <c:numCache>
                <c:formatCode>0.00</c:formatCode>
                <c:ptCount val="27"/>
                <c:pt idx="0">
                  <c:v>33.34086666666667</c:v>
                </c:pt>
                <c:pt idx="1">
                  <c:v>33.34086666666667</c:v>
                </c:pt>
                <c:pt idx="2">
                  <c:v>33.34086666666667</c:v>
                </c:pt>
                <c:pt idx="3">
                  <c:v>33.34086666666667</c:v>
                </c:pt>
                <c:pt idx="4">
                  <c:v>33.34086666666667</c:v>
                </c:pt>
                <c:pt idx="5">
                  <c:v>33.34086666666667</c:v>
                </c:pt>
                <c:pt idx="6">
                  <c:v>33.34086666666667</c:v>
                </c:pt>
                <c:pt idx="7">
                  <c:v>33.34086666666667</c:v>
                </c:pt>
                <c:pt idx="8">
                  <c:v>33.34086666666667</c:v>
                </c:pt>
                <c:pt idx="9">
                  <c:v>33.34086666666667</c:v>
                </c:pt>
                <c:pt idx="10">
                  <c:v>33.34086666666667</c:v>
                </c:pt>
                <c:pt idx="11">
                  <c:v>33.34086666666667</c:v>
                </c:pt>
                <c:pt idx="12">
                  <c:v>33.34086666666667</c:v>
                </c:pt>
                <c:pt idx="13">
                  <c:v>33.34086666666667</c:v>
                </c:pt>
                <c:pt idx="14">
                  <c:v>33.34086666666667</c:v>
                </c:pt>
                <c:pt idx="15">
                  <c:v>33.34086666666667</c:v>
                </c:pt>
                <c:pt idx="16">
                  <c:v>33.34086666666667</c:v>
                </c:pt>
                <c:pt idx="17">
                  <c:v>33.34086666666667</c:v>
                </c:pt>
                <c:pt idx="18">
                  <c:v>33.34086666666667</c:v>
                </c:pt>
                <c:pt idx="19">
                  <c:v>33.34086666666667</c:v>
                </c:pt>
                <c:pt idx="20">
                  <c:v>33.34086666666667</c:v>
                </c:pt>
                <c:pt idx="21">
                  <c:v>33.34086666666667</c:v>
                </c:pt>
                <c:pt idx="22">
                  <c:v>33.34086666666667</c:v>
                </c:pt>
                <c:pt idx="23">
                  <c:v>33.34086666666667</c:v>
                </c:pt>
                <c:pt idx="24">
                  <c:v>33.34086666666667</c:v>
                </c:pt>
                <c:pt idx="25">
                  <c:v>33.34086666666667</c:v>
                </c:pt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'X-R'!$C$8:$AB$8</c:f>
              <c:numCache>
                <c:formatCode>@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'X-R'!$B$45:$AA$45</c:f>
              <c:numCache>
                <c:formatCode>General</c:formatCode>
                <c:ptCount val="26"/>
                <c:pt idx="0">
                  <c:v>31.827547466666672</c:v>
                </c:pt>
                <c:pt idx="1">
                  <c:v>31.827547466666672</c:v>
                </c:pt>
                <c:pt idx="2">
                  <c:v>31.827547466666672</c:v>
                </c:pt>
                <c:pt idx="3">
                  <c:v>31.827547466666672</c:v>
                </c:pt>
                <c:pt idx="4">
                  <c:v>31.827547466666672</c:v>
                </c:pt>
                <c:pt idx="5">
                  <c:v>31.827547466666672</c:v>
                </c:pt>
                <c:pt idx="6">
                  <c:v>31.827547466666672</c:v>
                </c:pt>
                <c:pt idx="7">
                  <c:v>31.827547466666672</c:v>
                </c:pt>
                <c:pt idx="8">
                  <c:v>31.827547466666672</c:v>
                </c:pt>
                <c:pt idx="9">
                  <c:v>31.827547466666672</c:v>
                </c:pt>
                <c:pt idx="10">
                  <c:v>31.827547466666672</c:v>
                </c:pt>
                <c:pt idx="11">
                  <c:v>31.827547466666672</c:v>
                </c:pt>
                <c:pt idx="12">
                  <c:v>31.827547466666672</c:v>
                </c:pt>
                <c:pt idx="13">
                  <c:v>31.827547466666672</c:v>
                </c:pt>
                <c:pt idx="14">
                  <c:v>31.827547466666672</c:v>
                </c:pt>
                <c:pt idx="15">
                  <c:v>31.827547466666672</c:v>
                </c:pt>
                <c:pt idx="16">
                  <c:v>31.827547466666672</c:v>
                </c:pt>
                <c:pt idx="17">
                  <c:v>31.827547466666672</c:v>
                </c:pt>
                <c:pt idx="18">
                  <c:v>31.827547466666672</c:v>
                </c:pt>
                <c:pt idx="19">
                  <c:v>31.827547466666672</c:v>
                </c:pt>
                <c:pt idx="20">
                  <c:v>31.827547466666672</c:v>
                </c:pt>
                <c:pt idx="21">
                  <c:v>31.827547466666672</c:v>
                </c:pt>
                <c:pt idx="22">
                  <c:v>31.827547466666672</c:v>
                </c:pt>
                <c:pt idx="23">
                  <c:v>31.827547466666672</c:v>
                </c:pt>
                <c:pt idx="24">
                  <c:v>31.827547466666672</c:v>
                </c:pt>
                <c:pt idx="25">
                  <c:v>31.827547466666672</c:v>
                </c:pt>
              </c:numCache>
            </c:numRef>
          </c:val>
          <c:smooth val="0"/>
        </c:ser>
        <c:ser>
          <c:idx val="4"/>
          <c:order val="4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'X-R'!$B$57:$AB$57</c:f>
              <c:numCache>
                <c:formatCode>0.00_ </c:formatCode>
                <c:ptCount val="27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</c:numCache>
            </c:numRef>
          </c:val>
          <c:smooth val="0"/>
        </c:ser>
        <c:ser>
          <c:idx val="5"/>
          <c:order val="5"/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'X-R'!$B$58:$AB$58</c:f>
              <c:numCache>
                <c:formatCode>0.00_ 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88016928"/>
        <c:axId val="-1788018560"/>
      </c:lineChart>
      <c:catAx>
        <c:axId val="-1788016928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88018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788018560"/>
        <c:scaling>
          <c:orientation val="minMax"/>
          <c:min val="0.4"/>
        </c:scaling>
        <c:delete val="0"/>
        <c:axPos val="l"/>
        <c:numFmt formatCode="0.00_ 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88016928"/>
        <c:crosses val="autoZero"/>
        <c:crossBetween val="midCat"/>
      </c:valAx>
      <c:spPr>
        <a:solidFill>
          <a:srgbClr val="CCFFFF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>
      <c:oddHeader>&amp;C&amp;"新細明體,標準"固定管制上下限&amp;"Times New Roman,標準"(&amp;"新細明體,標準"範例&amp;"Times New Roman,標準")</c:oddHeader>
    </c:headerFooter>
    <c:pageMargins b="1" l="0.75" r="0.75" t="1" header="0.5" footer="0.5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44846632671618E-2"/>
          <c:y val="0.14371285497921146"/>
          <c:w val="0.85106530340152542"/>
          <c:h val="0.69860415614894456"/>
        </c:manualLayout>
      </c:layout>
      <c:barChart>
        <c:barDir val="col"/>
        <c:grouping val="clustered"/>
        <c:varyColors val="1"/>
        <c:ser>
          <c:idx val="2"/>
          <c:order val="2"/>
          <c:tx>
            <c:strRef>
              <c:f>CPK!$AH$4</c:f>
              <c:strCache>
                <c:ptCount val="1"/>
                <c:pt idx="0">
                  <c:v>頻率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333333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9999FF"/>
              </a:soli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9999FF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800080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00FF00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4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008080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5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FF0000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6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0000FF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7"/>
            <c:invertIfNegative val="0"/>
            <c:bubble3D val="0"/>
            <c:spPr>
              <a:solidFill>
                <a:srgbClr val="CCCCFF"/>
              </a:soli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8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008000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9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FF00FF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0"/>
            <c:invertIfNegative val="0"/>
            <c:bubble3D val="0"/>
            <c:spPr>
              <a:gradFill rotWithShape="0">
                <a:gsLst>
                  <a:gs pos="0">
                    <a:srgbClr val="FFFFFF"/>
                  </a:gs>
                  <a:gs pos="100000">
                    <a:srgbClr val="FF8080"/>
                  </a:gs>
                </a:gsLst>
                <a:lin ang="2700000" scaled="1"/>
              </a:gradFill>
              <a:ln w="12700">
                <a:solidFill>
                  <a:srgbClr val="333333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dPt>
          <c:cat>
            <c:strRef>
              <c:f>CPK!$AG$6:$AG$16</c:f>
              <c:strCache>
                <c:ptCount val="11"/>
                <c:pt idx="0">
                  <c:v>4.49683 </c:v>
                </c:pt>
                <c:pt idx="1">
                  <c:v>9.49683 </c:v>
                </c:pt>
                <c:pt idx="2">
                  <c:v>14.49683 </c:v>
                </c:pt>
                <c:pt idx="3">
                  <c:v>19.49683 </c:v>
                </c:pt>
                <c:pt idx="4">
                  <c:v>24.49683 </c:v>
                </c:pt>
                <c:pt idx="5">
                  <c:v>29.49683 </c:v>
                </c:pt>
                <c:pt idx="6">
                  <c:v>34.49683 </c:v>
                </c:pt>
                <c:pt idx="7">
                  <c:v>39.49683 </c:v>
                </c:pt>
                <c:pt idx="8">
                  <c:v>44.49683 </c:v>
                </c:pt>
                <c:pt idx="9">
                  <c:v>49.49683 </c:v>
                </c:pt>
                <c:pt idx="10">
                  <c:v>其他</c:v>
                </c:pt>
              </c:strCache>
            </c:strRef>
          </c:cat>
          <c:val>
            <c:numRef>
              <c:f>CPK!$AH$6:$AH$16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1788007136"/>
        <c:axId val="-1788015296"/>
      </c:barChart>
      <c:scatterChart>
        <c:scatterStyle val="lineMarker"/>
        <c:varyColors val="0"/>
        <c:ser>
          <c:idx val="0"/>
          <c:order val="0"/>
          <c:tx>
            <c:strRef>
              <c:f>CPK!$AK$4</c:f>
              <c:strCache>
                <c:ptCount val="1"/>
                <c:pt idx="0">
                  <c:v>X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CPK!$AK$5:$AK$55</c:f>
              <c:numCache>
                <c:formatCode>General</c:formatCode>
                <c:ptCount val="51"/>
                <c:pt idx="0">
                  <c:v>-0.50316504854368915</c:v>
                </c:pt>
                <c:pt idx="1">
                  <c:v>0.49683495145631085</c:v>
                </c:pt>
                <c:pt idx="2">
                  <c:v>1.4968349514563108</c:v>
                </c:pt>
                <c:pt idx="3">
                  <c:v>2.4968349514563108</c:v>
                </c:pt>
                <c:pt idx="4">
                  <c:v>3.4968349514563108</c:v>
                </c:pt>
                <c:pt idx="5">
                  <c:v>4.4968349514563108</c:v>
                </c:pt>
                <c:pt idx="6">
                  <c:v>5.4968349514563108</c:v>
                </c:pt>
                <c:pt idx="7">
                  <c:v>6.4968349514563108</c:v>
                </c:pt>
                <c:pt idx="8">
                  <c:v>7.4968349514563108</c:v>
                </c:pt>
                <c:pt idx="9">
                  <c:v>8.4968349514563108</c:v>
                </c:pt>
                <c:pt idx="10">
                  <c:v>9.4968349514563108</c:v>
                </c:pt>
                <c:pt idx="11">
                  <c:v>10.496834951456311</c:v>
                </c:pt>
                <c:pt idx="12">
                  <c:v>11.496834951456311</c:v>
                </c:pt>
                <c:pt idx="13">
                  <c:v>12.496834951456311</c:v>
                </c:pt>
                <c:pt idx="14">
                  <c:v>13.496834951456311</c:v>
                </c:pt>
                <c:pt idx="15">
                  <c:v>14.496834951456311</c:v>
                </c:pt>
                <c:pt idx="16">
                  <c:v>15.496834951456311</c:v>
                </c:pt>
                <c:pt idx="17">
                  <c:v>16.496834951456311</c:v>
                </c:pt>
                <c:pt idx="18">
                  <c:v>17.496834951456311</c:v>
                </c:pt>
                <c:pt idx="19">
                  <c:v>18.496834951456311</c:v>
                </c:pt>
                <c:pt idx="20">
                  <c:v>19.496834951456311</c:v>
                </c:pt>
                <c:pt idx="21">
                  <c:v>20.496834951456311</c:v>
                </c:pt>
                <c:pt idx="22">
                  <c:v>21.496834951456311</c:v>
                </c:pt>
                <c:pt idx="23">
                  <c:v>22.496834951456311</c:v>
                </c:pt>
                <c:pt idx="24">
                  <c:v>23.496834951456311</c:v>
                </c:pt>
                <c:pt idx="25">
                  <c:v>24.496834951456311</c:v>
                </c:pt>
                <c:pt idx="26">
                  <c:v>25.496834951456311</c:v>
                </c:pt>
                <c:pt idx="27">
                  <c:v>26.496834951456311</c:v>
                </c:pt>
                <c:pt idx="28">
                  <c:v>27.496834951456311</c:v>
                </c:pt>
                <c:pt idx="29">
                  <c:v>28.496834951456311</c:v>
                </c:pt>
                <c:pt idx="30">
                  <c:v>29.496834951456311</c:v>
                </c:pt>
                <c:pt idx="31">
                  <c:v>30.496834951456311</c:v>
                </c:pt>
                <c:pt idx="32">
                  <c:v>31.496834951456311</c:v>
                </c:pt>
                <c:pt idx="33">
                  <c:v>32.496834951456307</c:v>
                </c:pt>
                <c:pt idx="34">
                  <c:v>33.496834951456307</c:v>
                </c:pt>
                <c:pt idx="35">
                  <c:v>34.496834951456307</c:v>
                </c:pt>
                <c:pt idx="36">
                  <c:v>35.496834951456307</c:v>
                </c:pt>
                <c:pt idx="37">
                  <c:v>36.496834951456307</c:v>
                </c:pt>
                <c:pt idx="38">
                  <c:v>37.496834951456307</c:v>
                </c:pt>
                <c:pt idx="39">
                  <c:v>38.496834951456307</c:v>
                </c:pt>
                <c:pt idx="40">
                  <c:v>39.496834951456307</c:v>
                </c:pt>
                <c:pt idx="41">
                  <c:v>40.496834951456307</c:v>
                </c:pt>
                <c:pt idx="42">
                  <c:v>41.496834951456307</c:v>
                </c:pt>
                <c:pt idx="43">
                  <c:v>42.496834951456307</c:v>
                </c:pt>
                <c:pt idx="44">
                  <c:v>43.496834951456307</c:v>
                </c:pt>
                <c:pt idx="45">
                  <c:v>44.496834951456307</c:v>
                </c:pt>
                <c:pt idx="46">
                  <c:v>45.496834951456307</c:v>
                </c:pt>
                <c:pt idx="47">
                  <c:v>46.496834951456307</c:v>
                </c:pt>
                <c:pt idx="48">
                  <c:v>47.496834951456307</c:v>
                </c:pt>
                <c:pt idx="49">
                  <c:v>48.496834951456307</c:v>
                </c:pt>
                <c:pt idx="50">
                  <c:v>49.496834951456307</c:v>
                </c:pt>
              </c:numCache>
            </c:numRef>
          </c:xVal>
          <c:yVal>
            <c:numRef>
              <c:f>CPK!$AL$5:$AL$55</c:f>
              <c:numCache>
                <c:formatCode>General</c:formatCode>
                <c:ptCount val="51"/>
                <c:pt idx="0">
                  <c:v>2.459786760061953E-244</c:v>
                </c:pt>
                <c:pt idx="1">
                  <c:v>4.9025128224317164E-230</c:v>
                </c:pt>
                <c:pt idx="2">
                  <c:v>3.6399215028765507E-216</c:v>
                </c:pt>
                <c:pt idx="3">
                  <c:v>1.0067399402346986E-202</c:v>
                </c:pt>
                <c:pt idx="4">
                  <c:v>1.0372765992341739E-189</c:v>
                </c:pt>
                <c:pt idx="5">
                  <c:v>3.9812904595757556E-177</c:v>
                </c:pt>
                <c:pt idx="6">
                  <c:v>5.6925276268675253E-165</c:v>
                </c:pt>
                <c:pt idx="7">
                  <c:v>3.0320644734690686E-153</c:v>
                </c:pt>
                <c:pt idx="8">
                  <c:v>6.0162201197845092E-142</c:v>
                </c:pt>
                <c:pt idx="9">
                  <c:v>4.4469372847027592E-131</c:v>
                </c:pt>
                <c:pt idx="10">
                  <c:v>1.2244760430825573E-120</c:v>
                </c:pt>
                <c:pt idx="11">
                  <c:v>1.2560056167117142E-110</c:v>
                </c:pt>
                <c:pt idx="12">
                  <c:v>4.7993770618940744E-101</c:v>
                </c:pt>
                <c:pt idx="13">
                  <c:v>6.831721638728245E-92</c:v>
                </c:pt>
                <c:pt idx="14">
                  <c:v>3.6226589888528816E-83</c:v>
                </c:pt>
                <c:pt idx="15">
                  <c:v>7.1561057154541301E-75</c:v>
                </c:pt>
                <c:pt idx="16">
                  <c:v>5.2659658915033689E-67</c:v>
                </c:pt>
                <c:pt idx="17">
                  <c:v>1.4435483575465905E-59</c:v>
                </c:pt>
                <c:pt idx="18">
                  <c:v>1.4741328800609848E-52</c:v>
                </c:pt>
                <c:pt idx="19">
                  <c:v>5.6078182583520755E-46</c:v>
                </c:pt>
                <c:pt idx="20">
                  <c:v>7.9470002839457014E-40</c:v>
                </c:pt>
                <c:pt idx="21">
                  <c:v>4.1953145454660467E-34</c:v>
                </c:pt>
                <c:pt idx="22">
                  <c:v>8.2504536359866329E-29</c:v>
                </c:pt>
                <c:pt idx="23">
                  <c:v>6.0442598847845309E-24</c:v>
                </c:pt>
                <c:pt idx="24">
                  <c:v>1.649530810133617E-19</c:v>
                </c:pt>
                <c:pt idx="25">
                  <c:v>1.6769871512653786E-15</c:v>
                </c:pt>
                <c:pt idx="26">
                  <c:v>6.3511305445667806E-12</c:v>
                </c:pt>
                <c:pt idx="27">
                  <c:v>8.960337023250259E-9</c:v>
                </c:pt>
                <c:pt idx="28">
                  <c:v>4.7092272832060388E-6</c:v>
                </c:pt>
                <c:pt idx="29">
                  <c:v>9.2199158859451096E-4</c:v>
                </c:pt>
                <c:pt idx="30">
                  <c:v>6.7244422393654607E-2</c:v>
                </c:pt>
                <c:pt idx="31">
                  <c:v>1.8269959181499167</c:v>
                </c:pt>
                <c:pt idx="32">
                  <c:v>18.491446598795331</c:v>
                </c:pt>
                <c:pt idx="33">
                  <c:v>69.719810700995566</c:v>
                </c:pt>
                <c:pt idx="34">
                  <c:v>97.924984599633717</c:v>
                </c:pt>
                <c:pt idx="35">
                  <c:v>51.236897636754826</c:v>
                </c:pt>
                <c:pt idx="36">
                  <c:v>9.9867491276605111</c:v>
                </c:pt>
                <c:pt idx="37">
                  <c:v>0.72513264304161784</c:v>
                </c:pt>
                <c:pt idx="38">
                  <c:v>1.9613846530516097E-2</c:v>
                </c:pt>
                <c:pt idx="39">
                  <c:v>1.9763328554830056E-4</c:v>
                </c:pt>
                <c:pt idx="40">
                  <c:v>7.418385697220621E-7</c:v>
                </c:pt>
                <c:pt idx="41">
                  <c:v>1.0373151702775043E-9</c:v>
                </c:pt>
                <c:pt idx="42">
                  <c:v>5.4033618255957919E-13</c:v>
                </c:pt>
                <c:pt idx="43">
                  <c:v>1.0485022629233257E-16</c:v>
                </c:pt>
                <c:pt idx="44">
                  <c:v>7.5792580740831523E-21</c:v>
                </c:pt>
                <c:pt idx="45">
                  <c:v>2.040967170562595E-25</c:v>
                </c:pt>
                <c:pt idx="46">
                  <c:v>2.0473747554876971E-30</c:v>
                </c:pt>
                <c:pt idx="47">
                  <c:v>7.6508673115412883E-36</c:v>
                </c:pt>
                <c:pt idx="48">
                  <c:v>1.0650647154152793E-41</c:v>
                </c:pt>
                <c:pt idx="49">
                  <c:v>5.5232325007540507E-48</c:v>
                </c:pt>
                <c:pt idx="50">
                  <c:v>1.0669956635567093E-54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CPK!$AO$4</c:f>
              <c:strCache>
                <c:ptCount val="1"/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dPt>
            <c:idx val="1"/>
            <c:bubble3D val="0"/>
            <c:spPr>
              <a:ln w="12700">
                <a:solidFill>
                  <a:srgbClr val="000080"/>
                </a:solidFill>
                <a:prstDash val="sysDash"/>
              </a:ln>
            </c:spPr>
          </c:dPt>
          <c:dPt>
            <c:idx val="10"/>
            <c:marker>
              <c:symbol val="circle"/>
              <c:size val="8"/>
              <c:spPr>
                <a:solidFill>
                  <a:srgbClr val="339966"/>
                </a:solidFill>
                <a:ln>
                  <a:solidFill>
                    <a:srgbClr val="339966"/>
                  </a:solidFill>
                  <a:prstDash val="solid"/>
                </a:ln>
              </c:spPr>
            </c:marker>
            <c:bubble3D val="0"/>
            <c:spPr>
              <a:ln w="38100">
                <a:solidFill>
                  <a:srgbClr val="800000"/>
                </a:solidFill>
                <a:prstDash val="solid"/>
              </a:ln>
            </c:spPr>
          </c:dPt>
          <c:dPt>
            <c:idx val="13"/>
            <c:bubble3D val="0"/>
          </c:dPt>
          <c:dPt>
            <c:idx val="19"/>
            <c:bubble3D val="0"/>
            <c:spPr>
              <a:ln w="12700">
                <a:solidFill>
                  <a:srgbClr val="000080"/>
                </a:solidFill>
                <a:prstDash val="sysDash"/>
              </a:ln>
            </c:spPr>
          </c:dPt>
          <c:dPt>
            <c:idx val="22"/>
            <c:marker>
              <c:symbol val="triangle"/>
              <c:size val="8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38100">
                <a:solidFill>
                  <a:srgbClr val="800000"/>
                </a:solidFill>
                <a:prstDash val="solid"/>
              </a:ln>
            </c:spPr>
          </c:dPt>
          <c:dPt>
            <c:idx val="25"/>
            <c:marker>
              <c:symbol val="triangle"/>
              <c:size val="8"/>
              <c:spPr>
                <a:solidFill>
                  <a:srgbClr val="FF00FF"/>
                </a:solidFill>
                <a:ln>
                  <a:solidFill>
                    <a:srgbClr val="FF00FF"/>
                  </a:solidFill>
                  <a:prstDash val="solid"/>
                </a:ln>
              </c:spPr>
            </c:marker>
            <c:bubble3D val="0"/>
            <c:spPr>
              <a:ln w="38100">
                <a:solidFill>
                  <a:srgbClr val="800000"/>
                </a:solidFill>
                <a:prstDash val="solid"/>
              </a:ln>
            </c:spPr>
          </c:dPt>
          <c:dLbls>
            <c:dLbl>
              <c:idx val="1"/>
              <c:tx>
                <c:rich>
                  <a:bodyPr/>
                  <a:lstStyle/>
                  <a:p>
                    <a:pPr>
                      <a:defRPr sz="11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altLang="zh-TW"/>
                      <a:t>- 3S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numFmt formatCode="0.00_);[Red]\(0.0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tx>
                <c:rich>
                  <a:bodyPr/>
                  <a:lstStyle/>
                  <a:p>
                    <a:pPr>
                      <a:defRPr sz="10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altLang="zh-TW"/>
                      <a:t>+ 3S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numFmt formatCode="0.00_);[Red]\(0.0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numFmt formatCode="0.00_);[Red]\(0.00\)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CPK!$AN$5:$AN$31</c:f>
              <c:numCache>
                <c:formatCode>General</c:formatCode>
                <c:ptCount val="27"/>
                <c:pt idx="0" formatCode="0.0000_ ">
                  <c:v>30.321876375404536</c:v>
                </c:pt>
                <c:pt idx="1">
                  <c:v>30.321876375404536</c:v>
                </c:pt>
                <c:pt idx="2">
                  <c:v>30.321876375404536</c:v>
                </c:pt>
                <c:pt idx="3">
                  <c:v>31.328206472491914</c:v>
                </c:pt>
                <c:pt idx="4">
                  <c:v>31.328206472491914</c:v>
                </c:pt>
                <c:pt idx="5">
                  <c:v>31.328206472491914</c:v>
                </c:pt>
                <c:pt idx="6">
                  <c:v>32.334536569579292</c:v>
                </c:pt>
                <c:pt idx="7">
                  <c:v>32.334536569579292</c:v>
                </c:pt>
                <c:pt idx="8">
                  <c:v>32.334536569579292</c:v>
                </c:pt>
                <c:pt idx="9">
                  <c:v>33.34086666666667</c:v>
                </c:pt>
                <c:pt idx="10">
                  <c:v>33.34086666666667</c:v>
                </c:pt>
                <c:pt idx="11">
                  <c:v>33.34086666666667</c:v>
                </c:pt>
                <c:pt idx="12">
                  <c:v>34.347196763754049</c:v>
                </c:pt>
                <c:pt idx="13">
                  <c:v>34.347196763754049</c:v>
                </c:pt>
                <c:pt idx="14">
                  <c:v>34.347196763754049</c:v>
                </c:pt>
                <c:pt idx="15">
                  <c:v>35.353526860841427</c:v>
                </c:pt>
                <c:pt idx="16">
                  <c:v>35.353526860841427</c:v>
                </c:pt>
                <c:pt idx="17">
                  <c:v>35.353526860841427</c:v>
                </c:pt>
                <c:pt idx="18">
                  <c:v>36.359856957928805</c:v>
                </c:pt>
                <c:pt idx="19">
                  <c:v>36.359856957928805</c:v>
                </c:pt>
                <c:pt idx="20">
                  <c:v>36.359856957928805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CPK!$AO$5:$AO$31</c:f>
              <c:numCache>
                <c:formatCode>General</c:formatCode>
                <c:ptCount val="27"/>
                <c:pt idx="0">
                  <c:v>0</c:v>
                </c:pt>
                <c:pt idx="1">
                  <c:v>72.047489219743596</c:v>
                </c:pt>
                <c:pt idx="2">
                  <c:v>0</c:v>
                </c:pt>
                <c:pt idx="3">
                  <c:v>0</c:v>
                </c:pt>
                <c:pt idx="4">
                  <c:v>51.462492299816859</c:v>
                </c:pt>
                <c:pt idx="5">
                  <c:v>0</c:v>
                </c:pt>
                <c:pt idx="6">
                  <c:v>0</c:v>
                </c:pt>
                <c:pt idx="7">
                  <c:v>51.462492299816859</c:v>
                </c:pt>
                <c:pt idx="8">
                  <c:v>0</c:v>
                </c:pt>
                <c:pt idx="9">
                  <c:v>0</c:v>
                </c:pt>
                <c:pt idx="10">
                  <c:v>102.92498459963372</c:v>
                </c:pt>
                <c:pt idx="11">
                  <c:v>0</c:v>
                </c:pt>
                <c:pt idx="12">
                  <c:v>0</c:v>
                </c:pt>
                <c:pt idx="13">
                  <c:v>51.462492299816859</c:v>
                </c:pt>
                <c:pt idx="14">
                  <c:v>0</c:v>
                </c:pt>
                <c:pt idx="15">
                  <c:v>0</c:v>
                </c:pt>
                <c:pt idx="16">
                  <c:v>51.462492299816859</c:v>
                </c:pt>
                <c:pt idx="17">
                  <c:v>0</c:v>
                </c:pt>
                <c:pt idx="18">
                  <c:v>0</c:v>
                </c:pt>
                <c:pt idx="19">
                  <c:v>72.047489219743596</c:v>
                </c:pt>
                <c:pt idx="20">
                  <c:v>0</c:v>
                </c:pt>
                <c:pt idx="21">
                  <c:v>0</c:v>
                </c:pt>
                <c:pt idx="22">
                  <c:v>102.92498459963372</c:v>
                </c:pt>
                <c:pt idx="23">
                  <c:v>0</c:v>
                </c:pt>
                <c:pt idx="24">
                  <c:v>0</c:v>
                </c:pt>
                <c:pt idx="25">
                  <c:v>102.92498459963372</c:v>
                </c:pt>
                <c:pt idx="2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8016384"/>
        <c:axId val="-1788010944"/>
      </c:scatterChart>
      <c:valAx>
        <c:axId val="-178801638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88010944"/>
        <c:crosses val="autoZero"/>
        <c:crossBetween val="midCat"/>
      </c:valAx>
      <c:valAx>
        <c:axId val="-1788010944"/>
        <c:scaling>
          <c:orientation val="minMax"/>
        </c:scaling>
        <c:delete val="0"/>
        <c:axPos val="l"/>
        <c:majorGridlines>
          <c:spPr>
            <a:ln w="3175">
              <a:pattFill prst="pct25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88016384"/>
        <c:crosses val="autoZero"/>
        <c:crossBetween val="midCat"/>
      </c:valAx>
      <c:catAx>
        <c:axId val="-1788007136"/>
        <c:scaling>
          <c:orientation val="minMax"/>
        </c:scaling>
        <c:delete val="0"/>
        <c:axPos val="t"/>
        <c:numFmt formatCode="General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FFFFFF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-1788015296"/>
        <c:crosses val="max"/>
        <c:auto val="1"/>
        <c:lblAlgn val="ctr"/>
        <c:lblOffset val="100"/>
        <c:tickLblSkip val="1"/>
        <c:tickMarkSkip val="1"/>
        <c:noMultiLvlLbl val="0"/>
      </c:catAx>
      <c:valAx>
        <c:axId val="-17880152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-17880071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66675</xdr:rowOff>
    </xdr:from>
    <xdr:to>
      <xdr:col>28</xdr:col>
      <xdr:colOff>0</xdr:colOff>
      <xdr:row>31</xdr:row>
      <xdr:rowOff>0</xdr:rowOff>
    </xdr:to>
    <xdr:graphicFrame macro="">
      <xdr:nvGraphicFramePr>
        <xdr:cNvPr id="617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9525</xdr:rowOff>
    </xdr:from>
    <xdr:to>
      <xdr:col>28</xdr:col>
      <xdr:colOff>0</xdr:colOff>
      <xdr:row>24</xdr:row>
      <xdr:rowOff>66675</xdr:rowOff>
    </xdr:to>
    <xdr:graphicFrame macro="">
      <xdr:nvGraphicFramePr>
        <xdr:cNvPr id="617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116205</xdr:colOff>
      <xdr:row>19</xdr:row>
      <xdr:rowOff>0</xdr:rowOff>
    </xdr:from>
    <xdr:to>
      <xdr:col>0</xdr:col>
      <xdr:colOff>322013</xdr:colOff>
      <xdr:row>19</xdr:row>
      <xdr:rowOff>0</xdr:rowOff>
    </xdr:to>
    <xdr:sp macro="" textlink="">
      <xdr:nvSpPr>
        <xdr:cNvPr id="6147" name="文字 5"/>
        <xdr:cNvSpPr txBox="1">
          <a:spLocks noChangeArrowheads="1"/>
        </xdr:cNvSpPr>
      </xdr:nvSpPr>
      <xdr:spPr bwMode="auto">
        <a:xfrm>
          <a:off x="114300" y="4210050"/>
          <a:ext cx="20955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細明體"/>
              <a:ea typeface="細明體"/>
            </a:rPr>
            <a:t>Ｘ</a:t>
          </a:r>
        </a:p>
        <a:p>
          <a:pPr algn="l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細明體"/>
              <a:ea typeface="細明體"/>
            </a:rPr>
            <a:t>管</a:t>
          </a:r>
        </a:p>
        <a:p>
          <a:pPr algn="l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細明體"/>
              <a:ea typeface="細明體"/>
            </a:rPr>
            <a:t>制</a:t>
          </a:r>
        </a:p>
        <a:p>
          <a:pPr algn="l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細明體"/>
              <a:ea typeface="細明體"/>
            </a:rPr>
            <a:t>圖</a:t>
          </a:r>
        </a:p>
      </xdr:txBody>
    </xdr:sp>
    <xdr:clientData/>
  </xdr:twoCellAnchor>
  <xdr:twoCellAnchor>
    <xdr:from>
      <xdr:col>0</xdr:col>
      <xdr:colOff>323850</xdr:colOff>
      <xdr:row>15</xdr:row>
      <xdr:rowOff>38100</xdr:rowOff>
    </xdr:from>
    <xdr:to>
      <xdr:col>1</xdr:col>
      <xdr:colOff>66675</xdr:colOff>
      <xdr:row>15</xdr:row>
      <xdr:rowOff>38100</xdr:rowOff>
    </xdr:to>
    <xdr:sp macro="" textlink="">
      <xdr:nvSpPr>
        <xdr:cNvPr id="6179" name="Line 4"/>
        <xdr:cNvSpPr>
          <a:spLocks noChangeShapeType="1"/>
        </xdr:cNvSpPr>
      </xdr:nvSpPr>
      <xdr:spPr bwMode="auto">
        <a:xfrm>
          <a:off x="323850" y="3448050"/>
          <a:ext cx="104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18</xdr:row>
      <xdr:rowOff>38100</xdr:rowOff>
    </xdr:from>
    <xdr:to>
      <xdr:col>0</xdr:col>
      <xdr:colOff>238125</xdr:colOff>
      <xdr:row>18</xdr:row>
      <xdr:rowOff>38100</xdr:rowOff>
    </xdr:to>
    <xdr:sp macro="" textlink="">
      <xdr:nvSpPr>
        <xdr:cNvPr id="6180" name="Line 5"/>
        <xdr:cNvSpPr>
          <a:spLocks noChangeShapeType="1"/>
        </xdr:cNvSpPr>
      </xdr:nvSpPr>
      <xdr:spPr bwMode="auto">
        <a:xfrm>
          <a:off x="114300" y="4048125"/>
          <a:ext cx="123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16</xdr:col>
      <xdr:colOff>114300</xdr:colOff>
      <xdr:row>2</xdr:row>
      <xdr:rowOff>38100</xdr:rowOff>
    </xdr:from>
    <xdr:to>
      <xdr:col>16</xdr:col>
      <xdr:colOff>257175</xdr:colOff>
      <xdr:row>2</xdr:row>
      <xdr:rowOff>38100</xdr:rowOff>
    </xdr:to>
    <xdr:sp macro="" textlink="">
      <xdr:nvSpPr>
        <xdr:cNvPr id="6181" name="Line 7"/>
        <xdr:cNvSpPr>
          <a:spLocks noChangeShapeType="1"/>
        </xdr:cNvSpPr>
      </xdr:nvSpPr>
      <xdr:spPr bwMode="auto">
        <a:xfrm>
          <a:off x="5638800" y="628650"/>
          <a:ext cx="142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  <xdr:twoCellAnchor>
    <xdr:from>
      <xdr:col>28</xdr:col>
      <xdr:colOff>57150</xdr:colOff>
      <xdr:row>15</xdr:row>
      <xdr:rowOff>38100</xdr:rowOff>
    </xdr:from>
    <xdr:to>
      <xdr:col>28</xdr:col>
      <xdr:colOff>171450</xdr:colOff>
      <xdr:row>15</xdr:row>
      <xdr:rowOff>38100</xdr:rowOff>
    </xdr:to>
    <xdr:sp macro="" textlink="">
      <xdr:nvSpPr>
        <xdr:cNvPr id="6182" name="Line 9"/>
        <xdr:cNvSpPr>
          <a:spLocks noChangeShapeType="1"/>
        </xdr:cNvSpPr>
      </xdr:nvSpPr>
      <xdr:spPr bwMode="auto">
        <a:xfrm>
          <a:off x="9696450" y="3448050"/>
          <a:ext cx="11430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76200</xdr:colOff>
      <xdr:row>16</xdr:row>
      <xdr:rowOff>28575</xdr:rowOff>
    </xdr:from>
    <xdr:to>
      <xdr:col>28</xdr:col>
      <xdr:colOff>190500</xdr:colOff>
      <xdr:row>16</xdr:row>
      <xdr:rowOff>28575</xdr:rowOff>
    </xdr:to>
    <xdr:sp macro="" textlink="">
      <xdr:nvSpPr>
        <xdr:cNvPr id="6183" name="Line 10"/>
        <xdr:cNvSpPr>
          <a:spLocks noChangeShapeType="1"/>
        </xdr:cNvSpPr>
      </xdr:nvSpPr>
      <xdr:spPr bwMode="auto">
        <a:xfrm>
          <a:off x="9715500" y="3638550"/>
          <a:ext cx="114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104775</xdr:colOff>
      <xdr:row>0</xdr:row>
      <xdr:rowOff>57150</xdr:rowOff>
    </xdr:from>
    <xdr:to>
      <xdr:col>12</xdr:col>
      <xdr:colOff>323850</xdr:colOff>
      <xdr:row>0</xdr:row>
      <xdr:rowOff>57150</xdr:rowOff>
    </xdr:to>
    <xdr:sp macro="" textlink="">
      <xdr:nvSpPr>
        <xdr:cNvPr id="6184" name="Line 12"/>
        <xdr:cNvSpPr>
          <a:spLocks noChangeShapeType="1"/>
        </xdr:cNvSpPr>
      </xdr:nvSpPr>
      <xdr:spPr bwMode="auto">
        <a:xfrm>
          <a:off x="4257675" y="57150"/>
          <a:ext cx="21907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38100</xdr:rowOff>
    </xdr:from>
    <xdr:to>
      <xdr:col>15</xdr:col>
      <xdr:colOff>0</xdr:colOff>
      <xdr:row>27</xdr:row>
      <xdr:rowOff>200025</xdr:rowOff>
    </xdr:to>
    <xdr:graphicFrame macro="">
      <xdr:nvGraphicFramePr>
        <xdr:cNvPr id="9230" name="Chart 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488"/>
  <sheetViews>
    <sheetView showGridLines="0" tabSelected="1" topLeftCell="A4" workbookViewId="0">
      <selection activeCell="C9" sqref="C9"/>
    </sheetView>
  </sheetViews>
  <sheetFormatPr defaultColWidth="4.5" defaultRowHeight="15"/>
  <cols>
    <col min="1" max="2" width="4.75" style="27" customWidth="1"/>
    <col min="3" max="28" width="4.5" style="27" customWidth="1"/>
    <col min="29" max="30" width="4.375" style="27" customWidth="1"/>
    <col min="31" max="16384" width="4.5" style="27"/>
  </cols>
  <sheetData>
    <row r="1" spans="1:33" s="10" customFormat="1" ht="29.25" customHeight="1" thickBot="1">
      <c r="A1" s="6"/>
      <c r="B1" s="7"/>
      <c r="C1" s="8"/>
      <c r="D1" s="8"/>
      <c r="E1" s="8"/>
      <c r="F1" s="8"/>
      <c r="G1" s="8"/>
      <c r="H1" s="8"/>
      <c r="I1" s="9"/>
      <c r="M1" s="11" t="s">
        <v>103</v>
      </c>
      <c r="N1" s="11" t="s">
        <v>104</v>
      </c>
      <c r="O1" s="83" t="s">
        <v>36</v>
      </c>
      <c r="P1" s="12" t="s">
        <v>119</v>
      </c>
      <c r="Q1" s="192" t="s">
        <v>124</v>
      </c>
      <c r="R1" s="13"/>
      <c r="S1" s="14"/>
    </row>
    <row r="2" spans="1:33" s="10" customFormat="1" ht="17.25" customHeight="1" thickBot="1">
      <c r="A2" s="8"/>
      <c r="B2" s="18"/>
      <c r="C2" s="294"/>
      <c r="D2" s="295"/>
      <c r="E2" s="295"/>
      <c r="F2" s="295"/>
      <c r="G2" s="19"/>
      <c r="H2" s="19"/>
      <c r="I2" s="20"/>
      <c r="P2" s="21"/>
      <c r="Q2" s="21"/>
      <c r="R2" s="22"/>
      <c r="S2" s="22"/>
      <c r="T2" s="22"/>
      <c r="Y2" s="89" t="s">
        <v>120</v>
      </c>
      <c r="Z2" s="23"/>
      <c r="AA2" s="24"/>
      <c r="AB2" s="265"/>
      <c r="AC2" s="265"/>
      <c r="AD2" s="265"/>
      <c r="AE2" s="265"/>
    </row>
    <row r="3" spans="1:33" ht="19.5" customHeight="1">
      <c r="A3" s="130" t="s">
        <v>45</v>
      </c>
      <c r="B3" s="131"/>
      <c r="C3" s="266" t="s">
        <v>126</v>
      </c>
      <c r="D3" s="267"/>
      <c r="E3" s="267"/>
      <c r="F3" s="267"/>
      <c r="G3" s="268"/>
      <c r="H3" s="269"/>
      <c r="I3" s="274" t="s">
        <v>90</v>
      </c>
      <c r="J3" s="275"/>
      <c r="K3" s="274" t="s">
        <v>91</v>
      </c>
      <c r="L3" s="275"/>
      <c r="M3" s="276" t="s">
        <v>14</v>
      </c>
      <c r="N3" s="277"/>
      <c r="O3" s="278" t="s">
        <v>125</v>
      </c>
      <c r="P3" s="275"/>
      <c r="Q3" s="279" t="s">
        <v>92</v>
      </c>
      <c r="R3" s="280"/>
      <c r="S3" s="128" t="s">
        <v>36</v>
      </c>
      <c r="T3" s="129" t="s">
        <v>12</v>
      </c>
      <c r="U3" s="296" t="s">
        <v>110</v>
      </c>
      <c r="V3" s="297"/>
      <c r="W3" s="285" t="s">
        <v>121</v>
      </c>
      <c r="X3" s="286"/>
      <c r="Y3" s="286"/>
      <c r="Z3" s="287"/>
      <c r="AA3" s="281" t="s">
        <v>122</v>
      </c>
      <c r="AB3" s="282"/>
      <c r="AC3" s="261"/>
      <c r="AD3" s="261"/>
      <c r="AE3" s="262"/>
      <c r="AF3" s="28"/>
      <c r="AG3" s="29"/>
    </row>
    <row r="4" spans="1:33" ht="18.75" customHeight="1">
      <c r="A4" s="132" t="s">
        <v>46</v>
      </c>
      <c r="B4" s="133"/>
      <c r="C4" s="270"/>
      <c r="D4" s="271"/>
      <c r="E4" s="271"/>
      <c r="F4" s="271"/>
      <c r="G4" s="272"/>
      <c r="H4" s="273"/>
      <c r="I4" s="252" t="s">
        <v>47</v>
      </c>
      <c r="J4" s="253"/>
      <c r="K4" s="254">
        <v>50</v>
      </c>
      <c r="L4" s="255"/>
      <c r="M4" s="301">
        <f>IF(B9="","",COUNT(B9:B14))</f>
        <v>4</v>
      </c>
      <c r="N4" s="302"/>
      <c r="O4" s="252" t="s">
        <v>109</v>
      </c>
      <c r="P4" s="253"/>
      <c r="Q4" s="215">
        <f>IF(AD16="","",AD16+L40*AD17)</f>
        <v>34.854185866666668</v>
      </c>
      <c r="R4" s="216"/>
      <c r="S4" s="300">
        <f>IF(AD17="","",L39*AD17)</f>
        <v>4.7265311999999984</v>
      </c>
      <c r="T4" s="300"/>
      <c r="U4" s="298"/>
      <c r="V4" s="299"/>
      <c r="W4" s="288"/>
      <c r="X4" s="289"/>
      <c r="Y4" s="289"/>
      <c r="Z4" s="290"/>
      <c r="AA4" s="283"/>
      <c r="AB4" s="284"/>
      <c r="AC4" s="263"/>
      <c r="AD4" s="263"/>
      <c r="AE4" s="264"/>
      <c r="AF4" s="28"/>
      <c r="AG4" s="29"/>
    </row>
    <row r="5" spans="1:33" ht="21" customHeight="1">
      <c r="A5" s="134" t="s">
        <v>15</v>
      </c>
      <c r="B5" s="135"/>
      <c r="C5" s="220" t="s">
        <v>127</v>
      </c>
      <c r="D5" s="250"/>
      <c r="E5" s="250"/>
      <c r="F5" s="250"/>
      <c r="G5" s="250"/>
      <c r="H5" s="251"/>
      <c r="I5" s="252" t="s">
        <v>107</v>
      </c>
      <c r="J5" s="253"/>
      <c r="K5" s="254">
        <v>25</v>
      </c>
      <c r="L5" s="255"/>
      <c r="M5" s="258" t="s">
        <v>48</v>
      </c>
      <c r="N5" s="259"/>
      <c r="O5" s="252" t="s">
        <v>107</v>
      </c>
      <c r="P5" s="253"/>
      <c r="Q5" s="215">
        <f>IF(AD16="","",AD16)</f>
        <v>33.34086666666667</v>
      </c>
      <c r="R5" s="216"/>
      <c r="S5" s="217">
        <f>IF(AD17="","",AD17)</f>
        <v>2.0730399999999993</v>
      </c>
      <c r="T5" s="217"/>
      <c r="U5" s="218" t="s">
        <v>93</v>
      </c>
      <c r="V5" s="219" t="s">
        <v>0</v>
      </c>
      <c r="W5" s="260">
        <v>1</v>
      </c>
      <c r="X5" s="221"/>
      <c r="Y5" s="221"/>
      <c r="Z5" s="222"/>
      <c r="AA5" s="245" t="s">
        <v>49</v>
      </c>
      <c r="AB5" s="246"/>
      <c r="AC5" s="247" t="s">
        <v>123</v>
      </c>
      <c r="AD5" s="221"/>
      <c r="AE5" s="248"/>
      <c r="AF5" s="28"/>
      <c r="AG5" s="29"/>
    </row>
    <row r="6" spans="1:33" ht="21" customHeight="1">
      <c r="A6" s="136" t="s">
        <v>50</v>
      </c>
      <c r="B6" s="137"/>
      <c r="C6" s="249" t="s">
        <v>128</v>
      </c>
      <c r="D6" s="250"/>
      <c r="E6" s="250"/>
      <c r="F6" s="250"/>
      <c r="G6" s="250"/>
      <c r="H6" s="251"/>
      <c r="I6" s="252" t="s">
        <v>51</v>
      </c>
      <c r="J6" s="253"/>
      <c r="K6" s="254">
        <v>0</v>
      </c>
      <c r="L6" s="255"/>
      <c r="M6" s="256">
        <f>IF(AD14="","",IF(AD14=0,0,AD14/M4))</f>
        <v>12.5</v>
      </c>
      <c r="N6" s="257"/>
      <c r="O6" s="252" t="s">
        <v>108</v>
      </c>
      <c r="P6" s="253"/>
      <c r="Q6" s="215">
        <f>IF(AD16="","",AD16-L40*AD17)</f>
        <v>31.827547466666672</v>
      </c>
      <c r="R6" s="216"/>
      <c r="S6" s="217">
        <f>IF(AD17="","",AD17*L38)</f>
        <v>0</v>
      </c>
      <c r="T6" s="217"/>
      <c r="U6" s="218" t="s">
        <v>94</v>
      </c>
      <c r="V6" s="219" t="s">
        <v>0</v>
      </c>
      <c r="W6" s="220"/>
      <c r="X6" s="221"/>
      <c r="Y6" s="221"/>
      <c r="Z6" s="222"/>
      <c r="AA6" s="210" t="s">
        <v>95</v>
      </c>
      <c r="AB6" s="211"/>
      <c r="AC6" s="212">
        <v>43361</v>
      </c>
      <c r="AD6" s="213"/>
      <c r="AE6" s="214"/>
      <c r="AF6" s="28"/>
      <c r="AG6" s="29"/>
    </row>
    <row r="7" spans="1:33" ht="15.75" customHeight="1">
      <c r="A7" s="185" t="s">
        <v>111</v>
      </c>
      <c r="B7" s="186" t="s">
        <v>106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33"/>
      <c r="AC7" s="195" t="s">
        <v>1</v>
      </c>
      <c r="AD7" s="196"/>
      <c r="AE7" s="197"/>
      <c r="AF7" s="28"/>
      <c r="AG7" s="29"/>
    </row>
    <row r="8" spans="1:33" ht="15.75" customHeight="1">
      <c r="A8" s="90" t="s">
        <v>55</v>
      </c>
      <c r="B8" s="91" t="s">
        <v>56</v>
      </c>
      <c r="C8" s="33">
        <v>1</v>
      </c>
      <c r="D8" s="33">
        <v>2</v>
      </c>
      <c r="E8" s="33">
        <v>3</v>
      </c>
      <c r="F8" s="33">
        <v>4</v>
      </c>
      <c r="G8" s="33">
        <v>5</v>
      </c>
      <c r="H8" s="33">
        <v>6</v>
      </c>
      <c r="I8" s="33">
        <v>7</v>
      </c>
      <c r="J8" s="33">
        <v>8</v>
      </c>
      <c r="K8" s="33">
        <v>9</v>
      </c>
      <c r="L8" s="33">
        <v>10</v>
      </c>
      <c r="M8" s="33">
        <v>11</v>
      </c>
      <c r="N8" s="33">
        <v>12</v>
      </c>
      <c r="O8" s="33">
        <v>13</v>
      </c>
      <c r="P8" s="33">
        <v>14</v>
      </c>
      <c r="Q8" s="33">
        <v>15</v>
      </c>
      <c r="R8" s="33">
        <v>16</v>
      </c>
      <c r="S8" s="33">
        <v>17</v>
      </c>
      <c r="T8" s="33">
        <v>18</v>
      </c>
      <c r="U8" s="33">
        <v>19</v>
      </c>
      <c r="V8" s="33">
        <v>20</v>
      </c>
      <c r="W8" s="33">
        <v>21</v>
      </c>
      <c r="X8" s="33">
        <v>22</v>
      </c>
      <c r="Y8" s="33">
        <v>23</v>
      </c>
      <c r="Z8" s="33">
        <v>24</v>
      </c>
      <c r="AA8" s="34">
        <v>25</v>
      </c>
      <c r="AB8" s="35"/>
      <c r="AC8" s="103" t="s">
        <v>2</v>
      </c>
      <c r="AD8" s="104"/>
      <c r="AE8" s="36">
        <f>IF(C9="","",SUM(C9:AB14))</f>
        <v>1636.8600000000006</v>
      </c>
      <c r="AF8" s="29"/>
      <c r="AG8" s="29"/>
    </row>
    <row r="9" spans="1:33" ht="15.75" customHeight="1">
      <c r="A9" s="1" t="s">
        <v>58</v>
      </c>
      <c r="B9" s="102">
        <f>IF(C9="","",IF(C9&lt;&gt;0,1))</f>
        <v>1</v>
      </c>
      <c r="C9" s="176">
        <v>33.244</v>
      </c>
      <c r="D9" s="176">
        <v>32.021999999999998</v>
      </c>
      <c r="E9" s="176">
        <v>33.887</v>
      </c>
      <c r="F9" s="176">
        <v>32.258000000000003</v>
      </c>
      <c r="G9" s="176">
        <v>33.741999999999997</v>
      </c>
      <c r="H9" s="176">
        <v>32.258000000000003</v>
      </c>
      <c r="I9" s="176">
        <v>33.256999999999998</v>
      </c>
      <c r="J9" s="176">
        <v>32.594999999999999</v>
      </c>
      <c r="K9" s="176">
        <v>32.594999999999999</v>
      </c>
      <c r="L9" s="176">
        <v>32.619</v>
      </c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7"/>
      <c r="AC9" s="103" t="s">
        <v>4</v>
      </c>
      <c r="AD9" s="28"/>
      <c r="AE9" s="39">
        <f>IF(D17="","",SUM(C17:AB17))</f>
        <v>51.825999999999986</v>
      </c>
      <c r="AF9" s="29"/>
    </row>
    <row r="10" spans="1:33" ht="15.75" customHeight="1">
      <c r="A10" s="1" t="s">
        <v>37</v>
      </c>
      <c r="B10" s="102">
        <f>IF(C10="","",IF(C10&lt;&gt;0,2))</f>
        <v>2</v>
      </c>
      <c r="C10" s="176">
        <v>34.256</v>
      </c>
      <c r="D10" s="176">
        <v>33.258000000000003</v>
      </c>
      <c r="E10" s="176">
        <v>33.258000000000003</v>
      </c>
      <c r="F10" s="176">
        <v>33.258000000000003</v>
      </c>
      <c r="G10" s="176">
        <v>32.125</v>
      </c>
      <c r="H10" s="176">
        <v>33.853999999999999</v>
      </c>
      <c r="I10" s="176">
        <v>33.115000000000002</v>
      </c>
      <c r="J10" s="176">
        <v>33.253999999999998</v>
      </c>
      <c r="K10" s="176">
        <v>35.488</v>
      </c>
      <c r="L10" s="176">
        <v>32.557000000000002</v>
      </c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7"/>
      <c r="AC10" s="28"/>
      <c r="AD10" s="28"/>
      <c r="AE10" s="105"/>
      <c r="AF10" s="29"/>
    </row>
    <row r="11" spans="1:33" ht="15.75" customHeight="1">
      <c r="A11" s="1" t="s">
        <v>38</v>
      </c>
      <c r="B11" s="102">
        <f>IF(C11="","",IF(C11&lt;&gt;0,3))</f>
        <v>3</v>
      </c>
      <c r="C11" s="176">
        <v>34.220999999999997</v>
      </c>
      <c r="D11" s="176">
        <v>33.256</v>
      </c>
      <c r="E11" s="176">
        <v>35.222999999999999</v>
      </c>
      <c r="F11" s="176">
        <v>33.421999999999997</v>
      </c>
      <c r="G11" s="176">
        <v>33.456000000000003</v>
      </c>
      <c r="H11" s="176">
        <v>33.844999999999999</v>
      </c>
      <c r="I11" s="176">
        <v>33.253999999999998</v>
      </c>
      <c r="J11" s="176">
        <v>34.555</v>
      </c>
      <c r="K11" s="176">
        <v>33.046999999999997</v>
      </c>
      <c r="L11" s="176">
        <v>33.046999999999997</v>
      </c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7"/>
      <c r="AC11" s="207" t="s">
        <v>13</v>
      </c>
      <c r="AD11" s="208"/>
      <c r="AE11" s="209"/>
      <c r="AF11" s="29"/>
    </row>
    <row r="12" spans="1:33" ht="15.75" customHeight="1">
      <c r="A12" s="1" t="s">
        <v>39</v>
      </c>
      <c r="B12" s="102">
        <f>IF(C12="","",IF(C12&lt;&gt;0,4))</f>
        <v>4</v>
      </c>
      <c r="C12" s="176">
        <v>33.125</v>
      </c>
      <c r="D12" s="176">
        <v>34.457999999999998</v>
      </c>
      <c r="E12" s="176">
        <v>35.125</v>
      </c>
      <c r="F12" s="176">
        <v>32.128</v>
      </c>
      <c r="G12" s="176">
        <v>33.258000000000003</v>
      </c>
      <c r="H12" s="176">
        <v>32.457999999999998</v>
      </c>
      <c r="I12" s="176">
        <v>33.258000000000003</v>
      </c>
      <c r="J12" s="176">
        <v>32.588999999999999</v>
      </c>
      <c r="K12" s="176">
        <v>32.594999999999999</v>
      </c>
      <c r="L12" s="176">
        <v>32.594999999999999</v>
      </c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7"/>
      <c r="AC12" s="26"/>
      <c r="AD12" s="106" t="s">
        <v>40</v>
      </c>
      <c r="AE12" s="107"/>
      <c r="AF12" s="29"/>
    </row>
    <row r="13" spans="1:33" ht="15.75" customHeight="1">
      <c r="A13" s="1" t="s">
        <v>41</v>
      </c>
      <c r="B13" s="102" t="b">
        <f>IF(C13="","",IF(C13&lt;&gt;0,5))</f>
        <v>0</v>
      </c>
      <c r="C13" s="176">
        <v>0</v>
      </c>
      <c r="D13" s="176">
        <v>32.588000000000001</v>
      </c>
      <c r="E13" s="176">
        <v>34.258000000000003</v>
      </c>
      <c r="F13" s="176">
        <v>33.110999999999997</v>
      </c>
      <c r="G13" s="176">
        <v>33.445</v>
      </c>
      <c r="H13" s="176">
        <v>33.421999999999997</v>
      </c>
      <c r="I13" s="176">
        <v>33.987000000000002</v>
      </c>
      <c r="J13" s="176">
        <v>33.258000000000003</v>
      </c>
      <c r="K13" s="176">
        <v>35.488</v>
      </c>
      <c r="L13" s="176">
        <v>35.488</v>
      </c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7"/>
      <c r="AC13" s="58"/>
      <c r="AD13" s="106" t="s">
        <v>42</v>
      </c>
      <c r="AE13" s="107"/>
      <c r="AF13" s="29"/>
    </row>
    <row r="14" spans="1:33" ht="15.75" customHeight="1">
      <c r="A14" s="46"/>
      <c r="B14" s="102" t="str">
        <f>IF(C14="","",IF(C14&lt;&gt;0,6))</f>
        <v/>
      </c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7"/>
      <c r="AC14" s="108" t="s">
        <v>64</v>
      </c>
      <c r="AD14" s="109">
        <f>IF(C9="","",COUNT(C9:AB14))</f>
        <v>50</v>
      </c>
      <c r="AE14" s="110"/>
      <c r="AF14" s="29"/>
      <c r="AG14" s="29"/>
    </row>
    <row r="15" spans="1:33" s="51" customFormat="1" ht="15.75" customHeight="1">
      <c r="A15" s="4" t="s">
        <v>8</v>
      </c>
      <c r="B15" s="47"/>
      <c r="C15" s="95">
        <f>SUM(C9:C14)</f>
        <v>134.846</v>
      </c>
      <c r="D15" s="96">
        <f>SUM(D9:D14)</f>
        <v>165.58199999999999</v>
      </c>
      <c r="E15" s="96">
        <f t="shared" ref="E15:AA15" si="0">SUM(E9:E14)</f>
        <v>171.751</v>
      </c>
      <c r="F15" s="96">
        <f t="shared" si="0"/>
        <v>164.17699999999999</v>
      </c>
      <c r="G15" s="96">
        <f t="shared" si="0"/>
        <v>166.02599999999998</v>
      </c>
      <c r="H15" s="96">
        <f t="shared" si="0"/>
        <v>165.83699999999999</v>
      </c>
      <c r="I15" s="96">
        <f t="shared" si="0"/>
        <v>166.87100000000001</v>
      </c>
      <c r="J15" s="96">
        <f t="shared" si="0"/>
        <v>166.251</v>
      </c>
      <c r="K15" s="96">
        <f t="shared" si="0"/>
        <v>169.21299999999999</v>
      </c>
      <c r="L15" s="96">
        <f t="shared" si="0"/>
        <v>166.30599999999998</v>
      </c>
      <c r="M15" s="96">
        <f t="shared" si="0"/>
        <v>0</v>
      </c>
      <c r="N15" s="96">
        <f t="shared" si="0"/>
        <v>0</v>
      </c>
      <c r="O15" s="96">
        <f t="shared" si="0"/>
        <v>0</v>
      </c>
      <c r="P15" s="96">
        <f t="shared" si="0"/>
        <v>0</v>
      </c>
      <c r="Q15" s="96">
        <f t="shared" si="0"/>
        <v>0</v>
      </c>
      <c r="R15" s="96">
        <f t="shared" si="0"/>
        <v>0</v>
      </c>
      <c r="S15" s="96">
        <f t="shared" si="0"/>
        <v>0</v>
      </c>
      <c r="T15" s="96">
        <f t="shared" si="0"/>
        <v>0</v>
      </c>
      <c r="U15" s="96">
        <f t="shared" si="0"/>
        <v>0</v>
      </c>
      <c r="V15" s="96">
        <f t="shared" si="0"/>
        <v>0</v>
      </c>
      <c r="W15" s="96">
        <f t="shared" si="0"/>
        <v>0</v>
      </c>
      <c r="X15" s="96">
        <f t="shared" si="0"/>
        <v>0</v>
      </c>
      <c r="Y15" s="96">
        <f t="shared" si="0"/>
        <v>0</v>
      </c>
      <c r="Z15" s="96">
        <f t="shared" si="0"/>
        <v>0</v>
      </c>
      <c r="AA15" s="96">
        <f t="shared" si="0"/>
        <v>0</v>
      </c>
      <c r="AB15" s="98"/>
      <c r="AC15" s="223" t="s">
        <v>96</v>
      </c>
      <c r="AD15" s="224"/>
      <c r="AE15" s="225"/>
      <c r="AF15" s="48"/>
      <c r="AG15" s="48"/>
    </row>
    <row r="16" spans="1:33" s="51" customFormat="1" ht="15.75" customHeight="1">
      <c r="A16" s="4" t="s">
        <v>9</v>
      </c>
      <c r="B16" s="55"/>
      <c r="C16" s="95">
        <f>SUM(C9:C14)/$M$4</f>
        <v>33.711500000000001</v>
      </c>
      <c r="D16" s="96">
        <f t="shared" ref="D16:AA16" si="1">SUM(D9:D14)/$M$4</f>
        <v>41.395499999999998</v>
      </c>
      <c r="E16" s="96">
        <f t="shared" si="1"/>
        <v>42.937750000000001</v>
      </c>
      <c r="F16" s="96">
        <f t="shared" si="1"/>
        <v>41.044249999999998</v>
      </c>
      <c r="G16" s="96">
        <f t="shared" si="1"/>
        <v>41.506499999999996</v>
      </c>
      <c r="H16" s="96">
        <f t="shared" si="1"/>
        <v>41.459249999999997</v>
      </c>
      <c r="I16" s="96">
        <f t="shared" si="1"/>
        <v>41.717750000000002</v>
      </c>
      <c r="J16" s="96">
        <f t="shared" si="1"/>
        <v>41.562750000000001</v>
      </c>
      <c r="K16" s="96">
        <f t="shared" si="1"/>
        <v>42.303249999999998</v>
      </c>
      <c r="L16" s="96">
        <f t="shared" si="1"/>
        <v>41.576499999999996</v>
      </c>
      <c r="M16" s="96">
        <f t="shared" si="1"/>
        <v>0</v>
      </c>
      <c r="N16" s="96">
        <f t="shared" si="1"/>
        <v>0</v>
      </c>
      <c r="O16" s="96">
        <f t="shared" si="1"/>
        <v>0</v>
      </c>
      <c r="P16" s="96">
        <f t="shared" si="1"/>
        <v>0</v>
      </c>
      <c r="Q16" s="96">
        <f t="shared" si="1"/>
        <v>0</v>
      </c>
      <c r="R16" s="96">
        <f t="shared" si="1"/>
        <v>0</v>
      </c>
      <c r="S16" s="96">
        <f t="shared" si="1"/>
        <v>0</v>
      </c>
      <c r="T16" s="96">
        <f t="shared" si="1"/>
        <v>0</v>
      </c>
      <c r="U16" s="96">
        <f t="shared" si="1"/>
        <v>0</v>
      </c>
      <c r="V16" s="96">
        <f t="shared" si="1"/>
        <v>0</v>
      </c>
      <c r="W16" s="96">
        <f t="shared" si="1"/>
        <v>0</v>
      </c>
      <c r="X16" s="96">
        <f t="shared" si="1"/>
        <v>0</v>
      </c>
      <c r="Y16" s="96">
        <f t="shared" si="1"/>
        <v>0</v>
      </c>
      <c r="Z16" s="96">
        <f t="shared" si="1"/>
        <v>0</v>
      </c>
      <c r="AA16" s="97">
        <f t="shared" si="1"/>
        <v>0</v>
      </c>
      <c r="AB16" s="98"/>
      <c r="AC16" s="111" t="s">
        <v>10</v>
      </c>
      <c r="AD16" s="112">
        <f>IF(C9="","",AVERAGE(C9:AB11))</f>
        <v>33.34086666666667</v>
      </c>
      <c r="AE16" s="113"/>
      <c r="AF16" s="48"/>
      <c r="AG16" s="48"/>
    </row>
    <row r="17" spans="1:33" s="51" customFormat="1" ht="15.75" customHeight="1">
      <c r="A17" s="99" t="s">
        <v>36</v>
      </c>
      <c r="B17" s="55"/>
      <c r="C17" s="100">
        <f>MAX(C9:C14)-MIN(C9:C14)</f>
        <v>34.256</v>
      </c>
      <c r="D17" s="101">
        <f>MAX(D9:D14)-MIN(D9:D14)</f>
        <v>2.4359999999999999</v>
      </c>
      <c r="E17" s="101">
        <f t="shared" ref="E17:Z17" si="2">MAX(E9:E14)-MIN(E9:E14)</f>
        <v>1.9649999999999963</v>
      </c>
      <c r="F17" s="101">
        <f t="shared" si="2"/>
        <v>1.2939999999999969</v>
      </c>
      <c r="G17" s="101">
        <f t="shared" si="2"/>
        <v>1.6169999999999973</v>
      </c>
      <c r="H17" s="101">
        <f t="shared" si="2"/>
        <v>1.5959999999999965</v>
      </c>
      <c r="I17" s="101">
        <f t="shared" si="2"/>
        <v>0.87199999999999989</v>
      </c>
      <c r="J17" s="101">
        <f t="shared" si="2"/>
        <v>1.9660000000000011</v>
      </c>
      <c r="K17" s="101">
        <f t="shared" si="2"/>
        <v>2.8930000000000007</v>
      </c>
      <c r="L17" s="101">
        <f t="shared" si="2"/>
        <v>2.9309999999999974</v>
      </c>
      <c r="M17" s="101">
        <f t="shared" si="2"/>
        <v>0</v>
      </c>
      <c r="N17" s="101">
        <f t="shared" si="2"/>
        <v>0</v>
      </c>
      <c r="O17" s="101">
        <f t="shared" si="2"/>
        <v>0</v>
      </c>
      <c r="P17" s="101">
        <f t="shared" si="2"/>
        <v>0</v>
      </c>
      <c r="Q17" s="101">
        <f t="shared" si="2"/>
        <v>0</v>
      </c>
      <c r="R17" s="101">
        <f t="shared" si="2"/>
        <v>0</v>
      </c>
      <c r="S17" s="101">
        <f t="shared" si="2"/>
        <v>0</v>
      </c>
      <c r="T17" s="101">
        <f>MAX(T9:T14)-MIN(T9:T14)</f>
        <v>0</v>
      </c>
      <c r="U17" s="101">
        <f t="shared" si="2"/>
        <v>0</v>
      </c>
      <c r="V17" s="101">
        <f t="shared" si="2"/>
        <v>0</v>
      </c>
      <c r="W17" s="101">
        <f t="shared" si="2"/>
        <v>0</v>
      </c>
      <c r="X17" s="101">
        <f t="shared" si="2"/>
        <v>0</v>
      </c>
      <c r="Y17" s="101">
        <f t="shared" si="2"/>
        <v>0</v>
      </c>
      <c r="Z17" s="101">
        <f t="shared" si="2"/>
        <v>0</v>
      </c>
      <c r="AA17" s="101">
        <f>MAX(AA9:AA14)-MIN(AA9:AA14)</f>
        <v>0</v>
      </c>
      <c r="AB17" s="98"/>
      <c r="AC17" s="114" t="s">
        <v>43</v>
      </c>
      <c r="AD17" s="115">
        <f>IF(C17="","",AVERAGE(C17:AB17))</f>
        <v>2.0730399999999993</v>
      </c>
      <c r="AE17" s="116"/>
      <c r="AF17" s="48"/>
      <c r="AG17" s="48"/>
    </row>
    <row r="18" spans="1:33" ht="15.75" customHeight="1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117"/>
      <c r="AD18" s="57"/>
      <c r="AE18" s="118"/>
      <c r="AF18" s="29"/>
      <c r="AG18" s="29"/>
    </row>
    <row r="19" spans="1:33" ht="15.75" customHeight="1">
      <c r="A19" s="60" t="s">
        <v>44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38" t="s">
        <v>70</v>
      </c>
      <c r="AD19" s="239"/>
      <c r="AE19" s="240"/>
      <c r="AF19" s="29"/>
      <c r="AG19" s="29"/>
    </row>
    <row r="20" spans="1:33" ht="15.75" customHeight="1">
      <c r="A20" s="291" t="s">
        <v>97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26">
        <f>IF(AE25="","",(1-NORMSDIST(STANDARDIZE(K4,AD16,AE25))+NORMSDIST(STANDARDIZE(K6,AD16,AE25)))*1000000)</f>
        <v>5.2928539034415297E-235</v>
      </c>
      <c r="AD20" s="227"/>
      <c r="AE20" s="228"/>
      <c r="AF20" s="29"/>
      <c r="AG20" s="29"/>
    </row>
    <row r="21" spans="1:33" ht="15.75" customHeight="1">
      <c r="A21" s="292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41"/>
      <c r="AD21" s="242"/>
      <c r="AE21" s="119"/>
      <c r="AF21" s="29"/>
      <c r="AG21" s="29"/>
    </row>
    <row r="22" spans="1:33" ht="15.75" customHeight="1">
      <c r="A22" s="292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43"/>
      <c r="AD22" s="244"/>
      <c r="AE22" s="61"/>
      <c r="AF22" s="29"/>
      <c r="AG22" s="29"/>
    </row>
    <row r="23" spans="1:33" ht="15.75" customHeight="1">
      <c r="A23" s="292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29" t="s">
        <v>75</v>
      </c>
      <c r="AD23" s="230"/>
      <c r="AE23" s="231"/>
      <c r="AF23" s="29"/>
      <c r="AG23" s="29"/>
    </row>
    <row r="24" spans="1:33" ht="15.75" customHeight="1">
      <c r="A24" s="292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120" t="s">
        <v>77</v>
      </c>
      <c r="AD24" s="121"/>
      <c r="AE24" s="178">
        <f>IF(AE8="","",SQRT((AB45-(AE8*AE8/AD14))/(AD14-1)))</f>
        <v>4.8091430396183501</v>
      </c>
      <c r="AF24" s="29"/>
      <c r="AG24" s="29"/>
    </row>
    <row r="25" spans="1:33" ht="16.5" customHeight="1">
      <c r="A25" s="60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86" t="s">
        <v>79</v>
      </c>
      <c r="AD25" s="122"/>
      <c r="AE25" s="179">
        <f>IF(AD17="","",AD17/L37)</f>
        <v>1.0063300970873783</v>
      </c>
      <c r="AF25" s="29"/>
      <c r="AG25" s="29"/>
    </row>
    <row r="26" spans="1:33" ht="16.5" customHeight="1">
      <c r="A26" s="64" t="s">
        <v>36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85"/>
      <c r="AD26" s="123" t="s">
        <v>81</v>
      </c>
      <c r="AE26" s="180">
        <f>IF(K4="","",MIN((K4-AD16)/(3*AE24),(AD16-K6)/(3*AE24)))</f>
        <v>1.1546848157140963</v>
      </c>
      <c r="AF26" s="29"/>
      <c r="AG26" s="29"/>
    </row>
    <row r="27" spans="1:33" ht="16.5" customHeight="1">
      <c r="A27" s="291" t="s">
        <v>97</v>
      </c>
      <c r="B27" s="6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86"/>
      <c r="AD27" s="124" t="s">
        <v>82</v>
      </c>
      <c r="AE27" s="181">
        <f>IF(K4="","",(K4-K6)/(6*AE24))</f>
        <v>1.7328104538963058</v>
      </c>
      <c r="AF27" s="30"/>
      <c r="AG27" s="30"/>
    </row>
    <row r="28" spans="1:33" ht="16.5" customHeight="1">
      <c r="A28" s="292"/>
      <c r="B28" s="6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87"/>
      <c r="AD28" s="125" t="s">
        <v>83</v>
      </c>
      <c r="AE28" s="182">
        <f>IF(AD16="","",ABS(AD16-((K4+K6)/2))/((K4-K6)/2))</f>
        <v>0.3336346666666668</v>
      </c>
      <c r="AF28" s="30"/>
      <c r="AG28" s="30"/>
    </row>
    <row r="29" spans="1:33" ht="16.5" customHeight="1">
      <c r="A29" s="292"/>
      <c r="B29" s="58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87"/>
      <c r="AD29" s="126" t="s">
        <v>84</v>
      </c>
      <c r="AE29" s="183">
        <f>IF(K4="","",MIN((K4-AD16)/(3*AD17/L37),(AD16-K6)/(3*AD17/L37)))</f>
        <v>5.5181142455309864</v>
      </c>
      <c r="AF29" s="31"/>
      <c r="AG29" s="31"/>
    </row>
    <row r="30" spans="1:33" ht="16.5" customHeight="1">
      <c r="A30" s="292"/>
      <c r="B30" s="70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87"/>
      <c r="AD30" s="127" t="s">
        <v>86</v>
      </c>
      <c r="AE30" s="183">
        <f>IF(K4="","",(K4-K6)/(6*AD17/L37))</f>
        <v>8.2809143415788764</v>
      </c>
      <c r="AF30" s="31"/>
      <c r="AG30" s="31"/>
    </row>
    <row r="31" spans="1:33" ht="16.5" customHeight="1">
      <c r="A31" s="293"/>
      <c r="B31" s="70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193" t="s">
        <v>89</v>
      </c>
      <c r="AD31" s="194"/>
      <c r="AE31" s="184" t="str">
        <f>IF(AE29="","",IF(AE29&lt;0.67,"E",IF(AE29&lt;1,"D",IF(AE29&lt;1.33,"C",IF(AE29&lt;1.67,"B","A")))))</f>
        <v>A</v>
      </c>
      <c r="AF31" s="31"/>
      <c r="AG31" s="31"/>
    </row>
    <row r="32" spans="1:33">
      <c r="A32" s="198" t="s">
        <v>105</v>
      </c>
      <c r="B32" s="199"/>
      <c r="C32" s="200"/>
      <c r="D32" s="232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3"/>
      <c r="AC32" s="71"/>
      <c r="AD32" s="71"/>
      <c r="AE32" s="72"/>
      <c r="AF32" s="31"/>
      <c r="AG32" s="31"/>
    </row>
    <row r="33" spans="1:33">
      <c r="A33" s="201"/>
      <c r="B33" s="202"/>
      <c r="C33" s="203"/>
      <c r="D33" s="234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71"/>
      <c r="AD33" s="71"/>
      <c r="AE33" s="72"/>
      <c r="AF33" s="31"/>
      <c r="AG33" s="31"/>
    </row>
    <row r="34" spans="1:33" ht="15.75" thickBot="1">
      <c r="A34" s="204"/>
      <c r="B34" s="205"/>
      <c r="C34" s="206"/>
      <c r="D34" s="236"/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7"/>
      <c r="R34" s="237"/>
      <c r="S34" s="237"/>
      <c r="T34" s="237"/>
      <c r="U34" s="237"/>
      <c r="V34" s="237"/>
      <c r="W34" s="237"/>
      <c r="X34" s="237"/>
      <c r="Y34" s="237"/>
      <c r="Z34" s="237"/>
      <c r="AA34" s="237"/>
      <c r="AB34" s="237"/>
      <c r="AC34" s="73"/>
      <c r="AD34" s="73"/>
      <c r="AE34" s="74"/>
      <c r="AF34" s="31"/>
      <c r="AG34" s="31"/>
    </row>
    <row r="35" spans="1:33">
      <c r="A35" s="88"/>
      <c r="B35" s="75"/>
      <c r="C35" s="75"/>
      <c r="D35" s="75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31"/>
    </row>
    <row r="36" spans="1:33" ht="15" customHeight="1">
      <c r="A36" s="160"/>
      <c r="B36" s="160" t="s">
        <v>98</v>
      </c>
      <c r="C36" s="160">
        <v>2</v>
      </c>
      <c r="D36" s="160">
        <v>3</v>
      </c>
      <c r="E36" s="160">
        <v>4</v>
      </c>
      <c r="F36" s="160">
        <v>5</v>
      </c>
      <c r="G36" s="160">
        <v>6</v>
      </c>
      <c r="H36" s="160">
        <v>7</v>
      </c>
      <c r="I36" s="160">
        <v>8</v>
      </c>
      <c r="J36" s="160">
        <v>9</v>
      </c>
      <c r="K36" s="160">
        <v>10</v>
      </c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76"/>
      <c r="AD36" s="76"/>
      <c r="AE36" s="76"/>
      <c r="AF36" s="76"/>
      <c r="AG36" s="31"/>
    </row>
    <row r="37" spans="1:33">
      <c r="A37" s="160"/>
      <c r="B37" s="160" t="s">
        <v>99</v>
      </c>
      <c r="C37" s="161">
        <v>1.1299999999999999</v>
      </c>
      <c r="D37" s="161">
        <v>1.69</v>
      </c>
      <c r="E37" s="161">
        <v>2.06</v>
      </c>
      <c r="F37" s="161">
        <v>2.33</v>
      </c>
      <c r="G37" s="161">
        <v>2.5299999999999998</v>
      </c>
      <c r="H37" s="161">
        <v>2.7</v>
      </c>
      <c r="I37" s="161">
        <v>2.85</v>
      </c>
      <c r="J37" s="161">
        <v>2.97</v>
      </c>
      <c r="K37" s="161">
        <v>3.08</v>
      </c>
      <c r="L37" s="161">
        <f>IF(M4=2,C37,IF(M4=3,D37,IF(M4=4,E37,IF(M4=5,F37,IF(M4=6,G37,H37)))))</f>
        <v>2.06</v>
      </c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31"/>
      <c r="AD37" s="31"/>
      <c r="AE37" s="31"/>
      <c r="AF37" s="31"/>
      <c r="AG37" s="31"/>
    </row>
    <row r="38" spans="1:33">
      <c r="A38" s="160"/>
      <c r="B38" s="162" t="s">
        <v>102</v>
      </c>
      <c r="C38" s="161">
        <v>0</v>
      </c>
      <c r="D38" s="161">
        <v>0</v>
      </c>
      <c r="E38" s="161">
        <v>0</v>
      </c>
      <c r="F38" s="161">
        <v>0</v>
      </c>
      <c r="G38" s="161">
        <v>0</v>
      </c>
      <c r="H38" s="161">
        <v>0.08</v>
      </c>
      <c r="I38" s="161">
        <v>0.14000000000000001</v>
      </c>
      <c r="J38" s="161">
        <v>0.18</v>
      </c>
      <c r="K38" s="161">
        <v>0.22</v>
      </c>
      <c r="L38" s="161">
        <f>IF(M4=7,H38,C38)</f>
        <v>0</v>
      </c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31"/>
      <c r="AD38" s="31"/>
      <c r="AE38" s="31"/>
      <c r="AF38" s="31"/>
      <c r="AG38" s="31"/>
    </row>
    <row r="39" spans="1:33">
      <c r="A39" s="160"/>
      <c r="B39" s="160" t="s">
        <v>100</v>
      </c>
      <c r="C39" s="161">
        <v>3.27</v>
      </c>
      <c r="D39" s="161">
        <v>2.57</v>
      </c>
      <c r="E39" s="161">
        <v>2.2799999999999998</v>
      </c>
      <c r="F39" s="161">
        <v>2.11</v>
      </c>
      <c r="G39" s="163">
        <v>2</v>
      </c>
      <c r="H39" s="161">
        <v>1.92</v>
      </c>
      <c r="I39" s="161">
        <v>1.86</v>
      </c>
      <c r="J39" s="161">
        <v>1.82</v>
      </c>
      <c r="K39" s="161">
        <v>1.78</v>
      </c>
      <c r="L39" s="161">
        <f>IF(M4=2,C39,IF(M4=3,D39,IF(M4=4,E39,IF(M4=5,F39,IF(M4=6,G39,H39)))))</f>
        <v>2.2799999999999998</v>
      </c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31"/>
      <c r="AD39" s="31"/>
      <c r="AE39" s="31"/>
      <c r="AF39" s="31"/>
      <c r="AG39" s="31"/>
    </row>
    <row r="40" spans="1:33">
      <c r="A40" s="160"/>
      <c r="B40" s="160" t="s">
        <v>101</v>
      </c>
      <c r="C40" s="161">
        <v>1.88</v>
      </c>
      <c r="D40" s="161">
        <v>1.02</v>
      </c>
      <c r="E40" s="161">
        <v>0.73</v>
      </c>
      <c r="F40" s="161">
        <v>0.57999999999999996</v>
      </c>
      <c r="G40" s="161">
        <v>0.48</v>
      </c>
      <c r="H40" s="161">
        <v>0.42</v>
      </c>
      <c r="I40" s="161">
        <v>0.37</v>
      </c>
      <c r="J40" s="161">
        <v>0.34</v>
      </c>
      <c r="K40" s="161">
        <v>0.31</v>
      </c>
      <c r="L40" s="161">
        <f>IF(M4=2,C40,IF(M4=3,D40,IF(M4=4,E40,IF(M4=5,F40,IF(M4=6,G40,H40)))))</f>
        <v>0.73</v>
      </c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31"/>
      <c r="AD40" s="31"/>
      <c r="AE40" s="31"/>
      <c r="AF40" s="31"/>
      <c r="AG40" s="31"/>
    </row>
    <row r="41" spans="1:33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31"/>
      <c r="AD41" s="31"/>
      <c r="AE41" s="31"/>
      <c r="AF41" s="31"/>
      <c r="AG41" s="31"/>
    </row>
    <row r="42" spans="1:33">
      <c r="A42" s="164" t="s">
        <v>3</v>
      </c>
      <c r="B42" s="160"/>
      <c r="C42" s="160"/>
      <c r="D42" s="160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0"/>
      <c r="AC42" s="31"/>
      <c r="AD42" s="31"/>
      <c r="AE42" s="31"/>
      <c r="AF42" s="31"/>
      <c r="AG42" s="31"/>
    </row>
    <row r="43" spans="1:33">
      <c r="A43" s="164" t="s">
        <v>5</v>
      </c>
      <c r="B43" s="165">
        <f t="shared" ref="B43:AA43" si="3">$Q$4</f>
        <v>34.854185866666668</v>
      </c>
      <c r="C43" s="165">
        <f t="shared" si="3"/>
        <v>34.854185866666668</v>
      </c>
      <c r="D43" s="165">
        <f t="shared" si="3"/>
        <v>34.854185866666668</v>
      </c>
      <c r="E43" s="165">
        <f t="shared" si="3"/>
        <v>34.854185866666668</v>
      </c>
      <c r="F43" s="165">
        <f t="shared" si="3"/>
        <v>34.854185866666668</v>
      </c>
      <c r="G43" s="165">
        <f t="shared" si="3"/>
        <v>34.854185866666668</v>
      </c>
      <c r="H43" s="165">
        <f t="shared" si="3"/>
        <v>34.854185866666668</v>
      </c>
      <c r="I43" s="165">
        <f t="shared" si="3"/>
        <v>34.854185866666668</v>
      </c>
      <c r="J43" s="165">
        <f t="shared" si="3"/>
        <v>34.854185866666668</v>
      </c>
      <c r="K43" s="165">
        <f t="shared" si="3"/>
        <v>34.854185866666668</v>
      </c>
      <c r="L43" s="165">
        <f t="shared" si="3"/>
        <v>34.854185866666668</v>
      </c>
      <c r="M43" s="165">
        <f t="shared" si="3"/>
        <v>34.854185866666668</v>
      </c>
      <c r="N43" s="165">
        <f t="shared" si="3"/>
        <v>34.854185866666668</v>
      </c>
      <c r="O43" s="165">
        <f t="shared" si="3"/>
        <v>34.854185866666668</v>
      </c>
      <c r="P43" s="165">
        <f t="shared" si="3"/>
        <v>34.854185866666668</v>
      </c>
      <c r="Q43" s="165">
        <f t="shared" si="3"/>
        <v>34.854185866666668</v>
      </c>
      <c r="R43" s="165">
        <f t="shared" si="3"/>
        <v>34.854185866666668</v>
      </c>
      <c r="S43" s="165">
        <f t="shared" si="3"/>
        <v>34.854185866666668</v>
      </c>
      <c r="T43" s="165">
        <f t="shared" si="3"/>
        <v>34.854185866666668</v>
      </c>
      <c r="U43" s="165">
        <f t="shared" si="3"/>
        <v>34.854185866666668</v>
      </c>
      <c r="V43" s="165">
        <f t="shared" si="3"/>
        <v>34.854185866666668</v>
      </c>
      <c r="W43" s="165">
        <f t="shared" si="3"/>
        <v>34.854185866666668</v>
      </c>
      <c r="X43" s="165">
        <f t="shared" si="3"/>
        <v>34.854185866666668</v>
      </c>
      <c r="Y43" s="165">
        <f t="shared" si="3"/>
        <v>34.854185866666668</v>
      </c>
      <c r="Z43" s="165">
        <f t="shared" si="3"/>
        <v>34.854185866666668</v>
      </c>
      <c r="AA43" s="165">
        <f t="shared" si="3"/>
        <v>34.854185866666668</v>
      </c>
      <c r="AB43" s="160"/>
      <c r="AC43" s="77"/>
      <c r="AD43" s="31"/>
      <c r="AE43" s="31"/>
      <c r="AF43" s="31"/>
      <c r="AG43" s="31"/>
    </row>
    <row r="44" spans="1:33">
      <c r="A44" s="164" t="s">
        <v>6</v>
      </c>
      <c r="B44" s="166">
        <f t="shared" ref="B44:AA44" si="4">$Q$5</f>
        <v>33.34086666666667</v>
      </c>
      <c r="C44" s="166">
        <f t="shared" si="4"/>
        <v>33.34086666666667</v>
      </c>
      <c r="D44" s="166">
        <f t="shared" si="4"/>
        <v>33.34086666666667</v>
      </c>
      <c r="E44" s="166">
        <f t="shared" si="4"/>
        <v>33.34086666666667</v>
      </c>
      <c r="F44" s="166">
        <f t="shared" si="4"/>
        <v>33.34086666666667</v>
      </c>
      <c r="G44" s="166">
        <f t="shared" si="4"/>
        <v>33.34086666666667</v>
      </c>
      <c r="H44" s="166">
        <f t="shared" si="4"/>
        <v>33.34086666666667</v>
      </c>
      <c r="I44" s="166">
        <f t="shared" si="4"/>
        <v>33.34086666666667</v>
      </c>
      <c r="J44" s="166">
        <f t="shared" si="4"/>
        <v>33.34086666666667</v>
      </c>
      <c r="K44" s="166">
        <f t="shared" si="4"/>
        <v>33.34086666666667</v>
      </c>
      <c r="L44" s="166">
        <f t="shared" si="4"/>
        <v>33.34086666666667</v>
      </c>
      <c r="M44" s="166">
        <f t="shared" si="4"/>
        <v>33.34086666666667</v>
      </c>
      <c r="N44" s="166">
        <f t="shared" si="4"/>
        <v>33.34086666666667</v>
      </c>
      <c r="O44" s="166">
        <f t="shared" si="4"/>
        <v>33.34086666666667</v>
      </c>
      <c r="P44" s="166">
        <f t="shared" si="4"/>
        <v>33.34086666666667</v>
      </c>
      <c r="Q44" s="166">
        <f t="shared" si="4"/>
        <v>33.34086666666667</v>
      </c>
      <c r="R44" s="166">
        <f t="shared" si="4"/>
        <v>33.34086666666667</v>
      </c>
      <c r="S44" s="166">
        <f t="shared" si="4"/>
        <v>33.34086666666667</v>
      </c>
      <c r="T44" s="166">
        <f t="shared" si="4"/>
        <v>33.34086666666667</v>
      </c>
      <c r="U44" s="166">
        <f t="shared" si="4"/>
        <v>33.34086666666667</v>
      </c>
      <c r="V44" s="166">
        <f t="shared" si="4"/>
        <v>33.34086666666667</v>
      </c>
      <c r="W44" s="166">
        <f t="shared" si="4"/>
        <v>33.34086666666667</v>
      </c>
      <c r="X44" s="166">
        <f t="shared" si="4"/>
        <v>33.34086666666667</v>
      </c>
      <c r="Y44" s="166">
        <f t="shared" si="4"/>
        <v>33.34086666666667</v>
      </c>
      <c r="Z44" s="166">
        <f t="shared" si="4"/>
        <v>33.34086666666667</v>
      </c>
      <c r="AA44" s="166">
        <f t="shared" si="4"/>
        <v>33.34086666666667</v>
      </c>
      <c r="AB44" s="160"/>
      <c r="AC44" s="77"/>
      <c r="AD44" s="31"/>
      <c r="AE44" s="31"/>
      <c r="AF44" s="31"/>
      <c r="AG44" s="31"/>
    </row>
    <row r="45" spans="1:33">
      <c r="A45" s="164" t="s">
        <v>7</v>
      </c>
      <c r="B45" s="167">
        <f t="shared" ref="B45:AA45" si="5">$Q$6</f>
        <v>31.827547466666672</v>
      </c>
      <c r="C45" s="167">
        <f t="shared" si="5"/>
        <v>31.827547466666672</v>
      </c>
      <c r="D45" s="167">
        <f t="shared" si="5"/>
        <v>31.827547466666672</v>
      </c>
      <c r="E45" s="167">
        <f t="shared" si="5"/>
        <v>31.827547466666672</v>
      </c>
      <c r="F45" s="167">
        <f t="shared" si="5"/>
        <v>31.827547466666672</v>
      </c>
      <c r="G45" s="167">
        <f t="shared" si="5"/>
        <v>31.827547466666672</v>
      </c>
      <c r="H45" s="167">
        <f t="shared" si="5"/>
        <v>31.827547466666672</v>
      </c>
      <c r="I45" s="167">
        <f t="shared" si="5"/>
        <v>31.827547466666672</v>
      </c>
      <c r="J45" s="167">
        <f t="shared" si="5"/>
        <v>31.827547466666672</v>
      </c>
      <c r="K45" s="167">
        <f t="shared" si="5"/>
        <v>31.827547466666672</v>
      </c>
      <c r="L45" s="167">
        <f t="shared" si="5"/>
        <v>31.827547466666672</v>
      </c>
      <c r="M45" s="167">
        <f t="shared" si="5"/>
        <v>31.827547466666672</v>
      </c>
      <c r="N45" s="167">
        <f t="shared" si="5"/>
        <v>31.827547466666672</v>
      </c>
      <c r="O45" s="167">
        <f t="shared" si="5"/>
        <v>31.827547466666672</v>
      </c>
      <c r="P45" s="167">
        <f t="shared" si="5"/>
        <v>31.827547466666672</v>
      </c>
      <c r="Q45" s="167">
        <f t="shared" si="5"/>
        <v>31.827547466666672</v>
      </c>
      <c r="R45" s="167">
        <f t="shared" si="5"/>
        <v>31.827547466666672</v>
      </c>
      <c r="S45" s="167">
        <f t="shared" si="5"/>
        <v>31.827547466666672</v>
      </c>
      <c r="T45" s="167">
        <f t="shared" si="5"/>
        <v>31.827547466666672</v>
      </c>
      <c r="U45" s="167">
        <f t="shared" si="5"/>
        <v>31.827547466666672</v>
      </c>
      <c r="V45" s="167">
        <f t="shared" si="5"/>
        <v>31.827547466666672</v>
      </c>
      <c r="W45" s="167">
        <f t="shared" si="5"/>
        <v>31.827547466666672</v>
      </c>
      <c r="X45" s="167">
        <f t="shared" si="5"/>
        <v>31.827547466666672</v>
      </c>
      <c r="Y45" s="167">
        <f t="shared" si="5"/>
        <v>31.827547466666672</v>
      </c>
      <c r="Z45" s="167">
        <f t="shared" si="5"/>
        <v>31.827547466666672</v>
      </c>
      <c r="AA45" s="167">
        <f t="shared" si="5"/>
        <v>31.827547466666672</v>
      </c>
      <c r="AB45" s="168">
        <f>SUM(AB46:AB51)</f>
        <v>54719.478174000003</v>
      </c>
      <c r="AC45" s="77"/>
      <c r="AD45" s="31"/>
      <c r="AE45" s="31"/>
      <c r="AF45" s="31"/>
      <c r="AG45" s="31"/>
    </row>
    <row r="46" spans="1:33">
      <c r="A46" s="164"/>
      <c r="B46" s="165">
        <f t="shared" ref="B46:AA46" si="6">(C9)*(C9)</f>
        <v>1105.163536</v>
      </c>
      <c r="C46" s="165">
        <f t="shared" si="6"/>
        <v>1025.4084839999998</v>
      </c>
      <c r="D46" s="165">
        <f t="shared" si="6"/>
        <v>1148.328769</v>
      </c>
      <c r="E46" s="165">
        <f t="shared" si="6"/>
        <v>1040.5785640000001</v>
      </c>
      <c r="F46" s="165">
        <f t="shared" si="6"/>
        <v>1138.5225639999999</v>
      </c>
      <c r="G46" s="165">
        <f t="shared" si="6"/>
        <v>1040.5785640000001</v>
      </c>
      <c r="H46" s="165">
        <f t="shared" si="6"/>
        <v>1106.0280489999998</v>
      </c>
      <c r="I46" s="165">
        <f t="shared" si="6"/>
        <v>1062.434025</v>
      </c>
      <c r="J46" s="165">
        <f t="shared" si="6"/>
        <v>1062.434025</v>
      </c>
      <c r="K46" s="165">
        <f t="shared" si="6"/>
        <v>1063.999161</v>
      </c>
      <c r="L46" s="165">
        <f t="shared" si="6"/>
        <v>0</v>
      </c>
      <c r="M46" s="165">
        <f t="shared" si="6"/>
        <v>0</v>
      </c>
      <c r="N46" s="165">
        <f t="shared" si="6"/>
        <v>0</v>
      </c>
      <c r="O46" s="165">
        <f t="shared" si="6"/>
        <v>0</v>
      </c>
      <c r="P46" s="165">
        <f t="shared" si="6"/>
        <v>0</v>
      </c>
      <c r="Q46" s="165">
        <f t="shared" si="6"/>
        <v>0</v>
      </c>
      <c r="R46" s="165">
        <f t="shared" si="6"/>
        <v>0</v>
      </c>
      <c r="S46" s="165">
        <f t="shared" si="6"/>
        <v>0</v>
      </c>
      <c r="T46" s="165">
        <f t="shared" si="6"/>
        <v>0</v>
      </c>
      <c r="U46" s="165">
        <f t="shared" si="6"/>
        <v>0</v>
      </c>
      <c r="V46" s="165">
        <f t="shared" si="6"/>
        <v>0</v>
      </c>
      <c r="W46" s="165">
        <f t="shared" si="6"/>
        <v>0</v>
      </c>
      <c r="X46" s="165">
        <f t="shared" si="6"/>
        <v>0</v>
      </c>
      <c r="Y46" s="165">
        <f t="shared" si="6"/>
        <v>0</v>
      </c>
      <c r="Z46" s="165">
        <f t="shared" si="6"/>
        <v>0</v>
      </c>
      <c r="AA46" s="165">
        <f t="shared" si="6"/>
        <v>0</v>
      </c>
      <c r="AB46" s="168">
        <f t="shared" ref="AB46:AB51" si="7">SUM(B46:AA46)</f>
        <v>10793.475741</v>
      </c>
      <c r="AC46" s="77"/>
      <c r="AD46" s="31"/>
      <c r="AE46" s="31"/>
      <c r="AF46" s="31"/>
      <c r="AG46" s="31"/>
    </row>
    <row r="47" spans="1:33">
      <c r="A47" s="164"/>
      <c r="B47" s="165">
        <f t="shared" ref="B47:AA47" si="8">(C10)*(C10)</f>
        <v>1173.473536</v>
      </c>
      <c r="C47" s="165">
        <f t="shared" si="8"/>
        <v>1106.0945640000002</v>
      </c>
      <c r="D47" s="165">
        <f t="shared" si="8"/>
        <v>1106.0945640000002</v>
      </c>
      <c r="E47" s="165">
        <f t="shared" si="8"/>
        <v>1106.0945640000002</v>
      </c>
      <c r="F47" s="165">
        <f t="shared" si="8"/>
        <v>1032.015625</v>
      </c>
      <c r="G47" s="165">
        <f t="shared" si="8"/>
        <v>1146.093316</v>
      </c>
      <c r="H47" s="165">
        <f t="shared" si="8"/>
        <v>1096.6032250000001</v>
      </c>
      <c r="I47" s="165">
        <f t="shared" si="8"/>
        <v>1105.8285159999998</v>
      </c>
      <c r="J47" s="165">
        <f t="shared" si="8"/>
        <v>1259.398144</v>
      </c>
      <c r="K47" s="165">
        <f t="shared" si="8"/>
        <v>1059.9582490000003</v>
      </c>
      <c r="L47" s="165">
        <f t="shared" si="8"/>
        <v>0</v>
      </c>
      <c r="M47" s="165">
        <f t="shared" si="8"/>
        <v>0</v>
      </c>
      <c r="N47" s="165">
        <f t="shared" si="8"/>
        <v>0</v>
      </c>
      <c r="O47" s="165">
        <f t="shared" si="8"/>
        <v>0</v>
      </c>
      <c r="P47" s="165">
        <f t="shared" si="8"/>
        <v>0</v>
      </c>
      <c r="Q47" s="165">
        <f t="shared" si="8"/>
        <v>0</v>
      </c>
      <c r="R47" s="165">
        <f t="shared" si="8"/>
        <v>0</v>
      </c>
      <c r="S47" s="165">
        <f t="shared" si="8"/>
        <v>0</v>
      </c>
      <c r="T47" s="165">
        <f t="shared" si="8"/>
        <v>0</v>
      </c>
      <c r="U47" s="165">
        <f t="shared" si="8"/>
        <v>0</v>
      </c>
      <c r="V47" s="165">
        <f t="shared" si="8"/>
        <v>0</v>
      </c>
      <c r="W47" s="165">
        <f t="shared" si="8"/>
        <v>0</v>
      </c>
      <c r="X47" s="165">
        <f t="shared" si="8"/>
        <v>0</v>
      </c>
      <c r="Y47" s="165">
        <f t="shared" si="8"/>
        <v>0</v>
      </c>
      <c r="Z47" s="165">
        <f t="shared" si="8"/>
        <v>0</v>
      </c>
      <c r="AA47" s="165">
        <f t="shared" si="8"/>
        <v>0</v>
      </c>
      <c r="AB47" s="168">
        <f t="shared" si="7"/>
        <v>11191.654303000003</v>
      </c>
      <c r="AC47" s="77"/>
      <c r="AD47" s="31"/>
      <c r="AE47" s="31"/>
      <c r="AF47" s="31"/>
      <c r="AG47" s="31"/>
    </row>
    <row r="48" spans="1:33">
      <c r="A48" s="164"/>
      <c r="B48" s="165">
        <f t="shared" ref="B48:AA48" si="9">(C11)*(C11)</f>
        <v>1171.0768409999998</v>
      </c>
      <c r="C48" s="165">
        <f t="shared" si="9"/>
        <v>1105.961536</v>
      </c>
      <c r="D48" s="165">
        <f t="shared" si="9"/>
        <v>1240.659729</v>
      </c>
      <c r="E48" s="165">
        <f t="shared" si="9"/>
        <v>1117.0300839999998</v>
      </c>
      <c r="F48" s="165">
        <f t="shared" si="9"/>
        <v>1119.3039360000002</v>
      </c>
      <c r="G48" s="165">
        <f t="shared" si="9"/>
        <v>1145.484025</v>
      </c>
      <c r="H48" s="165">
        <f t="shared" si="9"/>
        <v>1105.8285159999998</v>
      </c>
      <c r="I48" s="165">
        <f t="shared" si="9"/>
        <v>1194.0480250000001</v>
      </c>
      <c r="J48" s="165">
        <f t="shared" si="9"/>
        <v>1092.1042089999999</v>
      </c>
      <c r="K48" s="165">
        <f t="shared" si="9"/>
        <v>1092.1042089999999</v>
      </c>
      <c r="L48" s="165">
        <f t="shared" si="9"/>
        <v>0</v>
      </c>
      <c r="M48" s="165">
        <f t="shared" si="9"/>
        <v>0</v>
      </c>
      <c r="N48" s="165">
        <f t="shared" si="9"/>
        <v>0</v>
      </c>
      <c r="O48" s="165">
        <f t="shared" si="9"/>
        <v>0</v>
      </c>
      <c r="P48" s="165">
        <f t="shared" si="9"/>
        <v>0</v>
      </c>
      <c r="Q48" s="165">
        <f t="shared" si="9"/>
        <v>0</v>
      </c>
      <c r="R48" s="165">
        <f t="shared" si="9"/>
        <v>0</v>
      </c>
      <c r="S48" s="165">
        <f t="shared" si="9"/>
        <v>0</v>
      </c>
      <c r="T48" s="165">
        <f t="shared" si="9"/>
        <v>0</v>
      </c>
      <c r="U48" s="165">
        <f t="shared" si="9"/>
        <v>0</v>
      </c>
      <c r="V48" s="165">
        <f t="shared" si="9"/>
        <v>0</v>
      </c>
      <c r="W48" s="165">
        <f t="shared" si="9"/>
        <v>0</v>
      </c>
      <c r="X48" s="165">
        <f t="shared" si="9"/>
        <v>0</v>
      </c>
      <c r="Y48" s="165">
        <f t="shared" si="9"/>
        <v>0</v>
      </c>
      <c r="Z48" s="165">
        <f t="shared" si="9"/>
        <v>0</v>
      </c>
      <c r="AA48" s="165">
        <f t="shared" si="9"/>
        <v>0</v>
      </c>
      <c r="AB48" s="168">
        <f t="shared" si="7"/>
        <v>11383.601109999998</v>
      </c>
      <c r="AC48" s="77"/>
      <c r="AD48" s="31"/>
      <c r="AE48" s="31"/>
      <c r="AF48" s="31"/>
      <c r="AG48" s="31"/>
    </row>
    <row r="49" spans="1:33">
      <c r="A49" s="164"/>
      <c r="B49" s="165">
        <f t="shared" ref="B49:AA49" si="10">(C12)*(C12)</f>
        <v>1097.265625</v>
      </c>
      <c r="C49" s="165">
        <f t="shared" si="10"/>
        <v>1187.353764</v>
      </c>
      <c r="D49" s="165">
        <f t="shared" si="10"/>
        <v>1233.765625</v>
      </c>
      <c r="E49" s="165">
        <f t="shared" si="10"/>
        <v>1032.208384</v>
      </c>
      <c r="F49" s="165">
        <f t="shared" si="10"/>
        <v>1106.0945640000002</v>
      </c>
      <c r="G49" s="165">
        <f t="shared" si="10"/>
        <v>1053.5217639999998</v>
      </c>
      <c r="H49" s="165">
        <f t="shared" si="10"/>
        <v>1106.0945640000002</v>
      </c>
      <c r="I49" s="165">
        <f t="shared" si="10"/>
        <v>1062.042921</v>
      </c>
      <c r="J49" s="165">
        <f t="shared" si="10"/>
        <v>1062.434025</v>
      </c>
      <c r="K49" s="165">
        <f t="shared" si="10"/>
        <v>1062.434025</v>
      </c>
      <c r="L49" s="165">
        <f t="shared" si="10"/>
        <v>0</v>
      </c>
      <c r="M49" s="165">
        <f t="shared" si="10"/>
        <v>0</v>
      </c>
      <c r="N49" s="165">
        <f t="shared" si="10"/>
        <v>0</v>
      </c>
      <c r="O49" s="165">
        <f t="shared" si="10"/>
        <v>0</v>
      </c>
      <c r="P49" s="165">
        <f t="shared" si="10"/>
        <v>0</v>
      </c>
      <c r="Q49" s="165">
        <f t="shared" si="10"/>
        <v>0</v>
      </c>
      <c r="R49" s="165">
        <f t="shared" si="10"/>
        <v>0</v>
      </c>
      <c r="S49" s="165">
        <f t="shared" si="10"/>
        <v>0</v>
      </c>
      <c r="T49" s="165">
        <f t="shared" si="10"/>
        <v>0</v>
      </c>
      <c r="U49" s="165">
        <f t="shared" si="10"/>
        <v>0</v>
      </c>
      <c r="V49" s="165">
        <f t="shared" si="10"/>
        <v>0</v>
      </c>
      <c r="W49" s="165">
        <f t="shared" si="10"/>
        <v>0</v>
      </c>
      <c r="X49" s="165">
        <f t="shared" si="10"/>
        <v>0</v>
      </c>
      <c r="Y49" s="165">
        <f t="shared" si="10"/>
        <v>0</v>
      </c>
      <c r="Z49" s="165">
        <f t="shared" si="10"/>
        <v>0</v>
      </c>
      <c r="AA49" s="165">
        <f t="shared" si="10"/>
        <v>0</v>
      </c>
      <c r="AB49" s="168">
        <f t="shared" si="7"/>
        <v>11003.215261000001</v>
      </c>
      <c r="AC49" s="77"/>
      <c r="AD49" s="31"/>
      <c r="AE49" s="31"/>
      <c r="AF49" s="31"/>
      <c r="AG49" s="31"/>
    </row>
    <row r="50" spans="1:33">
      <c r="A50" s="164"/>
      <c r="B50" s="165">
        <f t="shared" ref="B50:AA50" si="11">(C13)*(C13)</f>
        <v>0</v>
      </c>
      <c r="C50" s="165">
        <f t="shared" si="11"/>
        <v>1061.977744</v>
      </c>
      <c r="D50" s="165">
        <f t="shared" si="11"/>
        <v>1173.6105640000003</v>
      </c>
      <c r="E50" s="165">
        <f t="shared" si="11"/>
        <v>1096.3383209999997</v>
      </c>
      <c r="F50" s="165">
        <f t="shared" si="11"/>
        <v>1118.568025</v>
      </c>
      <c r="G50" s="165">
        <f t="shared" si="11"/>
        <v>1117.0300839999998</v>
      </c>
      <c r="H50" s="165">
        <f t="shared" si="11"/>
        <v>1155.1161690000001</v>
      </c>
      <c r="I50" s="165">
        <f t="shared" si="11"/>
        <v>1106.0945640000002</v>
      </c>
      <c r="J50" s="165">
        <f t="shared" si="11"/>
        <v>1259.398144</v>
      </c>
      <c r="K50" s="165">
        <f t="shared" si="11"/>
        <v>1259.398144</v>
      </c>
      <c r="L50" s="165">
        <f t="shared" si="11"/>
        <v>0</v>
      </c>
      <c r="M50" s="165">
        <f t="shared" si="11"/>
        <v>0</v>
      </c>
      <c r="N50" s="165">
        <f t="shared" si="11"/>
        <v>0</v>
      </c>
      <c r="O50" s="165">
        <f t="shared" si="11"/>
        <v>0</v>
      </c>
      <c r="P50" s="165">
        <f t="shared" si="11"/>
        <v>0</v>
      </c>
      <c r="Q50" s="165">
        <f t="shared" si="11"/>
        <v>0</v>
      </c>
      <c r="R50" s="165">
        <f t="shared" si="11"/>
        <v>0</v>
      </c>
      <c r="S50" s="165">
        <f t="shared" si="11"/>
        <v>0</v>
      </c>
      <c r="T50" s="165">
        <f t="shared" si="11"/>
        <v>0</v>
      </c>
      <c r="U50" s="165">
        <f t="shared" si="11"/>
        <v>0</v>
      </c>
      <c r="V50" s="165">
        <f t="shared" si="11"/>
        <v>0</v>
      </c>
      <c r="W50" s="165">
        <f t="shared" si="11"/>
        <v>0</v>
      </c>
      <c r="X50" s="165">
        <f t="shared" si="11"/>
        <v>0</v>
      </c>
      <c r="Y50" s="165">
        <f t="shared" si="11"/>
        <v>0</v>
      </c>
      <c r="Z50" s="165">
        <f t="shared" si="11"/>
        <v>0</v>
      </c>
      <c r="AA50" s="165">
        <f t="shared" si="11"/>
        <v>0</v>
      </c>
      <c r="AB50" s="168">
        <f t="shared" si="7"/>
        <v>10347.531759000001</v>
      </c>
      <c r="AC50" s="77"/>
      <c r="AD50" s="31"/>
      <c r="AE50" s="31"/>
      <c r="AF50" s="31"/>
      <c r="AG50" s="31"/>
    </row>
    <row r="51" spans="1:33">
      <c r="A51" s="164"/>
      <c r="B51" s="165">
        <f t="shared" ref="B51:AA51" si="12">(C14)*(C14)</f>
        <v>0</v>
      </c>
      <c r="C51" s="165">
        <f t="shared" si="12"/>
        <v>0</v>
      </c>
      <c r="D51" s="165">
        <f t="shared" si="12"/>
        <v>0</v>
      </c>
      <c r="E51" s="165">
        <f t="shared" si="12"/>
        <v>0</v>
      </c>
      <c r="F51" s="165">
        <f t="shared" si="12"/>
        <v>0</v>
      </c>
      <c r="G51" s="165">
        <f t="shared" si="12"/>
        <v>0</v>
      </c>
      <c r="H51" s="165">
        <f t="shared" si="12"/>
        <v>0</v>
      </c>
      <c r="I51" s="165">
        <f t="shared" si="12"/>
        <v>0</v>
      </c>
      <c r="J51" s="165">
        <f t="shared" si="12"/>
        <v>0</v>
      </c>
      <c r="K51" s="165">
        <f t="shared" si="12"/>
        <v>0</v>
      </c>
      <c r="L51" s="165">
        <f t="shared" si="12"/>
        <v>0</v>
      </c>
      <c r="M51" s="165">
        <f t="shared" si="12"/>
        <v>0</v>
      </c>
      <c r="N51" s="165">
        <f t="shared" si="12"/>
        <v>0</v>
      </c>
      <c r="O51" s="165">
        <f t="shared" si="12"/>
        <v>0</v>
      </c>
      <c r="P51" s="165">
        <f t="shared" si="12"/>
        <v>0</v>
      </c>
      <c r="Q51" s="165">
        <f t="shared" si="12"/>
        <v>0</v>
      </c>
      <c r="R51" s="165">
        <f t="shared" si="12"/>
        <v>0</v>
      </c>
      <c r="S51" s="165">
        <f t="shared" si="12"/>
        <v>0</v>
      </c>
      <c r="T51" s="165">
        <f t="shared" si="12"/>
        <v>0</v>
      </c>
      <c r="U51" s="165">
        <f t="shared" si="12"/>
        <v>0</v>
      </c>
      <c r="V51" s="165">
        <f t="shared" si="12"/>
        <v>0</v>
      </c>
      <c r="W51" s="165">
        <f t="shared" si="12"/>
        <v>0</v>
      </c>
      <c r="X51" s="165">
        <f t="shared" si="12"/>
        <v>0</v>
      </c>
      <c r="Y51" s="165">
        <f t="shared" si="12"/>
        <v>0</v>
      </c>
      <c r="Z51" s="165">
        <f t="shared" si="12"/>
        <v>0</v>
      </c>
      <c r="AA51" s="165">
        <f t="shared" si="12"/>
        <v>0</v>
      </c>
      <c r="AB51" s="168">
        <f t="shared" si="7"/>
        <v>0</v>
      </c>
      <c r="AC51" s="77"/>
      <c r="AD51" s="31"/>
      <c r="AE51" s="31"/>
      <c r="AF51" s="31"/>
      <c r="AG51" s="31"/>
    </row>
    <row r="52" spans="1:33">
      <c r="A52" s="164" t="s">
        <v>11</v>
      </c>
      <c r="B52" s="169"/>
      <c r="C52" s="169"/>
      <c r="D52" s="169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60"/>
      <c r="AC52" s="77"/>
      <c r="AD52" s="31"/>
      <c r="AE52" s="31"/>
      <c r="AF52" s="31"/>
      <c r="AG52" s="31"/>
    </row>
    <row r="53" spans="1:33">
      <c r="A53" s="164" t="s">
        <v>5</v>
      </c>
      <c r="B53" s="165">
        <f t="shared" ref="B53:AA53" si="13">$S$4</f>
        <v>4.7265311999999984</v>
      </c>
      <c r="C53" s="165">
        <f t="shared" si="13"/>
        <v>4.7265311999999984</v>
      </c>
      <c r="D53" s="165">
        <f t="shared" si="13"/>
        <v>4.7265311999999984</v>
      </c>
      <c r="E53" s="165">
        <f t="shared" si="13"/>
        <v>4.7265311999999984</v>
      </c>
      <c r="F53" s="165">
        <f t="shared" si="13"/>
        <v>4.7265311999999984</v>
      </c>
      <c r="G53" s="165">
        <f t="shared" si="13"/>
        <v>4.7265311999999984</v>
      </c>
      <c r="H53" s="165">
        <f t="shared" si="13"/>
        <v>4.7265311999999984</v>
      </c>
      <c r="I53" s="165">
        <f t="shared" si="13"/>
        <v>4.7265311999999984</v>
      </c>
      <c r="J53" s="165">
        <f t="shared" si="13"/>
        <v>4.7265311999999984</v>
      </c>
      <c r="K53" s="165">
        <f t="shared" si="13"/>
        <v>4.7265311999999984</v>
      </c>
      <c r="L53" s="165">
        <f t="shared" si="13"/>
        <v>4.7265311999999984</v>
      </c>
      <c r="M53" s="165">
        <f t="shared" si="13"/>
        <v>4.7265311999999984</v>
      </c>
      <c r="N53" s="165">
        <f t="shared" si="13"/>
        <v>4.7265311999999984</v>
      </c>
      <c r="O53" s="165">
        <f t="shared" si="13"/>
        <v>4.7265311999999984</v>
      </c>
      <c r="P53" s="165">
        <f t="shared" si="13"/>
        <v>4.7265311999999984</v>
      </c>
      <c r="Q53" s="165">
        <f t="shared" si="13"/>
        <v>4.7265311999999984</v>
      </c>
      <c r="R53" s="165">
        <f t="shared" si="13"/>
        <v>4.7265311999999984</v>
      </c>
      <c r="S53" s="165">
        <f t="shared" si="13"/>
        <v>4.7265311999999984</v>
      </c>
      <c r="T53" s="165">
        <f t="shared" si="13"/>
        <v>4.7265311999999984</v>
      </c>
      <c r="U53" s="165">
        <f t="shared" si="13"/>
        <v>4.7265311999999984</v>
      </c>
      <c r="V53" s="165">
        <f t="shared" si="13"/>
        <v>4.7265311999999984</v>
      </c>
      <c r="W53" s="165">
        <f t="shared" si="13"/>
        <v>4.7265311999999984</v>
      </c>
      <c r="X53" s="165">
        <f t="shared" si="13"/>
        <v>4.7265311999999984</v>
      </c>
      <c r="Y53" s="165">
        <f t="shared" si="13"/>
        <v>4.7265311999999984</v>
      </c>
      <c r="Z53" s="165">
        <f t="shared" si="13"/>
        <v>4.7265311999999984</v>
      </c>
      <c r="AA53" s="165">
        <f t="shared" si="13"/>
        <v>4.7265311999999984</v>
      </c>
      <c r="AB53" s="160"/>
      <c r="AC53" s="77"/>
      <c r="AD53" s="31"/>
      <c r="AE53" s="31"/>
      <c r="AF53" s="31"/>
      <c r="AG53" s="31"/>
    </row>
    <row r="54" spans="1:33">
      <c r="A54" s="164" t="s">
        <v>6</v>
      </c>
      <c r="B54" s="166">
        <f t="shared" ref="B54:AA54" si="14">$S$5</f>
        <v>2.0730399999999993</v>
      </c>
      <c r="C54" s="166">
        <f t="shared" si="14"/>
        <v>2.0730399999999993</v>
      </c>
      <c r="D54" s="166">
        <f t="shared" si="14"/>
        <v>2.0730399999999993</v>
      </c>
      <c r="E54" s="166">
        <f t="shared" si="14"/>
        <v>2.0730399999999993</v>
      </c>
      <c r="F54" s="166">
        <f t="shared" si="14"/>
        <v>2.0730399999999993</v>
      </c>
      <c r="G54" s="166">
        <f t="shared" si="14"/>
        <v>2.0730399999999993</v>
      </c>
      <c r="H54" s="166">
        <f t="shared" si="14"/>
        <v>2.0730399999999993</v>
      </c>
      <c r="I54" s="166">
        <f t="shared" si="14"/>
        <v>2.0730399999999993</v>
      </c>
      <c r="J54" s="166">
        <f t="shared" si="14"/>
        <v>2.0730399999999993</v>
      </c>
      <c r="K54" s="166">
        <f t="shared" si="14"/>
        <v>2.0730399999999993</v>
      </c>
      <c r="L54" s="166">
        <f t="shared" si="14"/>
        <v>2.0730399999999993</v>
      </c>
      <c r="M54" s="166">
        <f t="shared" si="14"/>
        <v>2.0730399999999993</v>
      </c>
      <c r="N54" s="166">
        <f t="shared" si="14"/>
        <v>2.0730399999999993</v>
      </c>
      <c r="O54" s="166">
        <f t="shared" si="14"/>
        <v>2.0730399999999993</v>
      </c>
      <c r="P54" s="166">
        <f t="shared" si="14"/>
        <v>2.0730399999999993</v>
      </c>
      <c r="Q54" s="166">
        <f t="shared" si="14"/>
        <v>2.0730399999999993</v>
      </c>
      <c r="R54" s="166">
        <f t="shared" si="14"/>
        <v>2.0730399999999993</v>
      </c>
      <c r="S54" s="166">
        <f t="shared" si="14"/>
        <v>2.0730399999999993</v>
      </c>
      <c r="T54" s="166">
        <f t="shared" si="14"/>
        <v>2.0730399999999993</v>
      </c>
      <c r="U54" s="166">
        <f t="shared" si="14"/>
        <v>2.0730399999999993</v>
      </c>
      <c r="V54" s="166">
        <f t="shared" si="14"/>
        <v>2.0730399999999993</v>
      </c>
      <c r="W54" s="166">
        <f t="shared" si="14"/>
        <v>2.0730399999999993</v>
      </c>
      <c r="X54" s="166">
        <f t="shared" si="14"/>
        <v>2.0730399999999993</v>
      </c>
      <c r="Y54" s="166">
        <f t="shared" si="14"/>
        <v>2.0730399999999993</v>
      </c>
      <c r="Z54" s="166">
        <f t="shared" si="14"/>
        <v>2.0730399999999993</v>
      </c>
      <c r="AA54" s="166">
        <f t="shared" si="14"/>
        <v>2.0730399999999993</v>
      </c>
      <c r="AB54" s="160"/>
      <c r="AC54" s="77"/>
      <c r="AD54" s="31"/>
      <c r="AE54" s="31"/>
      <c r="AF54" s="31"/>
      <c r="AG54" s="31"/>
    </row>
    <row r="55" spans="1:33">
      <c r="A55" s="164" t="s">
        <v>7</v>
      </c>
      <c r="B55" s="167">
        <f t="shared" ref="B55:AA55" si="15">$S$6</f>
        <v>0</v>
      </c>
      <c r="C55" s="167">
        <f t="shared" si="15"/>
        <v>0</v>
      </c>
      <c r="D55" s="167">
        <f t="shared" si="15"/>
        <v>0</v>
      </c>
      <c r="E55" s="167">
        <f t="shared" si="15"/>
        <v>0</v>
      </c>
      <c r="F55" s="167">
        <f t="shared" si="15"/>
        <v>0</v>
      </c>
      <c r="G55" s="167">
        <f t="shared" si="15"/>
        <v>0</v>
      </c>
      <c r="H55" s="167">
        <f t="shared" si="15"/>
        <v>0</v>
      </c>
      <c r="I55" s="167">
        <f t="shared" si="15"/>
        <v>0</v>
      </c>
      <c r="J55" s="167">
        <f t="shared" si="15"/>
        <v>0</v>
      </c>
      <c r="K55" s="167">
        <f t="shared" si="15"/>
        <v>0</v>
      </c>
      <c r="L55" s="167">
        <f t="shared" si="15"/>
        <v>0</v>
      </c>
      <c r="M55" s="167">
        <f t="shared" si="15"/>
        <v>0</v>
      </c>
      <c r="N55" s="167">
        <f t="shared" si="15"/>
        <v>0</v>
      </c>
      <c r="O55" s="167">
        <f t="shared" si="15"/>
        <v>0</v>
      </c>
      <c r="P55" s="167">
        <f t="shared" si="15"/>
        <v>0</v>
      </c>
      <c r="Q55" s="167">
        <f t="shared" si="15"/>
        <v>0</v>
      </c>
      <c r="R55" s="167">
        <f t="shared" si="15"/>
        <v>0</v>
      </c>
      <c r="S55" s="167">
        <f t="shared" si="15"/>
        <v>0</v>
      </c>
      <c r="T55" s="167">
        <f t="shared" si="15"/>
        <v>0</v>
      </c>
      <c r="U55" s="167">
        <f t="shared" si="15"/>
        <v>0</v>
      </c>
      <c r="V55" s="167">
        <f t="shared" si="15"/>
        <v>0</v>
      </c>
      <c r="W55" s="167">
        <f t="shared" si="15"/>
        <v>0</v>
      </c>
      <c r="X55" s="167">
        <f t="shared" si="15"/>
        <v>0</v>
      </c>
      <c r="Y55" s="167">
        <f t="shared" si="15"/>
        <v>0</v>
      </c>
      <c r="Z55" s="167">
        <f t="shared" si="15"/>
        <v>0</v>
      </c>
      <c r="AA55" s="167">
        <f t="shared" si="15"/>
        <v>0</v>
      </c>
      <c r="AB55" s="160"/>
      <c r="AC55" s="77"/>
      <c r="AD55" s="31"/>
      <c r="AE55" s="31"/>
      <c r="AF55" s="31"/>
      <c r="AG55" s="31"/>
    </row>
    <row r="56" spans="1:33">
      <c r="A56" s="164"/>
      <c r="B56" s="169"/>
      <c r="C56" s="169"/>
      <c r="D56" s="169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0"/>
      <c r="X56" s="170"/>
      <c r="Y56" s="170"/>
      <c r="Z56" s="170"/>
      <c r="AA56" s="170"/>
      <c r="AB56" s="160"/>
      <c r="AC56" s="77"/>
      <c r="AD56" s="31"/>
      <c r="AE56" s="31"/>
      <c r="AF56" s="31"/>
      <c r="AG56" s="31"/>
    </row>
    <row r="57" spans="1:33">
      <c r="A57" s="164" t="s">
        <v>87</v>
      </c>
      <c r="B57" s="171">
        <f t="shared" ref="B57:AA57" si="16">$K$4</f>
        <v>50</v>
      </c>
      <c r="C57" s="171">
        <f t="shared" si="16"/>
        <v>50</v>
      </c>
      <c r="D57" s="171">
        <f t="shared" si="16"/>
        <v>50</v>
      </c>
      <c r="E57" s="171">
        <f t="shared" si="16"/>
        <v>50</v>
      </c>
      <c r="F57" s="171">
        <f t="shared" si="16"/>
        <v>50</v>
      </c>
      <c r="G57" s="171">
        <f t="shared" si="16"/>
        <v>50</v>
      </c>
      <c r="H57" s="171">
        <f t="shared" si="16"/>
        <v>50</v>
      </c>
      <c r="I57" s="171">
        <f t="shared" si="16"/>
        <v>50</v>
      </c>
      <c r="J57" s="171">
        <f t="shared" si="16"/>
        <v>50</v>
      </c>
      <c r="K57" s="171">
        <f t="shared" si="16"/>
        <v>50</v>
      </c>
      <c r="L57" s="171">
        <f t="shared" si="16"/>
        <v>50</v>
      </c>
      <c r="M57" s="171">
        <f t="shared" si="16"/>
        <v>50</v>
      </c>
      <c r="N57" s="171">
        <f t="shared" si="16"/>
        <v>50</v>
      </c>
      <c r="O57" s="171">
        <f t="shared" si="16"/>
        <v>50</v>
      </c>
      <c r="P57" s="171">
        <f t="shared" si="16"/>
        <v>50</v>
      </c>
      <c r="Q57" s="171">
        <f t="shared" si="16"/>
        <v>50</v>
      </c>
      <c r="R57" s="171">
        <f t="shared" si="16"/>
        <v>50</v>
      </c>
      <c r="S57" s="171">
        <f t="shared" si="16"/>
        <v>50</v>
      </c>
      <c r="T57" s="171">
        <f t="shared" si="16"/>
        <v>50</v>
      </c>
      <c r="U57" s="171">
        <f t="shared" si="16"/>
        <v>50</v>
      </c>
      <c r="V57" s="171">
        <f t="shared" si="16"/>
        <v>50</v>
      </c>
      <c r="W57" s="171">
        <f t="shared" si="16"/>
        <v>50</v>
      </c>
      <c r="X57" s="171">
        <f t="shared" si="16"/>
        <v>50</v>
      </c>
      <c r="Y57" s="171">
        <f t="shared" si="16"/>
        <v>50</v>
      </c>
      <c r="Z57" s="171">
        <f t="shared" si="16"/>
        <v>50</v>
      </c>
      <c r="AA57" s="171">
        <f t="shared" si="16"/>
        <v>50</v>
      </c>
      <c r="AB57" s="160"/>
      <c r="AC57" s="77"/>
      <c r="AD57" s="31"/>
      <c r="AE57" s="31"/>
      <c r="AF57" s="31"/>
      <c r="AG57" s="31"/>
    </row>
    <row r="58" spans="1:33">
      <c r="A58" s="164" t="s">
        <v>88</v>
      </c>
      <c r="B58" s="171">
        <f t="shared" ref="B58:AA58" si="17">$K$6</f>
        <v>0</v>
      </c>
      <c r="C58" s="171">
        <f t="shared" si="17"/>
        <v>0</v>
      </c>
      <c r="D58" s="171">
        <f t="shared" si="17"/>
        <v>0</v>
      </c>
      <c r="E58" s="171">
        <f t="shared" si="17"/>
        <v>0</v>
      </c>
      <c r="F58" s="171">
        <f t="shared" si="17"/>
        <v>0</v>
      </c>
      <c r="G58" s="171">
        <f t="shared" si="17"/>
        <v>0</v>
      </c>
      <c r="H58" s="171">
        <f t="shared" si="17"/>
        <v>0</v>
      </c>
      <c r="I58" s="171">
        <f t="shared" si="17"/>
        <v>0</v>
      </c>
      <c r="J58" s="171">
        <f t="shared" si="17"/>
        <v>0</v>
      </c>
      <c r="K58" s="171">
        <f t="shared" si="17"/>
        <v>0</v>
      </c>
      <c r="L58" s="171">
        <f t="shared" si="17"/>
        <v>0</v>
      </c>
      <c r="M58" s="171">
        <f t="shared" si="17"/>
        <v>0</v>
      </c>
      <c r="N58" s="171">
        <f t="shared" si="17"/>
        <v>0</v>
      </c>
      <c r="O58" s="171">
        <f t="shared" si="17"/>
        <v>0</v>
      </c>
      <c r="P58" s="171">
        <f t="shared" si="17"/>
        <v>0</v>
      </c>
      <c r="Q58" s="171">
        <f t="shared" si="17"/>
        <v>0</v>
      </c>
      <c r="R58" s="171">
        <f t="shared" si="17"/>
        <v>0</v>
      </c>
      <c r="S58" s="171">
        <f t="shared" si="17"/>
        <v>0</v>
      </c>
      <c r="T58" s="171">
        <f t="shared" si="17"/>
        <v>0</v>
      </c>
      <c r="U58" s="171">
        <f t="shared" si="17"/>
        <v>0</v>
      </c>
      <c r="V58" s="171">
        <f t="shared" si="17"/>
        <v>0</v>
      </c>
      <c r="W58" s="171">
        <f t="shared" si="17"/>
        <v>0</v>
      </c>
      <c r="X58" s="171">
        <f t="shared" si="17"/>
        <v>0</v>
      </c>
      <c r="Y58" s="171">
        <f t="shared" si="17"/>
        <v>0</v>
      </c>
      <c r="Z58" s="171">
        <f t="shared" si="17"/>
        <v>0</v>
      </c>
      <c r="AA58" s="171">
        <f t="shared" si="17"/>
        <v>0</v>
      </c>
      <c r="AB58" s="160"/>
      <c r="AC58" s="77"/>
      <c r="AD58" s="31"/>
      <c r="AE58" s="31"/>
      <c r="AF58" s="31"/>
      <c r="AG58" s="31"/>
    </row>
    <row r="59" spans="1:33">
      <c r="A59" s="160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  <c r="AA59" s="169"/>
      <c r="AB59" s="160"/>
      <c r="AC59" s="77"/>
      <c r="AD59" s="31"/>
      <c r="AE59" s="31"/>
      <c r="AF59" s="31"/>
      <c r="AG59" s="31"/>
    </row>
    <row r="60" spans="1:3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</row>
    <row r="61" spans="1:3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</row>
    <row r="62" spans="1:3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</row>
    <row r="63" spans="1:3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</row>
    <row r="64" spans="1:3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</row>
    <row r="65" spans="1:3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</row>
    <row r="66" spans="1:3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</row>
    <row r="67" spans="1:3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</row>
    <row r="68" spans="1:3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</row>
    <row r="69" spans="1:3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</row>
    <row r="70" spans="1:3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</row>
    <row r="71" spans="1:3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</row>
    <row r="72" spans="1:3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</row>
    <row r="73" spans="1:3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</row>
    <row r="74" spans="1:3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</row>
    <row r="75" spans="1:3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</row>
    <row r="76" spans="1:3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</row>
    <row r="77" spans="1:33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</row>
    <row r="78" spans="1:3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</row>
    <row r="79" spans="1:33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</row>
    <row r="80" spans="1:33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</row>
    <row r="81" spans="1:33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</row>
    <row r="82" spans="1:33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</row>
    <row r="83" spans="1:3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</row>
    <row r="84" spans="1:33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</row>
    <row r="85" spans="1:33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</row>
    <row r="86" spans="1:33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</row>
    <row r="87" spans="1:33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</row>
    <row r="88" spans="1:33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</row>
    <row r="89" spans="1:33">
      <c r="A89" s="45"/>
      <c r="B89" s="45"/>
      <c r="C89" s="45"/>
      <c r="D89" s="45"/>
      <c r="E89" s="45"/>
      <c r="F89" s="45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</row>
    <row r="90" spans="1:33">
      <c r="A90" s="78"/>
      <c r="B90" s="84"/>
      <c r="C90" s="79"/>
      <c r="D90" s="79"/>
      <c r="E90" s="79"/>
      <c r="F90" s="45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</row>
    <row r="91" spans="1:33">
      <c r="A91" s="79"/>
      <c r="B91" s="79"/>
      <c r="C91" s="79"/>
      <c r="D91" s="79"/>
      <c r="E91" s="79"/>
      <c r="F91" s="45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</row>
    <row r="92" spans="1:33">
      <c r="A92" s="79"/>
      <c r="B92" s="79"/>
      <c r="C92" s="79"/>
      <c r="D92" s="79"/>
      <c r="E92" s="79"/>
      <c r="F92" s="45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</row>
    <row r="93" spans="1:33">
      <c r="A93" s="79"/>
      <c r="B93" s="79"/>
      <c r="C93" s="79"/>
      <c r="D93" s="79"/>
      <c r="E93" s="79"/>
      <c r="F93" s="45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</row>
    <row r="94" spans="1:33">
      <c r="A94" s="79"/>
      <c r="B94" s="79"/>
      <c r="C94" s="79"/>
      <c r="D94" s="79"/>
      <c r="E94" s="79"/>
      <c r="F94" s="26"/>
    </row>
    <row r="95" spans="1:33">
      <c r="A95" s="79"/>
      <c r="B95" s="79"/>
      <c r="C95" s="79"/>
      <c r="D95" s="79"/>
      <c r="E95" s="79"/>
      <c r="F95" s="26"/>
    </row>
    <row r="96" spans="1:33">
      <c r="A96" s="79"/>
      <c r="B96" s="79"/>
      <c r="C96" s="79"/>
      <c r="D96" s="79"/>
      <c r="E96" s="79"/>
      <c r="F96" s="26"/>
    </row>
    <row r="97" spans="1:6">
      <c r="A97" s="79"/>
      <c r="B97" s="79"/>
      <c r="C97" s="79"/>
      <c r="D97" s="79"/>
      <c r="E97" s="79"/>
      <c r="F97" s="26"/>
    </row>
    <row r="98" spans="1:6">
      <c r="A98" s="79"/>
      <c r="B98" s="79"/>
      <c r="C98" s="79"/>
      <c r="D98" s="79"/>
      <c r="E98" s="79"/>
      <c r="F98" s="26"/>
    </row>
    <row r="99" spans="1:6">
      <c r="A99" s="79"/>
      <c r="B99" s="79"/>
      <c r="C99" s="79"/>
      <c r="D99" s="79"/>
      <c r="E99" s="79"/>
      <c r="F99" s="26"/>
    </row>
    <row r="100" spans="1:6">
      <c r="A100" s="79"/>
      <c r="B100" s="79"/>
      <c r="C100" s="79"/>
      <c r="D100" s="79"/>
      <c r="E100" s="79"/>
      <c r="F100" s="26"/>
    </row>
    <row r="101" spans="1:6">
      <c r="A101" s="79"/>
      <c r="B101" s="79"/>
      <c r="C101" s="79"/>
      <c r="D101" s="79"/>
      <c r="E101" s="79"/>
      <c r="F101" s="26"/>
    </row>
    <row r="102" spans="1:6" s="81" customFormat="1">
      <c r="A102" s="80"/>
      <c r="B102" s="80"/>
      <c r="C102" s="80"/>
      <c r="D102" s="80"/>
      <c r="E102" s="80"/>
      <c r="F102" s="44"/>
    </row>
    <row r="103" spans="1:6" s="81" customFormat="1">
      <c r="A103" s="80"/>
      <c r="B103" s="80"/>
      <c r="C103" s="80"/>
      <c r="D103" s="80"/>
      <c r="E103" s="80"/>
      <c r="F103" s="44"/>
    </row>
    <row r="104" spans="1:6" s="81" customFormat="1">
      <c r="A104" s="80"/>
      <c r="B104" s="80"/>
      <c r="C104" s="80"/>
      <c r="D104" s="80"/>
      <c r="E104" s="80"/>
      <c r="F104" s="44"/>
    </row>
    <row r="105" spans="1:6" s="81" customFormat="1">
      <c r="A105" s="82"/>
      <c r="B105" s="82"/>
      <c r="C105" s="82"/>
      <c r="D105" s="82"/>
      <c r="E105" s="82"/>
      <c r="F105" s="44"/>
    </row>
    <row r="106" spans="1:6" s="81" customFormat="1">
      <c r="A106" s="82"/>
      <c r="B106" s="82"/>
      <c r="C106" s="82"/>
      <c r="D106" s="82"/>
      <c r="E106" s="82"/>
      <c r="F106" s="44"/>
    </row>
    <row r="107" spans="1:6" s="81" customFormat="1">
      <c r="A107" s="44"/>
      <c r="B107" s="44"/>
      <c r="C107" s="44"/>
      <c r="D107" s="44"/>
      <c r="E107" s="44"/>
      <c r="F107" s="44"/>
    </row>
    <row r="108" spans="1:6" s="81" customFormat="1"/>
    <row r="109" spans="1:6" s="81" customFormat="1"/>
    <row r="110" spans="1:6" s="81" customFormat="1"/>
    <row r="111" spans="1:6" s="81" customFormat="1"/>
    <row r="112" spans="1:6" s="81" customFormat="1"/>
    <row r="113" s="81" customFormat="1"/>
    <row r="114" s="81" customFormat="1"/>
    <row r="115" s="81" customFormat="1"/>
    <row r="116" s="81" customFormat="1"/>
    <row r="117" s="81" customFormat="1"/>
    <row r="118" s="81" customFormat="1"/>
    <row r="119" s="81" customFormat="1"/>
    <row r="120" s="81" customFormat="1"/>
    <row r="121" s="81" customFormat="1"/>
    <row r="122" s="81" customFormat="1"/>
    <row r="123" s="81" customFormat="1"/>
    <row r="124" s="81" customFormat="1"/>
    <row r="125" s="81" customFormat="1"/>
    <row r="126" s="81" customFormat="1"/>
    <row r="127" s="81" customFormat="1"/>
    <row r="128" s="81" customFormat="1"/>
    <row r="129" s="81" customFormat="1"/>
    <row r="130" s="81" customFormat="1"/>
    <row r="131" s="81" customFormat="1"/>
    <row r="132" s="81" customFormat="1"/>
    <row r="133" s="81" customFormat="1"/>
    <row r="134" s="81" customFormat="1"/>
    <row r="135" s="81" customFormat="1"/>
    <row r="136" s="81" customFormat="1"/>
    <row r="137" s="81" customFormat="1"/>
    <row r="138" s="81" customFormat="1"/>
    <row r="139" s="81" customFormat="1"/>
    <row r="140" s="81" customFormat="1"/>
    <row r="141" s="81" customFormat="1"/>
    <row r="142" s="81" customFormat="1"/>
    <row r="143" s="81" customFormat="1"/>
    <row r="144" s="81" customFormat="1"/>
    <row r="145" s="81" customFormat="1"/>
    <row r="146" s="81" customFormat="1"/>
    <row r="147" s="81" customFormat="1"/>
    <row r="148" s="81" customFormat="1"/>
    <row r="149" s="81" customFormat="1"/>
    <row r="150" s="81" customFormat="1"/>
    <row r="151" s="81" customFormat="1"/>
    <row r="152" s="81" customFormat="1"/>
    <row r="153" s="81" customFormat="1"/>
    <row r="154" s="81" customFormat="1"/>
    <row r="155" s="81" customFormat="1"/>
    <row r="156" s="81" customFormat="1"/>
    <row r="157" s="81" customFormat="1"/>
    <row r="158" s="81" customFormat="1"/>
    <row r="159" s="81" customFormat="1"/>
    <row r="160" s="81" customFormat="1"/>
    <row r="161" s="81" customFormat="1"/>
    <row r="162" s="81" customFormat="1"/>
    <row r="163" s="81" customFormat="1"/>
    <row r="164" s="81" customFormat="1"/>
    <row r="165" s="81" customFormat="1"/>
    <row r="166" s="81" customFormat="1"/>
    <row r="167" s="81" customFormat="1"/>
    <row r="168" s="81" customFormat="1"/>
    <row r="169" s="81" customFormat="1"/>
    <row r="170" s="81" customFormat="1"/>
    <row r="171" s="81" customFormat="1"/>
    <row r="172" s="81" customFormat="1"/>
    <row r="173" s="81" customFormat="1"/>
    <row r="174" s="81" customFormat="1"/>
    <row r="175" s="81" customFormat="1"/>
    <row r="176" s="81" customFormat="1"/>
    <row r="177" s="81" customFormat="1"/>
    <row r="178" s="81" customFormat="1"/>
    <row r="179" s="81" customFormat="1"/>
    <row r="180" s="81" customFormat="1"/>
    <row r="181" s="81" customFormat="1"/>
    <row r="182" s="81" customFormat="1"/>
    <row r="183" s="81" customFormat="1"/>
    <row r="184" s="81" customFormat="1"/>
    <row r="185" s="81" customFormat="1"/>
    <row r="186" s="81" customFormat="1"/>
    <row r="187" s="81" customFormat="1"/>
    <row r="188" s="81" customFormat="1"/>
    <row r="189" s="81" customFormat="1"/>
    <row r="190" s="81" customFormat="1"/>
    <row r="191" s="81" customFormat="1"/>
    <row r="192" s="81" customFormat="1"/>
    <row r="193" s="81" customFormat="1"/>
    <row r="194" s="81" customFormat="1"/>
    <row r="195" s="81" customFormat="1"/>
    <row r="196" s="81" customFormat="1"/>
    <row r="197" s="81" customFormat="1"/>
    <row r="198" s="81" customFormat="1"/>
    <row r="199" s="81" customFormat="1"/>
    <row r="200" s="81" customFormat="1"/>
    <row r="201" s="81" customFormat="1"/>
    <row r="202" s="81" customFormat="1"/>
    <row r="203" s="81" customFormat="1"/>
    <row r="204" s="81" customFormat="1"/>
    <row r="205" s="81" customFormat="1"/>
    <row r="206" s="81" customFormat="1"/>
    <row r="207" s="81" customFormat="1"/>
    <row r="208" s="81" customFormat="1"/>
    <row r="209" s="81" customFormat="1"/>
    <row r="210" s="81" customFormat="1"/>
    <row r="211" s="81" customFormat="1"/>
    <row r="212" s="81" customFormat="1"/>
    <row r="213" s="81" customFormat="1"/>
    <row r="214" s="81" customFormat="1"/>
    <row r="215" s="81" customFormat="1"/>
    <row r="216" s="81" customFormat="1"/>
    <row r="217" s="81" customFormat="1"/>
    <row r="218" s="81" customFormat="1"/>
    <row r="219" s="81" customFormat="1"/>
    <row r="220" s="81" customFormat="1"/>
    <row r="221" s="81" customFormat="1"/>
    <row r="222" s="81" customFormat="1"/>
    <row r="223" s="81" customFormat="1"/>
    <row r="224" s="81" customFormat="1"/>
    <row r="225" s="81" customFormat="1"/>
    <row r="226" s="81" customFormat="1"/>
    <row r="227" s="81" customFormat="1"/>
    <row r="228" s="81" customFormat="1"/>
    <row r="229" s="81" customFormat="1"/>
    <row r="230" s="81" customFormat="1"/>
    <row r="231" s="81" customFormat="1"/>
    <row r="232" s="81" customFormat="1"/>
    <row r="233" s="81" customFormat="1"/>
    <row r="234" s="81" customFormat="1"/>
    <row r="235" s="81" customFormat="1"/>
    <row r="236" s="81" customFormat="1"/>
    <row r="237" s="81" customFormat="1"/>
    <row r="238" s="81" customFormat="1"/>
    <row r="239" s="81" customFormat="1"/>
    <row r="240" s="81" customFormat="1"/>
    <row r="241" s="81" customFormat="1"/>
    <row r="242" s="81" customFormat="1"/>
    <row r="243" s="81" customFormat="1"/>
    <row r="244" s="81" customFormat="1"/>
    <row r="245" s="81" customFormat="1"/>
    <row r="246" s="81" customFormat="1"/>
    <row r="247" s="81" customFormat="1"/>
    <row r="248" s="81" customFormat="1"/>
    <row r="249" s="81" customFormat="1"/>
    <row r="250" s="81" customFormat="1"/>
    <row r="251" s="81" customFormat="1"/>
    <row r="252" s="81" customFormat="1"/>
    <row r="253" s="81" customFormat="1"/>
    <row r="254" s="81" customFormat="1"/>
    <row r="255" s="81" customFormat="1"/>
    <row r="256" s="81" customFormat="1"/>
    <row r="257" s="81" customFormat="1"/>
    <row r="258" s="81" customFormat="1"/>
    <row r="259" s="81" customFormat="1"/>
    <row r="260" s="81" customFormat="1"/>
    <row r="261" s="81" customFormat="1"/>
    <row r="262" s="81" customFormat="1"/>
    <row r="263" s="81" customFormat="1"/>
    <row r="264" s="81" customFormat="1"/>
    <row r="265" s="81" customFormat="1"/>
    <row r="266" s="81" customFormat="1"/>
    <row r="267" s="81" customFormat="1"/>
    <row r="268" s="81" customFormat="1"/>
    <row r="269" s="81" customFormat="1"/>
    <row r="270" s="81" customFormat="1"/>
    <row r="271" s="81" customFormat="1"/>
    <row r="272" s="81" customFormat="1"/>
    <row r="273" s="81" customFormat="1"/>
    <row r="274" s="81" customFormat="1"/>
    <row r="275" s="81" customFormat="1"/>
    <row r="276" s="81" customFormat="1"/>
    <row r="277" s="81" customFormat="1"/>
    <row r="278" s="81" customFormat="1"/>
    <row r="279" s="81" customFormat="1"/>
    <row r="280" s="81" customFormat="1"/>
    <row r="281" s="81" customFormat="1"/>
    <row r="282" s="81" customFormat="1"/>
    <row r="283" s="81" customFormat="1"/>
    <row r="284" s="81" customFormat="1"/>
    <row r="285" s="81" customFormat="1"/>
    <row r="286" s="81" customFormat="1"/>
    <row r="287" s="81" customFormat="1"/>
    <row r="288" s="81" customFormat="1"/>
    <row r="289" s="81" customFormat="1"/>
    <row r="290" s="81" customFormat="1"/>
    <row r="291" s="81" customFormat="1"/>
    <row r="292" s="81" customFormat="1"/>
    <row r="293" s="81" customFormat="1"/>
    <row r="294" s="81" customFormat="1"/>
    <row r="295" s="81" customFormat="1"/>
    <row r="296" s="81" customFormat="1"/>
    <row r="297" s="81" customFormat="1"/>
    <row r="298" s="81" customFormat="1"/>
    <row r="299" s="81" customFormat="1"/>
    <row r="300" s="81" customFormat="1"/>
    <row r="301" s="81" customFormat="1"/>
    <row r="302" s="81" customFormat="1"/>
    <row r="303" s="81" customFormat="1"/>
    <row r="304" s="81" customFormat="1"/>
    <row r="305" s="81" customFormat="1"/>
    <row r="306" s="81" customFormat="1"/>
    <row r="307" s="81" customFormat="1"/>
    <row r="308" s="81" customFormat="1"/>
    <row r="309" s="81" customFormat="1"/>
    <row r="310" s="81" customFormat="1"/>
    <row r="311" s="81" customFormat="1"/>
    <row r="312" s="81" customFormat="1"/>
    <row r="313" s="81" customFormat="1"/>
    <row r="314" s="81" customFormat="1"/>
    <row r="315" s="81" customFormat="1"/>
    <row r="316" s="81" customFormat="1"/>
    <row r="317" s="81" customFormat="1"/>
    <row r="318" s="81" customFormat="1"/>
    <row r="319" s="81" customFormat="1"/>
    <row r="320" s="81" customFormat="1"/>
    <row r="321" s="81" customFormat="1"/>
    <row r="322" s="81" customFormat="1"/>
    <row r="323" s="81" customFormat="1"/>
    <row r="324" s="81" customFormat="1"/>
    <row r="325" s="81" customFormat="1"/>
    <row r="326" s="81" customFormat="1"/>
    <row r="327" s="81" customFormat="1"/>
    <row r="328" s="81" customFormat="1"/>
    <row r="329" s="81" customFormat="1"/>
    <row r="330" s="81" customFormat="1"/>
    <row r="331" s="81" customFormat="1"/>
    <row r="332" s="81" customFormat="1"/>
    <row r="333" s="81" customFormat="1"/>
    <row r="334" s="81" customFormat="1"/>
    <row r="335" s="81" customFormat="1"/>
    <row r="336" s="81" customFormat="1"/>
    <row r="337" s="81" customFormat="1"/>
    <row r="338" s="81" customFormat="1"/>
    <row r="339" s="81" customFormat="1"/>
    <row r="340" s="81" customFormat="1"/>
    <row r="341" s="81" customFormat="1"/>
    <row r="342" s="81" customFormat="1"/>
    <row r="343" s="81" customFormat="1"/>
    <row r="344" s="81" customFormat="1"/>
    <row r="345" s="81" customFormat="1"/>
    <row r="346" s="81" customFormat="1"/>
    <row r="347" s="81" customFormat="1"/>
    <row r="348" s="81" customFormat="1"/>
    <row r="349" s="81" customFormat="1"/>
    <row r="350" s="81" customFormat="1"/>
    <row r="351" s="81" customFormat="1"/>
    <row r="352" s="81" customFormat="1"/>
    <row r="353" s="81" customFormat="1"/>
    <row r="354" s="81" customFormat="1"/>
    <row r="355" s="81" customFormat="1"/>
    <row r="356" s="81" customFormat="1"/>
    <row r="357" s="81" customFormat="1"/>
    <row r="358" s="81" customFormat="1"/>
    <row r="359" s="81" customFormat="1"/>
    <row r="360" s="81" customFormat="1"/>
    <row r="361" s="81" customFormat="1"/>
    <row r="362" s="81" customFormat="1"/>
    <row r="363" s="81" customFormat="1"/>
    <row r="364" s="81" customFormat="1"/>
    <row r="365" s="81" customFormat="1"/>
    <row r="366" s="81" customFormat="1"/>
    <row r="367" s="81" customFormat="1"/>
    <row r="368" s="81" customFormat="1"/>
    <row r="369" s="81" customFormat="1"/>
    <row r="370" s="81" customFormat="1"/>
    <row r="371" s="81" customFormat="1"/>
    <row r="372" s="81" customFormat="1"/>
    <row r="373" s="81" customFormat="1"/>
    <row r="374" s="81" customFormat="1"/>
    <row r="375" s="81" customFormat="1"/>
    <row r="376" s="81" customFormat="1"/>
    <row r="377" s="81" customFormat="1"/>
    <row r="378" s="81" customFormat="1"/>
    <row r="379" s="81" customFormat="1"/>
    <row r="380" s="81" customFormat="1"/>
    <row r="381" s="81" customFormat="1"/>
    <row r="382" s="81" customFormat="1"/>
    <row r="383" s="81" customFormat="1"/>
    <row r="384" s="81" customFormat="1"/>
    <row r="385" s="81" customFormat="1"/>
    <row r="386" s="81" customFormat="1"/>
    <row r="387" s="81" customFormat="1"/>
    <row r="388" s="81" customFormat="1"/>
    <row r="389" s="81" customFormat="1"/>
    <row r="390" s="81" customFormat="1"/>
    <row r="391" s="81" customFormat="1"/>
    <row r="392" s="81" customFormat="1"/>
    <row r="393" s="81" customFormat="1"/>
    <row r="394" s="81" customFormat="1"/>
    <row r="395" s="81" customFormat="1"/>
    <row r="396" s="81" customFormat="1"/>
    <row r="397" s="81" customFormat="1"/>
    <row r="398" s="81" customFormat="1"/>
    <row r="399" s="81" customFormat="1"/>
    <row r="400" s="81" customFormat="1"/>
    <row r="401" s="81" customFormat="1"/>
    <row r="402" s="81" customFormat="1"/>
    <row r="403" s="81" customFormat="1"/>
    <row r="404" s="81" customFormat="1"/>
    <row r="405" s="81" customFormat="1"/>
    <row r="406" s="81" customFormat="1"/>
    <row r="407" s="81" customFormat="1"/>
    <row r="408" s="81" customFormat="1"/>
    <row r="409" s="81" customFormat="1"/>
    <row r="410" s="81" customFormat="1"/>
    <row r="411" s="81" customFormat="1"/>
    <row r="412" s="81" customFormat="1"/>
    <row r="413" s="81" customFormat="1"/>
    <row r="414" s="81" customFormat="1"/>
    <row r="415" s="81" customFormat="1"/>
    <row r="416" s="81" customFormat="1"/>
    <row r="417" s="81" customFormat="1"/>
    <row r="418" s="81" customFormat="1"/>
    <row r="419" s="81" customFormat="1"/>
    <row r="420" s="81" customFormat="1"/>
    <row r="421" s="81" customFormat="1"/>
    <row r="422" s="81" customFormat="1"/>
    <row r="423" s="81" customFormat="1"/>
    <row r="424" s="81" customFormat="1"/>
    <row r="425" s="81" customFormat="1"/>
    <row r="426" s="81" customFormat="1"/>
    <row r="427" s="81" customFormat="1"/>
    <row r="428" s="81" customFormat="1"/>
    <row r="429" s="81" customFormat="1"/>
    <row r="430" s="81" customFormat="1"/>
    <row r="431" s="81" customFormat="1"/>
    <row r="432" s="81" customFormat="1"/>
    <row r="433" s="81" customFormat="1"/>
    <row r="434" s="81" customFormat="1"/>
    <row r="435" s="81" customFormat="1"/>
    <row r="436" s="81" customFormat="1"/>
    <row r="437" s="81" customFormat="1"/>
    <row r="438" s="81" customFormat="1"/>
    <row r="439" s="81" customFormat="1"/>
    <row r="440" s="81" customFormat="1"/>
    <row r="441" s="81" customFormat="1"/>
    <row r="442" s="81" customFormat="1"/>
    <row r="443" s="81" customFormat="1"/>
    <row r="444" s="81" customFormat="1"/>
    <row r="445" s="81" customFormat="1"/>
    <row r="446" s="81" customFormat="1"/>
    <row r="447" s="81" customFormat="1"/>
    <row r="448" s="81" customFormat="1"/>
    <row r="449" s="81" customFormat="1"/>
    <row r="450" s="81" customFormat="1"/>
    <row r="451" s="81" customFormat="1"/>
    <row r="452" s="81" customFormat="1"/>
    <row r="453" s="81" customFormat="1"/>
    <row r="454" s="81" customFormat="1"/>
    <row r="455" s="81" customFormat="1"/>
    <row r="456" s="81" customFormat="1"/>
    <row r="457" s="81" customFormat="1"/>
    <row r="458" s="81" customFormat="1"/>
    <row r="459" s="81" customFormat="1"/>
    <row r="460" s="81" customFormat="1"/>
    <row r="461" s="81" customFormat="1"/>
    <row r="462" s="81" customFormat="1"/>
    <row r="463" s="81" customFormat="1"/>
    <row r="464" s="81" customFormat="1"/>
    <row r="465" s="81" customFormat="1"/>
    <row r="466" s="81" customFormat="1"/>
    <row r="467" s="81" customFormat="1"/>
    <row r="468" s="81" customFormat="1"/>
    <row r="469" s="81" customFormat="1"/>
    <row r="470" s="81" customFormat="1"/>
    <row r="471" s="81" customFormat="1"/>
    <row r="472" s="81" customFormat="1"/>
    <row r="473" s="81" customFormat="1"/>
    <row r="474" s="81" customFormat="1"/>
    <row r="475" s="81" customFormat="1"/>
    <row r="476" s="81" customFormat="1"/>
    <row r="477" s="81" customFormat="1"/>
    <row r="478" s="81" customFormat="1"/>
    <row r="479" s="81" customFormat="1"/>
    <row r="480" s="81" customFormat="1"/>
    <row r="481" s="81" customFormat="1"/>
    <row r="482" s="81" customFormat="1"/>
    <row r="483" s="81" customFormat="1"/>
    <row r="484" s="81" customFormat="1"/>
    <row r="485" s="81" customFormat="1"/>
    <row r="486" s="81" customFormat="1"/>
    <row r="487" s="81" customFormat="1"/>
    <row r="488" s="81" customFormat="1"/>
  </sheetData>
  <sheetProtection selectLockedCells="1"/>
  <customSheetViews>
    <customSheetView guid="{754FC85E-76B5-484D-837B-A1CDE300AC8C}" showGridLines="0" showRuler="0" topLeftCell="A2">
      <selection activeCell="A2" sqref="A2"/>
      <pageMargins left="0.35433070866141736" right="0.35433070866141736" top="0.35433070866141736" bottom="0.35433070866141736" header="0.19685039370078741" footer="0"/>
      <printOptions horizontalCentered="1" verticalCentered="1"/>
      <pageSetup paperSize="9" orientation="landscape" horizontalDpi="300" verticalDpi="300" r:id="rId1"/>
      <headerFooter alignWithMargins="0"/>
    </customSheetView>
  </customSheetViews>
  <mergeCells count="53">
    <mergeCell ref="A20:A24"/>
    <mergeCell ref="A27:A31"/>
    <mergeCell ref="C2:F2"/>
    <mergeCell ref="U3:V4"/>
    <mergeCell ref="Q4:R4"/>
    <mergeCell ref="S4:T4"/>
    <mergeCell ref="M4:N4"/>
    <mergeCell ref="U5:V5"/>
    <mergeCell ref="AC3:AE4"/>
    <mergeCell ref="AB2:AE2"/>
    <mergeCell ref="C3:H4"/>
    <mergeCell ref="I3:J3"/>
    <mergeCell ref="K3:L3"/>
    <mergeCell ref="M3:N3"/>
    <mergeCell ref="O3:P3"/>
    <mergeCell ref="Q3:R3"/>
    <mergeCell ref="AA3:AB4"/>
    <mergeCell ref="I4:J4"/>
    <mergeCell ref="W3:Z4"/>
    <mergeCell ref="K4:L4"/>
    <mergeCell ref="O4:P4"/>
    <mergeCell ref="AC22:AD22"/>
    <mergeCell ref="AA5:AB5"/>
    <mergeCell ref="AC5:AE5"/>
    <mergeCell ref="C6:H6"/>
    <mergeCell ref="I6:J6"/>
    <mergeCell ref="K6:L6"/>
    <mergeCell ref="O6:P6"/>
    <mergeCell ref="M6:N6"/>
    <mergeCell ref="C5:H5"/>
    <mergeCell ref="I5:J5"/>
    <mergeCell ref="K5:L5"/>
    <mergeCell ref="O5:P5"/>
    <mergeCell ref="M5:N5"/>
    <mergeCell ref="Q5:R5"/>
    <mergeCell ref="S5:T5"/>
    <mergeCell ref="W5:Z5"/>
    <mergeCell ref="AC31:AD31"/>
    <mergeCell ref="AC7:AE7"/>
    <mergeCell ref="A32:C34"/>
    <mergeCell ref="AC11:AE11"/>
    <mergeCell ref="AA6:AB6"/>
    <mergeCell ref="AC6:AE6"/>
    <mergeCell ref="Q6:R6"/>
    <mergeCell ref="S6:T6"/>
    <mergeCell ref="U6:V6"/>
    <mergeCell ref="W6:Z6"/>
    <mergeCell ref="AC15:AE15"/>
    <mergeCell ref="AC20:AE20"/>
    <mergeCell ref="AC23:AE23"/>
    <mergeCell ref="D32:AB34"/>
    <mergeCell ref="AC19:AE19"/>
    <mergeCell ref="AC21:AD21"/>
  </mergeCells>
  <phoneticPr fontId="6" type="noConversion"/>
  <conditionalFormatting sqref="A90:E106">
    <cfRule type="cellIs" dxfId="3" priority="1" stopIfTrue="1" operator="greaterThanOrEqual">
      <formula>$K$4</formula>
    </cfRule>
    <cfRule type="cellIs" dxfId="2" priority="2" stopIfTrue="1" operator="lessThanOrEqual">
      <formula>$K$6</formula>
    </cfRule>
  </conditionalFormatting>
  <conditionalFormatting sqref="C9:AA14">
    <cfRule type="cellIs" dxfId="1" priority="3" stopIfTrue="1" operator="greaterThan">
      <formula>$K$4</formula>
    </cfRule>
    <cfRule type="cellIs" dxfId="0" priority="4" stopIfTrue="1" operator="lessThan">
      <formula>$K$6</formula>
    </cfRule>
  </conditionalFormatting>
  <dataValidations disablePrompts="1" count="1">
    <dataValidation operator="equal" allowBlank="1" showInputMessage="1" showErrorMessage="1" sqref="M4"/>
  </dataValidations>
  <printOptions horizontalCentered="1" verticalCentered="1"/>
  <pageMargins left="0.23622047244094491" right="0.27559055118110237" top="0.35433070866141736" bottom="0.35433070866141736" header="0.19685039370078741" footer="0"/>
  <pageSetup paperSize="9" orientation="landscape" horizontalDpi="300" verticalDpi="300" r:id="rId2"/>
  <headerFooter alignWithMargins="0"/>
  <cellWatches>
    <cellWatch r="C9"/>
  </cellWatches>
  <drawing r:id="rId3"/>
  <picture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02"/>
  <sheetViews>
    <sheetView topLeftCell="A7" workbookViewId="0">
      <selection activeCell="Y12" sqref="Y12"/>
    </sheetView>
  </sheetViews>
  <sheetFormatPr defaultRowHeight="16.5"/>
  <cols>
    <col min="1" max="1" width="6.25" style="27" customWidth="1"/>
    <col min="2" max="12" width="4" style="27" customWidth="1"/>
    <col min="13" max="13" width="7.125" style="27" customWidth="1"/>
    <col min="14" max="14" width="6.75" style="27" customWidth="1"/>
    <col min="15" max="15" width="6.375" style="27" customWidth="1"/>
    <col min="16" max="16" width="4.375" style="27" customWidth="1"/>
    <col min="17" max="18" width="6.75" style="27" customWidth="1"/>
    <col min="19" max="19" width="9.625" style="27" customWidth="1"/>
    <col min="20" max="20" width="4.25" style="27" customWidth="1"/>
    <col min="21" max="22" width="6.75" style="27" customWidth="1"/>
    <col min="23" max="23" width="7.125" style="27" customWidth="1"/>
    <col min="24" max="24" width="5.125" style="27" customWidth="1"/>
    <col min="25" max="25" width="4.125" style="27" customWidth="1"/>
    <col min="26" max="26" width="3.875" style="27" customWidth="1"/>
    <col min="27" max="27" width="7.75" style="142" customWidth="1"/>
    <col min="28" max="28" width="6.625" style="142" customWidth="1"/>
    <col min="29" max="29" width="2.375" style="142" customWidth="1"/>
    <col min="30" max="30" width="5.375" style="142" customWidth="1"/>
    <col min="31" max="31" width="10" style="142" customWidth="1"/>
    <col min="32" max="32" width="9.5" style="142" customWidth="1"/>
    <col min="33" max="34" width="10" style="142" customWidth="1"/>
    <col min="35" max="35" width="5.25" style="142" customWidth="1"/>
    <col min="36" max="36" width="4" style="142" customWidth="1"/>
    <col min="37" max="37" width="8.625" style="143" customWidth="1"/>
    <col min="38" max="38" width="11.75" style="143" customWidth="1"/>
    <col min="39" max="39" width="5" style="143" customWidth="1"/>
    <col min="40" max="40" width="9.125" style="143" customWidth="1"/>
    <col min="41" max="41" width="10" style="142" customWidth="1"/>
  </cols>
  <sheetData>
    <row r="1" spans="1:41" ht="16.5" customHeight="1">
      <c r="A1" s="10"/>
      <c r="B1" s="10"/>
      <c r="C1" s="10"/>
      <c r="D1" s="10"/>
      <c r="E1" s="10"/>
      <c r="F1" s="10"/>
      <c r="G1" s="15"/>
      <c r="H1" s="16"/>
      <c r="I1" s="16"/>
      <c r="J1" s="17"/>
      <c r="K1" s="306" t="s">
        <v>113</v>
      </c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10"/>
      <c r="W1" s="10"/>
      <c r="X1" s="10"/>
      <c r="Y1" s="10"/>
      <c r="Z1" s="10"/>
    </row>
    <row r="2" spans="1:41" ht="16.5" customHeight="1">
      <c r="A2" s="10"/>
      <c r="B2" s="10"/>
      <c r="C2" s="10"/>
      <c r="D2" s="10"/>
      <c r="E2" s="10"/>
      <c r="F2" s="10"/>
      <c r="G2" s="16"/>
      <c r="H2" s="16"/>
      <c r="I2" s="16"/>
      <c r="J2" s="25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10"/>
      <c r="W2" s="10"/>
      <c r="X2" s="10"/>
      <c r="Y2" s="10"/>
      <c r="Z2" s="10"/>
    </row>
    <row r="3" spans="1:41" ht="16.5" customHeight="1" thickBot="1">
      <c r="A3" s="10"/>
      <c r="B3" s="10"/>
      <c r="C3" s="10"/>
      <c r="D3" s="10"/>
      <c r="E3" s="10"/>
      <c r="F3" s="10"/>
      <c r="G3" s="16"/>
      <c r="H3" s="16"/>
      <c r="I3" s="16"/>
      <c r="J3" s="25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10"/>
      <c r="W3" s="10"/>
      <c r="X3" s="10"/>
      <c r="Y3" s="10"/>
      <c r="Z3" s="10"/>
      <c r="AA3" s="142" t="s">
        <v>114</v>
      </c>
    </row>
    <row r="4" spans="1:41" ht="16.5" customHeight="1" thickTop="1">
      <c r="A4" s="93" t="s">
        <v>52</v>
      </c>
      <c r="B4" s="304"/>
      <c r="C4" s="304"/>
      <c r="D4" s="304"/>
      <c r="E4" s="304"/>
      <c r="F4" s="305" t="s">
        <v>53</v>
      </c>
      <c r="G4" s="305"/>
      <c r="H4" s="305"/>
      <c r="I4" s="310"/>
      <c r="J4" s="310"/>
      <c r="K4" s="310"/>
      <c r="L4" s="305" t="s">
        <v>54</v>
      </c>
      <c r="M4" s="305"/>
      <c r="N4" s="303"/>
      <c r="O4" s="303"/>
      <c r="P4" s="305" t="s">
        <v>57</v>
      </c>
      <c r="Q4" s="305"/>
      <c r="R4" s="308">
        <f ca="1">TODAY()</f>
        <v>43361</v>
      </c>
      <c r="S4" s="309"/>
      <c r="T4" s="309"/>
      <c r="U4" s="187" t="s">
        <v>112</v>
      </c>
      <c r="V4" s="303"/>
      <c r="W4" s="303"/>
      <c r="X4" s="303"/>
      <c r="Y4" s="303"/>
      <c r="AA4" s="144" t="s">
        <v>115</v>
      </c>
      <c r="AB4" s="145" t="s">
        <v>115</v>
      </c>
      <c r="AD4" s="146" t="s">
        <v>23</v>
      </c>
      <c r="AE4" s="147" t="s">
        <v>24</v>
      </c>
      <c r="AG4" s="147" t="s">
        <v>117</v>
      </c>
      <c r="AH4" s="147" t="s">
        <v>25</v>
      </c>
      <c r="AK4" s="143" t="s">
        <v>3</v>
      </c>
      <c r="AL4" s="143" t="s">
        <v>18</v>
      </c>
    </row>
    <row r="5" spans="1:41" ht="17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0"/>
      <c r="Q5" s="10"/>
      <c r="R5" s="10"/>
      <c r="S5" s="10"/>
      <c r="T5" s="10"/>
      <c r="U5" s="10"/>
      <c r="V5" s="10"/>
      <c r="W5" s="10"/>
      <c r="X5" s="10"/>
      <c r="Y5" s="10"/>
      <c r="Z5" s="26"/>
      <c r="AA5" s="148" t="str">
        <f>CONCATENATE($AA$3,AG5)</f>
        <v>&lt;-0.503165048543689</v>
      </c>
      <c r="AB5" s="149"/>
      <c r="AD5" s="146">
        <v>1</v>
      </c>
      <c r="AE5" s="150">
        <f>AG19-AB19/2</f>
        <v>-0.50316504854368915</v>
      </c>
      <c r="AF5" s="151"/>
      <c r="AG5" s="150">
        <f>AG19-AB19/2</f>
        <v>-0.50316504854368915</v>
      </c>
      <c r="AH5" s="173">
        <f>COUNTIF('X-R'!$C$9:'X-R'!$AB$14,AA5)</f>
        <v>0</v>
      </c>
      <c r="AJ5" s="142">
        <v>1</v>
      </c>
      <c r="AK5" s="143">
        <f>AG19-AB19/2</f>
        <v>-0.50316504854368915</v>
      </c>
      <c r="AL5" s="142">
        <f t="shared" ref="AL5:AL36" si="0">NORMDIST(AK5,$AB$20,$AB$19,FALSE)*$AB$22</f>
        <v>2.459786760061953E-244</v>
      </c>
      <c r="AM5" s="142"/>
      <c r="AN5" s="159">
        <f>$AB$20-3*$AB$19</f>
        <v>30.321876375404536</v>
      </c>
      <c r="AO5" s="142">
        <v>0</v>
      </c>
    </row>
    <row r="6" spans="1:41">
      <c r="A6" s="37"/>
      <c r="B6" s="26"/>
      <c r="C6" s="26"/>
      <c r="D6" s="26"/>
      <c r="E6" s="26"/>
      <c r="F6" s="69"/>
      <c r="G6" s="26"/>
      <c r="H6" s="26"/>
      <c r="I6" s="26"/>
      <c r="J6" s="26"/>
      <c r="K6" s="45"/>
      <c r="L6" s="45"/>
      <c r="M6" s="45"/>
      <c r="N6" s="26"/>
      <c r="O6" s="38"/>
      <c r="Q6" s="139" t="s">
        <v>59</v>
      </c>
      <c r="S6" s="40"/>
      <c r="T6" s="40"/>
      <c r="U6" s="40"/>
      <c r="V6" s="41"/>
      <c r="W6" s="42">
        <f>IF('X-R'!M6="","",'X-R'!M6)</f>
        <v>12.5</v>
      </c>
      <c r="Y6" s="140"/>
      <c r="Z6" s="26"/>
      <c r="AA6" s="152" t="str">
        <f>CONCATENATE($AA$4,AG6)</f>
        <v>&gt;=4.49683495145631</v>
      </c>
      <c r="AB6" s="152" t="str">
        <f>CONCATENATE($AB$4,AG5)</f>
        <v>&gt;=-0.503165048543689</v>
      </c>
      <c r="AD6" s="146">
        <v>2</v>
      </c>
      <c r="AE6" s="150">
        <f>AE5+$AI$19</f>
        <v>4.4968349514563108</v>
      </c>
      <c r="AF6" s="151"/>
      <c r="AG6" s="150">
        <f>AG5+$AI$19</f>
        <v>4.4968349514563108</v>
      </c>
      <c r="AH6" s="173">
        <f>ABS(COUNTIF('X-R'!$C$9:'X-R'!$AB$14,AA6)-COUNTIF('X-R'!$C$9:'X-R'!$AB$14,AB6))</f>
        <v>1</v>
      </c>
      <c r="AJ6" s="142">
        <v>2</v>
      </c>
      <c r="AK6" s="143">
        <f t="shared" ref="AK6:AK37" si="1">AK5+$AB$21/5</f>
        <v>0.49683495145631085</v>
      </c>
      <c r="AL6" s="142">
        <f t="shared" si="0"/>
        <v>4.9025128224317164E-230</v>
      </c>
      <c r="AM6" s="142"/>
      <c r="AN6" s="143">
        <f>AN5</f>
        <v>30.321876375404536</v>
      </c>
      <c r="AO6" s="142">
        <f>$AB$23*0.7</f>
        <v>72.047489219743596</v>
      </c>
    </row>
    <row r="7" spans="1:41">
      <c r="Q7" s="141" t="s">
        <v>60</v>
      </c>
      <c r="S7" s="40"/>
      <c r="T7" s="40"/>
      <c r="U7" s="40"/>
      <c r="V7" s="41"/>
      <c r="W7" s="42">
        <f>IF('X-R'!AD14="","",'X-R'!AD14)</f>
        <v>50</v>
      </c>
      <c r="Z7" s="26"/>
      <c r="AA7" s="152" t="str">
        <f>CONCATENATE($AA$4,AG7)</f>
        <v>&gt;=9.49683495145631</v>
      </c>
      <c r="AB7" s="152" t="str">
        <f t="shared" ref="AB7:AB15" si="2">CONCATENATE($AB$4,AG6)</f>
        <v>&gt;=4.49683495145631</v>
      </c>
      <c r="AD7" s="146">
        <v>3</v>
      </c>
      <c r="AE7" s="150">
        <f t="shared" ref="AE7:AE15" si="3">AE6+$AI$19</f>
        <v>9.4968349514563108</v>
      </c>
      <c r="AF7" s="151"/>
      <c r="AG7" s="150">
        <f t="shared" ref="AG7:AG15" si="4">AG6+$AI$19</f>
        <v>9.4968349514563108</v>
      </c>
      <c r="AH7" s="173">
        <f>ABS(COUNTIF('X-R'!$C$9:'X-R'!$AB$14,AA7)-COUNTIF('X-R'!$C$9:'X-R'!$AB$14,AB7))</f>
        <v>0</v>
      </c>
      <c r="AJ7" s="142">
        <v>3</v>
      </c>
      <c r="AK7" s="143">
        <f t="shared" si="1"/>
        <v>1.4968349514563108</v>
      </c>
      <c r="AL7" s="142">
        <f t="shared" si="0"/>
        <v>3.6399215028765507E-216</v>
      </c>
      <c r="AM7" s="142"/>
      <c r="AN7" s="143">
        <f>AN6</f>
        <v>30.321876375404536</v>
      </c>
      <c r="AO7" s="142">
        <v>0</v>
      </c>
    </row>
    <row r="8" spans="1:41">
      <c r="Q8" s="141" t="s">
        <v>61</v>
      </c>
      <c r="S8" s="40"/>
      <c r="T8" s="40"/>
      <c r="U8" s="40"/>
      <c r="V8" s="41"/>
      <c r="W8" s="43">
        <f>IF('X-R'!AD16="","",'X-R'!AD16)</f>
        <v>33.34086666666667</v>
      </c>
      <c r="Z8" s="26"/>
      <c r="AA8" s="152" t="str">
        <f>CONCATENATE($AA$4,AG8)</f>
        <v>&gt;=14.4968349514563</v>
      </c>
      <c r="AB8" s="152" t="str">
        <f t="shared" si="2"/>
        <v>&gt;=9.49683495145631</v>
      </c>
      <c r="AD8" s="146">
        <v>4</v>
      </c>
      <c r="AE8" s="150">
        <f t="shared" si="3"/>
        <v>14.496834951456311</v>
      </c>
      <c r="AF8" s="151"/>
      <c r="AG8" s="150">
        <f t="shared" si="4"/>
        <v>14.496834951456311</v>
      </c>
      <c r="AH8" s="173">
        <f>ABS(COUNTIF('X-R'!$C$9:'X-R'!$AB$14,AA8)-COUNTIF('X-R'!$C$9:'X-R'!$AB$14,AB8))</f>
        <v>0</v>
      </c>
      <c r="AJ8" s="142">
        <v>4</v>
      </c>
      <c r="AK8" s="143">
        <f t="shared" si="1"/>
        <v>2.4968349514563108</v>
      </c>
      <c r="AL8" s="142">
        <f t="shared" si="0"/>
        <v>1.0067399402346986E-202</v>
      </c>
      <c r="AM8" s="142"/>
      <c r="AN8" s="143">
        <f>$AB$20-2*$AB$19</f>
        <v>31.328206472491914</v>
      </c>
      <c r="AO8" s="142">
        <v>0</v>
      </c>
    </row>
    <row r="9" spans="1:41">
      <c r="Q9" s="141" t="s">
        <v>62</v>
      </c>
      <c r="S9" s="40"/>
      <c r="T9" s="40"/>
      <c r="U9" s="40"/>
      <c r="V9" s="41"/>
      <c r="W9" s="43">
        <f>IF('X-R'!C9="","",MIN('X-R'!C9:'X-R'!AB14))</f>
        <v>0</v>
      </c>
      <c r="Z9" s="26"/>
      <c r="AA9" s="152" t="str">
        <f t="shared" ref="AA9:AA15" si="5">CONCATENATE($AA$4,AG9)</f>
        <v>&gt;=19.4968349514563</v>
      </c>
      <c r="AB9" s="152" t="str">
        <f t="shared" si="2"/>
        <v>&gt;=14.4968349514563</v>
      </c>
      <c r="AD9" s="146">
        <v>5</v>
      </c>
      <c r="AE9" s="150">
        <f t="shared" si="3"/>
        <v>19.496834951456311</v>
      </c>
      <c r="AF9" s="151"/>
      <c r="AG9" s="150">
        <f t="shared" si="4"/>
        <v>19.496834951456311</v>
      </c>
      <c r="AH9" s="173">
        <f>ABS(COUNTIF('X-R'!$C$9:'X-R'!$AB$14,AA9)-COUNTIF('X-R'!$C$9:'X-R'!$AB$14,AB9))</f>
        <v>0</v>
      </c>
      <c r="AJ9" s="142">
        <v>5</v>
      </c>
      <c r="AK9" s="143">
        <f t="shared" si="1"/>
        <v>3.4968349514563108</v>
      </c>
      <c r="AL9" s="142">
        <f t="shared" si="0"/>
        <v>1.0372765992341739E-189</v>
      </c>
      <c r="AM9" s="142"/>
      <c r="AN9" s="143">
        <f>AN8</f>
        <v>31.328206472491914</v>
      </c>
      <c r="AO9" s="142">
        <f>$AB$23*0.5</f>
        <v>51.462492299816859</v>
      </c>
    </row>
    <row r="10" spans="1:41">
      <c r="Q10" s="141" t="s">
        <v>63</v>
      </c>
      <c r="S10" s="40"/>
      <c r="T10" s="40"/>
      <c r="U10" s="40"/>
      <c r="V10" s="41"/>
      <c r="W10" s="43">
        <f>IF('X-R'!C9="","",MAX('X-R'!C9:'X-R'!AB14))</f>
        <v>35.488</v>
      </c>
      <c r="AA10" s="152" t="str">
        <f t="shared" si="5"/>
        <v>&gt;=24.4968349514563</v>
      </c>
      <c r="AB10" s="152" t="str">
        <f t="shared" si="2"/>
        <v>&gt;=19.4968349514563</v>
      </c>
      <c r="AD10" s="146">
        <v>6</v>
      </c>
      <c r="AE10" s="150">
        <f t="shared" si="3"/>
        <v>24.496834951456311</v>
      </c>
      <c r="AF10" s="151"/>
      <c r="AG10" s="150">
        <f t="shared" si="4"/>
        <v>24.496834951456311</v>
      </c>
      <c r="AH10" s="173">
        <f>ABS(COUNTIF('X-R'!$C$9:'X-R'!$AB$14,AA10)-COUNTIF('X-R'!$C$9:'X-R'!$AB$14,AB10))</f>
        <v>0</v>
      </c>
      <c r="AJ10" s="142">
        <v>6</v>
      </c>
      <c r="AK10" s="143">
        <f t="shared" si="1"/>
        <v>4.4968349514563108</v>
      </c>
      <c r="AL10" s="142">
        <f t="shared" si="0"/>
        <v>3.9812904595757556E-177</v>
      </c>
      <c r="AM10" s="142"/>
      <c r="AN10" s="143">
        <f>AN9</f>
        <v>31.328206472491914</v>
      </c>
      <c r="AO10" s="142">
        <v>0</v>
      </c>
    </row>
    <row r="11" spans="1:41">
      <c r="Q11" s="141" t="s">
        <v>65</v>
      </c>
      <c r="S11" s="40"/>
      <c r="T11" s="40"/>
      <c r="U11" s="40"/>
      <c r="V11" s="41"/>
      <c r="W11" s="43">
        <f>IF('X-R'!C9="","",MEDIAN('X-R'!C9:AB14))</f>
        <v>33.2575</v>
      </c>
      <c r="AA11" s="152" t="str">
        <f t="shared" si="5"/>
        <v>&gt;=29.4968349514563</v>
      </c>
      <c r="AB11" s="152" t="str">
        <f t="shared" si="2"/>
        <v>&gt;=24.4968349514563</v>
      </c>
      <c r="AD11" s="146">
        <v>7</v>
      </c>
      <c r="AE11" s="150">
        <f t="shared" si="3"/>
        <v>29.496834951456311</v>
      </c>
      <c r="AF11" s="151"/>
      <c r="AG11" s="150">
        <f t="shared" si="4"/>
        <v>29.496834951456311</v>
      </c>
      <c r="AH11" s="173">
        <f>ABS(COUNTIF('X-R'!$C$9:'X-R'!$AB$14,AA11)-COUNTIF('X-R'!$C$9:'X-R'!$AB$14,AB11))</f>
        <v>0</v>
      </c>
      <c r="AJ11" s="142">
        <v>7</v>
      </c>
      <c r="AK11" s="143">
        <f t="shared" si="1"/>
        <v>5.4968349514563108</v>
      </c>
      <c r="AL11" s="142">
        <f t="shared" si="0"/>
        <v>5.6925276268675253E-165</v>
      </c>
      <c r="AM11" s="142"/>
      <c r="AN11" s="143">
        <f>$AB$20-1*$AB$19</f>
        <v>32.334536569579292</v>
      </c>
      <c r="AO11" s="142">
        <v>0</v>
      </c>
    </row>
    <row r="12" spans="1:41">
      <c r="P12" s="51"/>
      <c r="Q12" s="5" t="s">
        <v>66</v>
      </c>
      <c r="R12" s="51"/>
      <c r="S12" s="52"/>
      <c r="T12" s="52"/>
      <c r="U12" s="53"/>
      <c r="V12" s="52"/>
      <c r="W12" s="54">
        <f>IF('X-R'!M4="","",'X-R'!M4)</f>
        <v>4</v>
      </c>
      <c r="X12" s="51"/>
      <c r="Y12" s="51"/>
      <c r="AA12" s="152" t="str">
        <f t="shared" si="5"/>
        <v>&gt;=34.4968349514563</v>
      </c>
      <c r="AB12" s="152" t="str">
        <f t="shared" si="2"/>
        <v>&gt;=29.4968349514563</v>
      </c>
      <c r="AD12" s="146">
        <v>8</v>
      </c>
      <c r="AE12" s="150">
        <f t="shared" si="3"/>
        <v>34.496834951456307</v>
      </c>
      <c r="AF12" s="151"/>
      <c r="AG12" s="150">
        <f t="shared" si="4"/>
        <v>34.496834951456307</v>
      </c>
      <c r="AH12" s="173">
        <f>ABS(COUNTIF('X-R'!$C$9:'X-R'!$AB$14,AA12)-COUNTIF('X-R'!$C$9:'X-R'!$AB$14,AB12))</f>
        <v>43</v>
      </c>
      <c r="AJ12" s="142">
        <v>8</v>
      </c>
      <c r="AK12" s="143">
        <f t="shared" si="1"/>
        <v>6.4968349514563108</v>
      </c>
      <c r="AL12" s="142">
        <f t="shared" si="0"/>
        <v>3.0320644734690686E-153</v>
      </c>
      <c r="AM12" s="142"/>
      <c r="AN12" s="143">
        <f>$AB$20-1*$AB$19</f>
        <v>32.334536569579292</v>
      </c>
      <c r="AO12" s="142">
        <f>$AB$23*0.5</f>
        <v>51.462492299816859</v>
      </c>
    </row>
    <row r="13" spans="1:41">
      <c r="P13" s="51"/>
      <c r="Q13" s="5" t="s">
        <v>67</v>
      </c>
      <c r="R13" s="51"/>
      <c r="S13" s="52"/>
      <c r="T13" s="52"/>
      <c r="U13" s="53"/>
      <c r="V13" s="52"/>
      <c r="W13" s="43">
        <f>IF('X-R'!K4="","",'X-R'!K4)</f>
        <v>50</v>
      </c>
      <c r="X13" s="51"/>
      <c r="Y13" s="51"/>
      <c r="AA13" s="152" t="str">
        <f t="shared" si="5"/>
        <v>&gt;=39.4968349514563</v>
      </c>
      <c r="AB13" s="152" t="str">
        <f t="shared" si="2"/>
        <v>&gt;=34.4968349514563</v>
      </c>
      <c r="AD13" s="146">
        <v>9</v>
      </c>
      <c r="AE13" s="150">
        <f t="shared" si="3"/>
        <v>39.496834951456307</v>
      </c>
      <c r="AF13" s="151"/>
      <c r="AG13" s="150">
        <f t="shared" si="4"/>
        <v>39.496834951456307</v>
      </c>
      <c r="AH13" s="173">
        <f>ABS(COUNTIF('X-R'!$C$9:'X-R'!$AB$14,AA13)-COUNTIF('X-R'!$C$9:'X-R'!$AB$14,AB13))</f>
        <v>6</v>
      </c>
      <c r="AJ13" s="142">
        <v>9</v>
      </c>
      <c r="AK13" s="143">
        <f t="shared" si="1"/>
        <v>7.4968349514563108</v>
      </c>
      <c r="AL13" s="142">
        <f t="shared" si="0"/>
        <v>6.0162201197845092E-142</v>
      </c>
      <c r="AM13" s="142"/>
      <c r="AN13" s="143">
        <f>$AB$20-1*$AB$19</f>
        <v>32.334536569579292</v>
      </c>
      <c r="AO13" s="142">
        <v>0</v>
      </c>
    </row>
    <row r="14" spans="1:41">
      <c r="A14" s="29"/>
      <c r="B14" s="30"/>
      <c r="C14" s="30"/>
      <c r="D14" s="30"/>
      <c r="E14" s="30"/>
      <c r="F14" s="31"/>
      <c r="G14" s="31"/>
      <c r="H14" s="31"/>
      <c r="I14" s="31"/>
      <c r="J14" s="31"/>
      <c r="K14" s="31"/>
      <c r="L14" s="31"/>
      <c r="P14" s="51"/>
      <c r="Q14" s="5" t="s">
        <v>68</v>
      </c>
      <c r="R14" s="51"/>
      <c r="S14" s="52"/>
      <c r="T14" s="52"/>
      <c r="U14" s="53"/>
      <c r="V14" s="52"/>
      <c r="W14" s="43">
        <f>IF('X-R'!K6="","",'X-R'!K6)</f>
        <v>0</v>
      </c>
      <c r="X14" s="51"/>
      <c r="Y14" s="51"/>
      <c r="AA14" s="152" t="str">
        <f t="shared" si="5"/>
        <v>&gt;=44.4968349514563</v>
      </c>
      <c r="AB14" s="152" t="str">
        <f t="shared" si="2"/>
        <v>&gt;=39.4968349514563</v>
      </c>
      <c r="AD14" s="146">
        <v>10</v>
      </c>
      <c r="AE14" s="150">
        <f t="shared" si="3"/>
        <v>44.496834951456307</v>
      </c>
      <c r="AF14" s="151"/>
      <c r="AG14" s="150">
        <f t="shared" si="4"/>
        <v>44.496834951456307</v>
      </c>
      <c r="AH14" s="173">
        <f>ABS(COUNTIF('X-R'!$C$9:'X-R'!$AB$14,AA14)-COUNTIF('X-R'!$C$9:'X-R'!$AB$14,AB14))</f>
        <v>0</v>
      </c>
      <c r="AJ14" s="142">
        <v>10</v>
      </c>
      <c r="AK14" s="143">
        <f t="shared" si="1"/>
        <v>8.4968349514563108</v>
      </c>
      <c r="AL14" s="142">
        <f t="shared" si="0"/>
        <v>4.4469372847027592E-131</v>
      </c>
      <c r="AM14" s="142"/>
      <c r="AN14" s="143">
        <f>AB20</f>
        <v>33.34086666666667</v>
      </c>
      <c r="AO14" s="142">
        <v>0</v>
      </c>
    </row>
    <row r="15" spans="1:41">
      <c r="A15" s="29"/>
      <c r="B15" s="30"/>
      <c r="C15" s="30"/>
      <c r="D15" s="30"/>
      <c r="E15" s="30"/>
      <c r="F15" s="45"/>
      <c r="G15" s="45"/>
      <c r="H15" s="45"/>
      <c r="I15" s="45"/>
      <c r="J15" s="45"/>
      <c r="K15" s="45"/>
      <c r="L15" s="45"/>
      <c r="M15" s="26"/>
      <c r="N15" s="26"/>
      <c r="O15" s="26"/>
      <c r="Q15" s="3" t="s">
        <v>69</v>
      </c>
      <c r="S15" s="40"/>
      <c r="T15" s="40"/>
      <c r="U15" s="59"/>
      <c r="V15" s="40"/>
      <c r="W15" s="43">
        <f>IF('X-R'!Q4="","",'X-R'!Q4)</f>
        <v>34.854185866666668</v>
      </c>
      <c r="AA15" s="152" t="str">
        <f t="shared" si="5"/>
        <v>&gt;=49.4968349514563</v>
      </c>
      <c r="AB15" s="152" t="str">
        <f t="shared" si="2"/>
        <v>&gt;=44.4968349514563</v>
      </c>
      <c r="AD15" s="146">
        <v>11</v>
      </c>
      <c r="AE15" s="150">
        <f t="shared" si="3"/>
        <v>49.496834951456307</v>
      </c>
      <c r="AF15" s="151"/>
      <c r="AG15" s="150">
        <f t="shared" si="4"/>
        <v>49.496834951456307</v>
      </c>
      <c r="AH15" s="173">
        <f>ABS(COUNTIF('X-R'!$C$9:'X-R'!$AB$14,AA15)-COUNTIF('X-R'!$C$9:'X-R'!$AB$14,AB15))</f>
        <v>0</v>
      </c>
      <c r="AJ15" s="142">
        <v>11</v>
      </c>
      <c r="AK15" s="143">
        <f t="shared" si="1"/>
        <v>9.4968349514563108</v>
      </c>
      <c r="AL15" s="142">
        <f t="shared" si="0"/>
        <v>1.2244760430825573E-120</v>
      </c>
      <c r="AM15" s="142"/>
      <c r="AN15" s="143">
        <f>AB20</f>
        <v>33.34086666666667</v>
      </c>
      <c r="AO15" s="158">
        <f>$AB$23</f>
        <v>102.92498459963372</v>
      </c>
    </row>
    <row r="16" spans="1:41">
      <c r="A16" s="29"/>
      <c r="B16" s="30"/>
      <c r="C16" s="30"/>
      <c r="D16" s="30"/>
      <c r="E16" s="30"/>
      <c r="F16" s="45"/>
      <c r="G16" s="45"/>
      <c r="H16" s="45"/>
      <c r="I16" s="45"/>
      <c r="J16" s="45"/>
      <c r="K16" s="45"/>
      <c r="L16" s="45"/>
      <c r="M16" s="26"/>
      <c r="N16" s="26"/>
      <c r="O16" s="26"/>
      <c r="Q16" s="3" t="s">
        <v>71</v>
      </c>
      <c r="S16" s="40"/>
      <c r="T16" s="40"/>
      <c r="U16" s="59"/>
      <c r="V16" s="40"/>
      <c r="W16" s="43">
        <f>IF('X-R'!Q6="","",'X-R'!Q6)</f>
        <v>31.827547466666672</v>
      </c>
      <c r="AA16" s="153"/>
      <c r="AB16" s="153"/>
      <c r="AC16" s="153"/>
      <c r="AD16" s="154"/>
      <c r="AE16" s="155" t="s">
        <v>26</v>
      </c>
      <c r="AF16" s="153"/>
      <c r="AG16" s="155" t="s">
        <v>26</v>
      </c>
      <c r="AH16" s="174">
        <f>'X-R'!AD14-SUM(AH5:AH15)</f>
        <v>0</v>
      </c>
      <c r="AI16" s="153"/>
      <c r="AJ16" s="153">
        <v>12</v>
      </c>
      <c r="AK16" s="156">
        <f t="shared" si="1"/>
        <v>10.496834951456311</v>
      </c>
      <c r="AL16" s="153">
        <f t="shared" si="0"/>
        <v>1.2560056167117142E-110</v>
      </c>
      <c r="AM16" s="153"/>
      <c r="AN16" s="156">
        <f>AB20</f>
        <v>33.34086666666667</v>
      </c>
      <c r="AO16" s="153">
        <v>0</v>
      </c>
    </row>
    <row r="17" spans="1:41">
      <c r="A17" s="48"/>
      <c r="B17" s="49"/>
      <c r="C17" s="49"/>
      <c r="D17" s="49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Q17" s="2" t="s">
        <v>72</v>
      </c>
      <c r="S17" s="40"/>
      <c r="T17" s="40"/>
      <c r="U17" s="59"/>
      <c r="V17" s="40"/>
      <c r="W17" s="43">
        <f>IF('X-R'!AE24="","",'X-R'!AE24)</f>
        <v>4.8091430396183501</v>
      </c>
      <c r="AA17" s="153"/>
      <c r="AB17" s="153"/>
      <c r="AC17" s="153"/>
      <c r="AD17" s="153"/>
      <c r="AE17" s="153"/>
      <c r="AF17" s="153"/>
      <c r="AG17" s="153"/>
      <c r="AH17" s="153"/>
      <c r="AI17" s="153"/>
      <c r="AJ17" s="153">
        <v>13</v>
      </c>
      <c r="AK17" s="156">
        <f t="shared" si="1"/>
        <v>11.496834951456311</v>
      </c>
      <c r="AL17" s="153">
        <f t="shared" si="0"/>
        <v>4.7993770618940744E-101</v>
      </c>
      <c r="AM17" s="153"/>
      <c r="AN17" s="156">
        <f>$AB$20+1*$AB$19</f>
        <v>34.347196763754049</v>
      </c>
      <c r="AO17" s="153">
        <v>0</v>
      </c>
    </row>
    <row r="18" spans="1:41">
      <c r="A18" s="48"/>
      <c r="B18" s="49"/>
      <c r="C18" s="49"/>
      <c r="D18" s="49"/>
      <c r="E18" s="49"/>
      <c r="F18" s="51"/>
      <c r="G18" s="51"/>
      <c r="H18" s="51"/>
      <c r="I18" s="51"/>
      <c r="J18" s="51"/>
      <c r="K18" s="51"/>
      <c r="L18" s="51"/>
      <c r="M18" s="51"/>
      <c r="N18" s="51"/>
      <c r="O18" s="51"/>
      <c r="Q18" s="2" t="s">
        <v>73</v>
      </c>
      <c r="S18" s="40"/>
      <c r="T18" s="40"/>
      <c r="U18" s="59"/>
      <c r="V18" s="40"/>
      <c r="W18" s="43">
        <f>IF('X-R'!AE25="","",'X-R'!AE25)</f>
        <v>1.0063300970873783</v>
      </c>
      <c r="AA18" s="142" t="s">
        <v>16</v>
      </c>
      <c r="AB18" s="142" t="s">
        <v>17</v>
      </c>
      <c r="AC18" s="153"/>
      <c r="AD18" s="153"/>
      <c r="AE18" s="153"/>
      <c r="AF18" s="153" t="s">
        <v>27</v>
      </c>
      <c r="AG18" s="153" t="s">
        <v>28</v>
      </c>
      <c r="AH18" s="153" t="s">
        <v>22</v>
      </c>
      <c r="AI18" s="153" t="s">
        <v>29</v>
      </c>
      <c r="AJ18" s="153">
        <v>14</v>
      </c>
      <c r="AK18" s="156">
        <f t="shared" si="1"/>
        <v>12.496834951456311</v>
      </c>
      <c r="AL18" s="153">
        <f t="shared" si="0"/>
        <v>6.831721638728245E-92</v>
      </c>
      <c r="AM18" s="153"/>
      <c r="AN18" s="156">
        <f>$AB$20+1*$AB$19</f>
        <v>34.347196763754049</v>
      </c>
      <c r="AO18" s="153">
        <f>$AB$23*0.5</f>
        <v>51.462492299816859</v>
      </c>
    </row>
    <row r="19" spans="1:41">
      <c r="A19" s="48"/>
      <c r="B19" s="49"/>
      <c r="C19" s="49"/>
      <c r="D19" s="49"/>
      <c r="E19" s="49"/>
      <c r="F19" s="51"/>
      <c r="G19" s="51"/>
      <c r="H19" s="51"/>
      <c r="I19" s="51"/>
      <c r="J19" s="51"/>
      <c r="K19" s="51"/>
      <c r="L19" s="51"/>
      <c r="M19" s="51"/>
      <c r="N19" s="51"/>
      <c r="O19" s="51"/>
      <c r="Q19" s="2" t="s">
        <v>74</v>
      </c>
      <c r="R19" s="40"/>
      <c r="S19" s="40"/>
      <c r="T19" s="40"/>
      <c r="U19" s="59"/>
      <c r="V19" s="40"/>
      <c r="W19" s="43">
        <f>IF('X-R'!C9="","",SKEW('X-R'!C9:'X-R'!AB14))</f>
        <v>-6.6825212726829388</v>
      </c>
      <c r="AA19" s="153" t="s">
        <v>116</v>
      </c>
      <c r="AB19" s="156">
        <f>'X-R'!AE25</f>
        <v>1.0063300970873783</v>
      </c>
      <c r="AF19" s="153" t="s">
        <v>30</v>
      </c>
      <c r="AG19" s="156">
        <f>MIN(AG20,AG21,AG22,AG23)</f>
        <v>0</v>
      </c>
      <c r="AH19" s="156">
        <f>MAX(AH20,AH21,AH22,AH23)</f>
        <v>50</v>
      </c>
      <c r="AI19" s="156">
        <f>(AH19-AG19)/10</f>
        <v>5</v>
      </c>
      <c r="AJ19" s="142">
        <v>15</v>
      </c>
      <c r="AK19" s="143">
        <f t="shared" si="1"/>
        <v>13.496834951456311</v>
      </c>
      <c r="AL19" s="142">
        <f t="shared" si="0"/>
        <v>3.6226589888528816E-83</v>
      </c>
      <c r="AM19" s="142"/>
      <c r="AN19" s="143">
        <f>$AB$20+1*$AB$19</f>
        <v>34.347196763754049</v>
      </c>
      <c r="AO19" s="142">
        <v>0</v>
      </c>
    </row>
    <row r="20" spans="1:41">
      <c r="A20" s="29"/>
      <c r="B20" s="30"/>
      <c r="C20" s="30"/>
      <c r="D20" s="30"/>
      <c r="E20" s="30"/>
      <c r="Q20" s="2" t="s">
        <v>76</v>
      </c>
      <c r="R20" s="40"/>
      <c r="S20" s="40"/>
      <c r="T20" s="40"/>
      <c r="U20" s="59"/>
      <c r="V20" s="40"/>
      <c r="W20" s="43">
        <f>IF('X-R'!C9="","",KURT('X-R'!C9:AB14))</f>
        <v>46.353271960424024</v>
      </c>
      <c r="AA20" s="153" t="s">
        <v>19</v>
      </c>
      <c r="AB20" s="156">
        <f>'X-R'!AD16</f>
        <v>33.34086666666667</v>
      </c>
      <c r="AF20" s="153" t="s">
        <v>3</v>
      </c>
      <c r="AG20" s="156">
        <f>MIN('X-R'!C9:'X-R'!AB14)</f>
        <v>0</v>
      </c>
      <c r="AH20" s="156">
        <f>MAX('X-R'!C9:'X-R'!AB14)</f>
        <v>35.488</v>
      </c>
      <c r="AI20" s="156"/>
      <c r="AJ20" s="142">
        <v>16</v>
      </c>
      <c r="AK20" s="143">
        <f t="shared" si="1"/>
        <v>14.496834951456311</v>
      </c>
      <c r="AL20" s="142">
        <f t="shared" si="0"/>
        <v>7.1561057154541301E-75</v>
      </c>
      <c r="AM20" s="142"/>
      <c r="AN20" s="143">
        <f>$AB$20+2*$AB$19</f>
        <v>35.353526860841427</v>
      </c>
      <c r="AO20" s="142">
        <v>0</v>
      </c>
    </row>
    <row r="21" spans="1:41">
      <c r="A21" s="29"/>
      <c r="B21" s="30"/>
      <c r="C21" s="30"/>
      <c r="D21" s="30"/>
      <c r="E21" s="30"/>
      <c r="Q21" s="2" t="s">
        <v>78</v>
      </c>
      <c r="R21" s="40"/>
      <c r="S21" s="40"/>
      <c r="T21" s="40"/>
      <c r="U21" s="59"/>
      <c r="V21" s="40"/>
      <c r="W21" s="62">
        <f>IF('X-R'!AC20="","",'X-R'!AC20)</f>
        <v>5.2928539034415297E-235</v>
      </c>
      <c r="AA21" s="153" t="s">
        <v>20</v>
      </c>
      <c r="AB21" s="172">
        <f>AI19</f>
        <v>5</v>
      </c>
      <c r="AF21" s="153" t="s">
        <v>32</v>
      </c>
      <c r="AG21" s="156">
        <f>IF('X-R'!Q6="","",'X-R'!Q6)</f>
        <v>31.827547466666672</v>
      </c>
      <c r="AH21" s="156">
        <f>IF('X-R'!Q4="","",'X-R'!Q4)</f>
        <v>34.854185866666668</v>
      </c>
      <c r="AI21" s="156"/>
      <c r="AJ21" s="142">
        <v>17</v>
      </c>
      <c r="AK21" s="143">
        <f t="shared" si="1"/>
        <v>15.496834951456311</v>
      </c>
      <c r="AL21" s="142">
        <f t="shared" si="0"/>
        <v>5.2659658915033689E-67</v>
      </c>
      <c r="AM21" s="142"/>
      <c r="AN21" s="143">
        <f>$AB$20+2*$AB$19</f>
        <v>35.353526860841427</v>
      </c>
      <c r="AO21" s="142">
        <f>$AB$23*0.5</f>
        <v>51.462492299816859</v>
      </c>
    </row>
    <row r="22" spans="1:41">
      <c r="A22" s="29"/>
      <c r="B22" s="30"/>
      <c r="C22" s="30"/>
      <c r="D22" s="30"/>
      <c r="E22" s="30"/>
      <c r="Q22" s="40" t="s">
        <v>80</v>
      </c>
      <c r="S22" s="40"/>
      <c r="T22" s="40"/>
      <c r="U22" s="59"/>
      <c r="V22" s="40"/>
      <c r="W22" s="63">
        <f>IF('X-R'!AE28="","",'X-R'!AE28)</f>
        <v>0.3336346666666668</v>
      </c>
      <c r="AA22" s="142" t="s">
        <v>21</v>
      </c>
      <c r="AB22" s="157">
        <f>AB21*SUM(AH5:AH16)</f>
        <v>250</v>
      </c>
      <c r="AF22" s="153" t="s">
        <v>31</v>
      </c>
      <c r="AG22" s="156">
        <f>IF('X-R'!K6="","",'X-R'!K6)</f>
        <v>0</v>
      </c>
      <c r="AH22" s="156">
        <f>IF('X-R'!K4="","",'X-R'!K4)</f>
        <v>50</v>
      </c>
      <c r="AI22" s="156"/>
      <c r="AJ22" s="142">
        <v>18</v>
      </c>
      <c r="AK22" s="143">
        <f t="shared" si="1"/>
        <v>16.496834951456311</v>
      </c>
      <c r="AL22" s="142">
        <f t="shared" si="0"/>
        <v>1.4435483575465905E-59</v>
      </c>
      <c r="AM22" s="142"/>
      <c r="AN22" s="143">
        <f>$AB$20+2*$AB$19</f>
        <v>35.353526860841427</v>
      </c>
      <c r="AO22" s="142">
        <v>0</v>
      </c>
    </row>
    <row r="23" spans="1:41">
      <c r="A23" s="29"/>
      <c r="B23" s="30"/>
      <c r="C23" s="30"/>
      <c r="D23" s="30"/>
      <c r="E23" s="30"/>
      <c r="P23" s="26"/>
      <c r="Q23" s="41" t="s">
        <v>33</v>
      </c>
      <c r="W23" s="43">
        <f>IF(W13="","",(W13-W8)/(3*W18))</f>
        <v>5.5181142455309864</v>
      </c>
      <c r="X23" s="26"/>
      <c r="Y23" s="26"/>
      <c r="AA23" s="142" t="s">
        <v>22</v>
      </c>
      <c r="AB23" s="158">
        <f>MAX(AH6:AH16,AL5:AL55)+5</f>
        <v>102.92498459963372</v>
      </c>
      <c r="AF23" s="153" t="s">
        <v>118</v>
      </c>
      <c r="AG23" s="156">
        <f>AB19*(-4)+AB20</f>
        <v>29.315546278317157</v>
      </c>
      <c r="AH23" s="156">
        <f>AB19*4+AB20</f>
        <v>37.366187055016184</v>
      </c>
      <c r="AI23" s="156"/>
      <c r="AJ23" s="142">
        <v>19</v>
      </c>
      <c r="AK23" s="143">
        <f t="shared" si="1"/>
        <v>17.496834951456311</v>
      </c>
      <c r="AL23" s="142">
        <f t="shared" si="0"/>
        <v>1.4741328800609848E-52</v>
      </c>
      <c r="AM23" s="142"/>
      <c r="AN23" s="143">
        <f>$AB$20+3*$AB$19</f>
        <v>36.359856957928805</v>
      </c>
      <c r="AO23" s="142">
        <v>0</v>
      </c>
    </row>
    <row r="24" spans="1:41">
      <c r="A24" s="29"/>
      <c r="B24" s="30"/>
      <c r="C24" s="30"/>
      <c r="D24" s="30"/>
      <c r="E24" s="30"/>
      <c r="Q24" s="67" t="s">
        <v>34</v>
      </c>
      <c r="R24" s="26"/>
      <c r="S24" s="26"/>
      <c r="T24" s="26"/>
      <c r="U24" s="26"/>
      <c r="V24" s="26"/>
      <c r="W24" s="43">
        <f>IF(W14="","",(W8-W14)/(3*W18))</f>
        <v>11.043714437626765</v>
      </c>
      <c r="AJ24" s="142">
        <v>20</v>
      </c>
      <c r="AK24" s="143">
        <f t="shared" si="1"/>
        <v>18.496834951456311</v>
      </c>
      <c r="AL24" s="142">
        <f t="shared" si="0"/>
        <v>5.6078182583520755E-46</v>
      </c>
      <c r="AM24" s="142"/>
      <c r="AN24" s="143">
        <f>$AB$20+3*$AB$19</f>
        <v>36.359856957928805</v>
      </c>
      <c r="AO24" s="142">
        <f>$AB$23*0.7</f>
        <v>72.047489219743596</v>
      </c>
    </row>
    <row r="25" spans="1:41">
      <c r="A25" s="29"/>
      <c r="B25" s="30"/>
      <c r="C25" s="30"/>
      <c r="D25" s="30"/>
      <c r="E25" s="30"/>
      <c r="P25" s="26"/>
      <c r="Q25" s="59" t="s">
        <v>35</v>
      </c>
      <c r="R25" s="26"/>
      <c r="S25" s="59"/>
      <c r="T25" s="59"/>
      <c r="U25" s="59"/>
      <c r="V25" s="59"/>
      <c r="W25" s="43">
        <f>IF('X-R'!AE30="","",'X-R'!AE30)</f>
        <v>8.2809143415788764</v>
      </c>
      <c r="X25" s="26"/>
      <c r="Y25" s="26"/>
      <c r="AJ25" s="142">
        <v>21</v>
      </c>
      <c r="AK25" s="143">
        <f t="shared" si="1"/>
        <v>19.496834951456311</v>
      </c>
      <c r="AL25" s="142">
        <f t="shared" si="0"/>
        <v>7.9470002839457014E-40</v>
      </c>
      <c r="AM25" s="142"/>
      <c r="AN25" s="143">
        <f>$AB$20+3*$AB$19</f>
        <v>36.359856957928805</v>
      </c>
      <c r="AO25" s="142">
        <v>0</v>
      </c>
    </row>
    <row r="26" spans="1:41">
      <c r="A26" s="29"/>
      <c r="B26" s="30"/>
      <c r="C26" s="30"/>
      <c r="D26" s="30"/>
      <c r="E26" s="30"/>
      <c r="O26" s="26"/>
      <c r="P26" s="26"/>
      <c r="Q26" s="59" t="s">
        <v>85</v>
      </c>
      <c r="R26" s="26"/>
      <c r="S26" s="59"/>
      <c r="T26" s="59"/>
      <c r="U26" s="59"/>
      <c r="V26" s="59"/>
      <c r="W26" s="92">
        <f>IF('X-R'!AE29="","",'X-R'!AE29)</f>
        <v>5.5181142455309864</v>
      </c>
      <c r="X26" s="26"/>
      <c r="Y26" s="26"/>
      <c r="AJ26" s="142">
        <v>22</v>
      </c>
      <c r="AK26" s="143">
        <f t="shared" si="1"/>
        <v>20.496834951456311</v>
      </c>
      <c r="AL26" s="142">
        <f t="shared" si="0"/>
        <v>4.1953145454660467E-34</v>
      </c>
      <c r="AM26" s="142"/>
      <c r="AN26" s="175">
        <f>'X-R'!$K$4</f>
        <v>50</v>
      </c>
      <c r="AO26" s="142">
        <v>0</v>
      </c>
    </row>
    <row r="27" spans="1:41">
      <c r="A27" s="29"/>
      <c r="B27" s="30"/>
      <c r="C27" s="30"/>
      <c r="D27" s="30"/>
      <c r="E27" s="30"/>
      <c r="AJ27" s="142">
        <v>23</v>
      </c>
      <c r="AK27" s="143">
        <f t="shared" si="1"/>
        <v>21.496834951456311</v>
      </c>
      <c r="AL27" s="142">
        <f t="shared" si="0"/>
        <v>8.2504536359866329E-29</v>
      </c>
      <c r="AM27" s="142"/>
      <c r="AN27" s="175">
        <f>'X-R'!$K$4</f>
        <v>50</v>
      </c>
      <c r="AO27" s="158">
        <f>$AB$23</f>
        <v>102.92498459963372</v>
      </c>
    </row>
    <row r="28" spans="1:41" ht="17.25" thickBot="1">
      <c r="A28" s="65"/>
      <c r="B28" s="30"/>
      <c r="C28" s="30"/>
      <c r="D28" s="30"/>
      <c r="E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AJ28" s="142">
        <v>24</v>
      </c>
      <c r="AK28" s="143">
        <f t="shared" si="1"/>
        <v>22.496834951456311</v>
      </c>
      <c r="AL28" s="142">
        <f t="shared" si="0"/>
        <v>6.0442598847845309E-24</v>
      </c>
      <c r="AM28" s="142"/>
      <c r="AN28" s="175">
        <f>'X-R'!$K$4</f>
        <v>50</v>
      </c>
      <c r="AO28" s="142">
        <v>0</v>
      </c>
    </row>
    <row r="29" spans="1:41" ht="17.25" thickTop="1">
      <c r="A29" s="30"/>
      <c r="B29" s="30"/>
      <c r="C29" s="30"/>
      <c r="D29" s="30"/>
      <c r="E29" s="30"/>
      <c r="AJ29" s="142">
        <v>25</v>
      </c>
      <c r="AK29" s="143">
        <f t="shared" si="1"/>
        <v>23.496834951456311</v>
      </c>
      <c r="AL29" s="142">
        <f t="shared" si="0"/>
        <v>1.649530810133617E-19</v>
      </c>
      <c r="AM29" s="142"/>
      <c r="AN29" s="175">
        <f>'X-R'!$K$6</f>
        <v>0</v>
      </c>
      <c r="AO29" s="142">
        <v>0</v>
      </c>
    </row>
    <row r="30" spans="1:41">
      <c r="A30" s="30"/>
      <c r="B30" s="30"/>
      <c r="C30" s="30"/>
      <c r="D30" s="30"/>
      <c r="E30" s="30"/>
      <c r="AJ30" s="142">
        <v>26</v>
      </c>
      <c r="AK30" s="143">
        <f t="shared" si="1"/>
        <v>24.496834951456311</v>
      </c>
      <c r="AL30" s="142">
        <f t="shared" si="0"/>
        <v>1.6769871512653786E-15</v>
      </c>
      <c r="AM30" s="142"/>
      <c r="AN30" s="175">
        <f>'X-R'!$K$6</f>
        <v>0</v>
      </c>
      <c r="AO30" s="158">
        <f>$AB$23</f>
        <v>102.92498459963372</v>
      </c>
    </row>
    <row r="31" spans="1:41">
      <c r="A31" s="31"/>
      <c r="B31" s="31"/>
      <c r="C31" s="31"/>
      <c r="D31" s="31"/>
      <c r="E31" s="31"/>
      <c r="AJ31" s="142">
        <v>27</v>
      </c>
      <c r="AK31" s="143">
        <f t="shared" si="1"/>
        <v>25.496834951456311</v>
      </c>
      <c r="AL31" s="142">
        <f t="shared" si="0"/>
        <v>6.3511305445667806E-12</v>
      </c>
      <c r="AM31" s="142"/>
      <c r="AN31" s="175">
        <f>'X-R'!$K$6</f>
        <v>0</v>
      </c>
      <c r="AO31" s="142">
        <v>0</v>
      </c>
    </row>
    <row r="32" spans="1:41">
      <c r="A32" s="31"/>
      <c r="B32" s="31"/>
      <c r="C32" s="31"/>
      <c r="D32" s="31"/>
      <c r="E32" s="31"/>
      <c r="AJ32" s="142">
        <v>28</v>
      </c>
      <c r="AK32" s="143">
        <f t="shared" si="1"/>
        <v>26.496834951456311</v>
      </c>
      <c r="AL32" s="142">
        <f t="shared" si="0"/>
        <v>8.960337023250259E-9</v>
      </c>
      <c r="AM32" s="142"/>
    </row>
    <row r="33" spans="1:40">
      <c r="A33" s="31"/>
      <c r="B33" s="31"/>
      <c r="C33" s="31"/>
      <c r="D33" s="31"/>
      <c r="E33" s="31"/>
      <c r="AJ33" s="142">
        <v>29</v>
      </c>
      <c r="AK33" s="143">
        <f t="shared" si="1"/>
        <v>27.496834951456311</v>
      </c>
      <c r="AL33" s="142">
        <f t="shared" si="0"/>
        <v>4.7092272832060388E-6</v>
      </c>
      <c r="AM33" s="142"/>
    </row>
    <row r="34" spans="1:40">
      <c r="A34" s="31"/>
      <c r="B34" s="31"/>
      <c r="C34" s="31"/>
      <c r="D34" s="31"/>
      <c r="E34" s="31"/>
      <c r="I34" s="31"/>
      <c r="J34" s="31"/>
      <c r="K34" s="31"/>
      <c r="L34" s="45"/>
      <c r="M34" s="31"/>
      <c r="AJ34" s="142">
        <v>30</v>
      </c>
      <c r="AK34" s="143">
        <f t="shared" si="1"/>
        <v>28.496834951456311</v>
      </c>
      <c r="AL34" s="142">
        <f t="shared" si="0"/>
        <v>9.2199158859451096E-4</v>
      </c>
      <c r="AM34" s="142"/>
    </row>
    <row r="35" spans="1:40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45"/>
      <c r="M35" s="31"/>
      <c r="AJ35" s="142">
        <v>31</v>
      </c>
      <c r="AK35" s="143">
        <f t="shared" si="1"/>
        <v>29.496834951456311</v>
      </c>
      <c r="AL35" s="142">
        <f t="shared" si="0"/>
        <v>6.7244422393654607E-2</v>
      </c>
      <c r="AM35" s="142"/>
      <c r="AN35" s="188"/>
    </row>
    <row r="36" spans="1:40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45"/>
      <c r="M36" s="31"/>
      <c r="AJ36" s="142">
        <v>32</v>
      </c>
      <c r="AK36" s="143">
        <f t="shared" si="1"/>
        <v>30.496834951456311</v>
      </c>
      <c r="AL36" s="142">
        <f t="shared" si="0"/>
        <v>1.8269959181499167</v>
      </c>
      <c r="AM36" s="142"/>
      <c r="AN36" s="188"/>
    </row>
    <row r="37" spans="1:40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45"/>
      <c r="M37" s="31"/>
      <c r="AJ37" s="142">
        <v>33</v>
      </c>
      <c r="AK37" s="143">
        <f t="shared" si="1"/>
        <v>31.496834951456311</v>
      </c>
      <c r="AL37" s="142">
        <f t="shared" ref="AL37:AL55" si="6">NORMDIST(AK37,$AB$20,$AB$19,FALSE)*$AB$22</f>
        <v>18.491446598795331</v>
      </c>
      <c r="AM37" s="142"/>
      <c r="AN37" s="188"/>
    </row>
    <row r="38" spans="1:40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45"/>
      <c r="M38" s="31"/>
      <c r="AJ38" s="142">
        <v>34</v>
      </c>
      <c r="AK38" s="143">
        <f t="shared" ref="AK38:AK55" si="7">AK37+$AB$21/5</f>
        <v>32.496834951456307</v>
      </c>
      <c r="AL38" s="142">
        <f t="shared" si="6"/>
        <v>69.719810700995566</v>
      </c>
      <c r="AM38" s="142"/>
      <c r="AN38" s="142"/>
    </row>
    <row r="39" spans="1:40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45"/>
      <c r="M39" s="31"/>
      <c r="AJ39" s="142">
        <v>35</v>
      </c>
      <c r="AK39" s="143">
        <f t="shared" si="7"/>
        <v>33.496834951456307</v>
      </c>
      <c r="AL39" s="142">
        <f t="shared" si="6"/>
        <v>97.924984599633717</v>
      </c>
      <c r="AM39" s="142"/>
      <c r="AN39" s="142"/>
    </row>
    <row r="40" spans="1:40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45"/>
      <c r="M40" s="31"/>
      <c r="AJ40" s="142">
        <v>36</v>
      </c>
      <c r="AK40" s="143">
        <f t="shared" si="7"/>
        <v>34.496834951456307</v>
      </c>
      <c r="AL40" s="142">
        <f t="shared" si="6"/>
        <v>51.236897636754826</v>
      </c>
      <c r="AM40" s="142"/>
      <c r="AN40" s="142"/>
    </row>
    <row r="41" spans="1:40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45"/>
      <c r="M41" s="31"/>
      <c r="AJ41" s="142">
        <v>37</v>
      </c>
      <c r="AK41" s="143">
        <f t="shared" si="7"/>
        <v>35.496834951456307</v>
      </c>
      <c r="AL41" s="142">
        <f t="shared" si="6"/>
        <v>9.9867491276605111</v>
      </c>
      <c r="AM41" s="142"/>
      <c r="AN41" s="142"/>
    </row>
    <row r="42" spans="1:40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45"/>
      <c r="M42" s="31"/>
      <c r="AJ42" s="142">
        <v>38</v>
      </c>
      <c r="AK42" s="143">
        <f t="shared" si="7"/>
        <v>36.496834951456307</v>
      </c>
      <c r="AL42" s="142">
        <f t="shared" si="6"/>
        <v>0.72513264304161784</v>
      </c>
      <c r="AM42" s="142"/>
      <c r="AN42" s="142"/>
    </row>
    <row r="43" spans="1:40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45"/>
      <c r="M43" s="31"/>
      <c r="AJ43" s="142">
        <v>39</v>
      </c>
      <c r="AK43" s="143">
        <f t="shared" si="7"/>
        <v>37.496834951456307</v>
      </c>
      <c r="AL43" s="142">
        <f t="shared" si="6"/>
        <v>1.9613846530516097E-2</v>
      </c>
      <c r="AM43" s="142"/>
      <c r="AN43" s="142"/>
    </row>
    <row r="44" spans="1:40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45"/>
      <c r="M44" s="31"/>
      <c r="N44" s="31"/>
      <c r="O44" s="31"/>
      <c r="P44" s="31"/>
      <c r="Q44" s="31"/>
      <c r="AJ44" s="142">
        <v>40</v>
      </c>
      <c r="AK44" s="143">
        <f t="shared" si="7"/>
        <v>38.496834951456307</v>
      </c>
      <c r="AL44" s="142">
        <f t="shared" si="6"/>
        <v>1.9763328554830056E-4</v>
      </c>
      <c r="AM44" s="142"/>
      <c r="AN44" s="142"/>
    </row>
    <row r="45" spans="1:40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45"/>
      <c r="M45" s="31"/>
      <c r="N45" s="31"/>
      <c r="O45" s="31"/>
      <c r="P45" s="31"/>
      <c r="Q45" s="31"/>
      <c r="AJ45" s="142">
        <v>41</v>
      </c>
      <c r="AK45" s="143">
        <f t="shared" si="7"/>
        <v>39.496834951456307</v>
      </c>
      <c r="AL45" s="142">
        <f t="shared" si="6"/>
        <v>7.418385697220621E-7</v>
      </c>
      <c r="AM45" s="142"/>
      <c r="AN45" s="142"/>
    </row>
    <row r="46" spans="1:40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45"/>
      <c r="M46" s="31"/>
      <c r="N46" s="31"/>
      <c r="O46" s="31"/>
      <c r="P46" s="31"/>
      <c r="Q46" s="31"/>
      <c r="AJ46" s="142">
        <v>42</v>
      </c>
      <c r="AK46" s="143">
        <f t="shared" si="7"/>
        <v>40.496834951456307</v>
      </c>
      <c r="AL46" s="142">
        <f t="shared" si="6"/>
        <v>1.0373151702775043E-9</v>
      </c>
      <c r="AM46" s="142"/>
      <c r="AN46" s="142"/>
    </row>
    <row r="47" spans="1:40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45"/>
      <c r="M47" s="31"/>
      <c r="N47" s="31"/>
      <c r="O47" s="31"/>
      <c r="P47" s="31"/>
      <c r="Q47" s="31"/>
      <c r="AJ47" s="142">
        <v>43</v>
      </c>
      <c r="AK47" s="143">
        <f t="shared" si="7"/>
        <v>41.496834951456307</v>
      </c>
      <c r="AL47" s="142">
        <f t="shared" si="6"/>
        <v>5.4033618255957919E-13</v>
      </c>
      <c r="AM47" s="142"/>
      <c r="AN47" s="142"/>
    </row>
    <row r="48" spans="1:40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45"/>
      <c r="M48" s="31"/>
      <c r="N48" s="31"/>
      <c r="O48" s="31"/>
      <c r="P48" s="31"/>
      <c r="Q48" s="31"/>
      <c r="AJ48" s="142">
        <v>44</v>
      </c>
      <c r="AK48" s="143">
        <f t="shared" si="7"/>
        <v>42.496834951456307</v>
      </c>
      <c r="AL48" s="142">
        <f t="shared" si="6"/>
        <v>1.0485022629233257E-16</v>
      </c>
      <c r="AM48" s="142"/>
      <c r="AN48" s="142"/>
    </row>
    <row r="49" spans="1:4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45"/>
      <c r="M49" s="31"/>
      <c r="N49" s="31"/>
      <c r="O49" s="31"/>
      <c r="P49" s="31"/>
      <c r="Q49" s="31"/>
      <c r="AJ49" s="142">
        <v>45</v>
      </c>
      <c r="AK49" s="143">
        <f t="shared" si="7"/>
        <v>43.496834951456307</v>
      </c>
      <c r="AL49" s="142">
        <f t="shared" si="6"/>
        <v>7.5792580740831523E-21</v>
      </c>
      <c r="AM49" s="142"/>
      <c r="AN49" s="142"/>
    </row>
    <row r="50" spans="1:4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45"/>
      <c r="M50" s="31"/>
      <c r="N50" s="31"/>
      <c r="O50" s="31"/>
      <c r="P50" s="31"/>
      <c r="Q50" s="31"/>
      <c r="AJ50" s="142">
        <v>46</v>
      </c>
      <c r="AK50" s="143">
        <f t="shared" si="7"/>
        <v>44.496834951456307</v>
      </c>
      <c r="AL50" s="142">
        <f t="shared" si="6"/>
        <v>2.040967170562595E-25</v>
      </c>
      <c r="AM50" s="142"/>
      <c r="AN50" s="142"/>
    </row>
    <row r="51" spans="1:4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45"/>
      <c r="M51" s="31"/>
      <c r="N51" s="31"/>
      <c r="O51" s="31"/>
      <c r="P51" s="31"/>
      <c r="Q51" s="31"/>
      <c r="AJ51" s="142">
        <v>47</v>
      </c>
      <c r="AK51" s="143">
        <f t="shared" si="7"/>
        <v>45.496834951456307</v>
      </c>
      <c r="AL51" s="142">
        <f t="shared" si="6"/>
        <v>2.0473747554876971E-30</v>
      </c>
      <c r="AM51" s="142"/>
      <c r="AN51" s="142"/>
    </row>
    <row r="52" spans="1:4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45"/>
      <c r="M52" s="31"/>
      <c r="N52" s="31"/>
      <c r="O52" s="31"/>
      <c r="P52" s="31"/>
      <c r="Q52" s="31"/>
      <c r="AJ52" s="142">
        <v>48</v>
      </c>
      <c r="AK52" s="143">
        <f t="shared" si="7"/>
        <v>46.496834951456307</v>
      </c>
      <c r="AL52" s="142">
        <f t="shared" si="6"/>
        <v>7.6508673115412883E-36</v>
      </c>
      <c r="AM52" s="142"/>
      <c r="AN52" s="142"/>
    </row>
    <row r="53" spans="1:4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45"/>
      <c r="M53" s="31"/>
      <c r="N53" s="31"/>
      <c r="O53" s="31"/>
      <c r="P53" s="31"/>
      <c r="Q53" s="31"/>
      <c r="AJ53" s="142">
        <v>49</v>
      </c>
      <c r="AK53" s="143">
        <f t="shared" si="7"/>
        <v>47.496834951456307</v>
      </c>
      <c r="AL53" s="142">
        <f t="shared" si="6"/>
        <v>1.0650647154152793E-41</v>
      </c>
      <c r="AM53" s="142"/>
      <c r="AN53" s="142"/>
    </row>
    <row r="54" spans="1:4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45"/>
      <c r="M54" s="31"/>
      <c r="N54" s="31"/>
      <c r="O54" s="31"/>
      <c r="P54" s="31"/>
      <c r="Q54" s="31"/>
      <c r="AJ54" s="142">
        <v>50</v>
      </c>
      <c r="AK54" s="143">
        <f t="shared" si="7"/>
        <v>48.496834951456307</v>
      </c>
      <c r="AL54" s="142">
        <f t="shared" si="6"/>
        <v>5.5232325007540507E-48</v>
      </c>
      <c r="AM54" s="142"/>
      <c r="AN54" s="142"/>
      <c r="AO54" s="170"/>
    </row>
    <row r="55" spans="1:4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45"/>
      <c r="M55" s="31"/>
      <c r="N55" s="31"/>
      <c r="O55" s="31"/>
      <c r="P55" s="31"/>
      <c r="Q55" s="31"/>
      <c r="AJ55" s="142">
        <v>51</v>
      </c>
      <c r="AK55" s="143">
        <f t="shared" si="7"/>
        <v>49.496834951456307</v>
      </c>
      <c r="AL55" s="142">
        <f t="shared" si="6"/>
        <v>1.0669956635567093E-54</v>
      </c>
      <c r="AM55" s="142"/>
      <c r="AN55" s="142"/>
      <c r="AO55" s="170"/>
    </row>
    <row r="56" spans="1:4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45"/>
      <c r="M56" s="31"/>
      <c r="N56" s="31"/>
      <c r="O56" s="31"/>
      <c r="P56" s="31"/>
      <c r="Q56" s="31"/>
      <c r="AL56" s="142"/>
      <c r="AM56" s="142"/>
      <c r="AN56" s="142"/>
      <c r="AO56" s="170"/>
    </row>
    <row r="57" spans="1:4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45"/>
      <c r="M57" s="31"/>
      <c r="N57" s="31"/>
      <c r="O57" s="31"/>
      <c r="P57" s="31"/>
      <c r="Q57" s="31"/>
      <c r="AK57" s="143">
        <f>90*AB21</f>
        <v>450</v>
      </c>
      <c r="AL57" s="142">
        <f>SUM(AL5:AL56)*(AK55-AK5)/50</f>
        <v>250.00000057990019</v>
      </c>
      <c r="AM57" s="142"/>
      <c r="AN57" s="142"/>
      <c r="AO57" s="170"/>
    </row>
    <row r="58" spans="1:4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45"/>
      <c r="M58" s="31"/>
      <c r="N58" s="31"/>
      <c r="O58" s="31"/>
      <c r="P58" s="31"/>
      <c r="Q58" s="31"/>
      <c r="AO58" s="170"/>
    </row>
    <row r="59" spans="1:4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45"/>
      <c r="M59" s="31"/>
      <c r="N59" s="31"/>
      <c r="O59" s="31"/>
      <c r="P59" s="31"/>
      <c r="Q59" s="31"/>
      <c r="AO59" s="170"/>
    </row>
    <row r="60" spans="1:4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45"/>
      <c r="M60" s="31"/>
      <c r="N60" s="31"/>
      <c r="O60" s="31"/>
      <c r="P60" s="31"/>
      <c r="Q60" s="31"/>
      <c r="AA60" s="170"/>
      <c r="AB60" s="170"/>
      <c r="AC60" s="170"/>
      <c r="AD60" s="170"/>
      <c r="AE60" s="170"/>
      <c r="AF60" s="170"/>
      <c r="AG60" s="170"/>
      <c r="AH60" s="170"/>
      <c r="AI60" s="170"/>
      <c r="AJ60" s="170"/>
      <c r="AK60" s="189"/>
      <c r="AL60" s="189"/>
      <c r="AM60" s="189"/>
      <c r="AN60" s="189"/>
      <c r="AO60" s="170"/>
    </row>
    <row r="61" spans="1:4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45"/>
      <c r="M61" s="45"/>
      <c r="N61" s="45"/>
      <c r="O61" s="45"/>
      <c r="P61" s="45"/>
      <c r="Q61" s="26"/>
      <c r="R61" s="26"/>
      <c r="S61" s="26"/>
      <c r="AA61" s="170"/>
      <c r="AB61" s="170"/>
      <c r="AC61" s="170"/>
      <c r="AD61" s="170"/>
      <c r="AE61" s="170"/>
      <c r="AF61" s="170"/>
      <c r="AG61" s="170"/>
      <c r="AH61" s="170"/>
      <c r="AI61" s="170"/>
      <c r="AJ61" s="170"/>
      <c r="AK61" s="189"/>
      <c r="AL61" s="189"/>
      <c r="AM61" s="189"/>
      <c r="AN61" s="189"/>
      <c r="AO61" s="170"/>
    </row>
    <row r="62" spans="1:4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45"/>
      <c r="M62" s="45"/>
      <c r="N62" s="45"/>
      <c r="O62" s="45"/>
      <c r="P62" s="45"/>
      <c r="Q62" s="26"/>
      <c r="R62" s="26"/>
      <c r="S62" s="26"/>
      <c r="AA62" s="170"/>
      <c r="AB62" s="170"/>
      <c r="AC62" s="170"/>
      <c r="AD62" s="170"/>
      <c r="AE62" s="170"/>
      <c r="AF62" s="170"/>
      <c r="AG62" s="170"/>
      <c r="AH62" s="170"/>
      <c r="AI62" s="170"/>
      <c r="AJ62" s="170"/>
      <c r="AK62" s="189"/>
      <c r="AL62" s="189"/>
      <c r="AM62" s="189"/>
      <c r="AN62" s="189"/>
      <c r="AO62" s="170"/>
    </row>
    <row r="63" spans="1:4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45"/>
      <c r="M63" s="45"/>
      <c r="N63" s="45"/>
      <c r="O63" s="45"/>
      <c r="P63" s="45"/>
      <c r="Q63" s="26"/>
      <c r="R63" s="26"/>
      <c r="S63" s="26"/>
      <c r="AA63" s="170"/>
      <c r="AB63" s="170"/>
      <c r="AC63" s="170"/>
      <c r="AD63" s="170"/>
      <c r="AE63" s="170"/>
      <c r="AF63" s="170"/>
      <c r="AG63" s="170"/>
      <c r="AH63" s="170"/>
      <c r="AI63" s="170"/>
      <c r="AJ63" s="170"/>
      <c r="AK63" s="189"/>
      <c r="AL63" s="189"/>
      <c r="AM63" s="189"/>
      <c r="AN63" s="189"/>
      <c r="AO63" s="170"/>
    </row>
    <row r="64" spans="1:4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45"/>
      <c r="M64" s="45"/>
      <c r="N64" s="45"/>
      <c r="O64" s="45"/>
      <c r="P64" s="45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170"/>
      <c r="AB64" s="170"/>
      <c r="AC64" s="170"/>
      <c r="AD64" s="170"/>
      <c r="AE64" s="170"/>
      <c r="AF64" s="170"/>
      <c r="AG64" s="170"/>
      <c r="AH64" s="170"/>
      <c r="AI64" s="170"/>
      <c r="AJ64" s="170"/>
      <c r="AK64" s="189"/>
      <c r="AL64" s="189"/>
      <c r="AM64" s="189"/>
      <c r="AN64" s="189"/>
      <c r="AO64" s="170"/>
    </row>
    <row r="65" spans="1:4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45"/>
      <c r="M65" s="45"/>
      <c r="N65" s="45"/>
      <c r="O65" s="45"/>
      <c r="P65" s="45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170"/>
      <c r="AB65" s="170"/>
      <c r="AC65" s="170"/>
      <c r="AD65" s="170"/>
      <c r="AE65" s="170"/>
      <c r="AF65" s="170"/>
      <c r="AG65" s="170"/>
      <c r="AH65" s="170"/>
      <c r="AI65" s="170"/>
      <c r="AJ65" s="170"/>
      <c r="AK65" s="189"/>
      <c r="AL65" s="189"/>
      <c r="AM65" s="189"/>
      <c r="AN65" s="189"/>
      <c r="AO65" s="170"/>
    </row>
    <row r="66" spans="1:4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45"/>
      <c r="M66" s="45"/>
      <c r="N66" s="45"/>
      <c r="O66" s="45"/>
      <c r="P66" s="45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170"/>
      <c r="AB66" s="170"/>
      <c r="AC66" s="170"/>
      <c r="AD66" s="170"/>
      <c r="AE66" s="170"/>
      <c r="AF66" s="170"/>
      <c r="AG66" s="170"/>
      <c r="AH66" s="170"/>
      <c r="AI66" s="170"/>
      <c r="AJ66" s="170"/>
      <c r="AK66" s="189"/>
      <c r="AL66" s="189"/>
      <c r="AM66" s="189"/>
      <c r="AN66" s="189"/>
      <c r="AO66" s="170"/>
    </row>
    <row r="67" spans="1:4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45"/>
      <c r="M67" s="45"/>
      <c r="N67" s="45"/>
      <c r="O67" s="45"/>
      <c r="P67" s="45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89"/>
      <c r="AL67" s="189"/>
      <c r="AM67" s="189"/>
      <c r="AN67" s="189"/>
      <c r="AO67" s="170"/>
    </row>
    <row r="68" spans="1:4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45"/>
      <c r="M68" s="45"/>
      <c r="N68" s="45"/>
      <c r="O68" s="45"/>
      <c r="P68" s="45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89"/>
      <c r="AL68" s="189"/>
      <c r="AM68" s="189"/>
      <c r="AN68" s="189"/>
      <c r="AO68" s="170"/>
    </row>
    <row r="69" spans="1:4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45"/>
      <c r="M69" s="45"/>
      <c r="N69" s="45"/>
      <c r="O69" s="45"/>
      <c r="P69" s="45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89"/>
      <c r="AL69" s="189"/>
      <c r="AM69" s="189"/>
      <c r="AN69" s="189"/>
      <c r="AO69" s="170"/>
    </row>
    <row r="70" spans="1:4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45"/>
      <c r="M70" s="45"/>
      <c r="N70" s="45"/>
      <c r="O70" s="45"/>
      <c r="P70" s="45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170"/>
      <c r="AB70" s="170"/>
      <c r="AC70" s="170"/>
      <c r="AD70" s="170"/>
      <c r="AE70" s="170"/>
      <c r="AF70" s="170"/>
      <c r="AG70" s="170"/>
      <c r="AH70" s="170"/>
      <c r="AI70" s="170"/>
      <c r="AJ70" s="170"/>
      <c r="AK70" s="189"/>
      <c r="AL70" s="189"/>
      <c r="AM70" s="189"/>
      <c r="AN70" s="189"/>
      <c r="AO70" s="170"/>
    </row>
    <row r="71" spans="1:4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45"/>
      <c r="M71" s="45"/>
      <c r="N71" s="45"/>
      <c r="O71" s="45"/>
      <c r="P71" s="45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89"/>
      <c r="AL71" s="189"/>
      <c r="AM71" s="189"/>
      <c r="AN71" s="189"/>
      <c r="AO71" s="170"/>
    </row>
    <row r="72" spans="1:4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45"/>
      <c r="M72" s="45"/>
      <c r="N72" s="45"/>
      <c r="O72" s="45"/>
      <c r="P72" s="45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89"/>
      <c r="AL72" s="189"/>
      <c r="AM72" s="189"/>
      <c r="AN72" s="189"/>
      <c r="AO72" s="170"/>
    </row>
    <row r="73" spans="1:4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45"/>
      <c r="M73" s="45"/>
      <c r="N73" s="45"/>
      <c r="O73" s="45"/>
      <c r="P73" s="45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89"/>
      <c r="AL73" s="189"/>
      <c r="AM73" s="189"/>
      <c r="AN73" s="189"/>
      <c r="AO73" s="170"/>
    </row>
    <row r="74" spans="1:4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45"/>
      <c r="M74" s="45"/>
      <c r="N74" s="45"/>
      <c r="O74" s="45"/>
      <c r="P74" s="45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89"/>
      <c r="AL74" s="189"/>
      <c r="AM74" s="189"/>
      <c r="AN74" s="189"/>
      <c r="AO74" s="170"/>
    </row>
    <row r="75" spans="1:4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45"/>
      <c r="M75" s="45"/>
      <c r="N75" s="45"/>
      <c r="O75" s="45"/>
      <c r="P75" s="45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89"/>
      <c r="AL75" s="189"/>
      <c r="AM75" s="189"/>
      <c r="AN75" s="189"/>
      <c r="AO75" s="170"/>
    </row>
    <row r="76" spans="1:4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45"/>
      <c r="M76" s="45"/>
      <c r="N76" s="45"/>
      <c r="O76" s="45"/>
      <c r="P76" s="45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89"/>
      <c r="AL76" s="189"/>
      <c r="AM76" s="189"/>
      <c r="AN76" s="189"/>
      <c r="AO76" s="170"/>
    </row>
    <row r="77" spans="1:4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45"/>
      <c r="M77" s="45"/>
      <c r="N77" s="45"/>
      <c r="O77" s="45"/>
      <c r="P77" s="45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89"/>
      <c r="AL77" s="189"/>
      <c r="AM77" s="189"/>
      <c r="AN77" s="189"/>
      <c r="AO77" s="170"/>
    </row>
    <row r="78" spans="1:4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45"/>
      <c r="M78" s="45"/>
      <c r="N78" s="45"/>
      <c r="O78" s="45"/>
      <c r="P78" s="45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89"/>
      <c r="AL78" s="189"/>
      <c r="AM78" s="189"/>
      <c r="AN78" s="189"/>
      <c r="AO78" s="170"/>
    </row>
    <row r="79" spans="1:4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45"/>
      <c r="M79" s="45"/>
      <c r="N79" s="45"/>
      <c r="O79" s="45"/>
      <c r="P79" s="45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170"/>
      <c r="AB79" s="170"/>
      <c r="AC79" s="170"/>
      <c r="AD79" s="170"/>
      <c r="AE79" s="170"/>
      <c r="AF79" s="170"/>
      <c r="AG79" s="170"/>
      <c r="AH79" s="170"/>
      <c r="AI79" s="170"/>
      <c r="AJ79" s="170"/>
      <c r="AK79" s="189"/>
      <c r="AL79" s="189"/>
      <c r="AM79" s="189"/>
      <c r="AN79" s="189"/>
      <c r="AO79" s="170"/>
    </row>
    <row r="80" spans="1:4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45"/>
      <c r="M80" s="45"/>
      <c r="N80" s="45"/>
      <c r="O80" s="45"/>
      <c r="P80" s="45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170"/>
      <c r="AB80" s="170"/>
      <c r="AC80" s="170"/>
      <c r="AD80" s="170"/>
      <c r="AE80" s="170"/>
      <c r="AF80" s="170"/>
      <c r="AG80" s="170"/>
      <c r="AH80" s="170"/>
      <c r="AI80" s="170"/>
      <c r="AJ80" s="170"/>
      <c r="AK80" s="189"/>
      <c r="AL80" s="189"/>
      <c r="AM80" s="189"/>
      <c r="AN80" s="189"/>
      <c r="AO80" s="170"/>
    </row>
    <row r="81" spans="1:4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45"/>
      <c r="M81" s="45"/>
      <c r="N81" s="45"/>
      <c r="O81" s="45"/>
      <c r="P81" s="45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170"/>
      <c r="AB81" s="170"/>
      <c r="AC81" s="170"/>
      <c r="AD81" s="170"/>
      <c r="AE81" s="170"/>
      <c r="AF81" s="170"/>
      <c r="AG81" s="170"/>
      <c r="AH81" s="170"/>
      <c r="AI81" s="170"/>
      <c r="AJ81" s="170"/>
      <c r="AK81" s="189"/>
      <c r="AL81" s="189"/>
      <c r="AM81" s="189"/>
      <c r="AN81" s="189"/>
      <c r="AO81" s="170"/>
    </row>
    <row r="82" spans="1:4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45"/>
      <c r="M82" s="45"/>
      <c r="N82" s="45"/>
      <c r="O82" s="45"/>
      <c r="P82" s="45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170"/>
      <c r="AB82" s="170"/>
      <c r="AC82" s="170"/>
      <c r="AD82" s="170"/>
      <c r="AE82" s="170"/>
      <c r="AF82" s="170"/>
      <c r="AG82" s="170"/>
      <c r="AH82" s="170"/>
      <c r="AI82" s="170"/>
      <c r="AJ82" s="170"/>
      <c r="AK82" s="189"/>
      <c r="AL82" s="189"/>
      <c r="AM82" s="189"/>
      <c r="AN82" s="189"/>
      <c r="AO82" s="170"/>
    </row>
    <row r="83" spans="1:4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45"/>
      <c r="M83" s="45"/>
      <c r="N83" s="45"/>
      <c r="O83" s="45"/>
      <c r="P83" s="45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170"/>
      <c r="AB83" s="170"/>
      <c r="AC83" s="170"/>
      <c r="AD83" s="170"/>
      <c r="AE83" s="170"/>
      <c r="AF83" s="170"/>
      <c r="AG83" s="170"/>
      <c r="AH83" s="170"/>
      <c r="AI83" s="170"/>
      <c r="AJ83" s="170"/>
      <c r="AK83" s="189"/>
      <c r="AL83" s="189"/>
      <c r="AM83" s="189"/>
      <c r="AN83" s="189"/>
      <c r="AO83" s="170"/>
    </row>
    <row r="84" spans="1:4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45"/>
      <c r="M84" s="45"/>
      <c r="N84" s="45"/>
      <c r="O84" s="45"/>
      <c r="P84" s="45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170"/>
      <c r="AB84" s="170"/>
      <c r="AC84" s="170"/>
      <c r="AD84" s="170"/>
      <c r="AE84" s="170"/>
      <c r="AF84" s="170"/>
      <c r="AG84" s="170"/>
      <c r="AH84" s="170"/>
      <c r="AI84" s="170"/>
      <c r="AJ84" s="170"/>
      <c r="AK84" s="189"/>
      <c r="AL84" s="189"/>
      <c r="AM84" s="189"/>
      <c r="AN84" s="189"/>
      <c r="AO84" s="170"/>
    </row>
    <row r="85" spans="1:4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45"/>
      <c r="M85" s="45"/>
      <c r="N85" s="45"/>
      <c r="O85" s="45"/>
      <c r="P85" s="45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170"/>
      <c r="AB85" s="170"/>
      <c r="AC85" s="170"/>
      <c r="AD85" s="170"/>
      <c r="AE85" s="170"/>
      <c r="AF85" s="170"/>
      <c r="AG85" s="170"/>
      <c r="AH85" s="170"/>
      <c r="AI85" s="170"/>
      <c r="AJ85" s="170"/>
      <c r="AK85" s="189"/>
      <c r="AL85" s="189"/>
      <c r="AM85" s="189"/>
      <c r="AN85" s="189"/>
      <c r="AO85" s="170"/>
    </row>
    <row r="86" spans="1:4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45"/>
      <c r="M86" s="45"/>
      <c r="N86" s="45"/>
      <c r="O86" s="45"/>
      <c r="P86" s="45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170"/>
      <c r="AB86" s="170"/>
      <c r="AC86" s="170"/>
      <c r="AD86" s="170"/>
      <c r="AE86" s="170"/>
      <c r="AF86" s="170"/>
      <c r="AG86" s="170"/>
      <c r="AH86" s="170"/>
      <c r="AI86" s="170"/>
      <c r="AJ86" s="170"/>
      <c r="AK86" s="189"/>
      <c r="AL86" s="189"/>
      <c r="AM86" s="189"/>
      <c r="AN86" s="189"/>
      <c r="AO86" s="170"/>
    </row>
    <row r="87" spans="1:4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45"/>
      <c r="M87" s="45"/>
      <c r="N87" s="45"/>
      <c r="O87" s="45"/>
      <c r="P87" s="45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170"/>
      <c r="AB87" s="170"/>
      <c r="AC87" s="170"/>
      <c r="AD87" s="170"/>
      <c r="AE87" s="170"/>
      <c r="AF87" s="170"/>
      <c r="AG87" s="170"/>
      <c r="AH87" s="170"/>
      <c r="AI87" s="170"/>
      <c r="AJ87" s="170"/>
      <c r="AK87" s="189"/>
      <c r="AL87" s="189"/>
      <c r="AM87" s="189"/>
      <c r="AN87" s="189"/>
      <c r="AO87" s="170"/>
    </row>
    <row r="88" spans="1:4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45"/>
      <c r="M88" s="45"/>
      <c r="N88" s="45"/>
      <c r="O88" s="45"/>
      <c r="P88" s="45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170"/>
      <c r="AB88" s="170"/>
      <c r="AC88" s="170"/>
      <c r="AD88" s="170"/>
      <c r="AE88" s="170"/>
      <c r="AF88" s="170"/>
      <c r="AG88" s="170"/>
      <c r="AH88" s="170"/>
      <c r="AI88" s="170"/>
      <c r="AJ88" s="170"/>
      <c r="AK88" s="189"/>
      <c r="AL88" s="189"/>
      <c r="AM88" s="189"/>
      <c r="AN88" s="189"/>
      <c r="AO88" s="170"/>
    </row>
    <row r="89" spans="1:4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45"/>
      <c r="M89" s="45"/>
      <c r="N89" s="45"/>
      <c r="O89" s="45"/>
      <c r="P89" s="45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170"/>
      <c r="AB89" s="170"/>
      <c r="AC89" s="170"/>
      <c r="AD89" s="170"/>
      <c r="AE89" s="170"/>
      <c r="AF89" s="170"/>
      <c r="AG89" s="170"/>
      <c r="AH89" s="170"/>
      <c r="AI89" s="170"/>
      <c r="AJ89" s="170"/>
      <c r="AK89" s="189"/>
      <c r="AL89" s="189"/>
      <c r="AM89" s="189"/>
      <c r="AN89" s="189"/>
      <c r="AO89" s="170"/>
    </row>
    <row r="90" spans="1:4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45"/>
      <c r="M90" s="45"/>
      <c r="N90" s="45"/>
      <c r="O90" s="45"/>
      <c r="P90" s="45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170"/>
      <c r="AB90" s="170"/>
      <c r="AC90" s="170"/>
      <c r="AD90" s="170"/>
      <c r="AE90" s="170"/>
      <c r="AF90" s="170"/>
      <c r="AG90" s="170"/>
      <c r="AH90" s="170"/>
      <c r="AI90" s="170"/>
      <c r="AJ90" s="170"/>
      <c r="AK90" s="189"/>
      <c r="AL90" s="189"/>
      <c r="AM90" s="189"/>
      <c r="AN90" s="189"/>
      <c r="AO90" s="170"/>
    </row>
    <row r="91" spans="1:4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45"/>
      <c r="M91" s="45"/>
      <c r="N91" s="45"/>
      <c r="O91" s="45"/>
      <c r="P91" s="45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170"/>
      <c r="AB91" s="170"/>
      <c r="AC91" s="170"/>
      <c r="AD91" s="170"/>
      <c r="AE91" s="170"/>
      <c r="AF91" s="170"/>
      <c r="AG91" s="170"/>
      <c r="AH91" s="170"/>
      <c r="AI91" s="170"/>
      <c r="AJ91" s="170"/>
      <c r="AK91" s="189"/>
      <c r="AL91" s="189"/>
      <c r="AM91" s="189"/>
      <c r="AN91" s="189"/>
      <c r="AO91" s="170"/>
    </row>
    <row r="92" spans="1:4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45"/>
      <c r="M92" s="45"/>
      <c r="N92" s="45"/>
      <c r="O92" s="45"/>
      <c r="P92" s="45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170"/>
      <c r="AB92" s="170"/>
      <c r="AC92" s="170"/>
      <c r="AD92" s="170"/>
      <c r="AE92" s="170"/>
      <c r="AF92" s="170"/>
      <c r="AG92" s="170"/>
      <c r="AH92" s="170"/>
      <c r="AI92" s="170"/>
      <c r="AJ92" s="170"/>
      <c r="AK92" s="189"/>
      <c r="AL92" s="189"/>
      <c r="AM92" s="189"/>
      <c r="AN92" s="189"/>
      <c r="AO92" s="170"/>
    </row>
    <row r="93" spans="1:4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45"/>
      <c r="M93" s="45"/>
      <c r="N93" s="45"/>
      <c r="O93" s="45"/>
      <c r="P93" s="45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170"/>
      <c r="AB93" s="170"/>
      <c r="AC93" s="170"/>
      <c r="AD93" s="170"/>
      <c r="AE93" s="170"/>
      <c r="AF93" s="170"/>
      <c r="AG93" s="170"/>
      <c r="AH93" s="170"/>
      <c r="AI93" s="170"/>
      <c r="AJ93" s="170"/>
      <c r="AK93" s="189"/>
      <c r="AL93" s="189"/>
      <c r="AM93" s="189"/>
      <c r="AN93" s="189"/>
      <c r="AO93" s="170"/>
    </row>
    <row r="94" spans="1:4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45"/>
      <c r="M94" s="45"/>
      <c r="N94" s="45"/>
      <c r="O94" s="45"/>
      <c r="P94" s="45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170"/>
      <c r="AB94" s="170"/>
      <c r="AC94" s="170"/>
      <c r="AD94" s="170"/>
      <c r="AE94" s="170"/>
      <c r="AF94" s="170"/>
      <c r="AG94" s="170"/>
      <c r="AH94" s="170"/>
      <c r="AI94" s="170"/>
      <c r="AJ94" s="170"/>
      <c r="AK94" s="189"/>
      <c r="AL94" s="189"/>
      <c r="AM94" s="189"/>
      <c r="AN94" s="189"/>
      <c r="AO94" s="170"/>
    </row>
    <row r="95" spans="1:4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45"/>
      <c r="M95" s="45"/>
      <c r="N95" s="45"/>
      <c r="O95" s="45"/>
      <c r="P95" s="45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170"/>
      <c r="AB95" s="170"/>
      <c r="AC95" s="170"/>
      <c r="AD95" s="170"/>
      <c r="AE95" s="170"/>
      <c r="AF95" s="170"/>
      <c r="AG95" s="170"/>
      <c r="AH95" s="170"/>
      <c r="AI95" s="170"/>
      <c r="AJ95" s="170"/>
      <c r="AK95" s="189"/>
      <c r="AL95" s="189"/>
      <c r="AM95" s="189"/>
      <c r="AN95" s="189"/>
      <c r="AO95" s="170"/>
    </row>
    <row r="96" spans="1:4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45"/>
      <c r="M96" s="45"/>
      <c r="N96" s="45"/>
      <c r="O96" s="45"/>
      <c r="P96" s="45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170"/>
      <c r="AB96" s="170"/>
      <c r="AC96" s="170"/>
      <c r="AD96" s="170"/>
      <c r="AE96" s="170"/>
      <c r="AF96" s="170"/>
      <c r="AG96" s="170"/>
      <c r="AH96" s="170"/>
      <c r="AI96" s="170"/>
      <c r="AJ96" s="170"/>
      <c r="AK96" s="189"/>
      <c r="AL96" s="189"/>
      <c r="AM96" s="189"/>
      <c r="AN96" s="189"/>
      <c r="AO96" s="170"/>
    </row>
    <row r="97" spans="1:4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45"/>
      <c r="M97" s="45"/>
      <c r="N97" s="45"/>
      <c r="O97" s="45"/>
      <c r="P97" s="45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170"/>
      <c r="AB97" s="170"/>
      <c r="AC97" s="170"/>
      <c r="AD97" s="170"/>
      <c r="AE97" s="170"/>
      <c r="AF97" s="170"/>
      <c r="AG97" s="170"/>
      <c r="AH97" s="170"/>
      <c r="AI97" s="170"/>
      <c r="AJ97" s="170"/>
      <c r="AK97" s="189"/>
      <c r="AL97" s="189"/>
      <c r="AM97" s="189"/>
      <c r="AN97" s="189"/>
      <c r="AO97" s="170"/>
    </row>
    <row r="98" spans="1:4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45"/>
      <c r="M98" s="45"/>
      <c r="N98" s="45"/>
      <c r="O98" s="45"/>
      <c r="P98" s="45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170"/>
      <c r="AB98" s="170"/>
      <c r="AC98" s="170"/>
      <c r="AD98" s="170"/>
      <c r="AE98" s="170"/>
      <c r="AF98" s="170"/>
      <c r="AG98" s="170"/>
      <c r="AH98" s="170"/>
      <c r="AI98" s="170"/>
      <c r="AJ98" s="170"/>
      <c r="AK98" s="189"/>
      <c r="AL98" s="189"/>
      <c r="AM98" s="189"/>
      <c r="AN98" s="189"/>
      <c r="AO98" s="170"/>
    </row>
    <row r="99" spans="1:4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45"/>
      <c r="M99" s="45"/>
      <c r="N99" s="45"/>
      <c r="O99" s="45"/>
      <c r="P99" s="45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170"/>
      <c r="AB99" s="170"/>
      <c r="AC99" s="170"/>
      <c r="AD99" s="170"/>
      <c r="AE99" s="170"/>
      <c r="AF99" s="170"/>
      <c r="AG99" s="170"/>
      <c r="AH99" s="170"/>
      <c r="AI99" s="170"/>
      <c r="AJ99" s="170"/>
      <c r="AK99" s="189"/>
      <c r="AL99" s="189"/>
      <c r="AM99" s="189"/>
      <c r="AN99" s="189"/>
      <c r="AO99" s="170"/>
    </row>
    <row r="100" spans="1:4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45"/>
      <c r="M100" s="45"/>
      <c r="N100" s="45"/>
      <c r="O100" s="45"/>
      <c r="P100" s="45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170"/>
      <c r="AB100" s="170"/>
      <c r="AC100" s="170"/>
      <c r="AD100" s="170"/>
      <c r="AE100" s="170"/>
      <c r="AF100" s="170"/>
      <c r="AG100" s="170"/>
      <c r="AH100" s="170"/>
      <c r="AI100" s="170"/>
      <c r="AJ100" s="170"/>
      <c r="AK100" s="189"/>
      <c r="AL100" s="189"/>
      <c r="AM100" s="189"/>
      <c r="AN100" s="189"/>
      <c r="AO100" s="170"/>
    </row>
    <row r="101" spans="1:4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45"/>
      <c r="M101" s="45"/>
      <c r="N101" s="45"/>
      <c r="O101" s="45"/>
      <c r="P101" s="45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170"/>
      <c r="AB101" s="170"/>
      <c r="AC101" s="170"/>
      <c r="AD101" s="170"/>
      <c r="AE101" s="170"/>
      <c r="AF101" s="170"/>
      <c r="AG101" s="170"/>
      <c r="AH101" s="170"/>
      <c r="AI101" s="170"/>
      <c r="AJ101" s="170"/>
      <c r="AK101" s="189"/>
      <c r="AL101" s="189"/>
      <c r="AM101" s="189"/>
      <c r="AN101" s="189"/>
      <c r="AO101" s="170"/>
    </row>
    <row r="102" spans="1:4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45"/>
      <c r="M102" s="45"/>
      <c r="N102" s="45"/>
      <c r="O102" s="45"/>
      <c r="P102" s="45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170"/>
      <c r="AB102" s="170"/>
      <c r="AC102" s="170"/>
      <c r="AD102" s="170"/>
      <c r="AE102" s="170"/>
      <c r="AF102" s="170"/>
      <c r="AG102" s="170"/>
      <c r="AH102" s="170"/>
      <c r="AI102" s="170"/>
      <c r="AJ102" s="170"/>
      <c r="AK102" s="189"/>
      <c r="AL102" s="189"/>
      <c r="AM102" s="189"/>
      <c r="AN102" s="189"/>
      <c r="AO102" s="170"/>
    </row>
    <row r="103" spans="1:4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45"/>
      <c r="M103" s="45"/>
      <c r="N103" s="45"/>
      <c r="O103" s="45"/>
      <c r="P103" s="45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170"/>
      <c r="AB103" s="170"/>
      <c r="AC103" s="170"/>
      <c r="AD103" s="170"/>
      <c r="AE103" s="170"/>
      <c r="AF103" s="170"/>
      <c r="AG103" s="170"/>
      <c r="AH103" s="170"/>
      <c r="AI103" s="170"/>
      <c r="AJ103" s="170"/>
      <c r="AK103" s="189"/>
      <c r="AL103" s="189"/>
      <c r="AM103" s="189"/>
      <c r="AN103" s="189"/>
    </row>
    <row r="104" spans="1:4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45"/>
      <c r="M104" s="45"/>
      <c r="N104" s="45"/>
      <c r="O104" s="45"/>
      <c r="P104" s="45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170"/>
      <c r="AB104" s="170"/>
      <c r="AC104" s="170"/>
      <c r="AD104" s="170"/>
      <c r="AE104" s="170"/>
      <c r="AF104" s="170"/>
      <c r="AG104" s="170"/>
      <c r="AH104" s="170"/>
      <c r="AI104" s="170"/>
      <c r="AJ104" s="170"/>
      <c r="AK104" s="189"/>
      <c r="AL104" s="189"/>
      <c r="AM104" s="189"/>
      <c r="AN104" s="189"/>
    </row>
    <row r="105" spans="1:41"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170"/>
      <c r="AB105" s="170"/>
      <c r="AC105" s="170"/>
      <c r="AD105" s="170"/>
      <c r="AE105" s="170"/>
      <c r="AF105" s="170"/>
      <c r="AG105" s="170"/>
      <c r="AH105" s="170"/>
      <c r="AI105" s="170"/>
      <c r="AJ105" s="170"/>
      <c r="AK105" s="189"/>
      <c r="AL105" s="189"/>
      <c r="AM105" s="189"/>
      <c r="AN105" s="189"/>
    </row>
    <row r="106" spans="1:41"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170"/>
      <c r="AB106" s="170"/>
      <c r="AC106" s="170"/>
      <c r="AD106" s="170"/>
      <c r="AE106" s="170"/>
      <c r="AF106" s="170"/>
      <c r="AG106" s="170"/>
      <c r="AH106" s="170"/>
      <c r="AI106" s="170"/>
      <c r="AJ106" s="170"/>
      <c r="AK106" s="189"/>
      <c r="AL106" s="189"/>
      <c r="AM106" s="189"/>
      <c r="AN106" s="189"/>
      <c r="AO106" s="190"/>
    </row>
    <row r="107" spans="1:41"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170"/>
      <c r="AB107" s="170"/>
      <c r="AC107" s="170"/>
      <c r="AD107" s="170"/>
      <c r="AE107" s="170"/>
      <c r="AF107" s="170"/>
      <c r="AG107" s="170"/>
      <c r="AH107" s="170"/>
      <c r="AI107" s="170"/>
      <c r="AJ107" s="170"/>
      <c r="AK107" s="189"/>
      <c r="AL107" s="189"/>
      <c r="AM107" s="189"/>
      <c r="AN107" s="189"/>
      <c r="AO107" s="190"/>
    </row>
    <row r="108" spans="1:41"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170"/>
      <c r="AB108" s="170"/>
      <c r="AC108" s="170"/>
      <c r="AD108" s="170"/>
      <c r="AE108" s="170"/>
      <c r="AF108" s="170"/>
      <c r="AG108" s="170"/>
      <c r="AH108" s="170"/>
      <c r="AI108" s="170"/>
      <c r="AJ108" s="170"/>
      <c r="AK108" s="189"/>
      <c r="AL108" s="189"/>
      <c r="AM108" s="189"/>
      <c r="AN108" s="189"/>
      <c r="AO108" s="190"/>
    </row>
    <row r="109" spans="1:41"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O109" s="190"/>
    </row>
    <row r="110" spans="1:41">
      <c r="T110" s="26"/>
      <c r="U110" s="26"/>
      <c r="V110" s="26"/>
      <c r="W110" s="26"/>
      <c r="X110" s="26"/>
      <c r="Y110" s="26"/>
      <c r="Z110" s="26"/>
      <c r="AO110" s="190"/>
    </row>
    <row r="111" spans="1:41">
      <c r="T111" s="26"/>
      <c r="U111" s="26"/>
      <c r="V111" s="26"/>
      <c r="W111" s="26"/>
      <c r="X111" s="26"/>
      <c r="Y111" s="26"/>
      <c r="Z111" s="26"/>
      <c r="AO111" s="190"/>
    </row>
    <row r="112" spans="1:41">
      <c r="T112" s="26"/>
      <c r="U112" s="26"/>
      <c r="V112" s="26"/>
      <c r="W112" s="26"/>
      <c r="X112" s="26"/>
      <c r="Y112" s="26"/>
      <c r="Z112" s="26"/>
      <c r="AA112" s="190"/>
      <c r="AB112" s="190"/>
      <c r="AC112" s="190"/>
      <c r="AD112" s="190"/>
      <c r="AE112" s="190"/>
      <c r="AF112" s="190"/>
      <c r="AG112" s="190"/>
      <c r="AH112" s="190"/>
      <c r="AI112" s="190"/>
      <c r="AJ112" s="190"/>
      <c r="AK112" s="191"/>
      <c r="AL112" s="191"/>
      <c r="AM112" s="191"/>
      <c r="AN112" s="191"/>
      <c r="AO112" s="190"/>
    </row>
    <row r="113" spans="1:4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AA113" s="190"/>
      <c r="AB113" s="190"/>
      <c r="AC113" s="190"/>
      <c r="AD113" s="190"/>
      <c r="AE113" s="190"/>
      <c r="AF113" s="190"/>
      <c r="AG113" s="190"/>
      <c r="AH113" s="190"/>
      <c r="AI113" s="190"/>
      <c r="AJ113" s="190"/>
      <c r="AK113" s="191"/>
      <c r="AL113" s="191"/>
      <c r="AM113" s="191"/>
      <c r="AN113" s="191"/>
      <c r="AO113" s="190"/>
    </row>
    <row r="114" spans="1:4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AA114" s="190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1"/>
      <c r="AL114" s="191"/>
      <c r="AM114" s="191"/>
      <c r="AN114" s="191"/>
      <c r="AO114" s="190"/>
    </row>
    <row r="115" spans="1:4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AA115" s="190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1"/>
      <c r="AL115" s="191"/>
      <c r="AM115" s="191"/>
      <c r="AN115" s="191"/>
      <c r="AO115" s="190"/>
    </row>
    <row r="116" spans="1:4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1"/>
      <c r="AL116" s="191"/>
      <c r="AM116" s="191"/>
      <c r="AN116" s="191"/>
      <c r="AO116" s="190"/>
    </row>
    <row r="117" spans="1:4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190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1"/>
      <c r="AL117" s="191"/>
      <c r="AM117" s="191"/>
      <c r="AN117" s="191"/>
      <c r="AO117" s="190"/>
    </row>
    <row r="118" spans="1:4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190"/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1"/>
      <c r="AL118" s="191"/>
      <c r="AM118" s="191"/>
      <c r="AN118" s="191"/>
      <c r="AO118" s="190"/>
    </row>
    <row r="119" spans="1:4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190"/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1"/>
      <c r="AL119" s="191"/>
      <c r="AM119" s="191"/>
      <c r="AN119" s="191"/>
      <c r="AO119" s="190"/>
    </row>
    <row r="120" spans="1:4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190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1"/>
      <c r="AL120" s="191"/>
      <c r="AM120" s="191"/>
      <c r="AN120" s="191"/>
      <c r="AO120" s="190"/>
    </row>
    <row r="121" spans="1:4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190"/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1"/>
      <c r="AL121" s="191"/>
      <c r="AM121" s="191"/>
      <c r="AN121" s="191"/>
      <c r="AO121" s="190"/>
    </row>
    <row r="122" spans="1:4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1"/>
      <c r="AL122" s="191"/>
      <c r="AM122" s="191"/>
      <c r="AN122" s="191"/>
      <c r="AO122" s="190"/>
    </row>
    <row r="123" spans="1:4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190"/>
      <c r="AB123" s="190"/>
      <c r="AC123" s="190"/>
      <c r="AD123" s="190"/>
      <c r="AE123" s="190"/>
      <c r="AF123" s="190"/>
      <c r="AG123" s="190"/>
      <c r="AH123" s="190"/>
      <c r="AI123" s="190"/>
      <c r="AJ123" s="190"/>
      <c r="AK123" s="191"/>
      <c r="AL123" s="191"/>
      <c r="AM123" s="191"/>
      <c r="AN123" s="191"/>
      <c r="AO123" s="190"/>
    </row>
    <row r="124" spans="1:4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190"/>
      <c r="AB124" s="190"/>
      <c r="AC124" s="190"/>
      <c r="AD124" s="190"/>
      <c r="AE124" s="190"/>
      <c r="AF124" s="190"/>
      <c r="AG124" s="190"/>
      <c r="AH124" s="190"/>
      <c r="AI124" s="190"/>
      <c r="AJ124" s="190"/>
      <c r="AK124" s="191"/>
      <c r="AL124" s="191"/>
      <c r="AM124" s="191"/>
      <c r="AN124" s="191"/>
      <c r="AO124" s="190"/>
    </row>
    <row r="125" spans="1:4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190"/>
      <c r="AB125" s="190"/>
      <c r="AC125" s="190"/>
      <c r="AD125" s="190"/>
      <c r="AE125" s="190"/>
      <c r="AF125" s="190"/>
      <c r="AG125" s="190"/>
      <c r="AH125" s="190"/>
      <c r="AI125" s="190"/>
      <c r="AJ125" s="190"/>
      <c r="AK125" s="191"/>
      <c r="AL125" s="191"/>
      <c r="AM125" s="191"/>
      <c r="AN125" s="191"/>
      <c r="AO125" s="190"/>
    </row>
    <row r="126" spans="1:4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190"/>
      <c r="AB126" s="190"/>
      <c r="AC126" s="190"/>
      <c r="AD126" s="190"/>
      <c r="AE126" s="190"/>
      <c r="AF126" s="190"/>
      <c r="AG126" s="190"/>
      <c r="AH126" s="190"/>
      <c r="AI126" s="190"/>
      <c r="AJ126" s="190"/>
      <c r="AK126" s="191"/>
      <c r="AL126" s="191"/>
      <c r="AM126" s="191"/>
      <c r="AN126" s="191"/>
      <c r="AO126" s="190"/>
    </row>
    <row r="127" spans="1:4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190"/>
      <c r="AB127" s="190"/>
      <c r="AC127" s="190"/>
      <c r="AD127" s="190"/>
      <c r="AE127" s="190"/>
      <c r="AF127" s="190"/>
      <c r="AG127" s="190"/>
      <c r="AH127" s="190"/>
      <c r="AI127" s="190"/>
      <c r="AJ127" s="190"/>
      <c r="AK127" s="191"/>
      <c r="AL127" s="191"/>
      <c r="AM127" s="191"/>
      <c r="AN127" s="191"/>
      <c r="AO127" s="190"/>
    </row>
    <row r="128" spans="1:4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190"/>
      <c r="AB128" s="190"/>
      <c r="AC128" s="190"/>
      <c r="AD128" s="190"/>
      <c r="AE128" s="190"/>
      <c r="AF128" s="190"/>
      <c r="AG128" s="190"/>
      <c r="AH128" s="190"/>
      <c r="AI128" s="190"/>
      <c r="AJ128" s="190"/>
      <c r="AK128" s="191"/>
      <c r="AL128" s="191"/>
      <c r="AM128" s="191"/>
      <c r="AN128" s="191"/>
      <c r="AO128" s="190"/>
    </row>
    <row r="129" spans="1:4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190"/>
      <c r="AB129" s="190"/>
      <c r="AC129" s="190"/>
      <c r="AD129" s="190"/>
      <c r="AE129" s="190"/>
      <c r="AF129" s="190"/>
      <c r="AG129" s="190"/>
      <c r="AH129" s="190"/>
      <c r="AI129" s="190"/>
      <c r="AJ129" s="190"/>
      <c r="AK129" s="191"/>
      <c r="AL129" s="191"/>
      <c r="AM129" s="191"/>
      <c r="AN129" s="191"/>
      <c r="AO129" s="190"/>
    </row>
    <row r="130" spans="1:4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190"/>
      <c r="AB130" s="190"/>
      <c r="AC130" s="190"/>
      <c r="AD130" s="190"/>
      <c r="AE130" s="190"/>
      <c r="AF130" s="190"/>
      <c r="AG130" s="190"/>
      <c r="AH130" s="190"/>
      <c r="AI130" s="190"/>
      <c r="AJ130" s="190"/>
      <c r="AK130" s="191"/>
      <c r="AL130" s="191"/>
      <c r="AM130" s="191"/>
      <c r="AN130" s="191"/>
      <c r="AO130" s="190"/>
    </row>
    <row r="131" spans="1:4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190"/>
      <c r="AB131" s="190"/>
      <c r="AC131" s="190"/>
      <c r="AD131" s="190"/>
      <c r="AE131" s="190"/>
      <c r="AF131" s="190"/>
      <c r="AG131" s="190"/>
      <c r="AH131" s="190"/>
      <c r="AI131" s="190"/>
      <c r="AJ131" s="190"/>
      <c r="AK131" s="191"/>
      <c r="AL131" s="191"/>
      <c r="AM131" s="191"/>
      <c r="AN131" s="191"/>
      <c r="AO131" s="190"/>
    </row>
    <row r="132" spans="1:4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190"/>
      <c r="AB132" s="190"/>
      <c r="AC132" s="190"/>
      <c r="AD132" s="190"/>
      <c r="AE132" s="190"/>
      <c r="AF132" s="190"/>
      <c r="AG132" s="190"/>
      <c r="AH132" s="190"/>
      <c r="AI132" s="190"/>
      <c r="AJ132" s="190"/>
      <c r="AK132" s="191"/>
      <c r="AL132" s="191"/>
      <c r="AM132" s="191"/>
      <c r="AN132" s="191"/>
      <c r="AO132" s="190"/>
    </row>
    <row r="133" spans="1:4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  <c r="AA133" s="190"/>
      <c r="AB133" s="190"/>
      <c r="AC133" s="190"/>
      <c r="AD133" s="190"/>
      <c r="AE133" s="190"/>
      <c r="AF133" s="190"/>
      <c r="AG133" s="190"/>
      <c r="AH133" s="190"/>
      <c r="AI133" s="190"/>
      <c r="AJ133" s="190"/>
      <c r="AK133" s="191"/>
      <c r="AL133" s="191"/>
      <c r="AM133" s="191"/>
      <c r="AN133" s="191"/>
      <c r="AO133" s="190"/>
    </row>
    <row r="134" spans="1:4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  <c r="AA134" s="190"/>
      <c r="AB134" s="190"/>
      <c r="AC134" s="190"/>
      <c r="AD134" s="190"/>
      <c r="AE134" s="190"/>
      <c r="AF134" s="190"/>
      <c r="AG134" s="190"/>
      <c r="AH134" s="190"/>
      <c r="AI134" s="190"/>
      <c r="AJ134" s="190"/>
      <c r="AK134" s="191"/>
      <c r="AL134" s="191"/>
      <c r="AM134" s="191"/>
      <c r="AN134" s="191"/>
      <c r="AO134" s="190"/>
    </row>
    <row r="135" spans="1:4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1"/>
      <c r="AL135" s="191"/>
      <c r="AM135" s="191"/>
      <c r="AN135" s="191"/>
      <c r="AO135" s="190"/>
    </row>
    <row r="136" spans="1:4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190"/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1"/>
      <c r="AL136" s="191"/>
      <c r="AM136" s="191"/>
      <c r="AN136" s="191"/>
      <c r="AO136" s="190"/>
    </row>
    <row r="137" spans="1:4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190"/>
      <c r="AB137" s="190"/>
      <c r="AC137" s="190"/>
      <c r="AD137" s="190"/>
      <c r="AE137" s="190"/>
      <c r="AF137" s="190"/>
      <c r="AG137" s="190"/>
      <c r="AH137" s="190"/>
      <c r="AI137" s="190"/>
      <c r="AJ137" s="190"/>
      <c r="AK137" s="191"/>
      <c r="AL137" s="191"/>
      <c r="AM137" s="191"/>
      <c r="AN137" s="191"/>
      <c r="AO137" s="190"/>
    </row>
    <row r="138" spans="1:4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190"/>
      <c r="AB138" s="190"/>
      <c r="AC138" s="190"/>
      <c r="AD138" s="190"/>
      <c r="AE138" s="190"/>
      <c r="AF138" s="190"/>
      <c r="AG138" s="190"/>
      <c r="AH138" s="190"/>
      <c r="AI138" s="190"/>
      <c r="AJ138" s="190"/>
      <c r="AK138" s="191"/>
      <c r="AL138" s="191"/>
      <c r="AM138" s="191"/>
      <c r="AN138" s="191"/>
      <c r="AO138" s="190"/>
    </row>
    <row r="139" spans="1:4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190"/>
      <c r="AB139" s="190"/>
      <c r="AC139" s="190"/>
      <c r="AD139" s="190"/>
      <c r="AE139" s="190"/>
      <c r="AF139" s="190"/>
      <c r="AG139" s="190"/>
      <c r="AH139" s="190"/>
      <c r="AI139" s="190"/>
      <c r="AJ139" s="190"/>
      <c r="AK139" s="191"/>
      <c r="AL139" s="191"/>
      <c r="AM139" s="191"/>
      <c r="AN139" s="191"/>
      <c r="AO139" s="190"/>
    </row>
    <row r="140" spans="1:4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190"/>
      <c r="AB140" s="190"/>
      <c r="AC140" s="190"/>
      <c r="AD140" s="190"/>
      <c r="AE140" s="190"/>
      <c r="AF140" s="190"/>
      <c r="AG140" s="190"/>
      <c r="AH140" s="190"/>
      <c r="AI140" s="190"/>
      <c r="AJ140" s="190"/>
      <c r="AK140" s="191"/>
      <c r="AL140" s="191"/>
      <c r="AM140" s="191"/>
      <c r="AN140" s="191"/>
      <c r="AO140" s="190"/>
    </row>
    <row r="141" spans="1: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190"/>
      <c r="AB141" s="190"/>
      <c r="AC141" s="190"/>
      <c r="AD141" s="190"/>
      <c r="AE141" s="190"/>
      <c r="AF141" s="190"/>
      <c r="AG141" s="190"/>
      <c r="AH141" s="190"/>
      <c r="AI141" s="190"/>
      <c r="AJ141" s="190"/>
      <c r="AK141" s="191"/>
      <c r="AL141" s="191"/>
      <c r="AM141" s="191"/>
      <c r="AN141" s="191"/>
      <c r="AO141" s="190"/>
    </row>
    <row r="142" spans="1:4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190"/>
      <c r="AB142" s="190"/>
      <c r="AC142" s="190"/>
      <c r="AD142" s="190"/>
      <c r="AE142" s="190"/>
      <c r="AF142" s="190"/>
      <c r="AG142" s="190"/>
      <c r="AH142" s="190"/>
      <c r="AI142" s="190"/>
      <c r="AJ142" s="190"/>
      <c r="AK142" s="191"/>
      <c r="AL142" s="191"/>
      <c r="AM142" s="191"/>
      <c r="AN142" s="191"/>
      <c r="AO142" s="190"/>
    </row>
    <row r="143" spans="1:4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190"/>
      <c r="AB143" s="190"/>
      <c r="AC143" s="190"/>
      <c r="AD143" s="190"/>
      <c r="AE143" s="190"/>
      <c r="AF143" s="190"/>
      <c r="AG143" s="190"/>
      <c r="AH143" s="190"/>
      <c r="AI143" s="190"/>
      <c r="AJ143" s="190"/>
      <c r="AK143" s="191"/>
      <c r="AL143" s="191"/>
      <c r="AM143" s="191"/>
      <c r="AN143" s="191"/>
      <c r="AO143" s="190"/>
    </row>
    <row r="144" spans="1:4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190"/>
      <c r="AB144" s="190"/>
      <c r="AC144" s="190"/>
      <c r="AD144" s="190"/>
      <c r="AE144" s="190"/>
      <c r="AF144" s="190"/>
      <c r="AG144" s="190"/>
      <c r="AH144" s="190"/>
      <c r="AI144" s="190"/>
      <c r="AJ144" s="190"/>
      <c r="AK144" s="191"/>
      <c r="AL144" s="191"/>
      <c r="AM144" s="191"/>
      <c r="AN144" s="191"/>
      <c r="AO144" s="190"/>
    </row>
    <row r="145" spans="1:4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190"/>
      <c r="AB145" s="190"/>
      <c r="AC145" s="190"/>
      <c r="AD145" s="190"/>
      <c r="AE145" s="190"/>
      <c r="AF145" s="190"/>
      <c r="AG145" s="190"/>
      <c r="AH145" s="190"/>
      <c r="AI145" s="190"/>
      <c r="AJ145" s="190"/>
      <c r="AK145" s="191"/>
      <c r="AL145" s="191"/>
      <c r="AM145" s="191"/>
      <c r="AN145" s="191"/>
      <c r="AO145" s="190"/>
    </row>
    <row r="146" spans="1:4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1"/>
      <c r="AL146" s="191"/>
      <c r="AM146" s="191"/>
      <c r="AN146" s="191"/>
      <c r="AO146" s="190"/>
    </row>
    <row r="147" spans="1:4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  <c r="AA147" s="190"/>
      <c r="AB147" s="190"/>
      <c r="AC147" s="190"/>
      <c r="AD147" s="190"/>
      <c r="AE147" s="190"/>
      <c r="AF147" s="190"/>
      <c r="AG147" s="190"/>
      <c r="AH147" s="190"/>
      <c r="AI147" s="190"/>
      <c r="AJ147" s="190"/>
      <c r="AK147" s="191"/>
      <c r="AL147" s="191"/>
      <c r="AM147" s="191"/>
      <c r="AN147" s="191"/>
      <c r="AO147" s="190"/>
    </row>
    <row r="148" spans="1:4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  <c r="AA148" s="190"/>
      <c r="AB148" s="190"/>
      <c r="AC148" s="190"/>
      <c r="AD148" s="190"/>
      <c r="AE148" s="190"/>
      <c r="AF148" s="190"/>
      <c r="AG148" s="190"/>
      <c r="AH148" s="190"/>
      <c r="AI148" s="190"/>
      <c r="AJ148" s="190"/>
      <c r="AK148" s="191"/>
      <c r="AL148" s="191"/>
      <c r="AM148" s="191"/>
      <c r="AN148" s="191"/>
      <c r="AO148" s="190"/>
    </row>
    <row r="149" spans="1:4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190"/>
      <c r="AB149" s="190"/>
      <c r="AC149" s="190"/>
      <c r="AD149" s="190"/>
      <c r="AE149" s="190"/>
      <c r="AF149" s="190"/>
      <c r="AG149" s="190"/>
      <c r="AH149" s="190"/>
      <c r="AI149" s="190"/>
      <c r="AJ149" s="190"/>
      <c r="AK149" s="191"/>
      <c r="AL149" s="191"/>
      <c r="AM149" s="191"/>
      <c r="AN149" s="191"/>
      <c r="AO149" s="190"/>
    </row>
    <row r="150" spans="1:4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  <c r="AA150" s="190"/>
      <c r="AB150" s="190"/>
      <c r="AC150" s="190"/>
      <c r="AD150" s="190"/>
      <c r="AE150" s="190"/>
      <c r="AF150" s="190"/>
      <c r="AG150" s="190"/>
      <c r="AH150" s="190"/>
      <c r="AI150" s="190"/>
      <c r="AJ150" s="190"/>
      <c r="AK150" s="191"/>
      <c r="AL150" s="191"/>
      <c r="AM150" s="191"/>
      <c r="AN150" s="191"/>
      <c r="AO150" s="190"/>
    </row>
    <row r="151" spans="1:4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1"/>
      <c r="AL151" s="191"/>
      <c r="AM151" s="191"/>
      <c r="AN151" s="191"/>
      <c r="AO151" s="190"/>
    </row>
    <row r="152" spans="1:4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190"/>
      <c r="AB152" s="190"/>
      <c r="AC152" s="190"/>
      <c r="AD152" s="190"/>
      <c r="AE152" s="190"/>
      <c r="AF152" s="190"/>
      <c r="AG152" s="190"/>
      <c r="AH152" s="190"/>
      <c r="AI152" s="190"/>
      <c r="AJ152" s="190"/>
      <c r="AK152" s="191"/>
      <c r="AL152" s="191"/>
      <c r="AM152" s="191"/>
      <c r="AN152" s="191"/>
      <c r="AO152" s="190"/>
    </row>
    <row r="153" spans="1:4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  <c r="AK153" s="191"/>
      <c r="AL153" s="191"/>
      <c r="AM153" s="191"/>
      <c r="AN153" s="191"/>
      <c r="AO153" s="190"/>
    </row>
    <row r="154" spans="1:4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1"/>
      <c r="AL154" s="191"/>
      <c r="AM154" s="191"/>
      <c r="AN154" s="191"/>
      <c r="AO154" s="190"/>
    </row>
    <row r="155" spans="1:4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  <c r="AK155" s="191"/>
      <c r="AL155" s="191"/>
      <c r="AM155" s="191"/>
      <c r="AN155" s="191"/>
      <c r="AO155" s="190"/>
    </row>
    <row r="156" spans="1:4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190"/>
      <c r="AB156" s="190"/>
      <c r="AC156" s="190"/>
      <c r="AD156" s="190"/>
      <c r="AE156" s="190"/>
      <c r="AF156" s="190"/>
      <c r="AG156" s="190"/>
      <c r="AH156" s="190"/>
      <c r="AI156" s="190"/>
      <c r="AJ156" s="190"/>
      <c r="AK156" s="191"/>
      <c r="AL156" s="191"/>
      <c r="AM156" s="191"/>
      <c r="AN156" s="191"/>
      <c r="AO156" s="190"/>
    </row>
    <row r="157" spans="1:4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190"/>
      <c r="AB157" s="190"/>
      <c r="AC157" s="190"/>
      <c r="AD157" s="190"/>
      <c r="AE157" s="190"/>
      <c r="AF157" s="190"/>
      <c r="AG157" s="190"/>
      <c r="AH157" s="190"/>
      <c r="AI157" s="190"/>
      <c r="AJ157" s="190"/>
      <c r="AK157" s="191"/>
      <c r="AL157" s="191"/>
      <c r="AM157" s="191"/>
      <c r="AN157" s="191"/>
      <c r="AO157" s="190"/>
    </row>
    <row r="158" spans="1:4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190"/>
      <c r="AB158" s="190"/>
      <c r="AC158" s="190"/>
      <c r="AD158" s="190"/>
      <c r="AE158" s="190"/>
      <c r="AF158" s="190"/>
      <c r="AG158" s="190"/>
      <c r="AH158" s="190"/>
      <c r="AI158" s="190"/>
      <c r="AJ158" s="190"/>
      <c r="AK158" s="191"/>
      <c r="AL158" s="191"/>
      <c r="AM158" s="191"/>
      <c r="AN158" s="191"/>
      <c r="AO158" s="190"/>
    </row>
    <row r="159" spans="1:4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190"/>
      <c r="AB159" s="190"/>
      <c r="AC159" s="190"/>
      <c r="AD159" s="190"/>
      <c r="AE159" s="190"/>
      <c r="AF159" s="190"/>
      <c r="AG159" s="190"/>
      <c r="AH159" s="190"/>
      <c r="AI159" s="190"/>
      <c r="AJ159" s="190"/>
      <c r="AK159" s="191"/>
      <c r="AL159" s="191"/>
      <c r="AM159" s="191"/>
      <c r="AN159" s="191"/>
      <c r="AO159" s="190"/>
    </row>
    <row r="160" spans="1:4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190"/>
      <c r="AB160" s="190"/>
      <c r="AC160" s="190"/>
      <c r="AD160" s="190"/>
      <c r="AE160" s="190"/>
      <c r="AF160" s="190"/>
      <c r="AG160" s="190"/>
      <c r="AH160" s="190"/>
      <c r="AI160" s="190"/>
      <c r="AJ160" s="190"/>
      <c r="AK160" s="191"/>
      <c r="AL160" s="191"/>
      <c r="AM160" s="191"/>
      <c r="AN160" s="191"/>
      <c r="AO160" s="190"/>
    </row>
    <row r="161" spans="1:4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190"/>
      <c r="AB161" s="190"/>
      <c r="AC161" s="190"/>
      <c r="AD161" s="190"/>
      <c r="AE161" s="190"/>
      <c r="AF161" s="190"/>
      <c r="AG161" s="190"/>
      <c r="AH161" s="190"/>
      <c r="AI161" s="190"/>
      <c r="AJ161" s="190"/>
      <c r="AK161" s="191"/>
      <c r="AL161" s="191"/>
      <c r="AM161" s="191"/>
      <c r="AN161" s="191"/>
      <c r="AO161" s="190"/>
    </row>
    <row r="162" spans="1:4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190"/>
      <c r="AB162" s="190"/>
      <c r="AC162" s="190"/>
      <c r="AD162" s="190"/>
      <c r="AE162" s="190"/>
      <c r="AF162" s="190"/>
      <c r="AG162" s="190"/>
      <c r="AH162" s="190"/>
      <c r="AI162" s="190"/>
      <c r="AJ162" s="190"/>
      <c r="AK162" s="191"/>
      <c r="AL162" s="191"/>
      <c r="AM162" s="191"/>
      <c r="AN162" s="191"/>
      <c r="AO162" s="190"/>
    </row>
    <row r="163" spans="1:4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190"/>
      <c r="AB163" s="190"/>
      <c r="AC163" s="190"/>
      <c r="AD163" s="190"/>
      <c r="AE163" s="190"/>
      <c r="AF163" s="190"/>
      <c r="AG163" s="190"/>
      <c r="AH163" s="190"/>
      <c r="AI163" s="190"/>
      <c r="AJ163" s="190"/>
      <c r="AK163" s="191"/>
      <c r="AL163" s="191"/>
      <c r="AM163" s="191"/>
      <c r="AN163" s="191"/>
      <c r="AO163" s="190"/>
    </row>
    <row r="164" spans="1:4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190"/>
      <c r="AB164" s="190"/>
      <c r="AC164" s="190"/>
      <c r="AD164" s="190"/>
      <c r="AE164" s="190"/>
      <c r="AF164" s="190"/>
      <c r="AG164" s="190"/>
      <c r="AH164" s="190"/>
      <c r="AI164" s="190"/>
      <c r="AJ164" s="190"/>
      <c r="AK164" s="191"/>
      <c r="AL164" s="191"/>
      <c r="AM164" s="191"/>
      <c r="AN164" s="191"/>
      <c r="AO164" s="190"/>
    </row>
    <row r="165" spans="1:4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190"/>
      <c r="AB165" s="190"/>
      <c r="AC165" s="190"/>
      <c r="AD165" s="190"/>
      <c r="AE165" s="190"/>
      <c r="AF165" s="190"/>
      <c r="AG165" s="190"/>
      <c r="AH165" s="190"/>
      <c r="AI165" s="190"/>
      <c r="AJ165" s="190"/>
      <c r="AK165" s="191"/>
      <c r="AL165" s="191"/>
      <c r="AM165" s="191"/>
      <c r="AN165" s="191"/>
      <c r="AO165" s="190"/>
    </row>
    <row r="166" spans="1:4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190"/>
      <c r="AB166" s="190"/>
      <c r="AC166" s="190"/>
      <c r="AD166" s="190"/>
      <c r="AE166" s="190"/>
      <c r="AF166" s="190"/>
      <c r="AG166" s="190"/>
      <c r="AH166" s="190"/>
      <c r="AI166" s="190"/>
      <c r="AJ166" s="190"/>
      <c r="AK166" s="191"/>
      <c r="AL166" s="191"/>
      <c r="AM166" s="191"/>
      <c r="AN166" s="191"/>
      <c r="AO166" s="190"/>
    </row>
    <row r="167" spans="1:4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190"/>
      <c r="AB167" s="190"/>
      <c r="AC167" s="190"/>
      <c r="AD167" s="190"/>
      <c r="AE167" s="190"/>
      <c r="AF167" s="190"/>
      <c r="AG167" s="190"/>
      <c r="AH167" s="190"/>
      <c r="AI167" s="190"/>
      <c r="AJ167" s="190"/>
      <c r="AK167" s="191"/>
      <c r="AL167" s="191"/>
      <c r="AM167" s="191"/>
      <c r="AN167" s="191"/>
      <c r="AO167" s="190"/>
    </row>
    <row r="168" spans="1:4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  <c r="AA168" s="190"/>
      <c r="AB168" s="190"/>
      <c r="AC168" s="190"/>
      <c r="AD168" s="190"/>
      <c r="AE168" s="190"/>
      <c r="AF168" s="190"/>
      <c r="AG168" s="190"/>
      <c r="AH168" s="190"/>
      <c r="AI168" s="190"/>
      <c r="AJ168" s="190"/>
      <c r="AK168" s="191"/>
      <c r="AL168" s="191"/>
      <c r="AM168" s="191"/>
      <c r="AN168" s="191"/>
      <c r="AO168" s="190"/>
    </row>
    <row r="169" spans="1:4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190"/>
      <c r="AB169" s="190"/>
      <c r="AC169" s="190"/>
      <c r="AD169" s="190"/>
      <c r="AE169" s="190"/>
      <c r="AF169" s="190"/>
      <c r="AG169" s="190"/>
      <c r="AH169" s="190"/>
      <c r="AI169" s="190"/>
      <c r="AJ169" s="190"/>
      <c r="AK169" s="191"/>
      <c r="AL169" s="191"/>
      <c r="AM169" s="191"/>
      <c r="AN169" s="191"/>
      <c r="AO169" s="190"/>
    </row>
    <row r="170" spans="1:4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190"/>
      <c r="AB170" s="190"/>
      <c r="AC170" s="190"/>
      <c r="AD170" s="190"/>
      <c r="AE170" s="190"/>
      <c r="AF170" s="190"/>
      <c r="AG170" s="190"/>
      <c r="AH170" s="190"/>
      <c r="AI170" s="190"/>
      <c r="AJ170" s="190"/>
      <c r="AK170" s="191"/>
      <c r="AL170" s="191"/>
      <c r="AM170" s="191"/>
      <c r="AN170" s="191"/>
      <c r="AO170" s="190"/>
    </row>
    <row r="171" spans="1:4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190"/>
      <c r="AB171" s="190"/>
      <c r="AC171" s="190"/>
      <c r="AD171" s="190"/>
      <c r="AE171" s="190"/>
      <c r="AF171" s="190"/>
      <c r="AG171" s="190"/>
      <c r="AH171" s="190"/>
      <c r="AI171" s="190"/>
      <c r="AJ171" s="190"/>
      <c r="AK171" s="191"/>
      <c r="AL171" s="191"/>
      <c r="AM171" s="191"/>
      <c r="AN171" s="191"/>
      <c r="AO171" s="190"/>
    </row>
    <row r="172" spans="1:4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190"/>
      <c r="AB172" s="190"/>
      <c r="AC172" s="190"/>
      <c r="AD172" s="190"/>
      <c r="AE172" s="190"/>
      <c r="AF172" s="190"/>
      <c r="AG172" s="190"/>
      <c r="AH172" s="190"/>
      <c r="AI172" s="190"/>
      <c r="AJ172" s="190"/>
      <c r="AK172" s="191"/>
      <c r="AL172" s="191"/>
      <c r="AM172" s="191"/>
      <c r="AN172" s="191"/>
      <c r="AO172" s="190"/>
    </row>
    <row r="173" spans="1:4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190"/>
      <c r="AB173" s="190"/>
      <c r="AC173" s="190"/>
      <c r="AD173" s="190"/>
      <c r="AE173" s="190"/>
      <c r="AF173" s="190"/>
      <c r="AG173" s="190"/>
      <c r="AH173" s="190"/>
      <c r="AI173" s="190"/>
      <c r="AJ173" s="190"/>
      <c r="AK173" s="191"/>
      <c r="AL173" s="191"/>
      <c r="AM173" s="191"/>
      <c r="AN173" s="191"/>
      <c r="AO173" s="190"/>
    </row>
    <row r="174" spans="1:4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190"/>
      <c r="AB174" s="190"/>
      <c r="AC174" s="190"/>
      <c r="AD174" s="190"/>
      <c r="AE174" s="190"/>
      <c r="AF174" s="190"/>
      <c r="AG174" s="190"/>
      <c r="AH174" s="190"/>
      <c r="AI174" s="190"/>
      <c r="AJ174" s="190"/>
      <c r="AK174" s="191"/>
      <c r="AL174" s="191"/>
      <c r="AM174" s="191"/>
      <c r="AN174" s="191"/>
      <c r="AO174" s="190"/>
    </row>
    <row r="175" spans="1:4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190"/>
      <c r="AB175" s="190"/>
      <c r="AC175" s="190"/>
      <c r="AD175" s="190"/>
      <c r="AE175" s="190"/>
      <c r="AF175" s="190"/>
      <c r="AG175" s="190"/>
      <c r="AH175" s="190"/>
      <c r="AI175" s="190"/>
      <c r="AJ175" s="190"/>
      <c r="AK175" s="191"/>
      <c r="AL175" s="191"/>
      <c r="AM175" s="191"/>
      <c r="AN175" s="191"/>
      <c r="AO175" s="190"/>
    </row>
    <row r="176" spans="1:4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190"/>
      <c r="AB176" s="190"/>
      <c r="AC176" s="190"/>
      <c r="AD176" s="190"/>
      <c r="AE176" s="190"/>
      <c r="AF176" s="190"/>
      <c r="AG176" s="190"/>
      <c r="AH176" s="190"/>
      <c r="AI176" s="190"/>
      <c r="AJ176" s="190"/>
      <c r="AK176" s="191"/>
      <c r="AL176" s="191"/>
      <c r="AM176" s="191"/>
      <c r="AN176" s="191"/>
      <c r="AO176" s="190"/>
    </row>
    <row r="177" spans="1:4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190"/>
      <c r="AB177" s="190"/>
      <c r="AC177" s="190"/>
      <c r="AD177" s="190"/>
      <c r="AE177" s="190"/>
      <c r="AF177" s="190"/>
      <c r="AG177" s="190"/>
      <c r="AH177" s="190"/>
      <c r="AI177" s="190"/>
      <c r="AJ177" s="190"/>
      <c r="AK177" s="191"/>
      <c r="AL177" s="191"/>
      <c r="AM177" s="191"/>
      <c r="AN177" s="191"/>
      <c r="AO177" s="190"/>
    </row>
    <row r="178" spans="1:4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190"/>
      <c r="AB178" s="190"/>
      <c r="AC178" s="190"/>
      <c r="AD178" s="190"/>
      <c r="AE178" s="190"/>
      <c r="AF178" s="190"/>
      <c r="AG178" s="190"/>
      <c r="AH178" s="190"/>
      <c r="AI178" s="190"/>
      <c r="AJ178" s="190"/>
      <c r="AK178" s="191"/>
      <c r="AL178" s="191"/>
      <c r="AM178" s="191"/>
      <c r="AN178" s="191"/>
      <c r="AO178" s="190"/>
    </row>
    <row r="179" spans="1:4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190"/>
      <c r="AB179" s="190"/>
      <c r="AC179" s="190"/>
      <c r="AD179" s="190"/>
      <c r="AE179" s="190"/>
      <c r="AF179" s="190"/>
      <c r="AG179" s="190"/>
      <c r="AH179" s="190"/>
      <c r="AI179" s="190"/>
      <c r="AJ179" s="190"/>
      <c r="AK179" s="191"/>
      <c r="AL179" s="191"/>
      <c r="AM179" s="191"/>
      <c r="AN179" s="191"/>
      <c r="AO179" s="190"/>
    </row>
    <row r="180" spans="1:4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190"/>
      <c r="AB180" s="190"/>
      <c r="AC180" s="190"/>
      <c r="AD180" s="190"/>
      <c r="AE180" s="190"/>
      <c r="AF180" s="190"/>
      <c r="AG180" s="190"/>
      <c r="AH180" s="190"/>
      <c r="AI180" s="190"/>
      <c r="AJ180" s="190"/>
      <c r="AK180" s="191"/>
      <c r="AL180" s="191"/>
      <c r="AM180" s="191"/>
      <c r="AN180" s="191"/>
      <c r="AO180" s="190"/>
    </row>
    <row r="181" spans="1:4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190"/>
      <c r="AB181" s="190"/>
      <c r="AC181" s="190"/>
      <c r="AD181" s="190"/>
      <c r="AE181" s="190"/>
      <c r="AF181" s="190"/>
      <c r="AG181" s="190"/>
      <c r="AH181" s="190"/>
      <c r="AI181" s="190"/>
      <c r="AJ181" s="190"/>
      <c r="AK181" s="191"/>
      <c r="AL181" s="191"/>
      <c r="AM181" s="191"/>
      <c r="AN181" s="191"/>
      <c r="AO181" s="190"/>
    </row>
    <row r="182" spans="1:4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190"/>
      <c r="AB182" s="190"/>
      <c r="AC182" s="190"/>
      <c r="AD182" s="190"/>
      <c r="AE182" s="190"/>
      <c r="AF182" s="190"/>
      <c r="AG182" s="190"/>
      <c r="AH182" s="190"/>
      <c r="AI182" s="190"/>
      <c r="AJ182" s="190"/>
      <c r="AK182" s="191"/>
      <c r="AL182" s="191"/>
      <c r="AM182" s="191"/>
      <c r="AN182" s="191"/>
      <c r="AO182" s="190"/>
    </row>
    <row r="183" spans="1:4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  <c r="AA183" s="190"/>
      <c r="AB183" s="190"/>
      <c r="AC183" s="190"/>
      <c r="AD183" s="190"/>
      <c r="AE183" s="190"/>
      <c r="AF183" s="190"/>
      <c r="AG183" s="190"/>
      <c r="AH183" s="190"/>
      <c r="AI183" s="190"/>
      <c r="AJ183" s="190"/>
      <c r="AK183" s="191"/>
      <c r="AL183" s="191"/>
      <c r="AM183" s="191"/>
      <c r="AN183" s="191"/>
      <c r="AO183" s="190"/>
    </row>
    <row r="184" spans="1:4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190"/>
      <c r="AB184" s="190"/>
      <c r="AC184" s="190"/>
      <c r="AD184" s="190"/>
      <c r="AE184" s="190"/>
      <c r="AF184" s="190"/>
      <c r="AG184" s="190"/>
      <c r="AH184" s="190"/>
      <c r="AI184" s="190"/>
      <c r="AJ184" s="190"/>
      <c r="AK184" s="191"/>
      <c r="AL184" s="191"/>
      <c r="AM184" s="191"/>
      <c r="AN184" s="191"/>
      <c r="AO184" s="190"/>
    </row>
    <row r="185" spans="1:4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  <c r="AA185" s="190"/>
      <c r="AB185" s="190"/>
      <c r="AC185" s="190"/>
      <c r="AD185" s="190"/>
      <c r="AE185" s="190"/>
      <c r="AF185" s="190"/>
      <c r="AG185" s="190"/>
      <c r="AH185" s="190"/>
      <c r="AI185" s="190"/>
      <c r="AJ185" s="190"/>
      <c r="AK185" s="191"/>
      <c r="AL185" s="191"/>
      <c r="AM185" s="191"/>
      <c r="AN185" s="191"/>
      <c r="AO185" s="190"/>
    </row>
    <row r="186" spans="1:4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1"/>
      <c r="AL186" s="191"/>
      <c r="AM186" s="191"/>
      <c r="AN186" s="191"/>
      <c r="AO186" s="190"/>
    </row>
    <row r="187" spans="1:4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1"/>
      <c r="AL187" s="191"/>
      <c r="AM187" s="191"/>
      <c r="AN187" s="191"/>
      <c r="AO187" s="190"/>
    </row>
    <row r="188" spans="1:4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1"/>
      <c r="AL188" s="191"/>
      <c r="AM188" s="191"/>
      <c r="AN188" s="191"/>
      <c r="AO188" s="190"/>
    </row>
    <row r="189" spans="1:4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1"/>
      <c r="AL189" s="191"/>
      <c r="AM189" s="191"/>
      <c r="AN189" s="191"/>
      <c r="AO189" s="190"/>
    </row>
    <row r="190" spans="1:4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190"/>
      <c r="AB190" s="190"/>
      <c r="AC190" s="190"/>
      <c r="AD190" s="190"/>
      <c r="AE190" s="190"/>
      <c r="AF190" s="190"/>
      <c r="AG190" s="190"/>
      <c r="AH190" s="190"/>
      <c r="AI190" s="190"/>
      <c r="AJ190" s="190"/>
      <c r="AK190" s="191"/>
      <c r="AL190" s="191"/>
      <c r="AM190" s="191"/>
      <c r="AN190" s="191"/>
      <c r="AO190" s="190"/>
    </row>
    <row r="191" spans="1:4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1"/>
      <c r="AL191" s="191"/>
      <c r="AM191" s="191"/>
      <c r="AN191" s="191"/>
      <c r="AO191" s="190"/>
    </row>
    <row r="192" spans="1:4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1"/>
      <c r="AL192" s="191"/>
      <c r="AM192" s="191"/>
      <c r="AN192" s="191"/>
      <c r="AO192" s="190"/>
    </row>
    <row r="193" spans="1:4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1"/>
      <c r="AL193" s="191"/>
      <c r="AM193" s="191"/>
      <c r="AN193" s="191"/>
      <c r="AO193" s="190"/>
    </row>
    <row r="194" spans="1:4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190"/>
      <c r="AB194" s="190"/>
      <c r="AC194" s="190"/>
      <c r="AD194" s="190"/>
      <c r="AE194" s="190"/>
      <c r="AF194" s="190"/>
      <c r="AG194" s="190"/>
      <c r="AH194" s="190"/>
      <c r="AI194" s="190"/>
      <c r="AJ194" s="190"/>
      <c r="AK194" s="191"/>
      <c r="AL194" s="191"/>
      <c r="AM194" s="191"/>
      <c r="AN194" s="191"/>
      <c r="AO194" s="190"/>
    </row>
    <row r="195" spans="1:4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190"/>
      <c r="AB195" s="190"/>
      <c r="AC195" s="190"/>
      <c r="AD195" s="190"/>
      <c r="AE195" s="190"/>
      <c r="AF195" s="190"/>
      <c r="AG195" s="190"/>
      <c r="AH195" s="190"/>
      <c r="AI195" s="190"/>
      <c r="AJ195" s="190"/>
      <c r="AK195" s="191"/>
      <c r="AL195" s="191"/>
      <c r="AM195" s="191"/>
      <c r="AN195" s="191"/>
      <c r="AO195" s="190"/>
    </row>
    <row r="196" spans="1:4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  <c r="AA196" s="190"/>
      <c r="AB196" s="190"/>
      <c r="AC196" s="190"/>
      <c r="AD196" s="190"/>
      <c r="AE196" s="190"/>
      <c r="AF196" s="190"/>
      <c r="AG196" s="190"/>
      <c r="AH196" s="190"/>
      <c r="AI196" s="190"/>
      <c r="AJ196" s="190"/>
      <c r="AK196" s="191"/>
      <c r="AL196" s="191"/>
      <c r="AM196" s="191"/>
      <c r="AN196" s="191"/>
      <c r="AO196" s="190"/>
    </row>
    <row r="197" spans="1:4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190"/>
      <c r="AB197" s="190"/>
      <c r="AC197" s="190"/>
      <c r="AD197" s="190"/>
      <c r="AE197" s="190"/>
      <c r="AF197" s="190"/>
      <c r="AG197" s="190"/>
      <c r="AH197" s="190"/>
      <c r="AI197" s="190"/>
      <c r="AJ197" s="190"/>
      <c r="AK197" s="191"/>
      <c r="AL197" s="191"/>
      <c r="AM197" s="191"/>
      <c r="AN197" s="191"/>
      <c r="AO197" s="190"/>
    </row>
    <row r="198" spans="1:4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190"/>
      <c r="AB198" s="190"/>
      <c r="AC198" s="190"/>
      <c r="AD198" s="190"/>
      <c r="AE198" s="190"/>
      <c r="AF198" s="190"/>
      <c r="AG198" s="190"/>
      <c r="AH198" s="190"/>
      <c r="AI198" s="190"/>
      <c r="AJ198" s="190"/>
      <c r="AK198" s="191"/>
      <c r="AL198" s="191"/>
      <c r="AM198" s="191"/>
      <c r="AN198" s="191"/>
      <c r="AO198" s="190"/>
    </row>
    <row r="199" spans="1:4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190"/>
      <c r="AB199" s="190"/>
      <c r="AC199" s="190"/>
      <c r="AD199" s="190"/>
      <c r="AE199" s="190"/>
      <c r="AF199" s="190"/>
      <c r="AG199" s="190"/>
      <c r="AH199" s="190"/>
      <c r="AI199" s="190"/>
      <c r="AJ199" s="190"/>
      <c r="AK199" s="191"/>
      <c r="AL199" s="191"/>
      <c r="AM199" s="191"/>
      <c r="AN199" s="191"/>
      <c r="AO199" s="190"/>
    </row>
    <row r="200" spans="1:4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190"/>
      <c r="AB200" s="190"/>
      <c r="AC200" s="190"/>
      <c r="AD200" s="190"/>
      <c r="AE200" s="190"/>
      <c r="AF200" s="190"/>
      <c r="AG200" s="190"/>
      <c r="AH200" s="190"/>
      <c r="AI200" s="190"/>
      <c r="AJ200" s="190"/>
      <c r="AK200" s="191"/>
      <c r="AL200" s="191"/>
      <c r="AM200" s="191"/>
      <c r="AN200" s="191"/>
      <c r="AO200" s="190"/>
    </row>
    <row r="201" spans="1:4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1"/>
      <c r="AL201" s="191"/>
      <c r="AM201" s="191"/>
      <c r="AN201" s="191"/>
      <c r="AO201" s="190"/>
    </row>
    <row r="202" spans="1:4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190"/>
      <c r="AB202" s="190"/>
      <c r="AC202" s="190"/>
      <c r="AD202" s="190"/>
      <c r="AE202" s="190"/>
      <c r="AF202" s="190"/>
      <c r="AG202" s="190"/>
      <c r="AH202" s="190"/>
      <c r="AI202" s="190"/>
      <c r="AJ202" s="190"/>
      <c r="AK202" s="191"/>
      <c r="AL202" s="191"/>
      <c r="AM202" s="191"/>
      <c r="AN202" s="191"/>
      <c r="AO202" s="190"/>
    </row>
    <row r="203" spans="1:4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190"/>
      <c r="AB203" s="190"/>
      <c r="AC203" s="190"/>
      <c r="AD203" s="190"/>
      <c r="AE203" s="190"/>
      <c r="AF203" s="190"/>
      <c r="AG203" s="190"/>
      <c r="AH203" s="190"/>
      <c r="AI203" s="190"/>
      <c r="AJ203" s="190"/>
      <c r="AK203" s="191"/>
      <c r="AL203" s="191"/>
      <c r="AM203" s="191"/>
      <c r="AN203" s="191"/>
      <c r="AO203" s="190"/>
    </row>
    <row r="204" spans="1:4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190"/>
      <c r="AB204" s="190"/>
      <c r="AC204" s="190"/>
      <c r="AD204" s="190"/>
      <c r="AE204" s="190"/>
      <c r="AF204" s="190"/>
      <c r="AG204" s="190"/>
      <c r="AH204" s="190"/>
      <c r="AI204" s="190"/>
      <c r="AJ204" s="190"/>
      <c r="AK204" s="191"/>
      <c r="AL204" s="191"/>
      <c r="AM204" s="191"/>
      <c r="AN204" s="191"/>
      <c r="AO204" s="190"/>
    </row>
    <row r="205" spans="1:4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190"/>
      <c r="AB205" s="190"/>
      <c r="AC205" s="190"/>
      <c r="AD205" s="190"/>
      <c r="AE205" s="190"/>
      <c r="AF205" s="190"/>
      <c r="AG205" s="190"/>
      <c r="AH205" s="190"/>
      <c r="AI205" s="190"/>
      <c r="AJ205" s="190"/>
      <c r="AK205" s="191"/>
      <c r="AL205" s="191"/>
      <c r="AM205" s="191"/>
      <c r="AN205" s="191"/>
      <c r="AO205" s="190"/>
    </row>
    <row r="206" spans="1:4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K206" s="191"/>
      <c r="AL206" s="191"/>
      <c r="AM206" s="191"/>
      <c r="AN206" s="191"/>
      <c r="AO206" s="190"/>
    </row>
    <row r="207" spans="1:4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190"/>
      <c r="AB207" s="190"/>
      <c r="AC207" s="190"/>
      <c r="AD207" s="190"/>
      <c r="AE207" s="190"/>
      <c r="AF207" s="190"/>
      <c r="AG207" s="190"/>
      <c r="AH207" s="190"/>
      <c r="AI207" s="190"/>
      <c r="AJ207" s="190"/>
      <c r="AK207" s="191"/>
      <c r="AL207" s="191"/>
      <c r="AM207" s="191"/>
      <c r="AN207" s="191"/>
      <c r="AO207" s="190"/>
    </row>
    <row r="208" spans="1:4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  <c r="AK208" s="191"/>
      <c r="AL208" s="191"/>
      <c r="AM208" s="191"/>
      <c r="AN208" s="191"/>
      <c r="AO208" s="190"/>
    </row>
    <row r="209" spans="1:4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  <c r="AA209" s="190"/>
      <c r="AB209" s="190"/>
      <c r="AC209" s="190"/>
      <c r="AD209" s="190"/>
      <c r="AE209" s="190"/>
      <c r="AF209" s="190"/>
      <c r="AG209" s="190"/>
      <c r="AH209" s="190"/>
      <c r="AI209" s="190"/>
      <c r="AJ209" s="190"/>
      <c r="AK209" s="191"/>
      <c r="AL209" s="191"/>
      <c r="AM209" s="191"/>
      <c r="AN209" s="191"/>
      <c r="AO209" s="190"/>
    </row>
    <row r="210" spans="1:4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  <c r="AK210" s="191"/>
      <c r="AL210" s="191"/>
      <c r="AM210" s="191"/>
      <c r="AN210" s="191"/>
      <c r="AO210" s="190"/>
    </row>
    <row r="211" spans="1:4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  <c r="AA211" s="190"/>
      <c r="AB211" s="190"/>
      <c r="AC211" s="190"/>
      <c r="AD211" s="190"/>
      <c r="AE211" s="190"/>
      <c r="AF211" s="190"/>
      <c r="AG211" s="190"/>
      <c r="AH211" s="190"/>
      <c r="AI211" s="190"/>
      <c r="AJ211" s="190"/>
      <c r="AK211" s="191"/>
      <c r="AL211" s="191"/>
      <c r="AM211" s="191"/>
      <c r="AN211" s="191"/>
      <c r="AO211" s="190"/>
    </row>
    <row r="212" spans="1:4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  <c r="AA212" s="190"/>
      <c r="AB212" s="190"/>
      <c r="AC212" s="190"/>
      <c r="AD212" s="190"/>
      <c r="AE212" s="190"/>
      <c r="AF212" s="190"/>
      <c r="AG212" s="190"/>
      <c r="AH212" s="190"/>
      <c r="AI212" s="190"/>
      <c r="AJ212" s="190"/>
      <c r="AK212" s="191"/>
      <c r="AL212" s="191"/>
      <c r="AM212" s="191"/>
      <c r="AN212" s="191"/>
      <c r="AO212" s="190"/>
    </row>
    <row r="213" spans="1:4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  <c r="AA213" s="190"/>
      <c r="AB213" s="190"/>
      <c r="AC213" s="190"/>
      <c r="AD213" s="190"/>
      <c r="AE213" s="190"/>
      <c r="AF213" s="190"/>
      <c r="AG213" s="190"/>
      <c r="AH213" s="190"/>
      <c r="AI213" s="190"/>
      <c r="AJ213" s="190"/>
      <c r="AK213" s="191"/>
      <c r="AL213" s="191"/>
      <c r="AM213" s="191"/>
      <c r="AN213" s="191"/>
      <c r="AO213" s="190"/>
    </row>
    <row r="214" spans="1:4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190"/>
      <c r="AB214" s="190"/>
      <c r="AC214" s="190"/>
      <c r="AD214" s="190"/>
      <c r="AE214" s="190"/>
      <c r="AF214" s="190"/>
      <c r="AG214" s="190"/>
      <c r="AH214" s="190"/>
      <c r="AI214" s="190"/>
      <c r="AJ214" s="190"/>
      <c r="AK214" s="191"/>
      <c r="AL214" s="191"/>
      <c r="AM214" s="191"/>
      <c r="AN214" s="191"/>
      <c r="AO214" s="190"/>
    </row>
    <row r="215" spans="1:4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  <c r="AA215" s="190"/>
      <c r="AB215" s="190"/>
      <c r="AC215" s="190"/>
      <c r="AD215" s="190"/>
      <c r="AE215" s="190"/>
      <c r="AF215" s="190"/>
      <c r="AG215" s="190"/>
      <c r="AH215" s="190"/>
      <c r="AI215" s="190"/>
      <c r="AJ215" s="190"/>
      <c r="AK215" s="191"/>
      <c r="AL215" s="191"/>
      <c r="AM215" s="191"/>
      <c r="AN215" s="191"/>
      <c r="AO215" s="190"/>
    </row>
    <row r="216" spans="1:4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  <c r="AA216" s="190"/>
      <c r="AB216" s="190"/>
      <c r="AC216" s="190"/>
      <c r="AD216" s="190"/>
      <c r="AE216" s="190"/>
      <c r="AF216" s="190"/>
      <c r="AG216" s="190"/>
      <c r="AH216" s="190"/>
      <c r="AI216" s="190"/>
      <c r="AJ216" s="190"/>
      <c r="AK216" s="191"/>
      <c r="AL216" s="191"/>
      <c r="AM216" s="191"/>
      <c r="AN216" s="191"/>
      <c r="AO216" s="190"/>
    </row>
    <row r="217" spans="1:4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190"/>
      <c r="AB217" s="190"/>
      <c r="AC217" s="190"/>
      <c r="AD217" s="190"/>
      <c r="AE217" s="190"/>
      <c r="AF217" s="190"/>
      <c r="AG217" s="190"/>
      <c r="AH217" s="190"/>
      <c r="AI217" s="190"/>
      <c r="AJ217" s="190"/>
      <c r="AK217" s="191"/>
      <c r="AL217" s="191"/>
      <c r="AM217" s="191"/>
      <c r="AN217" s="191"/>
      <c r="AO217" s="190"/>
    </row>
    <row r="218" spans="1:4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  <c r="AA218" s="190"/>
      <c r="AB218" s="190"/>
      <c r="AC218" s="190"/>
      <c r="AD218" s="190"/>
      <c r="AE218" s="190"/>
      <c r="AF218" s="190"/>
      <c r="AG218" s="190"/>
      <c r="AH218" s="190"/>
      <c r="AI218" s="190"/>
      <c r="AJ218" s="190"/>
      <c r="AK218" s="191"/>
      <c r="AL218" s="191"/>
      <c r="AM218" s="191"/>
      <c r="AN218" s="191"/>
      <c r="AO218" s="190"/>
    </row>
    <row r="219" spans="1:4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190"/>
      <c r="AB219" s="190"/>
      <c r="AC219" s="190"/>
      <c r="AD219" s="190"/>
      <c r="AE219" s="190"/>
      <c r="AF219" s="190"/>
      <c r="AG219" s="190"/>
      <c r="AH219" s="190"/>
      <c r="AI219" s="190"/>
      <c r="AJ219" s="190"/>
      <c r="AK219" s="191"/>
      <c r="AL219" s="191"/>
      <c r="AM219" s="191"/>
      <c r="AN219" s="191"/>
      <c r="AO219" s="190"/>
    </row>
    <row r="220" spans="1:4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  <c r="AA220" s="190"/>
      <c r="AB220" s="190"/>
      <c r="AC220" s="190"/>
      <c r="AD220" s="190"/>
      <c r="AE220" s="190"/>
      <c r="AF220" s="190"/>
      <c r="AG220" s="190"/>
      <c r="AH220" s="190"/>
      <c r="AI220" s="190"/>
      <c r="AJ220" s="190"/>
      <c r="AK220" s="191"/>
      <c r="AL220" s="191"/>
      <c r="AM220" s="191"/>
      <c r="AN220" s="191"/>
      <c r="AO220" s="190"/>
    </row>
    <row r="221" spans="1:4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  <c r="AA221" s="190"/>
      <c r="AB221" s="190"/>
      <c r="AC221" s="190"/>
      <c r="AD221" s="190"/>
      <c r="AE221" s="190"/>
      <c r="AF221" s="190"/>
      <c r="AG221" s="190"/>
      <c r="AH221" s="190"/>
      <c r="AI221" s="190"/>
      <c r="AJ221" s="190"/>
      <c r="AK221" s="191"/>
      <c r="AL221" s="191"/>
      <c r="AM221" s="191"/>
      <c r="AN221" s="191"/>
      <c r="AO221" s="190"/>
    </row>
    <row r="222" spans="1:4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  <c r="AA222" s="190"/>
      <c r="AB222" s="190"/>
      <c r="AC222" s="190"/>
      <c r="AD222" s="190"/>
      <c r="AE222" s="190"/>
      <c r="AF222" s="190"/>
      <c r="AG222" s="190"/>
      <c r="AH222" s="190"/>
      <c r="AI222" s="190"/>
      <c r="AJ222" s="190"/>
      <c r="AK222" s="191"/>
      <c r="AL222" s="191"/>
      <c r="AM222" s="191"/>
      <c r="AN222" s="191"/>
      <c r="AO222" s="190"/>
    </row>
    <row r="223" spans="1:4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  <c r="AA223" s="190"/>
      <c r="AB223" s="190"/>
      <c r="AC223" s="190"/>
      <c r="AD223" s="190"/>
      <c r="AE223" s="190"/>
      <c r="AF223" s="190"/>
      <c r="AG223" s="190"/>
      <c r="AH223" s="190"/>
      <c r="AI223" s="190"/>
      <c r="AJ223" s="190"/>
      <c r="AK223" s="191"/>
      <c r="AL223" s="191"/>
      <c r="AM223" s="191"/>
      <c r="AN223" s="191"/>
      <c r="AO223" s="190"/>
    </row>
    <row r="224" spans="1:4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  <c r="AA224" s="190"/>
      <c r="AB224" s="190"/>
      <c r="AC224" s="190"/>
      <c r="AD224" s="190"/>
      <c r="AE224" s="190"/>
      <c r="AF224" s="190"/>
      <c r="AG224" s="190"/>
      <c r="AH224" s="190"/>
      <c r="AI224" s="190"/>
      <c r="AJ224" s="190"/>
      <c r="AK224" s="191"/>
      <c r="AL224" s="191"/>
      <c r="AM224" s="191"/>
      <c r="AN224" s="191"/>
      <c r="AO224" s="190"/>
    </row>
    <row r="225" spans="1:4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  <c r="AA225" s="190"/>
      <c r="AB225" s="190"/>
      <c r="AC225" s="190"/>
      <c r="AD225" s="190"/>
      <c r="AE225" s="190"/>
      <c r="AF225" s="190"/>
      <c r="AG225" s="190"/>
      <c r="AH225" s="190"/>
      <c r="AI225" s="190"/>
      <c r="AJ225" s="190"/>
      <c r="AK225" s="191"/>
      <c r="AL225" s="191"/>
      <c r="AM225" s="191"/>
      <c r="AN225" s="191"/>
      <c r="AO225" s="190"/>
    </row>
    <row r="226" spans="1:4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  <c r="AA226" s="190"/>
      <c r="AB226" s="190"/>
      <c r="AC226" s="190"/>
      <c r="AD226" s="190"/>
      <c r="AE226" s="190"/>
      <c r="AF226" s="190"/>
      <c r="AG226" s="190"/>
      <c r="AH226" s="190"/>
      <c r="AI226" s="190"/>
      <c r="AJ226" s="190"/>
      <c r="AK226" s="191"/>
      <c r="AL226" s="191"/>
      <c r="AM226" s="191"/>
      <c r="AN226" s="191"/>
      <c r="AO226" s="190"/>
    </row>
    <row r="227" spans="1:4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190"/>
      <c r="AB227" s="190"/>
      <c r="AC227" s="190"/>
      <c r="AD227" s="190"/>
      <c r="AE227" s="190"/>
      <c r="AF227" s="190"/>
      <c r="AG227" s="190"/>
      <c r="AH227" s="190"/>
      <c r="AI227" s="190"/>
      <c r="AJ227" s="190"/>
      <c r="AK227" s="191"/>
      <c r="AL227" s="191"/>
      <c r="AM227" s="191"/>
      <c r="AN227" s="191"/>
      <c r="AO227" s="190"/>
    </row>
    <row r="228" spans="1:4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  <c r="AA228" s="190"/>
      <c r="AB228" s="190"/>
      <c r="AC228" s="190"/>
      <c r="AD228" s="190"/>
      <c r="AE228" s="190"/>
      <c r="AF228" s="190"/>
      <c r="AG228" s="190"/>
      <c r="AH228" s="190"/>
      <c r="AI228" s="190"/>
      <c r="AJ228" s="190"/>
      <c r="AK228" s="191"/>
      <c r="AL228" s="191"/>
      <c r="AM228" s="191"/>
      <c r="AN228" s="191"/>
      <c r="AO228" s="190"/>
    </row>
    <row r="229" spans="1:4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  <c r="AA229" s="190"/>
      <c r="AB229" s="190"/>
      <c r="AC229" s="190"/>
      <c r="AD229" s="190"/>
      <c r="AE229" s="190"/>
      <c r="AF229" s="190"/>
      <c r="AG229" s="190"/>
      <c r="AH229" s="190"/>
      <c r="AI229" s="190"/>
      <c r="AJ229" s="190"/>
      <c r="AK229" s="191"/>
      <c r="AL229" s="191"/>
      <c r="AM229" s="191"/>
      <c r="AN229" s="191"/>
      <c r="AO229" s="190"/>
    </row>
    <row r="230" spans="1:4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  <c r="AA230" s="190"/>
      <c r="AB230" s="190"/>
      <c r="AC230" s="190"/>
      <c r="AD230" s="190"/>
      <c r="AE230" s="190"/>
      <c r="AF230" s="190"/>
      <c r="AG230" s="190"/>
      <c r="AH230" s="190"/>
      <c r="AI230" s="190"/>
      <c r="AJ230" s="190"/>
      <c r="AK230" s="191"/>
      <c r="AL230" s="191"/>
      <c r="AM230" s="191"/>
      <c r="AN230" s="191"/>
      <c r="AO230" s="190"/>
    </row>
    <row r="231" spans="1:4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  <c r="AA231" s="190"/>
      <c r="AB231" s="190"/>
      <c r="AC231" s="190"/>
      <c r="AD231" s="190"/>
      <c r="AE231" s="190"/>
      <c r="AF231" s="190"/>
      <c r="AG231" s="190"/>
      <c r="AH231" s="190"/>
      <c r="AI231" s="190"/>
      <c r="AJ231" s="190"/>
      <c r="AK231" s="191"/>
      <c r="AL231" s="191"/>
      <c r="AM231" s="191"/>
      <c r="AN231" s="191"/>
      <c r="AO231" s="190"/>
    </row>
    <row r="232" spans="1:4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  <c r="AA232" s="190"/>
      <c r="AB232" s="190"/>
      <c r="AC232" s="190"/>
      <c r="AD232" s="190"/>
      <c r="AE232" s="190"/>
      <c r="AF232" s="190"/>
      <c r="AG232" s="190"/>
      <c r="AH232" s="190"/>
      <c r="AI232" s="190"/>
      <c r="AJ232" s="190"/>
      <c r="AK232" s="191"/>
      <c r="AL232" s="191"/>
      <c r="AM232" s="191"/>
      <c r="AN232" s="191"/>
      <c r="AO232" s="190"/>
    </row>
    <row r="233" spans="1:4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  <c r="AA233" s="190"/>
      <c r="AB233" s="190"/>
      <c r="AC233" s="190"/>
      <c r="AD233" s="190"/>
      <c r="AE233" s="190"/>
      <c r="AF233" s="190"/>
      <c r="AG233" s="190"/>
      <c r="AH233" s="190"/>
      <c r="AI233" s="190"/>
      <c r="AJ233" s="190"/>
      <c r="AK233" s="191"/>
      <c r="AL233" s="191"/>
      <c r="AM233" s="191"/>
      <c r="AN233" s="191"/>
      <c r="AO233" s="190"/>
    </row>
    <row r="234" spans="1:4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190"/>
      <c r="AB234" s="190"/>
      <c r="AC234" s="190"/>
      <c r="AD234" s="190"/>
      <c r="AE234" s="190"/>
      <c r="AF234" s="190"/>
      <c r="AG234" s="190"/>
      <c r="AH234" s="190"/>
      <c r="AI234" s="190"/>
      <c r="AJ234" s="190"/>
      <c r="AK234" s="191"/>
      <c r="AL234" s="191"/>
      <c r="AM234" s="191"/>
      <c r="AN234" s="191"/>
      <c r="AO234" s="190"/>
    </row>
    <row r="235" spans="1:4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190"/>
      <c r="AB235" s="190"/>
      <c r="AC235" s="190"/>
      <c r="AD235" s="190"/>
      <c r="AE235" s="190"/>
      <c r="AF235" s="190"/>
      <c r="AG235" s="190"/>
      <c r="AH235" s="190"/>
      <c r="AI235" s="190"/>
      <c r="AJ235" s="190"/>
      <c r="AK235" s="191"/>
      <c r="AL235" s="191"/>
      <c r="AM235" s="191"/>
      <c r="AN235" s="191"/>
      <c r="AO235" s="190"/>
    </row>
    <row r="236" spans="1:4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190"/>
      <c r="AB236" s="190"/>
      <c r="AC236" s="190"/>
      <c r="AD236" s="190"/>
      <c r="AE236" s="190"/>
      <c r="AF236" s="190"/>
      <c r="AG236" s="190"/>
      <c r="AH236" s="190"/>
      <c r="AI236" s="190"/>
      <c r="AJ236" s="190"/>
      <c r="AK236" s="191"/>
      <c r="AL236" s="191"/>
      <c r="AM236" s="191"/>
      <c r="AN236" s="191"/>
      <c r="AO236" s="190"/>
    </row>
    <row r="237" spans="1:4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190"/>
      <c r="AB237" s="190"/>
      <c r="AC237" s="190"/>
      <c r="AD237" s="190"/>
      <c r="AE237" s="190"/>
      <c r="AF237" s="190"/>
      <c r="AG237" s="190"/>
      <c r="AH237" s="190"/>
      <c r="AI237" s="190"/>
      <c r="AJ237" s="190"/>
      <c r="AK237" s="191"/>
      <c r="AL237" s="191"/>
      <c r="AM237" s="191"/>
      <c r="AN237" s="191"/>
      <c r="AO237" s="190"/>
    </row>
    <row r="238" spans="1:4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190"/>
      <c r="AB238" s="190"/>
      <c r="AC238" s="190"/>
      <c r="AD238" s="190"/>
      <c r="AE238" s="190"/>
      <c r="AF238" s="190"/>
      <c r="AG238" s="190"/>
      <c r="AH238" s="190"/>
      <c r="AI238" s="190"/>
      <c r="AJ238" s="190"/>
      <c r="AK238" s="191"/>
      <c r="AL238" s="191"/>
      <c r="AM238" s="191"/>
      <c r="AN238" s="191"/>
      <c r="AO238" s="190"/>
    </row>
    <row r="239" spans="1:4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190"/>
      <c r="AB239" s="190"/>
      <c r="AC239" s="190"/>
      <c r="AD239" s="190"/>
      <c r="AE239" s="190"/>
      <c r="AF239" s="190"/>
      <c r="AG239" s="190"/>
      <c r="AH239" s="190"/>
      <c r="AI239" s="190"/>
      <c r="AJ239" s="190"/>
      <c r="AK239" s="191"/>
      <c r="AL239" s="191"/>
      <c r="AM239" s="191"/>
      <c r="AN239" s="191"/>
      <c r="AO239" s="190"/>
    </row>
    <row r="240" spans="1:4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190"/>
      <c r="AB240" s="190"/>
      <c r="AC240" s="190"/>
      <c r="AD240" s="190"/>
      <c r="AE240" s="190"/>
      <c r="AF240" s="190"/>
      <c r="AG240" s="190"/>
      <c r="AH240" s="190"/>
      <c r="AI240" s="190"/>
      <c r="AJ240" s="190"/>
      <c r="AK240" s="191"/>
      <c r="AL240" s="191"/>
      <c r="AM240" s="191"/>
      <c r="AN240" s="191"/>
      <c r="AO240" s="190"/>
    </row>
    <row r="241" spans="1: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190"/>
      <c r="AB241" s="190"/>
      <c r="AC241" s="190"/>
      <c r="AD241" s="190"/>
      <c r="AE241" s="190"/>
      <c r="AF241" s="190"/>
      <c r="AG241" s="190"/>
      <c r="AH241" s="190"/>
      <c r="AI241" s="190"/>
      <c r="AJ241" s="190"/>
      <c r="AK241" s="191"/>
      <c r="AL241" s="191"/>
      <c r="AM241" s="191"/>
      <c r="AN241" s="191"/>
      <c r="AO241" s="190"/>
    </row>
    <row r="242" spans="1:4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190"/>
      <c r="AB242" s="190"/>
      <c r="AC242" s="190"/>
      <c r="AD242" s="190"/>
      <c r="AE242" s="190"/>
      <c r="AF242" s="190"/>
      <c r="AG242" s="190"/>
      <c r="AH242" s="190"/>
      <c r="AI242" s="190"/>
      <c r="AJ242" s="190"/>
      <c r="AK242" s="191"/>
      <c r="AL242" s="191"/>
      <c r="AM242" s="191"/>
      <c r="AN242" s="191"/>
      <c r="AO242" s="190"/>
    </row>
    <row r="243" spans="1:4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190"/>
      <c r="AB243" s="190"/>
      <c r="AC243" s="190"/>
      <c r="AD243" s="190"/>
      <c r="AE243" s="190"/>
      <c r="AF243" s="190"/>
      <c r="AG243" s="190"/>
      <c r="AH243" s="190"/>
      <c r="AI243" s="190"/>
      <c r="AJ243" s="190"/>
      <c r="AK243" s="191"/>
      <c r="AL243" s="191"/>
      <c r="AM243" s="191"/>
      <c r="AN243" s="191"/>
      <c r="AO243" s="190"/>
    </row>
    <row r="244" spans="1:4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190"/>
      <c r="AB244" s="190"/>
      <c r="AC244" s="190"/>
      <c r="AD244" s="190"/>
      <c r="AE244" s="190"/>
      <c r="AF244" s="190"/>
      <c r="AG244" s="190"/>
      <c r="AH244" s="190"/>
      <c r="AI244" s="190"/>
      <c r="AJ244" s="190"/>
      <c r="AK244" s="191"/>
      <c r="AL244" s="191"/>
      <c r="AM244" s="191"/>
      <c r="AN244" s="191"/>
      <c r="AO244" s="190"/>
    </row>
    <row r="245" spans="1:4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190"/>
      <c r="AB245" s="190"/>
      <c r="AC245" s="190"/>
      <c r="AD245" s="190"/>
      <c r="AE245" s="190"/>
      <c r="AF245" s="190"/>
      <c r="AG245" s="190"/>
      <c r="AH245" s="190"/>
      <c r="AI245" s="190"/>
      <c r="AJ245" s="190"/>
      <c r="AK245" s="191"/>
      <c r="AL245" s="191"/>
      <c r="AM245" s="191"/>
      <c r="AN245" s="191"/>
      <c r="AO245" s="190"/>
    </row>
    <row r="246" spans="1:4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190"/>
      <c r="AB246" s="190"/>
      <c r="AC246" s="190"/>
      <c r="AD246" s="190"/>
      <c r="AE246" s="190"/>
      <c r="AF246" s="190"/>
      <c r="AG246" s="190"/>
      <c r="AH246" s="190"/>
      <c r="AI246" s="190"/>
      <c r="AJ246" s="190"/>
      <c r="AK246" s="191"/>
      <c r="AL246" s="191"/>
      <c r="AM246" s="191"/>
      <c r="AN246" s="191"/>
      <c r="AO246" s="190"/>
    </row>
    <row r="247" spans="1:4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190"/>
      <c r="AB247" s="190"/>
      <c r="AC247" s="190"/>
      <c r="AD247" s="190"/>
      <c r="AE247" s="190"/>
      <c r="AF247" s="190"/>
      <c r="AG247" s="190"/>
      <c r="AH247" s="190"/>
      <c r="AI247" s="190"/>
      <c r="AJ247" s="190"/>
      <c r="AK247" s="191"/>
      <c r="AL247" s="191"/>
      <c r="AM247" s="191"/>
      <c r="AN247" s="191"/>
      <c r="AO247" s="190"/>
    </row>
    <row r="248" spans="1:4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190"/>
      <c r="AB248" s="190"/>
      <c r="AC248" s="190"/>
      <c r="AD248" s="190"/>
      <c r="AE248" s="190"/>
      <c r="AF248" s="190"/>
      <c r="AG248" s="190"/>
      <c r="AH248" s="190"/>
      <c r="AI248" s="190"/>
      <c r="AJ248" s="190"/>
      <c r="AK248" s="191"/>
      <c r="AL248" s="191"/>
      <c r="AM248" s="191"/>
      <c r="AN248" s="191"/>
      <c r="AO248" s="190"/>
    </row>
    <row r="249" spans="1:4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190"/>
      <c r="AB249" s="190"/>
      <c r="AC249" s="190"/>
      <c r="AD249" s="190"/>
      <c r="AE249" s="190"/>
      <c r="AF249" s="190"/>
      <c r="AG249" s="190"/>
      <c r="AH249" s="190"/>
      <c r="AI249" s="190"/>
      <c r="AJ249" s="190"/>
      <c r="AK249" s="191"/>
      <c r="AL249" s="191"/>
      <c r="AM249" s="191"/>
      <c r="AN249" s="191"/>
      <c r="AO249" s="190"/>
    </row>
    <row r="250" spans="1:4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190"/>
      <c r="AB250" s="190"/>
      <c r="AC250" s="190"/>
      <c r="AD250" s="190"/>
      <c r="AE250" s="190"/>
      <c r="AF250" s="190"/>
      <c r="AG250" s="190"/>
      <c r="AH250" s="190"/>
      <c r="AI250" s="190"/>
      <c r="AJ250" s="190"/>
      <c r="AK250" s="191"/>
      <c r="AL250" s="191"/>
      <c r="AM250" s="191"/>
      <c r="AN250" s="191"/>
      <c r="AO250" s="190"/>
    </row>
    <row r="251" spans="1:4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190"/>
      <c r="AB251" s="190"/>
      <c r="AC251" s="190"/>
      <c r="AD251" s="190"/>
      <c r="AE251" s="190"/>
      <c r="AF251" s="190"/>
      <c r="AG251" s="190"/>
      <c r="AH251" s="190"/>
      <c r="AI251" s="190"/>
      <c r="AJ251" s="190"/>
      <c r="AK251" s="191"/>
      <c r="AL251" s="191"/>
      <c r="AM251" s="191"/>
      <c r="AN251" s="191"/>
      <c r="AO251" s="190"/>
    </row>
    <row r="252" spans="1:4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190"/>
      <c r="AB252" s="190"/>
      <c r="AC252" s="190"/>
      <c r="AD252" s="190"/>
      <c r="AE252" s="190"/>
      <c r="AF252" s="190"/>
      <c r="AG252" s="190"/>
      <c r="AH252" s="190"/>
      <c r="AI252" s="190"/>
      <c r="AJ252" s="190"/>
      <c r="AK252" s="191"/>
      <c r="AL252" s="191"/>
      <c r="AM252" s="191"/>
      <c r="AN252" s="191"/>
      <c r="AO252" s="190"/>
    </row>
    <row r="253" spans="1:4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190"/>
      <c r="AB253" s="190"/>
      <c r="AC253" s="190"/>
      <c r="AD253" s="190"/>
      <c r="AE253" s="190"/>
      <c r="AF253" s="190"/>
      <c r="AG253" s="190"/>
      <c r="AH253" s="190"/>
      <c r="AI253" s="190"/>
      <c r="AJ253" s="190"/>
      <c r="AK253" s="191"/>
      <c r="AL253" s="191"/>
      <c r="AM253" s="191"/>
      <c r="AN253" s="191"/>
      <c r="AO253" s="190"/>
    </row>
    <row r="254" spans="1:4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190"/>
      <c r="AB254" s="190"/>
      <c r="AC254" s="190"/>
      <c r="AD254" s="190"/>
      <c r="AE254" s="190"/>
      <c r="AF254" s="190"/>
      <c r="AG254" s="190"/>
      <c r="AH254" s="190"/>
      <c r="AI254" s="190"/>
      <c r="AJ254" s="190"/>
      <c r="AK254" s="191"/>
      <c r="AL254" s="191"/>
      <c r="AM254" s="191"/>
      <c r="AN254" s="191"/>
      <c r="AO254" s="190"/>
    </row>
    <row r="255" spans="1:4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190"/>
      <c r="AB255" s="190"/>
      <c r="AC255" s="190"/>
      <c r="AD255" s="190"/>
      <c r="AE255" s="190"/>
      <c r="AF255" s="190"/>
      <c r="AG255" s="190"/>
      <c r="AH255" s="190"/>
      <c r="AI255" s="190"/>
      <c r="AJ255" s="190"/>
      <c r="AK255" s="191"/>
      <c r="AL255" s="191"/>
      <c r="AM255" s="191"/>
      <c r="AN255" s="191"/>
      <c r="AO255" s="190"/>
    </row>
    <row r="256" spans="1:4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190"/>
      <c r="AB256" s="190"/>
      <c r="AC256" s="190"/>
      <c r="AD256" s="190"/>
      <c r="AE256" s="190"/>
      <c r="AF256" s="190"/>
      <c r="AG256" s="190"/>
      <c r="AH256" s="190"/>
      <c r="AI256" s="190"/>
      <c r="AJ256" s="190"/>
      <c r="AK256" s="191"/>
      <c r="AL256" s="191"/>
      <c r="AM256" s="191"/>
      <c r="AN256" s="191"/>
      <c r="AO256" s="190"/>
    </row>
    <row r="257" spans="1:4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190"/>
      <c r="AB257" s="190"/>
      <c r="AC257" s="190"/>
      <c r="AD257" s="190"/>
      <c r="AE257" s="190"/>
      <c r="AF257" s="190"/>
      <c r="AG257" s="190"/>
      <c r="AH257" s="190"/>
      <c r="AI257" s="190"/>
      <c r="AJ257" s="190"/>
      <c r="AK257" s="191"/>
      <c r="AL257" s="191"/>
      <c r="AM257" s="191"/>
      <c r="AN257" s="191"/>
      <c r="AO257" s="190"/>
    </row>
    <row r="258" spans="1:4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190"/>
      <c r="AB258" s="190"/>
      <c r="AC258" s="190"/>
      <c r="AD258" s="190"/>
      <c r="AE258" s="190"/>
      <c r="AF258" s="190"/>
      <c r="AG258" s="190"/>
      <c r="AH258" s="190"/>
      <c r="AI258" s="190"/>
      <c r="AJ258" s="190"/>
      <c r="AK258" s="191"/>
      <c r="AL258" s="191"/>
      <c r="AM258" s="191"/>
      <c r="AN258" s="191"/>
      <c r="AO258" s="190"/>
    </row>
    <row r="259" spans="1:4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190"/>
      <c r="AB259" s="190"/>
      <c r="AC259" s="190"/>
      <c r="AD259" s="190"/>
      <c r="AE259" s="190"/>
      <c r="AF259" s="190"/>
      <c r="AG259" s="190"/>
      <c r="AH259" s="190"/>
      <c r="AI259" s="190"/>
      <c r="AJ259" s="190"/>
      <c r="AK259" s="191"/>
      <c r="AL259" s="191"/>
      <c r="AM259" s="191"/>
      <c r="AN259" s="191"/>
      <c r="AO259" s="190"/>
    </row>
    <row r="260" spans="1:4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190"/>
      <c r="AB260" s="190"/>
      <c r="AC260" s="190"/>
      <c r="AD260" s="190"/>
      <c r="AE260" s="190"/>
      <c r="AF260" s="190"/>
      <c r="AG260" s="190"/>
      <c r="AH260" s="190"/>
      <c r="AI260" s="190"/>
      <c r="AJ260" s="190"/>
      <c r="AK260" s="191"/>
      <c r="AL260" s="191"/>
      <c r="AM260" s="191"/>
      <c r="AN260" s="191"/>
      <c r="AO260" s="190"/>
    </row>
    <row r="261" spans="1:4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190"/>
      <c r="AB261" s="190"/>
      <c r="AC261" s="190"/>
      <c r="AD261" s="190"/>
      <c r="AE261" s="190"/>
      <c r="AF261" s="190"/>
      <c r="AG261" s="190"/>
      <c r="AH261" s="190"/>
      <c r="AI261" s="190"/>
      <c r="AJ261" s="190"/>
      <c r="AK261" s="191"/>
      <c r="AL261" s="191"/>
      <c r="AM261" s="191"/>
      <c r="AN261" s="191"/>
      <c r="AO261" s="190"/>
    </row>
    <row r="262" spans="1:4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190"/>
      <c r="AB262" s="190"/>
      <c r="AC262" s="190"/>
      <c r="AD262" s="190"/>
      <c r="AE262" s="190"/>
      <c r="AF262" s="190"/>
      <c r="AG262" s="190"/>
      <c r="AH262" s="190"/>
      <c r="AI262" s="190"/>
      <c r="AJ262" s="190"/>
      <c r="AK262" s="191"/>
      <c r="AL262" s="191"/>
      <c r="AM262" s="191"/>
      <c r="AN262" s="191"/>
      <c r="AO262" s="190"/>
    </row>
    <row r="263" spans="1:4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190"/>
      <c r="AB263" s="190"/>
      <c r="AC263" s="190"/>
      <c r="AD263" s="190"/>
      <c r="AE263" s="190"/>
      <c r="AF263" s="190"/>
      <c r="AG263" s="190"/>
      <c r="AH263" s="190"/>
      <c r="AI263" s="190"/>
      <c r="AJ263" s="190"/>
      <c r="AK263" s="191"/>
      <c r="AL263" s="191"/>
      <c r="AM263" s="191"/>
      <c r="AN263" s="191"/>
      <c r="AO263" s="190"/>
    </row>
    <row r="264" spans="1:4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190"/>
      <c r="AB264" s="190"/>
      <c r="AC264" s="190"/>
      <c r="AD264" s="190"/>
      <c r="AE264" s="190"/>
      <c r="AF264" s="190"/>
      <c r="AG264" s="190"/>
      <c r="AH264" s="190"/>
      <c r="AI264" s="190"/>
      <c r="AJ264" s="190"/>
      <c r="AK264" s="191"/>
      <c r="AL264" s="191"/>
      <c r="AM264" s="191"/>
      <c r="AN264" s="191"/>
      <c r="AO264" s="190"/>
    </row>
    <row r="265" spans="1:4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190"/>
      <c r="AB265" s="190"/>
      <c r="AC265" s="190"/>
      <c r="AD265" s="190"/>
      <c r="AE265" s="190"/>
      <c r="AF265" s="190"/>
      <c r="AG265" s="190"/>
      <c r="AH265" s="190"/>
      <c r="AI265" s="190"/>
      <c r="AJ265" s="190"/>
      <c r="AK265" s="191"/>
      <c r="AL265" s="191"/>
      <c r="AM265" s="191"/>
      <c r="AN265" s="191"/>
      <c r="AO265" s="190"/>
    </row>
    <row r="266" spans="1:4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190"/>
      <c r="AB266" s="190"/>
      <c r="AC266" s="190"/>
      <c r="AD266" s="190"/>
      <c r="AE266" s="190"/>
      <c r="AF266" s="190"/>
      <c r="AG266" s="190"/>
      <c r="AH266" s="190"/>
      <c r="AI266" s="190"/>
      <c r="AJ266" s="190"/>
      <c r="AK266" s="191"/>
      <c r="AL266" s="191"/>
      <c r="AM266" s="191"/>
      <c r="AN266" s="191"/>
      <c r="AO266" s="190"/>
    </row>
    <row r="267" spans="1:4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190"/>
      <c r="AB267" s="190"/>
      <c r="AC267" s="190"/>
      <c r="AD267" s="190"/>
      <c r="AE267" s="190"/>
      <c r="AF267" s="190"/>
      <c r="AG267" s="190"/>
      <c r="AH267" s="190"/>
      <c r="AI267" s="190"/>
      <c r="AJ267" s="190"/>
      <c r="AK267" s="191"/>
      <c r="AL267" s="191"/>
      <c r="AM267" s="191"/>
      <c r="AN267" s="191"/>
      <c r="AO267" s="190"/>
    </row>
    <row r="268" spans="1:4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190"/>
      <c r="AB268" s="190"/>
      <c r="AC268" s="190"/>
      <c r="AD268" s="190"/>
      <c r="AE268" s="190"/>
      <c r="AF268" s="190"/>
      <c r="AG268" s="190"/>
      <c r="AH268" s="190"/>
      <c r="AI268" s="190"/>
      <c r="AJ268" s="190"/>
      <c r="AK268" s="191"/>
      <c r="AL268" s="191"/>
      <c r="AM268" s="191"/>
      <c r="AN268" s="191"/>
      <c r="AO268" s="190"/>
    </row>
    <row r="269" spans="1:4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190"/>
      <c r="AB269" s="190"/>
      <c r="AC269" s="190"/>
      <c r="AD269" s="190"/>
      <c r="AE269" s="190"/>
      <c r="AF269" s="190"/>
      <c r="AG269" s="190"/>
      <c r="AH269" s="190"/>
      <c r="AI269" s="190"/>
      <c r="AJ269" s="190"/>
      <c r="AK269" s="191"/>
      <c r="AL269" s="191"/>
      <c r="AM269" s="191"/>
      <c r="AN269" s="191"/>
      <c r="AO269" s="190"/>
    </row>
    <row r="270" spans="1:4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190"/>
      <c r="AB270" s="190"/>
      <c r="AC270" s="190"/>
      <c r="AD270" s="190"/>
      <c r="AE270" s="190"/>
      <c r="AF270" s="190"/>
      <c r="AG270" s="190"/>
      <c r="AH270" s="190"/>
      <c r="AI270" s="190"/>
      <c r="AJ270" s="190"/>
      <c r="AK270" s="191"/>
      <c r="AL270" s="191"/>
      <c r="AM270" s="191"/>
      <c r="AN270" s="191"/>
      <c r="AO270" s="190"/>
    </row>
    <row r="271" spans="1:4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190"/>
      <c r="AB271" s="190"/>
      <c r="AC271" s="190"/>
      <c r="AD271" s="190"/>
      <c r="AE271" s="190"/>
      <c r="AF271" s="190"/>
      <c r="AG271" s="190"/>
      <c r="AH271" s="190"/>
      <c r="AI271" s="190"/>
      <c r="AJ271" s="190"/>
      <c r="AK271" s="191"/>
      <c r="AL271" s="191"/>
      <c r="AM271" s="191"/>
      <c r="AN271" s="191"/>
      <c r="AO271" s="190"/>
    </row>
    <row r="272" spans="1:4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190"/>
      <c r="AB272" s="190"/>
      <c r="AC272" s="190"/>
      <c r="AD272" s="190"/>
      <c r="AE272" s="190"/>
      <c r="AF272" s="190"/>
      <c r="AG272" s="190"/>
      <c r="AH272" s="190"/>
      <c r="AI272" s="190"/>
      <c r="AJ272" s="190"/>
      <c r="AK272" s="191"/>
      <c r="AL272" s="191"/>
      <c r="AM272" s="191"/>
      <c r="AN272" s="191"/>
      <c r="AO272" s="190"/>
    </row>
    <row r="273" spans="1:4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190"/>
      <c r="AB273" s="190"/>
      <c r="AC273" s="190"/>
      <c r="AD273" s="190"/>
      <c r="AE273" s="190"/>
      <c r="AF273" s="190"/>
      <c r="AG273" s="190"/>
      <c r="AH273" s="190"/>
      <c r="AI273" s="190"/>
      <c r="AJ273" s="190"/>
      <c r="AK273" s="191"/>
      <c r="AL273" s="191"/>
      <c r="AM273" s="191"/>
      <c r="AN273" s="191"/>
      <c r="AO273" s="190"/>
    </row>
    <row r="274" spans="1:4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190"/>
      <c r="AB274" s="190"/>
      <c r="AC274" s="190"/>
      <c r="AD274" s="190"/>
      <c r="AE274" s="190"/>
      <c r="AF274" s="190"/>
      <c r="AG274" s="190"/>
      <c r="AH274" s="190"/>
      <c r="AI274" s="190"/>
      <c r="AJ274" s="190"/>
      <c r="AK274" s="191"/>
      <c r="AL274" s="191"/>
      <c r="AM274" s="191"/>
      <c r="AN274" s="191"/>
      <c r="AO274" s="190"/>
    </row>
    <row r="275" spans="1:4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190"/>
      <c r="AB275" s="190"/>
      <c r="AC275" s="190"/>
      <c r="AD275" s="190"/>
      <c r="AE275" s="190"/>
      <c r="AF275" s="190"/>
      <c r="AG275" s="190"/>
      <c r="AH275" s="190"/>
      <c r="AI275" s="190"/>
      <c r="AJ275" s="190"/>
      <c r="AK275" s="191"/>
      <c r="AL275" s="191"/>
      <c r="AM275" s="191"/>
      <c r="AN275" s="191"/>
      <c r="AO275" s="190"/>
    </row>
    <row r="276" spans="1:4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190"/>
      <c r="AB276" s="190"/>
      <c r="AC276" s="190"/>
      <c r="AD276" s="190"/>
      <c r="AE276" s="190"/>
      <c r="AF276" s="190"/>
      <c r="AG276" s="190"/>
      <c r="AH276" s="190"/>
      <c r="AI276" s="190"/>
      <c r="AJ276" s="190"/>
      <c r="AK276" s="191"/>
      <c r="AL276" s="191"/>
      <c r="AM276" s="191"/>
      <c r="AN276" s="191"/>
      <c r="AO276" s="190"/>
    </row>
    <row r="277" spans="1:4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190"/>
      <c r="AB277" s="190"/>
      <c r="AC277" s="190"/>
      <c r="AD277" s="190"/>
      <c r="AE277" s="190"/>
      <c r="AF277" s="190"/>
      <c r="AG277" s="190"/>
      <c r="AH277" s="190"/>
      <c r="AI277" s="190"/>
      <c r="AJ277" s="190"/>
      <c r="AK277" s="191"/>
      <c r="AL277" s="191"/>
      <c r="AM277" s="191"/>
      <c r="AN277" s="191"/>
      <c r="AO277" s="190"/>
    </row>
    <row r="278" spans="1:4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190"/>
      <c r="AB278" s="190"/>
      <c r="AC278" s="190"/>
      <c r="AD278" s="190"/>
      <c r="AE278" s="190"/>
      <c r="AF278" s="190"/>
      <c r="AG278" s="190"/>
      <c r="AH278" s="190"/>
      <c r="AI278" s="190"/>
      <c r="AJ278" s="190"/>
      <c r="AK278" s="191"/>
      <c r="AL278" s="191"/>
      <c r="AM278" s="191"/>
      <c r="AN278" s="191"/>
      <c r="AO278" s="190"/>
    </row>
    <row r="279" spans="1:4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190"/>
      <c r="AB279" s="190"/>
      <c r="AC279" s="190"/>
      <c r="AD279" s="190"/>
      <c r="AE279" s="190"/>
      <c r="AF279" s="190"/>
      <c r="AG279" s="190"/>
      <c r="AH279" s="190"/>
      <c r="AI279" s="190"/>
      <c r="AJ279" s="190"/>
      <c r="AK279" s="191"/>
      <c r="AL279" s="191"/>
      <c r="AM279" s="191"/>
      <c r="AN279" s="191"/>
      <c r="AO279" s="190"/>
    </row>
    <row r="280" spans="1:4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190"/>
      <c r="AB280" s="190"/>
      <c r="AC280" s="190"/>
      <c r="AD280" s="190"/>
      <c r="AE280" s="190"/>
      <c r="AF280" s="190"/>
      <c r="AG280" s="190"/>
      <c r="AH280" s="190"/>
      <c r="AI280" s="190"/>
      <c r="AJ280" s="190"/>
      <c r="AK280" s="191"/>
      <c r="AL280" s="191"/>
      <c r="AM280" s="191"/>
      <c r="AN280" s="191"/>
      <c r="AO280" s="190"/>
    </row>
    <row r="281" spans="1:4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190"/>
      <c r="AB281" s="190"/>
      <c r="AC281" s="190"/>
      <c r="AD281" s="190"/>
      <c r="AE281" s="190"/>
      <c r="AF281" s="190"/>
      <c r="AG281" s="190"/>
      <c r="AH281" s="190"/>
      <c r="AI281" s="190"/>
      <c r="AJ281" s="190"/>
      <c r="AK281" s="191"/>
      <c r="AL281" s="191"/>
      <c r="AM281" s="191"/>
      <c r="AN281" s="191"/>
      <c r="AO281" s="190"/>
    </row>
    <row r="282" spans="1:4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190"/>
      <c r="AB282" s="190"/>
      <c r="AC282" s="190"/>
      <c r="AD282" s="190"/>
      <c r="AE282" s="190"/>
      <c r="AF282" s="190"/>
      <c r="AG282" s="190"/>
      <c r="AH282" s="190"/>
      <c r="AI282" s="190"/>
      <c r="AJ282" s="190"/>
      <c r="AK282" s="191"/>
      <c r="AL282" s="191"/>
      <c r="AM282" s="191"/>
      <c r="AN282" s="191"/>
      <c r="AO282" s="190"/>
    </row>
    <row r="283" spans="1:4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190"/>
      <c r="AB283" s="190"/>
      <c r="AC283" s="190"/>
      <c r="AD283" s="190"/>
      <c r="AE283" s="190"/>
      <c r="AF283" s="190"/>
      <c r="AG283" s="190"/>
      <c r="AH283" s="190"/>
      <c r="AI283" s="190"/>
      <c r="AJ283" s="190"/>
      <c r="AK283" s="191"/>
      <c r="AL283" s="191"/>
      <c r="AM283" s="191"/>
      <c r="AN283" s="191"/>
      <c r="AO283" s="190"/>
    </row>
    <row r="284" spans="1:4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190"/>
      <c r="AB284" s="190"/>
      <c r="AC284" s="190"/>
      <c r="AD284" s="190"/>
      <c r="AE284" s="190"/>
      <c r="AF284" s="190"/>
      <c r="AG284" s="190"/>
      <c r="AH284" s="190"/>
      <c r="AI284" s="190"/>
      <c r="AJ284" s="190"/>
      <c r="AK284" s="191"/>
      <c r="AL284" s="191"/>
      <c r="AM284" s="191"/>
      <c r="AN284" s="191"/>
      <c r="AO284" s="190"/>
    </row>
    <row r="285" spans="1:4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190"/>
      <c r="AB285" s="190"/>
      <c r="AC285" s="190"/>
      <c r="AD285" s="190"/>
      <c r="AE285" s="190"/>
      <c r="AF285" s="190"/>
      <c r="AG285" s="190"/>
      <c r="AH285" s="190"/>
      <c r="AI285" s="190"/>
      <c r="AJ285" s="190"/>
      <c r="AK285" s="191"/>
      <c r="AL285" s="191"/>
      <c r="AM285" s="191"/>
      <c r="AN285" s="191"/>
      <c r="AO285" s="190"/>
    </row>
    <row r="286" spans="1:4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190"/>
      <c r="AB286" s="190"/>
      <c r="AC286" s="190"/>
      <c r="AD286" s="190"/>
      <c r="AE286" s="190"/>
      <c r="AF286" s="190"/>
      <c r="AG286" s="190"/>
      <c r="AH286" s="190"/>
      <c r="AI286" s="190"/>
      <c r="AJ286" s="190"/>
      <c r="AK286" s="191"/>
      <c r="AL286" s="191"/>
      <c r="AM286" s="191"/>
      <c r="AN286" s="191"/>
      <c r="AO286" s="190"/>
    </row>
    <row r="287" spans="1:4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190"/>
      <c r="AB287" s="190"/>
      <c r="AC287" s="190"/>
      <c r="AD287" s="190"/>
      <c r="AE287" s="190"/>
      <c r="AF287" s="190"/>
      <c r="AG287" s="190"/>
      <c r="AH287" s="190"/>
      <c r="AI287" s="190"/>
      <c r="AJ287" s="190"/>
      <c r="AK287" s="191"/>
      <c r="AL287" s="191"/>
      <c r="AM287" s="191"/>
      <c r="AN287" s="191"/>
      <c r="AO287" s="190"/>
    </row>
    <row r="288" spans="1:4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190"/>
      <c r="AB288" s="190"/>
      <c r="AC288" s="190"/>
      <c r="AD288" s="190"/>
      <c r="AE288" s="190"/>
      <c r="AF288" s="190"/>
      <c r="AG288" s="190"/>
      <c r="AH288" s="190"/>
      <c r="AI288" s="190"/>
      <c r="AJ288" s="190"/>
      <c r="AK288" s="191"/>
      <c r="AL288" s="191"/>
      <c r="AM288" s="191"/>
      <c r="AN288" s="191"/>
      <c r="AO288" s="190"/>
    </row>
    <row r="289" spans="1:4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190"/>
      <c r="AB289" s="190"/>
      <c r="AC289" s="190"/>
      <c r="AD289" s="190"/>
      <c r="AE289" s="190"/>
      <c r="AF289" s="190"/>
      <c r="AG289" s="190"/>
      <c r="AH289" s="190"/>
      <c r="AI289" s="190"/>
      <c r="AJ289" s="190"/>
      <c r="AK289" s="191"/>
      <c r="AL289" s="191"/>
      <c r="AM289" s="191"/>
      <c r="AN289" s="191"/>
      <c r="AO289" s="190"/>
    </row>
    <row r="290" spans="1:4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190"/>
      <c r="AB290" s="190"/>
      <c r="AC290" s="190"/>
      <c r="AD290" s="190"/>
      <c r="AE290" s="190"/>
      <c r="AF290" s="190"/>
      <c r="AG290" s="190"/>
      <c r="AH290" s="190"/>
      <c r="AI290" s="190"/>
      <c r="AJ290" s="190"/>
      <c r="AK290" s="191"/>
      <c r="AL290" s="191"/>
      <c r="AM290" s="191"/>
      <c r="AN290" s="191"/>
      <c r="AO290" s="190"/>
    </row>
    <row r="291" spans="1:4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190"/>
      <c r="AB291" s="190"/>
      <c r="AC291" s="190"/>
      <c r="AD291" s="190"/>
      <c r="AE291" s="190"/>
      <c r="AF291" s="190"/>
      <c r="AG291" s="190"/>
      <c r="AH291" s="190"/>
      <c r="AI291" s="190"/>
      <c r="AJ291" s="190"/>
      <c r="AK291" s="191"/>
      <c r="AL291" s="191"/>
      <c r="AM291" s="191"/>
      <c r="AN291" s="191"/>
      <c r="AO291" s="190"/>
    </row>
    <row r="292" spans="1:4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190"/>
      <c r="AB292" s="190"/>
      <c r="AC292" s="190"/>
      <c r="AD292" s="190"/>
      <c r="AE292" s="190"/>
      <c r="AF292" s="190"/>
      <c r="AG292" s="190"/>
      <c r="AH292" s="190"/>
      <c r="AI292" s="190"/>
      <c r="AJ292" s="190"/>
      <c r="AK292" s="191"/>
      <c r="AL292" s="191"/>
      <c r="AM292" s="191"/>
      <c r="AN292" s="191"/>
      <c r="AO292" s="190"/>
    </row>
    <row r="293" spans="1:4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190"/>
      <c r="AB293" s="190"/>
      <c r="AC293" s="190"/>
      <c r="AD293" s="190"/>
      <c r="AE293" s="190"/>
      <c r="AF293" s="190"/>
      <c r="AG293" s="190"/>
      <c r="AH293" s="190"/>
      <c r="AI293" s="190"/>
      <c r="AJ293" s="190"/>
      <c r="AK293" s="191"/>
      <c r="AL293" s="191"/>
      <c r="AM293" s="191"/>
      <c r="AN293" s="191"/>
      <c r="AO293" s="190"/>
    </row>
    <row r="294" spans="1:4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190"/>
      <c r="AB294" s="190"/>
      <c r="AC294" s="190"/>
      <c r="AD294" s="190"/>
      <c r="AE294" s="190"/>
      <c r="AF294" s="190"/>
      <c r="AG294" s="190"/>
      <c r="AH294" s="190"/>
      <c r="AI294" s="190"/>
      <c r="AJ294" s="190"/>
      <c r="AK294" s="191"/>
      <c r="AL294" s="191"/>
      <c r="AM294" s="191"/>
      <c r="AN294" s="191"/>
      <c r="AO294" s="190"/>
    </row>
    <row r="295" spans="1:4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190"/>
      <c r="AB295" s="190"/>
      <c r="AC295" s="190"/>
      <c r="AD295" s="190"/>
      <c r="AE295" s="190"/>
      <c r="AF295" s="190"/>
      <c r="AG295" s="190"/>
      <c r="AH295" s="190"/>
      <c r="AI295" s="190"/>
      <c r="AJ295" s="190"/>
      <c r="AK295" s="191"/>
      <c r="AL295" s="191"/>
      <c r="AM295" s="191"/>
      <c r="AN295" s="191"/>
      <c r="AO295" s="190"/>
    </row>
    <row r="296" spans="1:4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190"/>
      <c r="AB296" s="190"/>
      <c r="AC296" s="190"/>
      <c r="AD296" s="190"/>
      <c r="AE296" s="190"/>
      <c r="AF296" s="190"/>
      <c r="AG296" s="190"/>
      <c r="AH296" s="190"/>
      <c r="AI296" s="190"/>
      <c r="AJ296" s="190"/>
      <c r="AK296" s="191"/>
      <c r="AL296" s="191"/>
      <c r="AM296" s="191"/>
      <c r="AN296" s="191"/>
      <c r="AO296" s="190"/>
    </row>
    <row r="297" spans="1:4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190"/>
      <c r="AB297" s="190"/>
      <c r="AC297" s="190"/>
      <c r="AD297" s="190"/>
      <c r="AE297" s="190"/>
      <c r="AF297" s="190"/>
      <c r="AG297" s="190"/>
      <c r="AH297" s="190"/>
      <c r="AI297" s="190"/>
      <c r="AJ297" s="190"/>
      <c r="AK297" s="191"/>
      <c r="AL297" s="191"/>
      <c r="AM297" s="191"/>
      <c r="AN297" s="191"/>
      <c r="AO297" s="190"/>
    </row>
    <row r="298" spans="1:4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190"/>
      <c r="AB298" s="190"/>
      <c r="AC298" s="190"/>
      <c r="AD298" s="190"/>
      <c r="AE298" s="190"/>
      <c r="AF298" s="190"/>
      <c r="AG298" s="190"/>
      <c r="AH298" s="190"/>
      <c r="AI298" s="190"/>
      <c r="AJ298" s="190"/>
      <c r="AK298" s="191"/>
      <c r="AL298" s="191"/>
      <c r="AM298" s="191"/>
      <c r="AN298" s="191"/>
      <c r="AO298" s="190"/>
    </row>
    <row r="299" spans="1:4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190"/>
      <c r="AB299" s="190"/>
      <c r="AC299" s="190"/>
      <c r="AD299" s="190"/>
      <c r="AE299" s="190"/>
      <c r="AF299" s="190"/>
      <c r="AG299" s="190"/>
      <c r="AH299" s="190"/>
      <c r="AI299" s="190"/>
      <c r="AJ299" s="190"/>
      <c r="AK299" s="191"/>
      <c r="AL299" s="191"/>
      <c r="AM299" s="191"/>
      <c r="AN299" s="191"/>
      <c r="AO299" s="190"/>
    </row>
    <row r="300" spans="1:4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190"/>
      <c r="AB300" s="190"/>
      <c r="AC300" s="190"/>
      <c r="AD300" s="190"/>
      <c r="AE300" s="190"/>
      <c r="AF300" s="190"/>
      <c r="AG300" s="190"/>
      <c r="AH300" s="190"/>
      <c r="AI300" s="190"/>
      <c r="AJ300" s="190"/>
      <c r="AK300" s="191"/>
      <c r="AL300" s="191"/>
      <c r="AM300" s="191"/>
      <c r="AN300" s="191"/>
      <c r="AO300" s="190"/>
    </row>
    <row r="301" spans="1:4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190"/>
      <c r="AB301" s="190"/>
      <c r="AC301" s="190"/>
      <c r="AD301" s="190"/>
      <c r="AE301" s="190"/>
      <c r="AF301" s="190"/>
      <c r="AG301" s="190"/>
      <c r="AH301" s="190"/>
      <c r="AI301" s="190"/>
      <c r="AJ301" s="190"/>
      <c r="AK301" s="191"/>
      <c r="AL301" s="191"/>
      <c r="AM301" s="191"/>
      <c r="AN301" s="191"/>
      <c r="AO301" s="190"/>
    </row>
    <row r="302" spans="1:4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190"/>
      <c r="AB302" s="190"/>
      <c r="AC302" s="190"/>
      <c r="AD302" s="190"/>
      <c r="AE302" s="190"/>
      <c r="AF302" s="190"/>
      <c r="AG302" s="190"/>
      <c r="AH302" s="190"/>
      <c r="AI302" s="190"/>
      <c r="AJ302" s="190"/>
      <c r="AK302" s="191"/>
      <c r="AL302" s="191"/>
      <c r="AM302" s="191"/>
      <c r="AN302" s="191"/>
      <c r="AO302" s="190"/>
    </row>
    <row r="303" spans="1:4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190"/>
      <c r="AB303" s="190"/>
      <c r="AC303" s="190"/>
      <c r="AD303" s="190"/>
      <c r="AE303" s="190"/>
      <c r="AF303" s="190"/>
      <c r="AG303" s="190"/>
      <c r="AH303" s="190"/>
      <c r="AI303" s="190"/>
      <c r="AJ303" s="190"/>
      <c r="AK303" s="191"/>
      <c r="AL303" s="191"/>
      <c r="AM303" s="191"/>
      <c r="AN303" s="191"/>
      <c r="AO303" s="190"/>
    </row>
    <row r="304" spans="1:4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190"/>
      <c r="AB304" s="190"/>
      <c r="AC304" s="190"/>
      <c r="AD304" s="190"/>
      <c r="AE304" s="190"/>
      <c r="AF304" s="190"/>
      <c r="AG304" s="190"/>
      <c r="AH304" s="190"/>
      <c r="AI304" s="190"/>
      <c r="AJ304" s="190"/>
      <c r="AK304" s="191"/>
      <c r="AL304" s="191"/>
      <c r="AM304" s="191"/>
      <c r="AN304" s="191"/>
      <c r="AO304" s="190"/>
    </row>
    <row r="305" spans="1:4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190"/>
      <c r="AB305" s="190"/>
      <c r="AC305" s="190"/>
      <c r="AD305" s="190"/>
      <c r="AE305" s="190"/>
      <c r="AF305" s="190"/>
      <c r="AG305" s="190"/>
      <c r="AH305" s="190"/>
      <c r="AI305" s="190"/>
      <c r="AJ305" s="190"/>
      <c r="AK305" s="191"/>
      <c r="AL305" s="191"/>
      <c r="AM305" s="191"/>
      <c r="AN305" s="191"/>
      <c r="AO305" s="190"/>
    </row>
    <row r="306" spans="1:4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190"/>
      <c r="AB306" s="190"/>
      <c r="AC306" s="190"/>
      <c r="AD306" s="190"/>
      <c r="AE306" s="190"/>
      <c r="AF306" s="190"/>
      <c r="AG306" s="190"/>
      <c r="AH306" s="190"/>
      <c r="AI306" s="190"/>
      <c r="AJ306" s="190"/>
      <c r="AK306" s="191"/>
      <c r="AL306" s="191"/>
      <c r="AM306" s="191"/>
      <c r="AN306" s="191"/>
      <c r="AO306" s="190"/>
    </row>
    <row r="307" spans="1:4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190"/>
      <c r="AB307" s="190"/>
      <c r="AC307" s="190"/>
      <c r="AD307" s="190"/>
      <c r="AE307" s="190"/>
      <c r="AF307" s="190"/>
      <c r="AG307" s="190"/>
      <c r="AH307" s="190"/>
      <c r="AI307" s="190"/>
      <c r="AJ307" s="190"/>
      <c r="AK307" s="191"/>
      <c r="AL307" s="191"/>
      <c r="AM307" s="191"/>
      <c r="AN307" s="191"/>
      <c r="AO307" s="190"/>
    </row>
    <row r="308" spans="1:4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190"/>
      <c r="AB308" s="190"/>
      <c r="AC308" s="190"/>
      <c r="AD308" s="190"/>
      <c r="AE308" s="190"/>
      <c r="AF308" s="190"/>
      <c r="AG308" s="190"/>
      <c r="AH308" s="190"/>
      <c r="AI308" s="190"/>
      <c r="AJ308" s="190"/>
      <c r="AK308" s="191"/>
      <c r="AL308" s="191"/>
      <c r="AM308" s="191"/>
      <c r="AN308" s="191"/>
      <c r="AO308" s="190"/>
    </row>
    <row r="309" spans="1:4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190"/>
      <c r="AB309" s="190"/>
      <c r="AC309" s="190"/>
      <c r="AD309" s="190"/>
      <c r="AE309" s="190"/>
      <c r="AF309" s="190"/>
      <c r="AG309" s="190"/>
      <c r="AH309" s="190"/>
      <c r="AI309" s="190"/>
      <c r="AJ309" s="190"/>
      <c r="AK309" s="191"/>
      <c r="AL309" s="191"/>
      <c r="AM309" s="191"/>
      <c r="AN309" s="191"/>
      <c r="AO309" s="190"/>
    </row>
    <row r="310" spans="1:4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190"/>
      <c r="AB310" s="190"/>
      <c r="AC310" s="190"/>
      <c r="AD310" s="190"/>
      <c r="AE310" s="190"/>
      <c r="AF310" s="190"/>
      <c r="AG310" s="190"/>
      <c r="AH310" s="190"/>
      <c r="AI310" s="190"/>
      <c r="AJ310" s="190"/>
      <c r="AK310" s="191"/>
      <c r="AL310" s="191"/>
      <c r="AM310" s="191"/>
      <c r="AN310" s="191"/>
      <c r="AO310" s="190"/>
    </row>
    <row r="311" spans="1:4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190"/>
      <c r="AB311" s="190"/>
      <c r="AC311" s="190"/>
      <c r="AD311" s="190"/>
      <c r="AE311" s="190"/>
      <c r="AF311" s="190"/>
      <c r="AG311" s="190"/>
      <c r="AH311" s="190"/>
      <c r="AI311" s="190"/>
      <c r="AJ311" s="190"/>
      <c r="AK311" s="191"/>
      <c r="AL311" s="191"/>
      <c r="AM311" s="191"/>
      <c r="AN311" s="191"/>
      <c r="AO311" s="190"/>
    </row>
    <row r="312" spans="1:4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190"/>
      <c r="AB312" s="190"/>
      <c r="AC312" s="190"/>
      <c r="AD312" s="190"/>
      <c r="AE312" s="190"/>
      <c r="AF312" s="190"/>
      <c r="AG312" s="190"/>
      <c r="AH312" s="190"/>
      <c r="AI312" s="190"/>
      <c r="AJ312" s="190"/>
      <c r="AK312" s="191"/>
      <c r="AL312" s="191"/>
      <c r="AM312" s="191"/>
      <c r="AN312" s="191"/>
      <c r="AO312" s="190"/>
    </row>
    <row r="313" spans="1:4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190"/>
      <c r="AB313" s="190"/>
      <c r="AC313" s="190"/>
      <c r="AD313" s="190"/>
      <c r="AE313" s="190"/>
      <c r="AF313" s="190"/>
      <c r="AG313" s="190"/>
      <c r="AH313" s="190"/>
      <c r="AI313" s="190"/>
      <c r="AJ313" s="190"/>
      <c r="AK313" s="191"/>
      <c r="AL313" s="191"/>
      <c r="AM313" s="191"/>
      <c r="AN313" s="191"/>
      <c r="AO313" s="190"/>
    </row>
    <row r="314" spans="1:4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190"/>
      <c r="AB314" s="190"/>
      <c r="AC314" s="190"/>
      <c r="AD314" s="190"/>
      <c r="AE314" s="190"/>
      <c r="AF314" s="190"/>
      <c r="AG314" s="190"/>
      <c r="AH314" s="190"/>
      <c r="AI314" s="190"/>
      <c r="AJ314" s="190"/>
      <c r="AK314" s="191"/>
      <c r="AL314" s="191"/>
      <c r="AM314" s="191"/>
      <c r="AN314" s="191"/>
      <c r="AO314" s="190"/>
    </row>
    <row r="315" spans="1:4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190"/>
      <c r="AB315" s="190"/>
      <c r="AC315" s="190"/>
      <c r="AD315" s="190"/>
      <c r="AE315" s="190"/>
      <c r="AF315" s="190"/>
      <c r="AG315" s="190"/>
      <c r="AH315" s="190"/>
      <c r="AI315" s="190"/>
      <c r="AJ315" s="190"/>
      <c r="AK315" s="191"/>
      <c r="AL315" s="191"/>
      <c r="AM315" s="191"/>
      <c r="AN315" s="191"/>
      <c r="AO315" s="190"/>
    </row>
    <row r="316" spans="1:4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190"/>
      <c r="AB316" s="190"/>
      <c r="AC316" s="190"/>
      <c r="AD316" s="190"/>
      <c r="AE316" s="190"/>
      <c r="AF316" s="190"/>
      <c r="AG316" s="190"/>
      <c r="AH316" s="190"/>
      <c r="AI316" s="190"/>
      <c r="AJ316" s="190"/>
      <c r="AK316" s="191"/>
      <c r="AL316" s="191"/>
      <c r="AM316" s="191"/>
      <c r="AN316" s="191"/>
      <c r="AO316" s="190"/>
    </row>
    <row r="317" spans="1:4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190"/>
      <c r="AB317" s="190"/>
      <c r="AC317" s="190"/>
      <c r="AD317" s="190"/>
      <c r="AE317" s="190"/>
      <c r="AF317" s="190"/>
      <c r="AG317" s="190"/>
      <c r="AH317" s="190"/>
      <c r="AI317" s="190"/>
      <c r="AJ317" s="190"/>
      <c r="AK317" s="191"/>
      <c r="AL317" s="191"/>
      <c r="AM317" s="191"/>
      <c r="AN317" s="191"/>
      <c r="AO317" s="190"/>
    </row>
    <row r="318" spans="1:4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190"/>
      <c r="AB318" s="190"/>
      <c r="AC318" s="190"/>
      <c r="AD318" s="190"/>
      <c r="AE318" s="190"/>
      <c r="AF318" s="190"/>
      <c r="AG318" s="190"/>
      <c r="AH318" s="190"/>
      <c r="AI318" s="190"/>
      <c r="AJ318" s="190"/>
      <c r="AK318" s="191"/>
      <c r="AL318" s="191"/>
      <c r="AM318" s="191"/>
      <c r="AN318" s="191"/>
      <c r="AO318" s="190"/>
    </row>
    <row r="319" spans="1:4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190"/>
      <c r="AB319" s="190"/>
      <c r="AC319" s="190"/>
      <c r="AD319" s="190"/>
      <c r="AE319" s="190"/>
      <c r="AF319" s="190"/>
      <c r="AG319" s="190"/>
      <c r="AH319" s="190"/>
      <c r="AI319" s="190"/>
      <c r="AJ319" s="190"/>
      <c r="AK319" s="191"/>
      <c r="AL319" s="191"/>
      <c r="AM319" s="191"/>
      <c r="AN319" s="191"/>
      <c r="AO319" s="190"/>
    </row>
    <row r="320" spans="1:4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190"/>
      <c r="AB320" s="190"/>
      <c r="AC320" s="190"/>
      <c r="AD320" s="190"/>
      <c r="AE320" s="190"/>
      <c r="AF320" s="190"/>
      <c r="AG320" s="190"/>
      <c r="AH320" s="190"/>
      <c r="AI320" s="190"/>
      <c r="AJ320" s="190"/>
      <c r="AK320" s="191"/>
      <c r="AL320" s="191"/>
      <c r="AM320" s="191"/>
      <c r="AN320" s="191"/>
      <c r="AO320" s="190"/>
    </row>
    <row r="321" spans="1:4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190"/>
      <c r="AB321" s="190"/>
      <c r="AC321" s="190"/>
      <c r="AD321" s="190"/>
      <c r="AE321" s="190"/>
      <c r="AF321" s="190"/>
      <c r="AG321" s="190"/>
      <c r="AH321" s="190"/>
      <c r="AI321" s="190"/>
      <c r="AJ321" s="190"/>
      <c r="AK321" s="191"/>
      <c r="AL321" s="191"/>
      <c r="AM321" s="191"/>
      <c r="AN321" s="191"/>
      <c r="AO321" s="190"/>
    </row>
    <row r="322" spans="1:4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190"/>
      <c r="AB322" s="190"/>
      <c r="AC322" s="190"/>
      <c r="AD322" s="190"/>
      <c r="AE322" s="190"/>
      <c r="AF322" s="190"/>
      <c r="AG322" s="190"/>
      <c r="AH322" s="190"/>
      <c r="AI322" s="190"/>
      <c r="AJ322" s="190"/>
      <c r="AK322" s="191"/>
      <c r="AL322" s="191"/>
      <c r="AM322" s="191"/>
      <c r="AN322" s="191"/>
      <c r="AO322" s="190"/>
    </row>
    <row r="323" spans="1:4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190"/>
      <c r="AB323" s="190"/>
      <c r="AC323" s="190"/>
      <c r="AD323" s="190"/>
      <c r="AE323" s="190"/>
      <c r="AF323" s="190"/>
      <c r="AG323" s="190"/>
      <c r="AH323" s="190"/>
      <c r="AI323" s="190"/>
      <c r="AJ323" s="190"/>
      <c r="AK323" s="191"/>
      <c r="AL323" s="191"/>
      <c r="AM323" s="191"/>
      <c r="AN323" s="191"/>
      <c r="AO323" s="190"/>
    </row>
    <row r="324" spans="1:4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190"/>
      <c r="AB324" s="190"/>
      <c r="AC324" s="190"/>
      <c r="AD324" s="190"/>
      <c r="AE324" s="190"/>
      <c r="AF324" s="190"/>
      <c r="AG324" s="190"/>
      <c r="AH324" s="190"/>
      <c r="AI324" s="190"/>
      <c r="AJ324" s="190"/>
      <c r="AK324" s="191"/>
      <c r="AL324" s="191"/>
      <c r="AM324" s="191"/>
      <c r="AN324" s="191"/>
      <c r="AO324" s="190"/>
    </row>
    <row r="325" spans="1:4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190"/>
      <c r="AB325" s="190"/>
      <c r="AC325" s="190"/>
      <c r="AD325" s="190"/>
      <c r="AE325" s="190"/>
      <c r="AF325" s="190"/>
      <c r="AG325" s="190"/>
      <c r="AH325" s="190"/>
      <c r="AI325" s="190"/>
      <c r="AJ325" s="190"/>
      <c r="AK325" s="191"/>
      <c r="AL325" s="191"/>
      <c r="AM325" s="191"/>
      <c r="AN325" s="191"/>
      <c r="AO325" s="190"/>
    </row>
    <row r="326" spans="1:4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190"/>
      <c r="AB326" s="190"/>
      <c r="AC326" s="190"/>
      <c r="AD326" s="190"/>
      <c r="AE326" s="190"/>
      <c r="AF326" s="190"/>
      <c r="AG326" s="190"/>
      <c r="AH326" s="190"/>
      <c r="AI326" s="190"/>
      <c r="AJ326" s="190"/>
      <c r="AK326" s="191"/>
      <c r="AL326" s="191"/>
      <c r="AM326" s="191"/>
      <c r="AN326" s="191"/>
      <c r="AO326" s="190"/>
    </row>
    <row r="327" spans="1:4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190"/>
      <c r="AB327" s="190"/>
      <c r="AC327" s="190"/>
      <c r="AD327" s="190"/>
      <c r="AE327" s="190"/>
      <c r="AF327" s="190"/>
      <c r="AG327" s="190"/>
      <c r="AH327" s="190"/>
      <c r="AI327" s="190"/>
      <c r="AJ327" s="190"/>
      <c r="AK327" s="191"/>
      <c r="AL327" s="191"/>
      <c r="AM327" s="191"/>
      <c r="AN327" s="191"/>
      <c r="AO327" s="190"/>
    </row>
    <row r="328" spans="1:4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190"/>
      <c r="AB328" s="190"/>
      <c r="AC328" s="190"/>
      <c r="AD328" s="190"/>
      <c r="AE328" s="190"/>
      <c r="AF328" s="190"/>
      <c r="AG328" s="190"/>
      <c r="AH328" s="190"/>
      <c r="AI328" s="190"/>
      <c r="AJ328" s="190"/>
      <c r="AK328" s="191"/>
      <c r="AL328" s="191"/>
      <c r="AM328" s="191"/>
      <c r="AN328" s="191"/>
      <c r="AO328" s="190"/>
    </row>
    <row r="329" spans="1:4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190"/>
      <c r="AB329" s="190"/>
      <c r="AC329" s="190"/>
      <c r="AD329" s="190"/>
      <c r="AE329" s="190"/>
      <c r="AF329" s="190"/>
      <c r="AG329" s="190"/>
      <c r="AH329" s="190"/>
      <c r="AI329" s="190"/>
      <c r="AJ329" s="190"/>
      <c r="AK329" s="191"/>
      <c r="AL329" s="191"/>
      <c r="AM329" s="191"/>
      <c r="AN329" s="191"/>
      <c r="AO329" s="190"/>
    </row>
    <row r="330" spans="1:4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190"/>
      <c r="AB330" s="190"/>
      <c r="AC330" s="190"/>
      <c r="AD330" s="190"/>
      <c r="AE330" s="190"/>
      <c r="AF330" s="190"/>
      <c r="AG330" s="190"/>
      <c r="AH330" s="190"/>
      <c r="AI330" s="190"/>
      <c r="AJ330" s="190"/>
      <c r="AK330" s="191"/>
      <c r="AL330" s="191"/>
      <c r="AM330" s="191"/>
      <c r="AN330" s="191"/>
      <c r="AO330" s="190"/>
    </row>
    <row r="331" spans="1:4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190"/>
      <c r="AB331" s="190"/>
      <c r="AC331" s="190"/>
      <c r="AD331" s="190"/>
      <c r="AE331" s="190"/>
      <c r="AF331" s="190"/>
      <c r="AG331" s="190"/>
      <c r="AH331" s="190"/>
      <c r="AI331" s="190"/>
      <c r="AJ331" s="190"/>
      <c r="AK331" s="191"/>
      <c r="AL331" s="191"/>
      <c r="AM331" s="191"/>
      <c r="AN331" s="191"/>
      <c r="AO331" s="190"/>
    </row>
    <row r="332" spans="1:4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190"/>
      <c r="AB332" s="190"/>
      <c r="AC332" s="190"/>
      <c r="AD332" s="190"/>
      <c r="AE332" s="190"/>
      <c r="AF332" s="190"/>
      <c r="AG332" s="190"/>
      <c r="AH332" s="190"/>
      <c r="AI332" s="190"/>
      <c r="AJ332" s="190"/>
      <c r="AK332" s="191"/>
      <c r="AL332" s="191"/>
      <c r="AM332" s="191"/>
      <c r="AN332" s="191"/>
      <c r="AO332" s="190"/>
    </row>
    <row r="333" spans="1:4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190"/>
      <c r="AB333" s="190"/>
      <c r="AC333" s="190"/>
      <c r="AD333" s="190"/>
      <c r="AE333" s="190"/>
      <c r="AF333" s="190"/>
      <c r="AG333" s="190"/>
      <c r="AH333" s="190"/>
      <c r="AI333" s="190"/>
      <c r="AJ333" s="190"/>
      <c r="AK333" s="191"/>
      <c r="AL333" s="191"/>
      <c r="AM333" s="191"/>
      <c r="AN333" s="191"/>
      <c r="AO333" s="190"/>
    </row>
    <row r="334" spans="1:4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190"/>
      <c r="AB334" s="190"/>
      <c r="AC334" s="190"/>
      <c r="AD334" s="190"/>
      <c r="AE334" s="190"/>
      <c r="AF334" s="190"/>
      <c r="AG334" s="190"/>
      <c r="AH334" s="190"/>
      <c r="AI334" s="190"/>
      <c r="AJ334" s="190"/>
      <c r="AK334" s="191"/>
      <c r="AL334" s="191"/>
      <c r="AM334" s="191"/>
      <c r="AN334" s="191"/>
      <c r="AO334" s="190"/>
    </row>
    <row r="335" spans="1:4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190"/>
      <c r="AB335" s="190"/>
      <c r="AC335" s="190"/>
      <c r="AD335" s="190"/>
      <c r="AE335" s="190"/>
      <c r="AF335" s="190"/>
      <c r="AG335" s="190"/>
      <c r="AH335" s="190"/>
      <c r="AI335" s="190"/>
      <c r="AJ335" s="190"/>
      <c r="AK335" s="191"/>
      <c r="AL335" s="191"/>
      <c r="AM335" s="191"/>
      <c r="AN335" s="191"/>
      <c r="AO335" s="190"/>
    </row>
    <row r="336" spans="1:4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190"/>
      <c r="AB336" s="190"/>
      <c r="AC336" s="190"/>
      <c r="AD336" s="190"/>
      <c r="AE336" s="190"/>
      <c r="AF336" s="190"/>
      <c r="AG336" s="190"/>
      <c r="AH336" s="190"/>
      <c r="AI336" s="190"/>
      <c r="AJ336" s="190"/>
      <c r="AK336" s="191"/>
      <c r="AL336" s="191"/>
      <c r="AM336" s="191"/>
      <c r="AN336" s="191"/>
      <c r="AO336" s="190"/>
    </row>
    <row r="337" spans="1:4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190"/>
      <c r="AB337" s="190"/>
      <c r="AC337" s="190"/>
      <c r="AD337" s="190"/>
      <c r="AE337" s="190"/>
      <c r="AF337" s="190"/>
      <c r="AG337" s="190"/>
      <c r="AH337" s="190"/>
      <c r="AI337" s="190"/>
      <c r="AJ337" s="190"/>
      <c r="AK337" s="191"/>
      <c r="AL337" s="191"/>
      <c r="AM337" s="191"/>
      <c r="AN337" s="191"/>
      <c r="AO337" s="190"/>
    </row>
    <row r="338" spans="1:4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190"/>
      <c r="AB338" s="190"/>
      <c r="AC338" s="190"/>
      <c r="AD338" s="190"/>
      <c r="AE338" s="190"/>
      <c r="AF338" s="190"/>
      <c r="AG338" s="190"/>
      <c r="AH338" s="190"/>
      <c r="AI338" s="190"/>
      <c r="AJ338" s="190"/>
      <c r="AK338" s="191"/>
      <c r="AL338" s="191"/>
      <c r="AM338" s="191"/>
      <c r="AN338" s="191"/>
      <c r="AO338" s="190"/>
    </row>
    <row r="339" spans="1:4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190"/>
      <c r="AB339" s="190"/>
      <c r="AC339" s="190"/>
      <c r="AD339" s="190"/>
      <c r="AE339" s="190"/>
      <c r="AF339" s="190"/>
      <c r="AG339" s="190"/>
      <c r="AH339" s="190"/>
      <c r="AI339" s="190"/>
      <c r="AJ339" s="190"/>
      <c r="AK339" s="191"/>
      <c r="AL339" s="191"/>
      <c r="AM339" s="191"/>
      <c r="AN339" s="191"/>
      <c r="AO339" s="190"/>
    </row>
    <row r="340" spans="1:4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190"/>
      <c r="AB340" s="190"/>
      <c r="AC340" s="190"/>
      <c r="AD340" s="190"/>
      <c r="AE340" s="190"/>
      <c r="AF340" s="190"/>
      <c r="AG340" s="190"/>
      <c r="AH340" s="190"/>
      <c r="AI340" s="190"/>
      <c r="AJ340" s="190"/>
      <c r="AK340" s="191"/>
      <c r="AL340" s="191"/>
      <c r="AM340" s="191"/>
      <c r="AN340" s="191"/>
      <c r="AO340" s="190"/>
    </row>
    <row r="341" spans="1: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190"/>
      <c r="AB341" s="190"/>
      <c r="AC341" s="190"/>
      <c r="AD341" s="190"/>
      <c r="AE341" s="190"/>
      <c r="AF341" s="190"/>
      <c r="AG341" s="190"/>
      <c r="AH341" s="190"/>
      <c r="AI341" s="190"/>
      <c r="AJ341" s="190"/>
      <c r="AK341" s="191"/>
      <c r="AL341" s="191"/>
      <c r="AM341" s="191"/>
      <c r="AN341" s="191"/>
      <c r="AO341" s="190"/>
    </row>
    <row r="342" spans="1:4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190"/>
      <c r="AB342" s="190"/>
      <c r="AC342" s="190"/>
      <c r="AD342" s="190"/>
      <c r="AE342" s="190"/>
      <c r="AF342" s="190"/>
      <c r="AG342" s="190"/>
      <c r="AH342" s="190"/>
      <c r="AI342" s="190"/>
      <c r="AJ342" s="190"/>
      <c r="AK342" s="191"/>
      <c r="AL342" s="191"/>
      <c r="AM342" s="191"/>
      <c r="AN342" s="191"/>
      <c r="AO342" s="190"/>
    </row>
    <row r="343" spans="1:4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190"/>
      <c r="AB343" s="190"/>
      <c r="AC343" s="190"/>
      <c r="AD343" s="190"/>
      <c r="AE343" s="190"/>
      <c r="AF343" s="190"/>
      <c r="AG343" s="190"/>
      <c r="AH343" s="190"/>
      <c r="AI343" s="190"/>
      <c r="AJ343" s="190"/>
      <c r="AK343" s="191"/>
      <c r="AL343" s="191"/>
      <c r="AM343" s="191"/>
      <c r="AN343" s="191"/>
      <c r="AO343" s="190"/>
    </row>
    <row r="344" spans="1:4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190"/>
      <c r="AB344" s="190"/>
      <c r="AC344" s="190"/>
      <c r="AD344" s="190"/>
      <c r="AE344" s="190"/>
      <c r="AF344" s="190"/>
      <c r="AG344" s="190"/>
      <c r="AH344" s="190"/>
      <c r="AI344" s="190"/>
      <c r="AJ344" s="190"/>
      <c r="AK344" s="191"/>
      <c r="AL344" s="191"/>
      <c r="AM344" s="191"/>
      <c r="AN344" s="191"/>
      <c r="AO344" s="190"/>
    </row>
    <row r="345" spans="1:4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190"/>
      <c r="AB345" s="190"/>
      <c r="AC345" s="190"/>
      <c r="AD345" s="190"/>
      <c r="AE345" s="190"/>
      <c r="AF345" s="190"/>
      <c r="AG345" s="190"/>
      <c r="AH345" s="190"/>
      <c r="AI345" s="190"/>
      <c r="AJ345" s="190"/>
      <c r="AK345" s="191"/>
      <c r="AL345" s="191"/>
      <c r="AM345" s="191"/>
      <c r="AN345" s="191"/>
      <c r="AO345" s="190"/>
    </row>
    <row r="346" spans="1:4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190"/>
      <c r="AB346" s="190"/>
      <c r="AC346" s="190"/>
      <c r="AD346" s="190"/>
      <c r="AE346" s="190"/>
      <c r="AF346" s="190"/>
      <c r="AG346" s="190"/>
      <c r="AH346" s="190"/>
      <c r="AI346" s="190"/>
      <c r="AJ346" s="190"/>
      <c r="AK346" s="191"/>
      <c r="AL346" s="191"/>
      <c r="AM346" s="191"/>
      <c r="AN346" s="191"/>
      <c r="AO346" s="190"/>
    </row>
    <row r="347" spans="1:4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190"/>
      <c r="AB347" s="190"/>
      <c r="AC347" s="190"/>
      <c r="AD347" s="190"/>
      <c r="AE347" s="190"/>
      <c r="AF347" s="190"/>
      <c r="AG347" s="190"/>
      <c r="AH347" s="190"/>
      <c r="AI347" s="190"/>
      <c r="AJ347" s="190"/>
      <c r="AK347" s="191"/>
      <c r="AL347" s="191"/>
      <c r="AM347" s="191"/>
      <c r="AN347" s="191"/>
      <c r="AO347" s="190"/>
    </row>
    <row r="348" spans="1:4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190"/>
      <c r="AB348" s="190"/>
      <c r="AC348" s="190"/>
      <c r="AD348" s="190"/>
      <c r="AE348" s="190"/>
      <c r="AF348" s="190"/>
      <c r="AG348" s="190"/>
      <c r="AH348" s="190"/>
      <c r="AI348" s="190"/>
      <c r="AJ348" s="190"/>
      <c r="AK348" s="191"/>
      <c r="AL348" s="191"/>
      <c r="AM348" s="191"/>
      <c r="AN348" s="191"/>
      <c r="AO348" s="190"/>
    </row>
    <row r="349" spans="1:4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190"/>
      <c r="AB349" s="190"/>
      <c r="AC349" s="190"/>
      <c r="AD349" s="190"/>
      <c r="AE349" s="190"/>
      <c r="AF349" s="190"/>
      <c r="AG349" s="190"/>
      <c r="AH349" s="190"/>
      <c r="AI349" s="190"/>
      <c r="AJ349" s="190"/>
      <c r="AK349" s="191"/>
      <c r="AL349" s="191"/>
      <c r="AM349" s="191"/>
      <c r="AN349" s="191"/>
      <c r="AO349" s="190"/>
    </row>
    <row r="350" spans="1:4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190"/>
      <c r="AB350" s="190"/>
      <c r="AC350" s="190"/>
      <c r="AD350" s="190"/>
      <c r="AE350" s="190"/>
      <c r="AF350" s="190"/>
      <c r="AG350" s="190"/>
      <c r="AH350" s="190"/>
      <c r="AI350" s="190"/>
      <c r="AJ350" s="190"/>
      <c r="AK350" s="191"/>
      <c r="AL350" s="191"/>
      <c r="AM350" s="191"/>
      <c r="AN350" s="191"/>
      <c r="AO350" s="190"/>
    </row>
    <row r="351" spans="1:4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190"/>
      <c r="AB351" s="190"/>
      <c r="AC351" s="190"/>
      <c r="AD351" s="190"/>
      <c r="AE351" s="190"/>
      <c r="AF351" s="190"/>
      <c r="AG351" s="190"/>
      <c r="AH351" s="190"/>
      <c r="AI351" s="190"/>
      <c r="AJ351" s="190"/>
      <c r="AK351" s="191"/>
      <c r="AL351" s="191"/>
      <c r="AM351" s="191"/>
      <c r="AN351" s="191"/>
      <c r="AO351" s="190"/>
    </row>
    <row r="352" spans="1:4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190"/>
      <c r="AB352" s="190"/>
      <c r="AC352" s="190"/>
      <c r="AD352" s="190"/>
      <c r="AE352" s="190"/>
      <c r="AF352" s="190"/>
      <c r="AG352" s="190"/>
      <c r="AH352" s="190"/>
      <c r="AI352" s="190"/>
      <c r="AJ352" s="190"/>
      <c r="AK352" s="191"/>
      <c r="AL352" s="191"/>
      <c r="AM352" s="191"/>
      <c r="AN352" s="191"/>
      <c r="AO352" s="190"/>
    </row>
    <row r="353" spans="1:4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190"/>
      <c r="AB353" s="190"/>
      <c r="AC353" s="190"/>
      <c r="AD353" s="190"/>
      <c r="AE353" s="190"/>
      <c r="AF353" s="190"/>
      <c r="AG353" s="190"/>
      <c r="AH353" s="190"/>
      <c r="AI353" s="190"/>
      <c r="AJ353" s="190"/>
      <c r="AK353" s="191"/>
      <c r="AL353" s="191"/>
      <c r="AM353" s="191"/>
      <c r="AN353" s="191"/>
      <c r="AO353" s="190"/>
    </row>
    <row r="354" spans="1:4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190"/>
      <c r="AB354" s="190"/>
      <c r="AC354" s="190"/>
      <c r="AD354" s="190"/>
      <c r="AE354" s="190"/>
      <c r="AF354" s="190"/>
      <c r="AG354" s="190"/>
      <c r="AH354" s="190"/>
      <c r="AI354" s="190"/>
      <c r="AJ354" s="190"/>
      <c r="AK354" s="191"/>
      <c r="AL354" s="191"/>
      <c r="AM354" s="191"/>
      <c r="AN354" s="191"/>
      <c r="AO354" s="190"/>
    </row>
    <row r="355" spans="1:4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190"/>
      <c r="AB355" s="190"/>
      <c r="AC355" s="190"/>
      <c r="AD355" s="190"/>
      <c r="AE355" s="190"/>
      <c r="AF355" s="190"/>
      <c r="AG355" s="190"/>
      <c r="AH355" s="190"/>
      <c r="AI355" s="190"/>
      <c r="AJ355" s="190"/>
      <c r="AK355" s="191"/>
      <c r="AL355" s="191"/>
      <c r="AM355" s="191"/>
      <c r="AN355" s="191"/>
      <c r="AO355" s="190"/>
    </row>
    <row r="356" spans="1:4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190"/>
      <c r="AB356" s="190"/>
      <c r="AC356" s="190"/>
      <c r="AD356" s="190"/>
      <c r="AE356" s="190"/>
      <c r="AF356" s="190"/>
      <c r="AG356" s="190"/>
      <c r="AH356" s="190"/>
      <c r="AI356" s="190"/>
      <c r="AJ356" s="190"/>
      <c r="AK356" s="191"/>
      <c r="AL356" s="191"/>
      <c r="AM356" s="191"/>
      <c r="AN356" s="191"/>
      <c r="AO356" s="190"/>
    </row>
    <row r="357" spans="1:4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190"/>
      <c r="AB357" s="190"/>
      <c r="AC357" s="190"/>
      <c r="AD357" s="190"/>
      <c r="AE357" s="190"/>
      <c r="AF357" s="190"/>
      <c r="AG357" s="190"/>
      <c r="AH357" s="190"/>
      <c r="AI357" s="190"/>
      <c r="AJ357" s="190"/>
      <c r="AK357" s="191"/>
      <c r="AL357" s="191"/>
      <c r="AM357" s="191"/>
      <c r="AN357" s="191"/>
      <c r="AO357" s="190"/>
    </row>
    <row r="358" spans="1:4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190"/>
      <c r="AB358" s="190"/>
      <c r="AC358" s="190"/>
      <c r="AD358" s="190"/>
      <c r="AE358" s="190"/>
      <c r="AF358" s="190"/>
      <c r="AG358" s="190"/>
      <c r="AH358" s="190"/>
      <c r="AI358" s="190"/>
      <c r="AJ358" s="190"/>
      <c r="AK358" s="191"/>
      <c r="AL358" s="191"/>
      <c r="AM358" s="191"/>
      <c r="AN358" s="191"/>
      <c r="AO358" s="190"/>
    </row>
    <row r="359" spans="1:4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190"/>
      <c r="AB359" s="190"/>
      <c r="AC359" s="190"/>
      <c r="AD359" s="190"/>
      <c r="AE359" s="190"/>
      <c r="AF359" s="190"/>
      <c r="AG359" s="190"/>
      <c r="AH359" s="190"/>
      <c r="AI359" s="190"/>
      <c r="AJ359" s="190"/>
      <c r="AK359" s="191"/>
      <c r="AL359" s="191"/>
      <c r="AM359" s="191"/>
      <c r="AN359" s="191"/>
      <c r="AO359" s="190"/>
    </row>
    <row r="360" spans="1:4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190"/>
      <c r="AB360" s="190"/>
      <c r="AC360" s="190"/>
      <c r="AD360" s="190"/>
      <c r="AE360" s="190"/>
      <c r="AF360" s="190"/>
      <c r="AG360" s="190"/>
      <c r="AH360" s="190"/>
      <c r="AI360" s="190"/>
      <c r="AJ360" s="190"/>
      <c r="AK360" s="191"/>
      <c r="AL360" s="191"/>
      <c r="AM360" s="191"/>
      <c r="AN360" s="191"/>
      <c r="AO360" s="190"/>
    </row>
    <row r="361" spans="1:4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190"/>
      <c r="AB361" s="190"/>
      <c r="AC361" s="190"/>
      <c r="AD361" s="190"/>
      <c r="AE361" s="190"/>
      <c r="AF361" s="190"/>
      <c r="AG361" s="190"/>
      <c r="AH361" s="190"/>
      <c r="AI361" s="190"/>
      <c r="AJ361" s="190"/>
      <c r="AK361" s="191"/>
      <c r="AL361" s="191"/>
      <c r="AM361" s="191"/>
      <c r="AN361" s="191"/>
      <c r="AO361" s="190"/>
    </row>
    <row r="362" spans="1:4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190"/>
      <c r="AB362" s="190"/>
      <c r="AC362" s="190"/>
      <c r="AD362" s="190"/>
      <c r="AE362" s="190"/>
      <c r="AF362" s="190"/>
      <c r="AG362" s="190"/>
      <c r="AH362" s="190"/>
      <c r="AI362" s="190"/>
      <c r="AJ362" s="190"/>
      <c r="AK362" s="191"/>
      <c r="AL362" s="191"/>
      <c r="AM362" s="191"/>
      <c r="AN362" s="191"/>
      <c r="AO362" s="190"/>
    </row>
    <row r="363" spans="1:4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190"/>
      <c r="AB363" s="190"/>
      <c r="AC363" s="190"/>
      <c r="AD363" s="190"/>
      <c r="AE363" s="190"/>
      <c r="AF363" s="190"/>
      <c r="AG363" s="190"/>
      <c r="AH363" s="190"/>
      <c r="AI363" s="190"/>
      <c r="AJ363" s="190"/>
      <c r="AK363" s="191"/>
      <c r="AL363" s="191"/>
      <c r="AM363" s="191"/>
      <c r="AN363" s="191"/>
      <c r="AO363" s="190"/>
    </row>
    <row r="364" spans="1:4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190"/>
      <c r="AB364" s="190"/>
      <c r="AC364" s="190"/>
      <c r="AD364" s="190"/>
      <c r="AE364" s="190"/>
      <c r="AF364" s="190"/>
      <c r="AG364" s="190"/>
      <c r="AH364" s="190"/>
      <c r="AI364" s="190"/>
      <c r="AJ364" s="190"/>
      <c r="AK364" s="191"/>
      <c r="AL364" s="191"/>
      <c r="AM364" s="191"/>
      <c r="AN364" s="191"/>
      <c r="AO364" s="190"/>
    </row>
    <row r="365" spans="1:4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190"/>
      <c r="AB365" s="190"/>
      <c r="AC365" s="190"/>
      <c r="AD365" s="190"/>
      <c r="AE365" s="190"/>
      <c r="AF365" s="190"/>
      <c r="AG365" s="190"/>
      <c r="AH365" s="190"/>
      <c r="AI365" s="190"/>
      <c r="AJ365" s="190"/>
      <c r="AK365" s="191"/>
      <c r="AL365" s="191"/>
      <c r="AM365" s="191"/>
      <c r="AN365" s="191"/>
      <c r="AO365" s="190"/>
    </row>
    <row r="366" spans="1:4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190"/>
      <c r="AB366" s="190"/>
      <c r="AC366" s="190"/>
      <c r="AD366" s="190"/>
      <c r="AE366" s="190"/>
      <c r="AF366" s="190"/>
      <c r="AG366" s="190"/>
      <c r="AH366" s="190"/>
      <c r="AI366" s="190"/>
      <c r="AJ366" s="190"/>
      <c r="AK366" s="191"/>
      <c r="AL366" s="191"/>
      <c r="AM366" s="191"/>
      <c r="AN366" s="191"/>
      <c r="AO366" s="190"/>
    </row>
    <row r="367" spans="1:4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190"/>
      <c r="AB367" s="190"/>
      <c r="AC367" s="190"/>
      <c r="AD367" s="190"/>
      <c r="AE367" s="190"/>
      <c r="AF367" s="190"/>
      <c r="AG367" s="190"/>
      <c r="AH367" s="190"/>
      <c r="AI367" s="190"/>
      <c r="AJ367" s="190"/>
      <c r="AK367" s="191"/>
      <c r="AL367" s="191"/>
      <c r="AM367" s="191"/>
      <c r="AN367" s="191"/>
      <c r="AO367" s="190"/>
    </row>
    <row r="368" spans="1:4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190"/>
      <c r="AB368" s="190"/>
      <c r="AC368" s="190"/>
      <c r="AD368" s="190"/>
      <c r="AE368" s="190"/>
      <c r="AF368" s="190"/>
      <c r="AG368" s="190"/>
      <c r="AH368" s="190"/>
      <c r="AI368" s="190"/>
      <c r="AJ368" s="190"/>
      <c r="AK368" s="191"/>
      <c r="AL368" s="191"/>
      <c r="AM368" s="191"/>
      <c r="AN368" s="191"/>
      <c r="AO368" s="190"/>
    </row>
    <row r="369" spans="1:4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190"/>
      <c r="AB369" s="190"/>
      <c r="AC369" s="190"/>
      <c r="AD369" s="190"/>
      <c r="AE369" s="190"/>
      <c r="AF369" s="190"/>
      <c r="AG369" s="190"/>
      <c r="AH369" s="190"/>
      <c r="AI369" s="190"/>
      <c r="AJ369" s="190"/>
      <c r="AK369" s="191"/>
      <c r="AL369" s="191"/>
      <c r="AM369" s="191"/>
      <c r="AN369" s="191"/>
      <c r="AO369" s="190"/>
    </row>
    <row r="370" spans="1:4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190"/>
      <c r="AB370" s="190"/>
      <c r="AC370" s="190"/>
      <c r="AD370" s="190"/>
      <c r="AE370" s="190"/>
      <c r="AF370" s="190"/>
      <c r="AG370" s="190"/>
      <c r="AH370" s="190"/>
      <c r="AI370" s="190"/>
      <c r="AJ370" s="190"/>
      <c r="AK370" s="191"/>
      <c r="AL370" s="191"/>
      <c r="AM370" s="191"/>
      <c r="AN370" s="191"/>
      <c r="AO370" s="190"/>
    </row>
    <row r="371" spans="1:4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190"/>
      <c r="AB371" s="190"/>
      <c r="AC371" s="190"/>
      <c r="AD371" s="190"/>
      <c r="AE371" s="190"/>
      <c r="AF371" s="190"/>
      <c r="AG371" s="190"/>
      <c r="AH371" s="190"/>
      <c r="AI371" s="190"/>
      <c r="AJ371" s="190"/>
      <c r="AK371" s="191"/>
      <c r="AL371" s="191"/>
      <c r="AM371" s="191"/>
      <c r="AN371" s="191"/>
      <c r="AO371" s="190"/>
    </row>
    <row r="372" spans="1:4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190"/>
      <c r="AB372" s="190"/>
      <c r="AC372" s="190"/>
      <c r="AD372" s="190"/>
      <c r="AE372" s="190"/>
      <c r="AF372" s="190"/>
      <c r="AG372" s="190"/>
      <c r="AH372" s="190"/>
      <c r="AI372" s="190"/>
      <c r="AJ372" s="190"/>
      <c r="AK372" s="191"/>
      <c r="AL372" s="191"/>
      <c r="AM372" s="191"/>
      <c r="AN372" s="191"/>
      <c r="AO372" s="190"/>
    </row>
    <row r="373" spans="1:4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190"/>
      <c r="AB373" s="190"/>
      <c r="AC373" s="190"/>
      <c r="AD373" s="190"/>
      <c r="AE373" s="190"/>
      <c r="AF373" s="190"/>
      <c r="AG373" s="190"/>
      <c r="AH373" s="190"/>
      <c r="AI373" s="190"/>
      <c r="AJ373" s="190"/>
      <c r="AK373" s="191"/>
      <c r="AL373" s="191"/>
      <c r="AM373" s="191"/>
      <c r="AN373" s="191"/>
      <c r="AO373" s="190"/>
    </row>
    <row r="374" spans="1:4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190"/>
      <c r="AB374" s="190"/>
      <c r="AC374" s="190"/>
      <c r="AD374" s="190"/>
      <c r="AE374" s="190"/>
      <c r="AF374" s="190"/>
      <c r="AG374" s="190"/>
      <c r="AH374" s="190"/>
      <c r="AI374" s="190"/>
      <c r="AJ374" s="190"/>
      <c r="AK374" s="191"/>
      <c r="AL374" s="191"/>
      <c r="AM374" s="191"/>
      <c r="AN374" s="191"/>
      <c r="AO374" s="190"/>
    </row>
    <row r="375" spans="1:4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190"/>
      <c r="AB375" s="190"/>
      <c r="AC375" s="190"/>
      <c r="AD375" s="190"/>
      <c r="AE375" s="190"/>
      <c r="AF375" s="190"/>
      <c r="AG375" s="190"/>
      <c r="AH375" s="190"/>
      <c r="AI375" s="190"/>
      <c r="AJ375" s="190"/>
      <c r="AK375" s="191"/>
      <c r="AL375" s="191"/>
      <c r="AM375" s="191"/>
      <c r="AN375" s="191"/>
      <c r="AO375" s="190"/>
    </row>
    <row r="376" spans="1:4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190"/>
      <c r="AB376" s="190"/>
      <c r="AC376" s="190"/>
      <c r="AD376" s="190"/>
      <c r="AE376" s="190"/>
      <c r="AF376" s="190"/>
      <c r="AG376" s="190"/>
      <c r="AH376" s="190"/>
      <c r="AI376" s="190"/>
      <c r="AJ376" s="190"/>
      <c r="AK376" s="191"/>
      <c r="AL376" s="191"/>
      <c r="AM376" s="191"/>
      <c r="AN376" s="191"/>
      <c r="AO376" s="190"/>
    </row>
    <row r="377" spans="1:4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190"/>
      <c r="AB377" s="190"/>
      <c r="AC377" s="190"/>
      <c r="AD377" s="190"/>
      <c r="AE377" s="190"/>
      <c r="AF377" s="190"/>
      <c r="AG377" s="190"/>
      <c r="AH377" s="190"/>
      <c r="AI377" s="190"/>
      <c r="AJ377" s="190"/>
      <c r="AK377" s="191"/>
      <c r="AL377" s="191"/>
      <c r="AM377" s="191"/>
      <c r="AN377" s="191"/>
      <c r="AO377" s="190"/>
    </row>
    <row r="378" spans="1:4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190"/>
      <c r="AB378" s="190"/>
      <c r="AC378" s="190"/>
      <c r="AD378" s="190"/>
      <c r="AE378" s="190"/>
      <c r="AF378" s="190"/>
      <c r="AG378" s="190"/>
      <c r="AH378" s="190"/>
      <c r="AI378" s="190"/>
      <c r="AJ378" s="190"/>
      <c r="AK378" s="191"/>
      <c r="AL378" s="191"/>
      <c r="AM378" s="191"/>
      <c r="AN378" s="191"/>
      <c r="AO378" s="190"/>
    </row>
    <row r="379" spans="1:4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190"/>
      <c r="AB379" s="190"/>
      <c r="AC379" s="190"/>
      <c r="AD379" s="190"/>
      <c r="AE379" s="190"/>
      <c r="AF379" s="190"/>
      <c r="AG379" s="190"/>
      <c r="AH379" s="190"/>
      <c r="AI379" s="190"/>
      <c r="AJ379" s="190"/>
      <c r="AK379" s="191"/>
      <c r="AL379" s="191"/>
      <c r="AM379" s="191"/>
      <c r="AN379" s="191"/>
      <c r="AO379" s="190"/>
    </row>
    <row r="380" spans="1:4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190"/>
      <c r="AB380" s="190"/>
      <c r="AC380" s="190"/>
      <c r="AD380" s="190"/>
      <c r="AE380" s="190"/>
      <c r="AF380" s="190"/>
      <c r="AG380" s="190"/>
      <c r="AH380" s="190"/>
      <c r="AI380" s="190"/>
      <c r="AJ380" s="190"/>
      <c r="AK380" s="191"/>
      <c r="AL380" s="191"/>
      <c r="AM380" s="191"/>
      <c r="AN380" s="191"/>
      <c r="AO380" s="190"/>
    </row>
    <row r="381" spans="1:4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190"/>
      <c r="AB381" s="190"/>
      <c r="AC381" s="190"/>
      <c r="AD381" s="190"/>
      <c r="AE381" s="190"/>
      <c r="AF381" s="190"/>
      <c r="AG381" s="190"/>
      <c r="AH381" s="190"/>
      <c r="AI381" s="190"/>
      <c r="AJ381" s="190"/>
      <c r="AK381" s="191"/>
      <c r="AL381" s="191"/>
      <c r="AM381" s="191"/>
      <c r="AN381" s="191"/>
      <c r="AO381" s="190"/>
    </row>
    <row r="382" spans="1:4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190"/>
      <c r="AB382" s="190"/>
      <c r="AC382" s="190"/>
      <c r="AD382" s="190"/>
      <c r="AE382" s="190"/>
      <c r="AF382" s="190"/>
      <c r="AG382" s="190"/>
      <c r="AH382" s="190"/>
      <c r="AI382" s="190"/>
      <c r="AJ382" s="190"/>
      <c r="AK382" s="191"/>
      <c r="AL382" s="191"/>
      <c r="AM382" s="191"/>
      <c r="AN382" s="191"/>
      <c r="AO382" s="190"/>
    </row>
    <row r="383" spans="1:4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190"/>
      <c r="AB383" s="190"/>
      <c r="AC383" s="190"/>
      <c r="AD383" s="190"/>
      <c r="AE383" s="190"/>
      <c r="AF383" s="190"/>
      <c r="AG383" s="190"/>
      <c r="AH383" s="190"/>
      <c r="AI383" s="190"/>
      <c r="AJ383" s="190"/>
      <c r="AK383" s="191"/>
      <c r="AL383" s="191"/>
      <c r="AM383" s="191"/>
      <c r="AN383" s="191"/>
      <c r="AO383" s="190"/>
    </row>
    <row r="384" spans="1:4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190"/>
      <c r="AB384" s="190"/>
      <c r="AC384" s="190"/>
      <c r="AD384" s="190"/>
      <c r="AE384" s="190"/>
      <c r="AF384" s="190"/>
      <c r="AG384" s="190"/>
      <c r="AH384" s="190"/>
      <c r="AI384" s="190"/>
      <c r="AJ384" s="190"/>
      <c r="AK384" s="191"/>
      <c r="AL384" s="191"/>
      <c r="AM384" s="191"/>
      <c r="AN384" s="191"/>
      <c r="AO384" s="190"/>
    </row>
    <row r="385" spans="1:4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190"/>
      <c r="AB385" s="190"/>
      <c r="AC385" s="190"/>
      <c r="AD385" s="190"/>
      <c r="AE385" s="190"/>
      <c r="AF385" s="190"/>
      <c r="AG385" s="190"/>
      <c r="AH385" s="190"/>
      <c r="AI385" s="190"/>
      <c r="AJ385" s="190"/>
      <c r="AK385" s="191"/>
      <c r="AL385" s="191"/>
      <c r="AM385" s="191"/>
      <c r="AN385" s="191"/>
      <c r="AO385" s="190"/>
    </row>
    <row r="386" spans="1:4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190"/>
      <c r="AB386" s="190"/>
      <c r="AC386" s="190"/>
      <c r="AD386" s="190"/>
      <c r="AE386" s="190"/>
      <c r="AF386" s="190"/>
      <c r="AG386" s="190"/>
      <c r="AH386" s="190"/>
      <c r="AI386" s="190"/>
      <c r="AJ386" s="190"/>
      <c r="AK386" s="191"/>
      <c r="AL386" s="191"/>
      <c r="AM386" s="191"/>
      <c r="AN386" s="191"/>
      <c r="AO386" s="190"/>
    </row>
    <row r="387" spans="1:4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190"/>
      <c r="AB387" s="190"/>
      <c r="AC387" s="190"/>
      <c r="AD387" s="190"/>
      <c r="AE387" s="190"/>
      <c r="AF387" s="190"/>
      <c r="AG387" s="190"/>
      <c r="AH387" s="190"/>
      <c r="AI387" s="190"/>
      <c r="AJ387" s="190"/>
      <c r="AK387" s="191"/>
      <c r="AL387" s="191"/>
      <c r="AM387" s="191"/>
      <c r="AN387" s="191"/>
      <c r="AO387" s="190"/>
    </row>
    <row r="388" spans="1:4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190"/>
      <c r="AB388" s="190"/>
      <c r="AC388" s="190"/>
      <c r="AD388" s="190"/>
      <c r="AE388" s="190"/>
      <c r="AF388" s="190"/>
      <c r="AG388" s="190"/>
      <c r="AH388" s="190"/>
      <c r="AI388" s="190"/>
      <c r="AJ388" s="190"/>
      <c r="AK388" s="191"/>
      <c r="AL388" s="191"/>
      <c r="AM388" s="191"/>
      <c r="AN388" s="191"/>
      <c r="AO388" s="190"/>
    </row>
    <row r="389" spans="1:4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190"/>
      <c r="AB389" s="190"/>
      <c r="AC389" s="190"/>
      <c r="AD389" s="190"/>
      <c r="AE389" s="190"/>
      <c r="AF389" s="190"/>
      <c r="AG389" s="190"/>
      <c r="AH389" s="190"/>
      <c r="AI389" s="190"/>
      <c r="AJ389" s="190"/>
      <c r="AK389" s="191"/>
      <c r="AL389" s="191"/>
      <c r="AM389" s="191"/>
      <c r="AN389" s="191"/>
      <c r="AO389" s="190"/>
    </row>
    <row r="390" spans="1:4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190"/>
      <c r="AB390" s="190"/>
      <c r="AC390" s="190"/>
      <c r="AD390" s="190"/>
      <c r="AE390" s="190"/>
      <c r="AF390" s="190"/>
      <c r="AG390" s="190"/>
      <c r="AH390" s="190"/>
      <c r="AI390" s="190"/>
      <c r="AJ390" s="190"/>
      <c r="AK390" s="191"/>
      <c r="AL390" s="191"/>
      <c r="AM390" s="191"/>
      <c r="AN390" s="191"/>
      <c r="AO390" s="190"/>
    </row>
    <row r="391" spans="1:4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190"/>
      <c r="AB391" s="190"/>
      <c r="AC391" s="190"/>
      <c r="AD391" s="190"/>
      <c r="AE391" s="190"/>
      <c r="AF391" s="190"/>
      <c r="AG391" s="190"/>
      <c r="AH391" s="190"/>
      <c r="AI391" s="190"/>
      <c r="AJ391" s="190"/>
      <c r="AK391" s="191"/>
      <c r="AL391" s="191"/>
      <c r="AM391" s="191"/>
      <c r="AN391" s="191"/>
      <c r="AO391" s="190"/>
    </row>
    <row r="392" spans="1:4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190"/>
      <c r="AB392" s="190"/>
      <c r="AC392" s="190"/>
      <c r="AD392" s="190"/>
      <c r="AE392" s="190"/>
      <c r="AF392" s="190"/>
      <c r="AG392" s="190"/>
      <c r="AH392" s="190"/>
      <c r="AI392" s="190"/>
      <c r="AJ392" s="190"/>
      <c r="AK392" s="191"/>
      <c r="AL392" s="191"/>
      <c r="AM392" s="191"/>
      <c r="AN392" s="191"/>
      <c r="AO392" s="190"/>
    </row>
    <row r="393" spans="1:4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190"/>
      <c r="AB393" s="190"/>
      <c r="AC393" s="190"/>
      <c r="AD393" s="190"/>
      <c r="AE393" s="190"/>
      <c r="AF393" s="190"/>
      <c r="AG393" s="190"/>
      <c r="AH393" s="190"/>
      <c r="AI393" s="190"/>
      <c r="AJ393" s="190"/>
      <c r="AK393" s="191"/>
      <c r="AL393" s="191"/>
      <c r="AM393" s="191"/>
      <c r="AN393" s="191"/>
      <c r="AO393" s="190"/>
    </row>
    <row r="394" spans="1:4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190"/>
      <c r="AB394" s="190"/>
      <c r="AC394" s="190"/>
      <c r="AD394" s="190"/>
      <c r="AE394" s="190"/>
      <c r="AF394" s="190"/>
      <c r="AG394" s="190"/>
      <c r="AH394" s="190"/>
      <c r="AI394" s="190"/>
      <c r="AJ394" s="190"/>
      <c r="AK394" s="191"/>
      <c r="AL394" s="191"/>
      <c r="AM394" s="191"/>
      <c r="AN394" s="191"/>
      <c r="AO394" s="190"/>
    </row>
    <row r="395" spans="1:4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190"/>
      <c r="AB395" s="190"/>
      <c r="AC395" s="190"/>
      <c r="AD395" s="190"/>
      <c r="AE395" s="190"/>
      <c r="AF395" s="190"/>
      <c r="AG395" s="190"/>
      <c r="AH395" s="190"/>
      <c r="AI395" s="190"/>
      <c r="AJ395" s="190"/>
      <c r="AK395" s="191"/>
      <c r="AL395" s="191"/>
      <c r="AM395" s="191"/>
      <c r="AN395" s="191"/>
      <c r="AO395" s="190"/>
    </row>
    <row r="396" spans="1:4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190"/>
      <c r="AB396" s="190"/>
      <c r="AC396" s="190"/>
      <c r="AD396" s="190"/>
      <c r="AE396" s="190"/>
      <c r="AF396" s="190"/>
      <c r="AG396" s="190"/>
      <c r="AH396" s="190"/>
      <c r="AI396" s="190"/>
      <c r="AJ396" s="190"/>
      <c r="AK396" s="191"/>
      <c r="AL396" s="191"/>
      <c r="AM396" s="191"/>
      <c r="AN396" s="191"/>
      <c r="AO396" s="190"/>
    </row>
    <row r="397" spans="1:4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190"/>
      <c r="AB397" s="190"/>
      <c r="AC397" s="190"/>
      <c r="AD397" s="190"/>
      <c r="AE397" s="190"/>
      <c r="AF397" s="190"/>
      <c r="AG397" s="190"/>
      <c r="AH397" s="190"/>
      <c r="AI397" s="190"/>
      <c r="AJ397" s="190"/>
      <c r="AK397" s="191"/>
      <c r="AL397" s="191"/>
      <c r="AM397" s="191"/>
      <c r="AN397" s="191"/>
      <c r="AO397" s="190"/>
    </row>
    <row r="398" spans="1:4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190"/>
      <c r="AB398" s="190"/>
      <c r="AC398" s="190"/>
      <c r="AD398" s="190"/>
      <c r="AE398" s="190"/>
      <c r="AF398" s="190"/>
      <c r="AG398" s="190"/>
      <c r="AH398" s="190"/>
      <c r="AI398" s="190"/>
      <c r="AJ398" s="190"/>
      <c r="AK398" s="191"/>
      <c r="AL398" s="191"/>
      <c r="AM398" s="191"/>
      <c r="AN398" s="191"/>
      <c r="AO398" s="190"/>
    </row>
    <row r="399" spans="1:4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190"/>
      <c r="AB399" s="190"/>
      <c r="AC399" s="190"/>
      <c r="AD399" s="190"/>
      <c r="AE399" s="190"/>
      <c r="AF399" s="190"/>
      <c r="AG399" s="190"/>
      <c r="AH399" s="190"/>
      <c r="AI399" s="190"/>
      <c r="AJ399" s="190"/>
      <c r="AK399" s="191"/>
      <c r="AL399" s="191"/>
      <c r="AM399" s="191"/>
      <c r="AN399" s="191"/>
      <c r="AO399" s="190"/>
    </row>
    <row r="400" spans="1:4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190"/>
      <c r="AB400" s="190"/>
      <c r="AC400" s="190"/>
      <c r="AD400" s="190"/>
      <c r="AE400" s="190"/>
      <c r="AF400" s="190"/>
      <c r="AG400" s="190"/>
      <c r="AH400" s="190"/>
      <c r="AI400" s="190"/>
      <c r="AJ400" s="190"/>
      <c r="AK400" s="191"/>
      <c r="AL400" s="191"/>
      <c r="AM400" s="191"/>
      <c r="AN400" s="191"/>
      <c r="AO400" s="190"/>
    </row>
    <row r="401" spans="1:4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190"/>
      <c r="AB401" s="190"/>
      <c r="AC401" s="190"/>
      <c r="AD401" s="190"/>
      <c r="AE401" s="190"/>
      <c r="AF401" s="190"/>
      <c r="AG401" s="190"/>
      <c r="AH401" s="190"/>
      <c r="AI401" s="190"/>
      <c r="AJ401" s="190"/>
      <c r="AK401" s="191"/>
      <c r="AL401" s="191"/>
      <c r="AM401" s="191"/>
      <c r="AN401" s="191"/>
      <c r="AO401" s="190"/>
    </row>
    <row r="402" spans="1:4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190"/>
      <c r="AB402" s="190"/>
      <c r="AC402" s="190"/>
      <c r="AD402" s="190"/>
      <c r="AE402" s="190"/>
      <c r="AF402" s="190"/>
      <c r="AG402" s="190"/>
      <c r="AH402" s="190"/>
      <c r="AI402" s="190"/>
      <c r="AJ402" s="190"/>
      <c r="AK402" s="191"/>
      <c r="AL402" s="191"/>
      <c r="AM402" s="191"/>
      <c r="AN402" s="191"/>
      <c r="AO402" s="190"/>
    </row>
    <row r="403" spans="1:4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190"/>
      <c r="AB403" s="190"/>
      <c r="AC403" s="190"/>
      <c r="AD403" s="190"/>
      <c r="AE403" s="190"/>
      <c r="AF403" s="190"/>
      <c r="AG403" s="190"/>
      <c r="AH403" s="190"/>
      <c r="AI403" s="190"/>
      <c r="AJ403" s="190"/>
      <c r="AK403" s="191"/>
      <c r="AL403" s="191"/>
      <c r="AM403" s="191"/>
      <c r="AN403" s="191"/>
      <c r="AO403" s="190"/>
    </row>
    <row r="404" spans="1:4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190"/>
      <c r="AB404" s="190"/>
      <c r="AC404" s="190"/>
      <c r="AD404" s="190"/>
      <c r="AE404" s="190"/>
      <c r="AF404" s="190"/>
      <c r="AG404" s="190"/>
      <c r="AH404" s="190"/>
      <c r="AI404" s="190"/>
      <c r="AJ404" s="190"/>
      <c r="AK404" s="191"/>
      <c r="AL404" s="191"/>
      <c r="AM404" s="191"/>
      <c r="AN404" s="191"/>
      <c r="AO404" s="190"/>
    </row>
    <row r="405" spans="1:4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190"/>
      <c r="AB405" s="190"/>
      <c r="AC405" s="190"/>
      <c r="AD405" s="190"/>
      <c r="AE405" s="190"/>
      <c r="AF405" s="190"/>
      <c r="AG405" s="190"/>
      <c r="AH405" s="190"/>
      <c r="AI405" s="190"/>
      <c r="AJ405" s="190"/>
      <c r="AK405" s="191"/>
      <c r="AL405" s="191"/>
      <c r="AM405" s="191"/>
      <c r="AN405" s="191"/>
      <c r="AO405" s="190"/>
    </row>
    <row r="406" spans="1:4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190"/>
      <c r="AB406" s="190"/>
      <c r="AC406" s="190"/>
      <c r="AD406" s="190"/>
      <c r="AE406" s="190"/>
      <c r="AF406" s="190"/>
      <c r="AG406" s="190"/>
      <c r="AH406" s="190"/>
      <c r="AI406" s="190"/>
      <c r="AJ406" s="190"/>
      <c r="AK406" s="191"/>
      <c r="AL406" s="191"/>
      <c r="AM406" s="191"/>
      <c r="AN406" s="191"/>
      <c r="AO406" s="190"/>
    </row>
    <row r="407" spans="1:4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190"/>
      <c r="AB407" s="190"/>
      <c r="AC407" s="190"/>
      <c r="AD407" s="190"/>
      <c r="AE407" s="190"/>
      <c r="AF407" s="190"/>
      <c r="AG407" s="190"/>
      <c r="AH407" s="190"/>
      <c r="AI407" s="190"/>
      <c r="AJ407" s="190"/>
      <c r="AK407" s="191"/>
      <c r="AL407" s="191"/>
      <c r="AM407" s="191"/>
      <c r="AN407" s="191"/>
      <c r="AO407" s="190"/>
    </row>
    <row r="408" spans="1:4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190"/>
      <c r="AB408" s="190"/>
      <c r="AC408" s="190"/>
      <c r="AD408" s="190"/>
      <c r="AE408" s="190"/>
      <c r="AF408" s="190"/>
      <c r="AG408" s="190"/>
      <c r="AH408" s="190"/>
      <c r="AI408" s="190"/>
      <c r="AJ408" s="190"/>
      <c r="AK408" s="191"/>
      <c r="AL408" s="191"/>
      <c r="AM408" s="191"/>
      <c r="AN408" s="191"/>
      <c r="AO408" s="190"/>
    </row>
    <row r="409" spans="1:4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190"/>
      <c r="AB409" s="190"/>
      <c r="AC409" s="190"/>
      <c r="AD409" s="190"/>
      <c r="AE409" s="190"/>
      <c r="AF409" s="190"/>
      <c r="AG409" s="190"/>
      <c r="AH409" s="190"/>
      <c r="AI409" s="190"/>
      <c r="AJ409" s="190"/>
      <c r="AK409" s="191"/>
      <c r="AL409" s="191"/>
      <c r="AM409" s="191"/>
      <c r="AN409" s="191"/>
      <c r="AO409" s="190"/>
    </row>
    <row r="410" spans="1:4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190"/>
      <c r="AB410" s="190"/>
      <c r="AC410" s="190"/>
      <c r="AD410" s="190"/>
      <c r="AE410" s="190"/>
      <c r="AF410" s="190"/>
      <c r="AG410" s="190"/>
      <c r="AH410" s="190"/>
      <c r="AI410" s="190"/>
      <c r="AJ410" s="190"/>
      <c r="AK410" s="191"/>
      <c r="AL410" s="191"/>
      <c r="AM410" s="191"/>
      <c r="AN410" s="191"/>
      <c r="AO410" s="190"/>
    </row>
    <row r="411" spans="1:4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190"/>
      <c r="AB411" s="190"/>
      <c r="AC411" s="190"/>
      <c r="AD411" s="190"/>
      <c r="AE411" s="190"/>
      <c r="AF411" s="190"/>
      <c r="AG411" s="190"/>
      <c r="AH411" s="190"/>
      <c r="AI411" s="190"/>
      <c r="AJ411" s="190"/>
      <c r="AK411" s="191"/>
      <c r="AL411" s="191"/>
      <c r="AM411" s="191"/>
      <c r="AN411" s="191"/>
      <c r="AO411" s="190"/>
    </row>
    <row r="412" spans="1:4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190"/>
      <c r="AB412" s="190"/>
      <c r="AC412" s="190"/>
      <c r="AD412" s="190"/>
      <c r="AE412" s="190"/>
      <c r="AF412" s="190"/>
      <c r="AG412" s="190"/>
      <c r="AH412" s="190"/>
      <c r="AI412" s="190"/>
      <c r="AJ412" s="190"/>
      <c r="AK412" s="191"/>
      <c r="AL412" s="191"/>
      <c r="AM412" s="191"/>
      <c r="AN412" s="191"/>
      <c r="AO412" s="190"/>
    </row>
    <row r="413" spans="1:4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190"/>
      <c r="AB413" s="190"/>
      <c r="AC413" s="190"/>
      <c r="AD413" s="190"/>
      <c r="AE413" s="190"/>
      <c r="AF413" s="190"/>
      <c r="AG413" s="190"/>
      <c r="AH413" s="190"/>
      <c r="AI413" s="190"/>
      <c r="AJ413" s="190"/>
      <c r="AK413" s="191"/>
      <c r="AL413" s="191"/>
      <c r="AM413" s="191"/>
      <c r="AN413" s="191"/>
      <c r="AO413" s="190"/>
    </row>
    <row r="414" spans="1:4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190"/>
      <c r="AB414" s="190"/>
      <c r="AC414" s="190"/>
      <c r="AD414" s="190"/>
      <c r="AE414" s="190"/>
      <c r="AF414" s="190"/>
      <c r="AG414" s="190"/>
      <c r="AH414" s="190"/>
      <c r="AI414" s="190"/>
      <c r="AJ414" s="190"/>
      <c r="AK414" s="191"/>
      <c r="AL414" s="191"/>
      <c r="AM414" s="191"/>
      <c r="AN414" s="191"/>
      <c r="AO414" s="190"/>
    </row>
    <row r="415" spans="1:4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190"/>
      <c r="AB415" s="190"/>
      <c r="AC415" s="190"/>
      <c r="AD415" s="190"/>
      <c r="AE415" s="190"/>
      <c r="AF415" s="190"/>
      <c r="AG415" s="190"/>
      <c r="AH415" s="190"/>
      <c r="AI415" s="190"/>
      <c r="AJ415" s="190"/>
      <c r="AK415" s="191"/>
      <c r="AL415" s="191"/>
      <c r="AM415" s="191"/>
      <c r="AN415" s="191"/>
      <c r="AO415" s="190"/>
    </row>
    <row r="416" spans="1:4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190"/>
      <c r="AB416" s="190"/>
      <c r="AC416" s="190"/>
      <c r="AD416" s="190"/>
      <c r="AE416" s="190"/>
      <c r="AF416" s="190"/>
      <c r="AG416" s="190"/>
      <c r="AH416" s="190"/>
      <c r="AI416" s="190"/>
      <c r="AJ416" s="190"/>
      <c r="AK416" s="191"/>
      <c r="AL416" s="191"/>
      <c r="AM416" s="191"/>
      <c r="AN416" s="191"/>
      <c r="AO416" s="190"/>
    </row>
    <row r="417" spans="1:4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190"/>
      <c r="AB417" s="190"/>
      <c r="AC417" s="190"/>
      <c r="AD417" s="190"/>
      <c r="AE417" s="190"/>
      <c r="AF417" s="190"/>
      <c r="AG417" s="190"/>
      <c r="AH417" s="190"/>
      <c r="AI417" s="190"/>
      <c r="AJ417" s="190"/>
      <c r="AK417" s="191"/>
      <c r="AL417" s="191"/>
      <c r="AM417" s="191"/>
      <c r="AN417" s="191"/>
      <c r="AO417" s="190"/>
    </row>
    <row r="418" spans="1:4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190"/>
      <c r="AB418" s="190"/>
      <c r="AC418" s="190"/>
      <c r="AD418" s="190"/>
      <c r="AE418" s="190"/>
      <c r="AF418" s="190"/>
      <c r="AG418" s="190"/>
      <c r="AH418" s="190"/>
      <c r="AI418" s="190"/>
      <c r="AJ418" s="190"/>
      <c r="AK418" s="191"/>
      <c r="AL418" s="191"/>
      <c r="AM418" s="191"/>
      <c r="AN418" s="191"/>
      <c r="AO418" s="190"/>
    </row>
    <row r="419" spans="1:4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190"/>
      <c r="AB419" s="190"/>
      <c r="AC419" s="190"/>
      <c r="AD419" s="190"/>
      <c r="AE419" s="190"/>
      <c r="AF419" s="190"/>
      <c r="AG419" s="190"/>
      <c r="AH419" s="190"/>
      <c r="AI419" s="190"/>
      <c r="AJ419" s="190"/>
      <c r="AK419" s="191"/>
      <c r="AL419" s="191"/>
      <c r="AM419" s="191"/>
      <c r="AN419" s="191"/>
      <c r="AO419" s="190"/>
    </row>
    <row r="420" spans="1:4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190"/>
      <c r="AB420" s="190"/>
      <c r="AC420" s="190"/>
      <c r="AD420" s="190"/>
      <c r="AE420" s="190"/>
      <c r="AF420" s="190"/>
      <c r="AG420" s="190"/>
      <c r="AH420" s="190"/>
      <c r="AI420" s="190"/>
      <c r="AJ420" s="190"/>
      <c r="AK420" s="191"/>
      <c r="AL420" s="191"/>
      <c r="AM420" s="191"/>
      <c r="AN420" s="191"/>
      <c r="AO420" s="190"/>
    </row>
    <row r="421" spans="1:4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190"/>
      <c r="AB421" s="190"/>
      <c r="AC421" s="190"/>
      <c r="AD421" s="190"/>
      <c r="AE421" s="190"/>
      <c r="AF421" s="190"/>
      <c r="AG421" s="190"/>
      <c r="AH421" s="190"/>
      <c r="AI421" s="190"/>
      <c r="AJ421" s="190"/>
      <c r="AK421" s="191"/>
      <c r="AL421" s="191"/>
      <c r="AM421" s="191"/>
      <c r="AN421" s="191"/>
      <c r="AO421" s="190"/>
    </row>
    <row r="422" spans="1:4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190"/>
      <c r="AB422" s="190"/>
      <c r="AC422" s="190"/>
      <c r="AD422" s="190"/>
      <c r="AE422" s="190"/>
      <c r="AF422" s="190"/>
      <c r="AG422" s="190"/>
      <c r="AH422" s="190"/>
      <c r="AI422" s="190"/>
      <c r="AJ422" s="190"/>
      <c r="AK422" s="191"/>
      <c r="AL422" s="191"/>
      <c r="AM422" s="191"/>
      <c r="AN422" s="191"/>
      <c r="AO422" s="190"/>
    </row>
    <row r="423" spans="1:4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190"/>
      <c r="AB423" s="190"/>
      <c r="AC423" s="190"/>
      <c r="AD423" s="190"/>
      <c r="AE423" s="190"/>
      <c r="AF423" s="190"/>
      <c r="AG423" s="190"/>
      <c r="AH423" s="190"/>
      <c r="AI423" s="190"/>
      <c r="AJ423" s="190"/>
      <c r="AK423" s="191"/>
      <c r="AL423" s="191"/>
      <c r="AM423" s="191"/>
      <c r="AN423" s="191"/>
      <c r="AO423" s="190"/>
    </row>
    <row r="424" spans="1:4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190"/>
      <c r="AB424" s="190"/>
      <c r="AC424" s="190"/>
      <c r="AD424" s="190"/>
      <c r="AE424" s="190"/>
      <c r="AF424" s="190"/>
      <c r="AG424" s="190"/>
      <c r="AH424" s="190"/>
      <c r="AI424" s="190"/>
      <c r="AJ424" s="190"/>
      <c r="AK424" s="191"/>
      <c r="AL424" s="191"/>
      <c r="AM424" s="191"/>
      <c r="AN424" s="191"/>
      <c r="AO424" s="190"/>
    </row>
    <row r="425" spans="1:4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190"/>
      <c r="AB425" s="190"/>
      <c r="AC425" s="190"/>
      <c r="AD425" s="190"/>
      <c r="AE425" s="190"/>
      <c r="AF425" s="190"/>
      <c r="AG425" s="190"/>
      <c r="AH425" s="190"/>
      <c r="AI425" s="190"/>
      <c r="AJ425" s="190"/>
      <c r="AK425" s="191"/>
      <c r="AL425" s="191"/>
      <c r="AM425" s="191"/>
      <c r="AN425" s="191"/>
      <c r="AO425" s="190"/>
    </row>
    <row r="426" spans="1:4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190"/>
      <c r="AB426" s="190"/>
      <c r="AC426" s="190"/>
      <c r="AD426" s="190"/>
      <c r="AE426" s="190"/>
      <c r="AF426" s="190"/>
      <c r="AG426" s="190"/>
      <c r="AH426" s="190"/>
      <c r="AI426" s="190"/>
      <c r="AJ426" s="190"/>
      <c r="AK426" s="191"/>
      <c r="AL426" s="191"/>
      <c r="AM426" s="191"/>
      <c r="AN426" s="191"/>
      <c r="AO426" s="190"/>
    </row>
    <row r="427" spans="1:4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190"/>
      <c r="AB427" s="190"/>
      <c r="AC427" s="190"/>
      <c r="AD427" s="190"/>
      <c r="AE427" s="190"/>
      <c r="AF427" s="190"/>
      <c r="AG427" s="190"/>
      <c r="AH427" s="190"/>
      <c r="AI427" s="190"/>
      <c r="AJ427" s="190"/>
      <c r="AK427" s="191"/>
      <c r="AL427" s="191"/>
      <c r="AM427" s="191"/>
      <c r="AN427" s="191"/>
      <c r="AO427" s="190"/>
    </row>
    <row r="428" spans="1:4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190"/>
      <c r="AB428" s="190"/>
      <c r="AC428" s="190"/>
      <c r="AD428" s="190"/>
      <c r="AE428" s="190"/>
      <c r="AF428" s="190"/>
      <c r="AG428" s="190"/>
      <c r="AH428" s="190"/>
      <c r="AI428" s="190"/>
      <c r="AJ428" s="190"/>
      <c r="AK428" s="191"/>
      <c r="AL428" s="191"/>
      <c r="AM428" s="191"/>
      <c r="AN428" s="191"/>
      <c r="AO428" s="190"/>
    </row>
    <row r="429" spans="1:4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190"/>
      <c r="AB429" s="190"/>
      <c r="AC429" s="190"/>
      <c r="AD429" s="190"/>
      <c r="AE429" s="190"/>
      <c r="AF429" s="190"/>
      <c r="AG429" s="190"/>
      <c r="AH429" s="190"/>
      <c r="AI429" s="190"/>
      <c r="AJ429" s="190"/>
      <c r="AK429" s="191"/>
      <c r="AL429" s="191"/>
      <c r="AM429" s="191"/>
      <c r="AN429" s="191"/>
      <c r="AO429" s="190"/>
    </row>
    <row r="430" spans="1:4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190"/>
      <c r="AB430" s="190"/>
      <c r="AC430" s="190"/>
      <c r="AD430" s="190"/>
      <c r="AE430" s="190"/>
      <c r="AF430" s="190"/>
      <c r="AG430" s="190"/>
      <c r="AH430" s="190"/>
      <c r="AI430" s="190"/>
      <c r="AJ430" s="190"/>
      <c r="AK430" s="191"/>
      <c r="AL430" s="191"/>
      <c r="AM430" s="191"/>
      <c r="AN430" s="191"/>
      <c r="AO430" s="190"/>
    </row>
    <row r="431" spans="1:4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190"/>
      <c r="AB431" s="190"/>
      <c r="AC431" s="190"/>
      <c r="AD431" s="190"/>
      <c r="AE431" s="190"/>
      <c r="AF431" s="190"/>
      <c r="AG431" s="190"/>
      <c r="AH431" s="190"/>
      <c r="AI431" s="190"/>
      <c r="AJ431" s="190"/>
      <c r="AK431" s="191"/>
      <c r="AL431" s="191"/>
      <c r="AM431" s="191"/>
      <c r="AN431" s="191"/>
      <c r="AO431" s="190"/>
    </row>
    <row r="432" spans="1:4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190"/>
      <c r="AB432" s="190"/>
      <c r="AC432" s="190"/>
      <c r="AD432" s="190"/>
      <c r="AE432" s="190"/>
      <c r="AF432" s="190"/>
      <c r="AG432" s="190"/>
      <c r="AH432" s="190"/>
      <c r="AI432" s="190"/>
      <c r="AJ432" s="190"/>
      <c r="AK432" s="191"/>
      <c r="AL432" s="191"/>
      <c r="AM432" s="191"/>
      <c r="AN432" s="191"/>
      <c r="AO432" s="190"/>
    </row>
    <row r="433" spans="1:4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190"/>
      <c r="AB433" s="190"/>
      <c r="AC433" s="190"/>
      <c r="AD433" s="190"/>
      <c r="AE433" s="190"/>
      <c r="AF433" s="190"/>
      <c r="AG433" s="190"/>
      <c r="AH433" s="190"/>
      <c r="AI433" s="190"/>
      <c r="AJ433" s="190"/>
      <c r="AK433" s="191"/>
      <c r="AL433" s="191"/>
      <c r="AM433" s="191"/>
      <c r="AN433" s="191"/>
      <c r="AO433" s="190"/>
    </row>
    <row r="434" spans="1:4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190"/>
      <c r="AB434" s="190"/>
      <c r="AC434" s="190"/>
      <c r="AD434" s="190"/>
      <c r="AE434" s="190"/>
      <c r="AF434" s="190"/>
      <c r="AG434" s="190"/>
      <c r="AH434" s="190"/>
      <c r="AI434" s="190"/>
      <c r="AJ434" s="190"/>
      <c r="AK434" s="191"/>
      <c r="AL434" s="191"/>
      <c r="AM434" s="191"/>
      <c r="AN434" s="191"/>
      <c r="AO434" s="190"/>
    </row>
    <row r="435" spans="1:4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190"/>
      <c r="AB435" s="190"/>
      <c r="AC435" s="190"/>
      <c r="AD435" s="190"/>
      <c r="AE435" s="190"/>
      <c r="AF435" s="190"/>
      <c r="AG435" s="190"/>
      <c r="AH435" s="190"/>
      <c r="AI435" s="190"/>
      <c r="AJ435" s="190"/>
      <c r="AK435" s="191"/>
      <c r="AL435" s="191"/>
      <c r="AM435" s="191"/>
      <c r="AN435" s="191"/>
      <c r="AO435" s="190"/>
    </row>
    <row r="436" spans="1:4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190"/>
      <c r="AB436" s="190"/>
      <c r="AC436" s="190"/>
      <c r="AD436" s="190"/>
      <c r="AE436" s="190"/>
      <c r="AF436" s="190"/>
      <c r="AG436" s="190"/>
      <c r="AH436" s="190"/>
      <c r="AI436" s="190"/>
      <c r="AJ436" s="190"/>
      <c r="AK436" s="191"/>
      <c r="AL436" s="191"/>
      <c r="AM436" s="191"/>
      <c r="AN436" s="191"/>
      <c r="AO436" s="190"/>
    </row>
    <row r="437" spans="1:4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190"/>
      <c r="AB437" s="190"/>
      <c r="AC437" s="190"/>
      <c r="AD437" s="190"/>
      <c r="AE437" s="190"/>
      <c r="AF437" s="190"/>
      <c r="AG437" s="190"/>
      <c r="AH437" s="190"/>
      <c r="AI437" s="190"/>
      <c r="AJ437" s="190"/>
      <c r="AK437" s="191"/>
      <c r="AL437" s="191"/>
      <c r="AM437" s="191"/>
      <c r="AN437" s="191"/>
      <c r="AO437" s="190"/>
    </row>
    <row r="438" spans="1:4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190"/>
      <c r="AB438" s="190"/>
      <c r="AC438" s="190"/>
      <c r="AD438" s="190"/>
      <c r="AE438" s="190"/>
      <c r="AF438" s="190"/>
      <c r="AG438" s="190"/>
      <c r="AH438" s="190"/>
      <c r="AI438" s="190"/>
      <c r="AJ438" s="190"/>
      <c r="AK438" s="191"/>
      <c r="AL438" s="191"/>
      <c r="AM438" s="191"/>
      <c r="AN438" s="191"/>
      <c r="AO438" s="190"/>
    </row>
    <row r="439" spans="1:4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190"/>
      <c r="AB439" s="190"/>
      <c r="AC439" s="190"/>
      <c r="AD439" s="190"/>
      <c r="AE439" s="190"/>
      <c r="AF439" s="190"/>
      <c r="AG439" s="190"/>
      <c r="AH439" s="190"/>
      <c r="AI439" s="190"/>
      <c r="AJ439" s="190"/>
      <c r="AK439" s="191"/>
      <c r="AL439" s="191"/>
      <c r="AM439" s="191"/>
      <c r="AN439" s="191"/>
      <c r="AO439" s="190"/>
    </row>
    <row r="440" spans="1:4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190"/>
      <c r="AB440" s="190"/>
      <c r="AC440" s="190"/>
      <c r="AD440" s="190"/>
      <c r="AE440" s="190"/>
      <c r="AF440" s="190"/>
      <c r="AG440" s="190"/>
      <c r="AH440" s="190"/>
      <c r="AI440" s="190"/>
      <c r="AJ440" s="190"/>
      <c r="AK440" s="191"/>
      <c r="AL440" s="191"/>
      <c r="AM440" s="191"/>
      <c r="AN440" s="191"/>
      <c r="AO440" s="190"/>
    </row>
    <row r="441" spans="1: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190"/>
      <c r="AB441" s="190"/>
      <c r="AC441" s="190"/>
      <c r="AD441" s="190"/>
      <c r="AE441" s="190"/>
      <c r="AF441" s="190"/>
      <c r="AG441" s="190"/>
      <c r="AH441" s="190"/>
      <c r="AI441" s="190"/>
      <c r="AJ441" s="190"/>
      <c r="AK441" s="191"/>
      <c r="AL441" s="191"/>
      <c r="AM441" s="191"/>
      <c r="AN441" s="191"/>
      <c r="AO441" s="190"/>
    </row>
    <row r="442" spans="1:4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190"/>
      <c r="AB442" s="190"/>
      <c r="AC442" s="190"/>
      <c r="AD442" s="190"/>
      <c r="AE442" s="190"/>
      <c r="AF442" s="190"/>
      <c r="AG442" s="190"/>
      <c r="AH442" s="190"/>
      <c r="AI442" s="190"/>
      <c r="AJ442" s="190"/>
      <c r="AK442" s="191"/>
      <c r="AL442" s="191"/>
      <c r="AM442" s="191"/>
      <c r="AN442" s="191"/>
      <c r="AO442" s="190"/>
    </row>
    <row r="443" spans="1:4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190"/>
      <c r="AB443" s="190"/>
      <c r="AC443" s="190"/>
      <c r="AD443" s="190"/>
      <c r="AE443" s="190"/>
      <c r="AF443" s="190"/>
      <c r="AG443" s="190"/>
      <c r="AH443" s="190"/>
      <c r="AI443" s="190"/>
      <c r="AJ443" s="190"/>
      <c r="AK443" s="191"/>
      <c r="AL443" s="191"/>
      <c r="AM443" s="191"/>
      <c r="AN443" s="191"/>
      <c r="AO443" s="190"/>
    </row>
    <row r="444" spans="1:4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190"/>
      <c r="AB444" s="190"/>
      <c r="AC444" s="190"/>
      <c r="AD444" s="190"/>
      <c r="AE444" s="190"/>
      <c r="AF444" s="190"/>
      <c r="AG444" s="190"/>
      <c r="AH444" s="190"/>
      <c r="AI444" s="190"/>
      <c r="AJ444" s="190"/>
      <c r="AK444" s="191"/>
      <c r="AL444" s="191"/>
      <c r="AM444" s="191"/>
      <c r="AN444" s="191"/>
      <c r="AO444" s="190"/>
    </row>
    <row r="445" spans="1:4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190"/>
      <c r="AB445" s="190"/>
      <c r="AC445" s="190"/>
      <c r="AD445" s="190"/>
      <c r="AE445" s="190"/>
      <c r="AF445" s="190"/>
      <c r="AG445" s="190"/>
      <c r="AH445" s="190"/>
      <c r="AI445" s="190"/>
      <c r="AJ445" s="190"/>
      <c r="AK445" s="191"/>
      <c r="AL445" s="191"/>
      <c r="AM445" s="191"/>
      <c r="AN445" s="191"/>
      <c r="AO445" s="190"/>
    </row>
    <row r="446" spans="1:4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190"/>
      <c r="AB446" s="190"/>
      <c r="AC446" s="190"/>
      <c r="AD446" s="190"/>
      <c r="AE446" s="190"/>
      <c r="AF446" s="190"/>
      <c r="AG446" s="190"/>
      <c r="AH446" s="190"/>
      <c r="AI446" s="190"/>
      <c r="AJ446" s="190"/>
      <c r="AK446" s="191"/>
      <c r="AL446" s="191"/>
      <c r="AM446" s="191"/>
      <c r="AN446" s="191"/>
      <c r="AO446" s="190"/>
    </row>
    <row r="447" spans="1:4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190"/>
      <c r="AB447" s="190"/>
      <c r="AC447" s="190"/>
      <c r="AD447" s="190"/>
      <c r="AE447" s="190"/>
      <c r="AF447" s="190"/>
      <c r="AG447" s="190"/>
      <c r="AH447" s="190"/>
      <c r="AI447" s="190"/>
      <c r="AJ447" s="190"/>
      <c r="AK447" s="191"/>
      <c r="AL447" s="191"/>
      <c r="AM447" s="191"/>
      <c r="AN447" s="191"/>
      <c r="AO447" s="190"/>
    </row>
    <row r="448" spans="1:4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190"/>
      <c r="AB448" s="190"/>
      <c r="AC448" s="190"/>
      <c r="AD448" s="190"/>
      <c r="AE448" s="190"/>
      <c r="AF448" s="190"/>
      <c r="AG448" s="190"/>
      <c r="AH448" s="190"/>
      <c r="AI448" s="190"/>
      <c r="AJ448" s="190"/>
      <c r="AK448" s="191"/>
      <c r="AL448" s="191"/>
      <c r="AM448" s="191"/>
      <c r="AN448" s="191"/>
      <c r="AO448" s="190"/>
    </row>
    <row r="449" spans="1:4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190"/>
      <c r="AB449" s="190"/>
      <c r="AC449" s="190"/>
      <c r="AD449" s="190"/>
      <c r="AE449" s="190"/>
      <c r="AF449" s="190"/>
      <c r="AG449" s="190"/>
      <c r="AH449" s="190"/>
      <c r="AI449" s="190"/>
      <c r="AJ449" s="190"/>
      <c r="AK449" s="191"/>
      <c r="AL449" s="191"/>
      <c r="AM449" s="191"/>
      <c r="AN449" s="191"/>
      <c r="AO449" s="190"/>
    </row>
    <row r="450" spans="1:4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190"/>
      <c r="AB450" s="190"/>
      <c r="AC450" s="190"/>
      <c r="AD450" s="190"/>
      <c r="AE450" s="190"/>
      <c r="AF450" s="190"/>
      <c r="AG450" s="190"/>
      <c r="AH450" s="190"/>
      <c r="AI450" s="190"/>
      <c r="AJ450" s="190"/>
      <c r="AK450" s="191"/>
      <c r="AL450" s="191"/>
      <c r="AM450" s="191"/>
      <c r="AN450" s="191"/>
      <c r="AO450" s="190"/>
    </row>
    <row r="451" spans="1:4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190"/>
      <c r="AB451" s="190"/>
      <c r="AC451" s="190"/>
      <c r="AD451" s="190"/>
      <c r="AE451" s="190"/>
      <c r="AF451" s="190"/>
      <c r="AG451" s="190"/>
      <c r="AH451" s="190"/>
      <c r="AI451" s="190"/>
      <c r="AJ451" s="190"/>
      <c r="AK451" s="191"/>
      <c r="AL451" s="191"/>
      <c r="AM451" s="191"/>
      <c r="AN451" s="191"/>
      <c r="AO451" s="190"/>
    </row>
    <row r="452" spans="1:4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190"/>
      <c r="AB452" s="190"/>
      <c r="AC452" s="190"/>
      <c r="AD452" s="190"/>
      <c r="AE452" s="190"/>
      <c r="AF452" s="190"/>
      <c r="AG452" s="190"/>
      <c r="AH452" s="190"/>
      <c r="AI452" s="190"/>
      <c r="AJ452" s="190"/>
      <c r="AK452" s="191"/>
      <c r="AL452" s="191"/>
      <c r="AM452" s="191"/>
      <c r="AN452" s="191"/>
      <c r="AO452" s="190"/>
    </row>
    <row r="453" spans="1:4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190"/>
      <c r="AB453" s="190"/>
      <c r="AC453" s="190"/>
      <c r="AD453" s="190"/>
      <c r="AE453" s="190"/>
      <c r="AF453" s="190"/>
      <c r="AG453" s="190"/>
      <c r="AH453" s="190"/>
      <c r="AI453" s="190"/>
      <c r="AJ453" s="190"/>
      <c r="AK453" s="191"/>
      <c r="AL453" s="191"/>
      <c r="AM453" s="191"/>
      <c r="AN453" s="191"/>
      <c r="AO453" s="190"/>
    </row>
    <row r="454" spans="1:4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190"/>
      <c r="AB454" s="190"/>
      <c r="AC454" s="190"/>
      <c r="AD454" s="190"/>
      <c r="AE454" s="190"/>
      <c r="AF454" s="190"/>
      <c r="AG454" s="190"/>
      <c r="AH454" s="190"/>
      <c r="AI454" s="190"/>
      <c r="AJ454" s="190"/>
      <c r="AK454" s="191"/>
      <c r="AL454" s="191"/>
      <c r="AM454" s="191"/>
      <c r="AN454" s="191"/>
      <c r="AO454" s="190"/>
    </row>
    <row r="455" spans="1:4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190"/>
      <c r="AB455" s="190"/>
      <c r="AC455" s="190"/>
      <c r="AD455" s="190"/>
      <c r="AE455" s="190"/>
      <c r="AF455" s="190"/>
      <c r="AG455" s="190"/>
      <c r="AH455" s="190"/>
      <c r="AI455" s="190"/>
      <c r="AJ455" s="190"/>
      <c r="AK455" s="191"/>
      <c r="AL455" s="191"/>
      <c r="AM455" s="191"/>
      <c r="AN455" s="191"/>
      <c r="AO455" s="190"/>
    </row>
    <row r="456" spans="1:4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190"/>
      <c r="AB456" s="190"/>
      <c r="AC456" s="190"/>
      <c r="AD456" s="190"/>
      <c r="AE456" s="190"/>
      <c r="AF456" s="190"/>
      <c r="AG456" s="190"/>
      <c r="AH456" s="190"/>
      <c r="AI456" s="190"/>
      <c r="AJ456" s="190"/>
      <c r="AK456" s="191"/>
      <c r="AL456" s="191"/>
      <c r="AM456" s="191"/>
      <c r="AN456" s="191"/>
      <c r="AO456" s="190"/>
    </row>
    <row r="457" spans="1:4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190"/>
      <c r="AB457" s="190"/>
      <c r="AC457" s="190"/>
      <c r="AD457" s="190"/>
      <c r="AE457" s="190"/>
      <c r="AF457" s="190"/>
      <c r="AG457" s="190"/>
      <c r="AH457" s="190"/>
      <c r="AI457" s="190"/>
      <c r="AJ457" s="190"/>
      <c r="AK457" s="191"/>
      <c r="AL457" s="191"/>
      <c r="AM457" s="191"/>
      <c r="AN457" s="191"/>
      <c r="AO457" s="190"/>
    </row>
    <row r="458" spans="1:4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190"/>
      <c r="AB458" s="190"/>
      <c r="AC458" s="190"/>
      <c r="AD458" s="190"/>
      <c r="AE458" s="190"/>
      <c r="AF458" s="190"/>
      <c r="AG458" s="190"/>
      <c r="AH458" s="190"/>
      <c r="AI458" s="190"/>
      <c r="AJ458" s="190"/>
      <c r="AK458" s="191"/>
      <c r="AL458" s="191"/>
      <c r="AM458" s="191"/>
      <c r="AN458" s="191"/>
      <c r="AO458" s="190"/>
    </row>
    <row r="459" spans="1:4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190"/>
      <c r="AB459" s="190"/>
      <c r="AC459" s="190"/>
      <c r="AD459" s="190"/>
      <c r="AE459" s="190"/>
      <c r="AF459" s="190"/>
      <c r="AG459" s="190"/>
      <c r="AH459" s="190"/>
      <c r="AI459" s="190"/>
      <c r="AJ459" s="190"/>
      <c r="AK459" s="191"/>
      <c r="AL459" s="191"/>
      <c r="AM459" s="191"/>
      <c r="AN459" s="191"/>
      <c r="AO459" s="190"/>
    </row>
    <row r="460" spans="1:4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190"/>
      <c r="AB460" s="190"/>
      <c r="AC460" s="190"/>
      <c r="AD460" s="190"/>
      <c r="AE460" s="190"/>
      <c r="AF460" s="190"/>
      <c r="AG460" s="190"/>
      <c r="AH460" s="190"/>
      <c r="AI460" s="190"/>
      <c r="AJ460" s="190"/>
      <c r="AK460" s="191"/>
      <c r="AL460" s="191"/>
      <c r="AM460" s="191"/>
      <c r="AN460" s="191"/>
      <c r="AO460" s="190"/>
    </row>
    <row r="461" spans="1:4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190"/>
      <c r="AB461" s="190"/>
      <c r="AC461" s="190"/>
      <c r="AD461" s="190"/>
      <c r="AE461" s="190"/>
      <c r="AF461" s="190"/>
      <c r="AG461" s="190"/>
      <c r="AH461" s="190"/>
      <c r="AI461" s="190"/>
      <c r="AJ461" s="190"/>
      <c r="AK461" s="191"/>
      <c r="AL461" s="191"/>
      <c r="AM461" s="191"/>
      <c r="AN461" s="191"/>
      <c r="AO461" s="190"/>
    </row>
    <row r="462" spans="1:4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190"/>
      <c r="AB462" s="190"/>
      <c r="AC462" s="190"/>
      <c r="AD462" s="190"/>
      <c r="AE462" s="190"/>
      <c r="AF462" s="190"/>
      <c r="AG462" s="190"/>
      <c r="AH462" s="190"/>
      <c r="AI462" s="190"/>
      <c r="AJ462" s="190"/>
      <c r="AK462" s="191"/>
      <c r="AL462" s="191"/>
      <c r="AM462" s="191"/>
      <c r="AN462" s="191"/>
      <c r="AO462" s="190"/>
    </row>
    <row r="463" spans="1:4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190"/>
      <c r="AB463" s="190"/>
      <c r="AC463" s="190"/>
      <c r="AD463" s="190"/>
      <c r="AE463" s="190"/>
      <c r="AF463" s="190"/>
      <c r="AG463" s="190"/>
      <c r="AH463" s="190"/>
      <c r="AI463" s="190"/>
      <c r="AJ463" s="190"/>
      <c r="AK463" s="191"/>
      <c r="AL463" s="191"/>
      <c r="AM463" s="191"/>
      <c r="AN463" s="191"/>
      <c r="AO463" s="190"/>
    </row>
    <row r="464" spans="1:4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190"/>
      <c r="AB464" s="190"/>
      <c r="AC464" s="190"/>
      <c r="AD464" s="190"/>
      <c r="AE464" s="190"/>
      <c r="AF464" s="190"/>
      <c r="AG464" s="190"/>
      <c r="AH464" s="190"/>
      <c r="AI464" s="190"/>
      <c r="AJ464" s="190"/>
      <c r="AK464" s="191"/>
      <c r="AL464" s="191"/>
      <c r="AM464" s="191"/>
      <c r="AN464" s="191"/>
      <c r="AO464" s="190"/>
    </row>
    <row r="465" spans="1:4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190"/>
      <c r="AB465" s="190"/>
      <c r="AC465" s="190"/>
      <c r="AD465" s="190"/>
      <c r="AE465" s="190"/>
      <c r="AF465" s="190"/>
      <c r="AG465" s="190"/>
      <c r="AH465" s="190"/>
      <c r="AI465" s="190"/>
      <c r="AJ465" s="190"/>
      <c r="AK465" s="191"/>
      <c r="AL465" s="191"/>
      <c r="AM465" s="191"/>
      <c r="AN465" s="191"/>
      <c r="AO465" s="190"/>
    </row>
    <row r="466" spans="1:4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190"/>
      <c r="AB466" s="190"/>
      <c r="AC466" s="190"/>
      <c r="AD466" s="190"/>
      <c r="AE466" s="190"/>
      <c r="AF466" s="190"/>
      <c r="AG466" s="190"/>
      <c r="AH466" s="190"/>
      <c r="AI466" s="190"/>
      <c r="AJ466" s="190"/>
      <c r="AK466" s="191"/>
      <c r="AL466" s="191"/>
      <c r="AM466" s="191"/>
      <c r="AN466" s="191"/>
      <c r="AO466" s="190"/>
    </row>
    <row r="467" spans="1:4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190"/>
      <c r="AB467" s="190"/>
      <c r="AC467" s="190"/>
      <c r="AD467" s="190"/>
      <c r="AE467" s="190"/>
      <c r="AF467" s="190"/>
      <c r="AG467" s="190"/>
      <c r="AH467" s="190"/>
      <c r="AI467" s="190"/>
      <c r="AJ467" s="190"/>
      <c r="AK467" s="191"/>
      <c r="AL467" s="191"/>
      <c r="AM467" s="191"/>
      <c r="AN467" s="191"/>
      <c r="AO467" s="190"/>
    </row>
    <row r="468" spans="1:4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190"/>
      <c r="AB468" s="190"/>
      <c r="AC468" s="190"/>
      <c r="AD468" s="190"/>
      <c r="AE468" s="190"/>
      <c r="AF468" s="190"/>
      <c r="AG468" s="190"/>
      <c r="AH468" s="190"/>
      <c r="AI468" s="190"/>
      <c r="AJ468" s="190"/>
      <c r="AK468" s="191"/>
      <c r="AL468" s="191"/>
      <c r="AM468" s="191"/>
      <c r="AN468" s="191"/>
      <c r="AO468" s="190"/>
    </row>
    <row r="469" spans="1:4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190"/>
      <c r="AB469" s="190"/>
      <c r="AC469" s="190"/>
      <c r="AD469" s="190"/>
      <c r="AE469" s="190"/>
      <c r="AF469" s="190"/>
      <c r="AG469" s="190"/>
      <c r="AH469" s="190"/>
      <c r="AI469" s="190"/>
      <c r="AJ469" s="190"/>
      <c r="AK469" s="191"/>
      <c r="AL469" s="191"/>
      <c r="AM469" s="191"/>
      <c r="AN469" s="191"/>
      <c r="AO469" s="190"/>
    </row>
    <row r="470" spans="1:4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190"/>
      <c r="AB470" s="190"/>
      <c r="AC470" s="190"/>
      <c r="AD470" s="190"/>
      <c r="AE470" s="190"/>
      <c r="AF470" s="190"/>
      <c r="AG470" s="190"/>
      <c r="AH470" s="190"/>
      <c r="AI470" s="190"/>
      <c r="AJ470" s="190"/>
      <c r="AK470" s="191"/>
      <c r="AL470" s="191"/>
      <c r="AM470" s="191"/>
      <c r="AN470" s="191"/>
      <c r="AO470" s="190"/>
    </row>
    <row r="471" spans="1:4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190"/>
      <c r="AB471" s="190"/>
      <c r="AC471" s="190"/>
      <c r="AD471" s="190"/>
      <c r="AE471" s="190"/>
      <c r="AF471" s="190"/>
      <c r="AG471" s="190"/>
      <c r="AH471" s="190"/>
      <c r="AI471" s="190"/>
      <c r="AJ471" s="190"/>
      <c r="AK471" s="191"/>
      <c r="AL471" s="191"/>
      <c r="AM471" s="191"/>
      <c r="AN471" s="191"/>
      <c r="AO471" s="190"/>
    </row>
    <row r="472" spans="1:4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190"/>
      <c r="AB472" s="190"/>
      <c r="AC472" s="190"/>
      <c r="AD472" s="190"/>
      <c r="AE472" s="190"/>
      <c r="AF472" s="190"/>
      <c r="AG472" s="190"/>
      <c r="AH472" s="190"/>
      <c r="AI472" s="190"/>
      <c r="AJ472" s="190"/>
      <c r="AK472" s="191"/>
      <c r="AL472" s="191"/>
      <c r="AM472" s="191"/>
      <c r="AN472" s="191"/>
      <c r="AO472" s="190"/>
    </row>
    <row r="473" spans="1:4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190"/>
      <c r="AB473" s="190"/>
      <c r="AC473" s="190"/>
      <c r="AD473" s="190"/>
      <c r="AE473" s="190"/>
      <c r="AF473" s="190"/>
      <c r="AG473" s="190"/>
      <c r="AH473" s="190"/>
      <c r="AI473" s="190"/>
      <c r="AJ473" s="190"/>
      <c r="AK473" s="191"/>
      <c r="AL473" s="191"/>
      <c r="AM473" s="191"/>
      <c r="AN473" s="191"/>
      <c r="AO473" s="190"/>
    </row>
    <row r="474" spans="1:4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190"/>
      <c r="AB474" s="190"/>
      <c r="AC474" s="190"/>
      <c r="AD474" s="190"/>
      <c r="AE474" s="190"/>
      <c r="AF474" s="190"/>
      <c r="AG474" s="190"/>
      <c r="AH474" s="190"/>
      <c r="AI474" s="190"/>
      <c r="AJ474" s="190"/>
      <c r="AK474" s="191"/>
      <c r="AL474" s="191"/>
      <c r="AM474" s="191"/>
      <c r="AN474" s="191"/>
      <c r="AO474" s="190"/>
    </row>
    <row r="475" spans="1:4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190"/>
      <c r="AB475" s="190"/>
      <c r="AC475" s="190"/>
      <c r="AD475" s="190"/>
      <c r="AE475" s="190"/>
      <c r="AF475" s="190"/>
      <c r="AG475" s="190"/>
      <c r="AH475" s="190"/>
      <c r="AI475" s="190"/>
      <c r="AJ475" s="190"/>
      <c r="AK475" s="191"/>
      <c r="AL475" s="191"/>
      <c r="AM475" s="191"/>
      <c r="AN475" s="191"/>
      <c r="AO475" s="190"/>
    </row>
    <row r="476" spans="1:4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190"/>
      <c r="AB476" s="190"/>
      <c r="AC476" s="190"/>
      <c r="AD476" s="190"/>
      <c r="AE476" s="190"/>
      <c r="AF476" s="190"/>
      <c r="AG476" s="190"/>
      <c r="AH476" s="190"/>
      <c r="AI476" s="190"/>
      <c r="AJ476" s="190"/>
      <c r="AK476" s="191"/>
      <c r="AL476" s="191"/>
      <c r="AM476" s="191"/>
      <c r="AN476" s="191"/>
      <c r="AO476" s="190"/>
    </row>
    <row r="477" spans="1:4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190"/>
      <c r="AB477" s="190"/>
      <c r="AC477" s="190"/>
      <c r="AD477" s="190"/>
      <c r="AE477" s="190"/>
      <c r="AF477" s="190"/>
      <c r="AG477" s="190"/>
      <c r="AH477" s="190"/>
      <c r="AI477" s="190"/>
      <c r="AJ477" s="190"/>
      <c r="AK477" s="191"/>
      <c r="AL477" s="191"/>
      <c r="AM477" s="191"/>
      <c r="AN477" s="191"/>
      <c r="AO477" s="190"/>
    </row>
    <row r="478" spans="1:4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190"/>
      <c r="AB478" s="190"/>
      <c r="AC478" s="190"/>
      <c r="AD478" s="190"/>
      <c r="AE478" s="190"/>
      <c r="AF478" s="190"/>
      <c r="AG478" s="190"/>
      <c r="AH478" s="190"/>
      <c r="AI478" s="190"/>
      <c r="AJ478" s="190"/>
      <c r="AK478" s="191"/>
      <c r="AL478" s="191"/>
      <c r="AM478" s="191"/>
      <c r="AN478" s="191"/>
      <c r="AO478" s="190"/>
    </row>
    <row r="479" spans="1:4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190"/>
      <c r="AB479" s="190"/>
      <c r="AC479" s="190"/>
      <c r="AD479" s="190"/>
      <c r="AE479" s="190"/>
      <c r="AF479" s="190"/>
      <c r="AG479" s="190"/>
      <c r="AH479" s="190"/>
      <c r="AI479" s="190"/>
      <c r="AJ479" s="190"/>
      <c r="AK479" s="191"/>
      <c r="AL479" s="191"/>
      <c r="AM479" s="191"/>
      <c r="AN479" s="191"/>
      <c r="AO479" s="190"/>
    </row>
    <row r="480" spans="1:4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190"/>
      <c r="AB480" s="190"/>
      <c r="AC480" s="190"/>
      <c r="AD480" s="190"/>
      <c r="AE480" s="190"/>
      <c r="AF480" s="190"/>
      <c r="AG480" s="190"/>
      <c r="AH480" s="190"/>
      <c r="AI480" s="190"/>
      <c r="AJ480" s="190"/>
      <c r="AK480" s="191"/>
      <c r="AL480" s="191"/>
      <c r="AM480" s="191"/>
      <c r="AN480" s="191"/>
      <c r="AO480" s="190"/>
    </row>
    <row r="481" spans="1:4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190"/>
      <c r="AB481" s="190"/>
      <c r="AC481" s="190"/>
      <c r="AD481" s="190"/>
      <c r="AE481" s="190"/>
      <c r="AF481" s="190"/>
      <c r="AG481" s="190"/>
      <c r="AH481" s="190"/>
      <c r="AI481" s="190"/>
      <c r="AJ481" s="190"/>
      <c r="AK481" s="191"/>
      <c r="AL481" s="191"/>
      <c r="AM481" s="191"/>
      <c r="AN481" s="191"/>
      <c r="AO481" s="190"/>
    </row>
    <row r="482" spans="1:4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190"/>
      <c r="AB482" s="190"/>
      <c r="AC482" s="190"/>
      <c r="AD482" s="190"/>
      <c r="AE482" s="190"/>
      <c r="AF482" s="190"/>
      <c r="AG482" s="190"/>
      <c r="AH482" s="190"/>
      <c r="AI482" s="190"/>
      <c r="AJ482" s="190"/>
      <c r="AK482" s="191"/>
      <c r="AL482" s="191"/>
      <c r="AM482" s="191"/>
      <c r="AN482" s="191"/>
      <c r="AO482" s="190"/>
    </row>
    <row r="483" spans="1:4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190"/>
      <c r="AB483" s="190"/>
      <c r="AC483" s="190"/>
      <c r="AD483" s="190"/>
      <c r="AE483" s="190"/>
      <c r="AF483" s="190"/>
      <c r="AG483" s="190"/>
      <c r="AH483" s="190"/>
      <c r="AI483" s="190"/>
      <c r="AJ483" s="190"/>
      <c r="AK483" s="191"/>
      <c r="AL483" s="191"/>
      <c r="AM483" s="191"/>
      <c r="AN483" s="191"/>
      <c r="AO483" s="190"/>
    </row>
    <row r="484" spans="1:4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190"/>
      <c r="AB484" s="190"/>
      <c r="AC484" s="190"/>
      <c r="AD484" s="190"/>
      <c r="AE484" s="190"/>
      <c r="AF484" s="190"/>
      <c r="AG484" s="190"/>
      <c r="AH484" s="190"/>
      <c r="AI484" s="190"/>
      <c r="AJ484" s="190"/>
      <c r="AK484" s="191"/>
      <c r="AL484" s="191"/>
      <c r="AM484" s="191"/>
      <c r="AN484" s="191"/>
      <c r="AO484" s="190"/>
    </row>
    <row r="485" spans="1:4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190"/>
      <c r="AB485" s="190"/>
      <c r="AC485" s="190"/>
      <c r="AD485" s="190"/>
      <c r="AE485" s="190"/>
      <c r="AF485" s="190"/>
      <c r="AG485" s="190"/>
      <c r="AH485" s="190"/>
      <c r="AI485" s="190"/>
      <c r="AJ485" s="190"/>
      <c r="AK485" s="191"/>
      <c r="AL485" s="191"/>
      <c r="AM485" s="191"/>
      <c r="AN485" s="191"/>
      <c r="AO485" s="190"/>
    </row>
    <row r="486" spans="1:4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190"/>
      <c r="AB486" s="190"/>
      <c r="AC486" s="190"/>
      <c r="AD486" s="190"/>
      <c r="AE486" s="190"/>
      <c r="AF486" s="190"/>
      <c r="AG486" s="190"/>
      <c r="AH486" s="190"/>
      <c r="AI486" s="190"/>
      <c r="AJ486" s="190"/>
      <c r="AK486" s="191"/>
      <c r="AL486" s="191"/>
      <c r="AM486" s="191"/>
      <c r="AN486" s="191"/>
      <c r="AO486" s="190"/>
    </row>
    <row r="487" spans="1:4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190"/>
      <c r="AB487" s="190"/>
      <c r="AC487" s="190"/>
      <c r="AD487" s="190"/>
      <c r="AE487" s="190"/>
      <c r="AF487" s="190"/>
      <c r="AG487" s="190"/>
      <c r="AH487" s="190"/>
      <c r="AI487" s="190"/>
      <c r="AJ487" s="190"/>
      <c r="AK487" s="191"/>
      <c r="AL487" s="191"/>
      <c r="AM487" s="191"/>
      <c r="AN487" s="191"/>
      <c r="AO487" s="190"/>
    </row>
    <row r="488" spans="1:4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190"/>
      <c r="AB488" s="190"/>
      <c r="AC488" s="190"/>
      <c r="AD488" s="190"/>
      <c r="AE488" s="190"/>
      <c r="AF488" s="190"/>
      <c r="AG488" s="190"/>
      <c r="AH488" s="190"/>
      <c r="AI488" s="190"/>
      <c r="AJ488" s="190"/>
      <c r="AK488" s="191"/>
      <c r="AL488" s="191"/>
      <c r="AM488" s="191"/>
      <c r="AN488" s="191"/>
      <c r="AO488" s="190"/>
    </row>
    <row r="489" spans="1:4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190"/>
      <c r="AB489" s="190"/>
      <c r="AC489" s="190"/>
      <c r="AD489" s="190"/>
      <c r="AE489" s="190"/>
      <c r="AF489" s="190"/>
      <c r="AG489" s="190"/>
      <c r="AH489" s="190"/>
      <c r="AI489" s="190"/>
      <c r="AJ489" s="190"/>
      <c r="AK489" s="191"/>
      <c r="AL489" s="191"/>
      <c r="AM489" s="191"/>
      <c r="AN489" s="191"/>
      <c r="AO489" s="190"/>
    </row>
    <row r="490" spans="1:4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190"/>
      <c r="AB490" s="190"/>
      <c r="AC490" s="190"/>
      <c r="AD490" s="190"/>
      <c r="AE490" s="190"/>
      <c r="AF490" s="190"/>
      <c r="AG490" s="190"/>
      <c r="AH490" s="190"/>
      <c r="AI490" s="190"/>
      <c r="AJ490" s="190"/>
      <c r="AK490" s="191"/>
      <c r="AL490" s="191"/>
      <c r="AM490" s="191"/>
      <c r="AN490" s="191"/>
      <c r="AO490" s="190"/>
    </row>
    <row r="491" spans="1:4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190"/>
      <c r="AB491" s="190"/>
      <c r="AC491" s="190"/>
      <c r="AD491" s="190"/>
      <c r="AE491" s="190"/>
      <c r="AF491" s="190"/>
      <c r="AG491" s="190"/>
      <c r="AH491" s="190"/>
      <c r="AI491" s="190"/>
      <c r="AJ491" s="190"/>
      <c r="AK491" s="191"/>
      <c r="AL491" s="191"/>
      <c r="AM491" s="191"/>
      <c r="AN491" s="191"/>
      <c r="AO491" s="190"/>
    </row>
    <row r="492" spans="1:4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190"/>
      <c r="AB492" s="190"/>
      <c r="AC492" s="190"/>
      <c r="AD492" s="190"/>
      <c r="AE492" s="190"/>
      <c r="AF492" s="190"/>
      <c r="AG492" s="190"/>
      <c r="AH492" s="190"/>
      <c r="AI492" s="190"/>
      <c r="AJ492" s="190"/>
      <c r="AK492" s="191"/>
      <c r="AL492" s="191"/>
      <c r="AM492" s="191"/>
      <c r="AN492" s="191"/>
      <c r="AO492" s="190"/>
    </row>
    <row r="493" spans="1:4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190"/>
      <c r="AB493" s="190"/>
      <c r="AC493" s="190"/>
      <c r="AD493" s="190"/>
      <c r="AE493" s="190"/>
      <c r="AF493" s="190"/>
      <c r="AG493" s="190"/>
      <c r="AH493" s="190"/>
      <c r="AI493" s="190"/>
      <c r="AJ493" s="190"/>
      <c r="AK493" s="191"/>
      <c r="AL493" s="191"/>
      <c r="AM493" s="191"/>
      <c r="AN493" s="191"/>
    </row>
    <row r="494" spans="1:4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190"/>
      <c r="AB494" s="190"/>
      <c r="AC494" s="190"/>
      <c r="AD494" s="190"/>
      <c r="AE494" s="190"/>
      <c r="AF494" s="190"/>
      <c r="AG494" s="190"/>
      <c r="AH494" s="190"/>
      <c r="AI494" s="190"/>
      <c r="AJ494" s="190"/>
      <c r="AK494" s="191"/>
      <c r="AL494" s="191"/>
      <c r="AM494" s="191"/>
      <c r="AN494" s="191"/>
    </row>
    <row r="495" spans="1:4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190"/>
      <c r="AB495" s="190"/>
      <c r="AC495" s="190"/>
      <c r="AD495" s="190"/>
      <c r="AE495" s="190"/>
      <c r="AF495" s="190"/>
      <c r="AG495" s="190"/>
      <c r="AH495" s="190"/>
      <c r="AI495" s="190"/>
      <c r="AJ495" s="190"/>
      <c r="AK495" s="191"/>
      <c r="AL495" s="191"/>
      <c r="AM495" s="191"/>
      <c r="AN495" s="191"/>
    </row>
    <row r="496" spans="1:4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190"/>
      <c r="AB496" s="190"/>
      <c r="AC496" s="190"/>
      <c r="AD496" s="190"/>
      <c r="AE496" s="190"/>
      <c r="AF496" s="190"/>
      <c r="AG496" s="190"/>
      <c r="AH496" s="190"/>
      <c r="AI496" s="190"/>
      <c r="AJ496" s="190"/>
      <c r="AK496" s="191"/>
      <c r="AL496" s="191"/>
      <c r="AM496" s="191"/>
      <c r="AN496" s="191"/>
    </row>
    <row r="497" spans="1:40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190"/>
      <c r="AB497" s="190"/>
      <c r="AC497" s="190"/>
      <c r="AD497" s="190"/>
      <c r="AE497" s="190"/>
      <c r="AF497" s="190"/>
      <c r="AG497" s="190"/>
      <c r="AH497" s="190"/>
      <c r="AI497" s="190"/>
      <c r="AJ497" s="190"/>
      <c r="AK497" s="191"/>
      <c r="AL497" s="191"/>
      <c r="AM497" s="191"/>
      <c r="AN497" s="191"/>
    </row>
    <row r="498" spans="1:40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190"/>
      <c r="AB498" s="190"/>
      <c r="AC498" s="190"/>
      <c r="AD498" s="190"/>
      <c r="AE498" s="190"/>
      <c r="AF498" s="190"/>
      <c r="AG498" s="190"/>
      <c r="AH498" s="190"/>
      <c r="AI498" s="190"/>
      <c r="AJ498" s="190"/>
      <c r="AK498" s="191"/>
      <c r="AL498" s="191"/>
      <c r="AM498" s="191"/>
      <c r="AN498" s="191"/>
    </row>
    <row r="499" spans="1:40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40">
      <c r="T500" s="81"/>
      <c r="U500" s="81"/>
      <c r="V500" s="81"/>
      <c r="W500" s="81"/>
      <c r="X500" s="81"/>
      <c r="Y500" s="81"/>
      <c r="Z500" s="81"/>
    </row>
    <row r="501" spans="1:40">
      <c r="T501" s="81"/>
      <c r="U501" s="81"/>
      <c r="V501" s="81"/>
      <c r="W501" s="81"/>
      <c r="X501" s="81"/>
      <c r="Y501" s="81"/>
      <c r="Z501" s="81"/>
    </row>
    <row r="502" spans="1:40">
      <c r="T502" s="81"/>
      <c r="U502" s="81"/>
      <c r="V502" s="81"/>
      <c r="W502" s="81"/>
      <c r="X502" s="81"/>
      <c r="Y502" s="81"/>
      <c r="Z502" s="81"/>
    </row>
  </sheetData>
  <sheetProtection selectLockedCells="1"/>
  <customSheetViews>
    <customSheetView guid="{754FC85E-76B5-484D-837B-A1CDE300AC8C}" scale="75" showRuler="0">
      <selection activeCell="U17" sqref="U17"/>
      <pageMargins left="0.74803149606299213" right="0.74803149606299213" top="0.98425196850393704" bottom="0.98425196850393704" header="0.51181102362204722" footer="0.51181102362204722"/>
      <pageSetup paperSize="9" orientation="landscape" horizontalDpi="300" verticalDpi="300" r:id="rId1"/>
      <headerFooter alignWithMargins="0"/>
    </customSheetView>
  </customSheetViews>
  <mergeCells count="9">
    <mergeCell ref="V4:Y4"/>
    <mergeCell ref="B4:E4"/>
    <mergeCell ref="F4:H4"/>
    <mergeCell ref="K1:U2"/>
    <mergeCell ref="R4:T4"/>
    <mergeCell ref="I4:K4"/>
    <mergeCell ref="P4:Q4"/>
    <mergeCell ref="L4:M4"/>
    <mergeCell ref="N4:O4"/>
  </mergeCells>
  <phoneticPr fontId="3" type="noConversion"/>
  <printOptions horizontalCentered="1"/>
  <pageMargins left="0.55118110236220474" right="0.55118110236220474" top="0.98425196850393704" bottom="0.98425196850393704" header="0.51181102362204722" footer="0.51181102362204722"/>
  <pageSetup paperSize="9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X-R</vt:lpstr>
      <vt:lpstr>CPK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元冊-研發 蔡振彬</cp:lastModifiedBy>
  <cp:lastPrinted>2003-12-19T02:50:51Z</cp:lastPrinted>
  <dcterms:created xsi:type="dcterms:W3CDTF">1998-07-22T19:30:46Z</dcterms:created>
  <dcterms:modified xsi:type="dcterms:W3CDTF">2018-09-18T04:03:26Z</dcterms:modified>
</cp:coreProperties>
</file>