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\uchoba_rep\uchoba\statoiv\"/>
    </mc:Choice>
  </mc:AlternateContent>
  <xr:revisionPtr revIDLastSave="0" documentId="13_ncr:1_{7C11DADA-8710-425E-A0F1-E790497FA271}" xr6:coauthVersionLast="45" xr6:coauthVersionMax="45" xr10:uidLastSave="{00000000-0000-0000-0000-000000000000}"/>
  <bookViews>
    <workbookView xWindow="-120" yWindow="-120" windowWidth="29040" windowHeight="15720" firstSheet="3" activeTab="7" xr2:uid="{00000000-000D-0000-FFFF-FFFF00000000}"/>
  </bookViews>
  <sheets>
    <sheet name="исходный датасет" sheetId="1" r:id="rId1"/>
    <sheet name="матрица корреляции" sheetId="3" r:id="rId2"/>
    <sheet name="проверка на мультиколл" sheetId="4" r:id="rId3"/>
    <sheet name="скорректированный датасет" sheetId="5" r:id="rId4"/>
    <sheet name="первичный регрессионный анализ" sheetId="9" r:id="rId5"/>
    <sheet name="предсказания и ошибка аппрокс" sheetId="7" r:id="rId6"/>
    <sheet name="точечный прогноз" sheetId="8" r:id="rId7"/>
    <sheet name="линии тренда" sheetId="12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8" l="1"/>
  <c r="C16" i="8"/>
  <c r="C15" i="8"/>
  <c r="D2" i="7"/>
  <c r="C12" i="8"/>
  <c r="B41" i="5"/>
  <c r="I8" i="9"/>
  <c r="I7" i="9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2" i="5"/>
  <c r="B43" i="5"/>
  <c r="B44" i="5"/>
  <c r="B45" i="5"/>
  <c r="B46" i="5"/>
  <c r="B47" i="5"/>
  <c r="B48" i="5"/>
  <c r="B49" i="5"/>
  <c r="B2" i="5"/>
  <c r="I5" i="4"/>
  <c r="C5" i="8" l="1" a="1"/>
  <c r="C6" i="8" s="1"/>
  <c r="D6" i="8" l="1"/>
  <c r="C5" i="8"/>
  <c r="D5" i="8"/>
  <c r="C8" i="8" l="1" a="1"/>
  <c r="C9" i="8" l="1"/>
  <c r="D8" i="8"/>
  <c r="C8" i="8"/>
  <c r="D9" i="8"/>
  <c r="E8" i="7" l="1"/>
  <c r="E44" i="7"/>
  <c r="E19" i="7"/>
  <c r="E7" i="7"/>
  <c r="E37" i="7"/>
  <c r="G37" i="7" s="1"/>
  <c r="E24" i="7"/>
  <c r="E11" i="7"/>
  <c r="E42" i="7"/>
  <c r="G42" i="7" s="1"/>
  <c r="E30" i="7"/>
  <c r="E6" i="7"/>
  <c r="E13" i="7"/>
  <c r="E31" i="7"/>
  <c r="E23" i="7"/>
  <c r="E25" i="7"/>
  <c r="E43" i="7"/>
  <c r="E12" i="7"/>
  <c r="E48" i="7"/>
  <c r="G48" i="7" s="1"/>
  <c r="E36" i="7"/>
  <c r="E41" i="7"/>
  <c r="E29" i="7"/>
  <c r="G29" i="7" s="1"/>
  <c r="E5" i="7"/>
  <c r="E47" i="7"/>
  <c r="E35" i="7"/>
  <c r="G35" i="7" s="1"/>
  <c r="E22" i="7"/>
  <c r="E9" i="7"/>
  <c r="E40" i="7"/>
  <c r="G40" i="7" s="1"/>
  <c r="E28" i="7"/>
  <c r="E16" i="7"/>
  <c r="E4" i="7"/>
  <c r="G4" i="7" s="1"/>
  <c r="E32" i="7"/>
  <c r="E18" i="7"/>
  <c r="E17" i="7"/>
  <c r="G17" i="7" s="1"/>
  <c r="E10" i="7"/>
  <c r="E46" i="7"/>
  <c r="E34" i="7"/>
  <c r="G34" i="7" s="1"/>
  <c r="E21" i="7"/>
  <c r="E39" i="7"/>
  <c r="E27" i="7"/>
  <c r="G27" i="7" s="1"/>
  <c r="E15" i="7"/>
  <c r="E3" i="7"/>
  <c r="E45" i="7"/>
  <c r="G45" i="7" s="1"/>
  <c r="E33" i="7"/>
  <c r="E20" i="7"/>
  <c r="E38" i="7"/>
  <c r="G38" i="7" s="1"/>
  <c r="E26" i="7"/>
  <c r="E14" i="7"/>
  <c r="E2" i="7"/>
  <c r="G2" i="7" s="1"/>
  <c r="C13" i="8" l="1"/>
  <c r="G20" i="7"/>
  <c r="F20" i="7"/>
  <c r="F33" i="7"/>
  <c r="G33" i="7"/>
  <c r="F24" i="7"/>
  <c r="G24" i="7"/>
  <c r="F25" i="7"/>
  <c r="F19" i="7"/>
  <c r="F12" i="7"/>
  <c r="G12" i="7"/>
  <c r="F10" i="7"/>
  <c r="G10" i="7"/>
  <c r="F40" i="7"/>
  <c r="G3" i="7"/>
  <c r="F45" i="7"/>
  <c r="F34" i="7"/>
  <c r="F3" i="7"/>
  <c r="F38" i="7"/>
  <c r="F27" i="7"/>
  <c r="F35" i="7"/>
  <c r="G23" i="7"/>
  <c r="F23" i="7"/>
  <c r="F32" i="7"/>
  <c r="G32" i="7"/>
  <c r="F13" i="7"/>
  <c r="G46" i="7"/>
  <c r="F46" i="7"/>
  <c r="F43" i="7"/>
  <c r="G43" i="7"/>
  <c r="G47" i="7"/>
  <c r="F47" i="7"/>
  <c r="F2" i="7"/>
  <c r="G44" i="7"/>
  <c r="F44" i="7"/>
  <c r="G9" i="7"/>
  <c r="F9" i="7"/>
  <c r="F22" i="7"/>
  <c r="G22" i="7"/>
  <c r="G18" i="7"/>
  <c r="F18" i="7"/>
  <c r="G7" i="7"/>
  <c r="F7" i="7"/>
  <c r="F15" i="7"/>
  <c r="G15" i="7"/>
  <c r="F31" i="7"/>
  <c r="G31" i="7"/>
  <c r="G14" i="7"/>
  <c r="F14" i="7"/>
  <c r="G39" i="7"/>
  <c r="F39" i="7"/>
  <c r="G16" i="7"/>
  <c r="F16" i="7"/>
  <c r="G41" i="7"/>
  <c r="F41" i="7"/>
  <c r="G6" i="7"/>
  <c r="F6" i="7"/>
  <c r="G8" i="7"/>
  <c r="F8" i="7"/>
  <c r="G11" i="7"/>
  <c r="F11" i="7"/>
  <c r="F5" i="7"/>
  <c r="G5" i="7"/>
  <c r="F26" i="7"/>
  <c r="G26" i="7"/>
  <c r="F21" i="7"/>
  <c r="G21" i="7"/>
  <c r="F28" i="7"/>
  <c r="G28" i="7"/>
  <c r="F36" i="7"/>
  <c r="G36" i="7"/>
  <c r="F30" i="7"/>
  <c r="G30" i="7"/>
  <c r="F29" i="7"/>
  <c r="F48" i="7"/>
  <c r="G25" i="7"/>
  <c r="G13" i="7"/>
  <c r="F42" i="7"/>
  <c r="F37" i="7"/>
  <c r="G19" i="7"/>
  <c r="F17" i="7"/>
  <c r="F4" i="7"/>
  <c r="J2" i="7" l="1"/>
</calcChain>
</file>

<file path=xl/sharedStrings.xml><?xml version="1.0" encoding="utf-8"?>
<sst xmlns="http://schemas.openxmlformats.org/spreadsheetml/2006/main" count="89" uniqueCount="54">
  <si>
    <t>Temperature (C)</t>
  </si>
  <si>
    <t>Humidity</t>
  </si>
  <si>
    <t>Visibility (km)</t>
  </si>
  <si>
    <t>Pressure (millibars)</t>
  </si>
  <si>
    <t>temp</t>
  </si>
  <si>
    <t>humid</t>
  </si>
  <si>
    <t>pressure</t>
  </si>
  <si>
    <t>humidity</t>
  </si>
  <si>
    <t>visibility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</si>
  <si>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</si>
  <si>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</si>
  <si>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</si>
  <si>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</si>
  <si>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</si>
  <si>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</si>
  <si>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</si>
  <si>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</si>
  <si>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</si>
  <si>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</si>
  <si>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</si>
  <si>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</si>
  <si>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</si>
  <si>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</si>
  <si>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</si>
  <si>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</si>
  <si>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</si>
  <si>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</si>
  <si>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</si>
  <si>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</si>
  <si>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</si>
  <si>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</si>
  <si>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</si>
  <si>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</si>
  <si>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</si>
  <si>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VIF</t>
  </si>
  <si>
    <t>&gt; 5, обнаружили мультиколлинеарность - удаляем влажность (т.к. она менее значима)</t>
  </si>
  <si>
    <t>X Variable 2</t>
  </si>
  <si>
    <t>предсказание</t>
  </si>
  <si>
    <t>остаток</t>
  </si>
  <si>
    <t>стандартизированный остаток</t>
  </si>
  <si>
    <t>ошибка аппроксимации</t>
  </si>
  <si>
    <t>средняя ошибка аппроксимации</t>
  </si>
  <si>
    <t>Y_факт =</t>
  </si>
  <si>
    <t>X * X^T =</t>
  </si>
  <si>
    <t xml:space="preserve">(X_пр)^T = </t>
  </si>
  <si>
    <t>(X * X^T)^-1 =</t>
  </si>
  <si>
    <t>(X_пр)^T * (X * X^T)^-1 * X_пр =</t>
  </si>
  <si>
    <t>sy =</t>
  </si>
  <si>
    <t>dy =</t>
  </si>
  <si>
    <t>Pressure (standartized)</t>
  </si>
  <si>
    <t>T_tabl =</t>
  </si>
  <si>
    <t>F_tabl =</t>
  </si>
  <si>
    <t>Y_предск =</t>
  </si>
  <si>
    <t>Y_int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</si>
</sst>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33" borderId="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28076181511289"/>
                  <c:y val="0.307439486730825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'скорректированный датасет'!$A$2:$A$49</c:f>
              <c:numCache>
                <c:formatCode>0.00</c:formatCode>
                <c:ptCount val="48"/>
                <c:pt idx="0">
                  <c:v>9.4722222222222197</c:v>
                </c:pt>
                <c:pt idx="1">
                  <c:v>9.3555555555555507</c:v>
                </c:pt>
                <c:pt idx="2">
                  <c:v>9.3777777777777693</c:v>
                </c:pt>
                <c:pt idx="3">
                  <c:v>8.2888888888888896</c:v>
                </c:pt>
                <c:pt idx="4">
                  <c:v>8.7555555555555493</c:v>
                </c:pt>
                <c:pt idx="5">
                  <c:v>9.2222222222222197</c:v>
                </c:pt>
                <c:pt idx="6">
                  <c:v>7.7333333333333298</c:v>
                </c:pt>
                <c:pt idx="7">
                  <c:v>8.7722222222222204</c:v>
                </c:pt>
                <c:pt idx="8">
                  <c:v>10.8222222222222</c:v>
                </c:pt>
                <c:pt idx="9">
                  <c:v>13.772222222222201</c:v>
                </c:pt>
                <c:pt idx="10">
                  <c:v>16.016666666666602</c:v>
                </c:pt>
                <c:pt idx="11">
                  <c:v>17.1444444444444</c:v>
                </c:pt>
                <c:pt idx="12">
                  <c:v>17.8</c:v>
                </c:pt>
                <c:pt idx="13">
                  <c:v>17.3333333333333</c:v>
                </c:pt>
                <c:pt idx="14">
                  <c:v>18.877777777777698</c:v>
                </c:pt>
                <c:pt idx="15">
                  <c:v>18.911111111111101</c:v>
                </c:pt>
                <c:pt idx="16">
                  <c:v>15.3888888888888</c:v>
                </c:pt>
                <c:pt idx="17">
                  <c:v>15.55</c:v>
                </c:pt>
                <c:pt idx="18">
                  <c:v>14.2555555555555</c:v>
                </c:pt>
                <c:pt idx="19">
                  <c:v>13.1444444444444</c:v>
                </c:pt>
                <c:pt idx="20">
                  <c:v>11.549999999999899</c:v>
                </c:pt>
                <c:pt idx="21">
                  <c:v>11.1833333333333</c:v>
                </c:pt>
                <c:pt idx="22">
                  <c:v>10.1166666666666</c:v>
                </c:pt>
                <c:pt idx="23">
                  <c:v>10.199999999999999</c:v>
                </c:pt>
                <c:pt idx="24">
                  <c:v>10.422222222222199</c:v>
                </c:pt>
                <c:pt idx="25">
                  <c:v>9.9111111111111097</c:v>
                </c:pt>
                <c:pt idx="26">
                  <c:v>11.1833333333333</c:v>
                </c:pt>
                <c:pt idx="27">
                  <c:v>7.1555555555555497</c:v>
                </c:pt>
                <c:pt idx="28">
                  <c:v>6.1111111111111098</c:v>
                </c:pt>
                <c:pt idx="29">
                  <c:v>6.7888888888888799</c:v>
                </c:pt>
                <c:pt idx="30">
                  <c:v>7.2611111111111102</c:v>
                </c:pt>
                <c:pt idx="31">
                  <c:v>7.7999999999999901</c:v>
                </c:pt>
                <c:pt idx="32">
                  <c:v>9.87222222222222</c:v>
                </c:pt>
                <c:pt idx="33">
                  <c:v>12.2222222222222</c:v>
                </c:pt>
                <c:pt idx="34">
                  <c:v>15.094444444444401</c:v>
                </c:pt>
                <c:pt idx="35">
                  <c:v>17.355555555555501</c:v>
                </c:pt>
                <c:pt idx="36">
                  <c:v>19.0055555555555</c:v>
                </c:pt>
                <c:pt idx="37">
                  <c:v>20.044444444444402</c:v>
                </c:pt>
                <c:pt idx="38">
                  <c:v>21.049999999999901</c:v>
                </c:pt>
                <c:pt idx="39">
                  <c:v>21.183333333333302</c:v>
                </c:pt>
                <c:pt idx="40">
                  <c:v>20.1166666666666</c:v>
                </c:pt>
                <c:pt idx="41">
                  <c:v>20.216666666666601</c:v>
                </c:pt>
                <c:pt idx="42">
                  <c:v>20</c:v>
                </c:pt>
                <c:pt idx="43">
                  <c:v>17.8</c:v>
                </c:pt>
                <c:pt idx="44">
                  <c:v>16.061111111111099</c:v>
                </c:pt>
                <c:pt idx="45">
                  <c:v>15.022222222222201</c:v>
                </c:pt>
                <c:pt idx="46">
                  <c:v>14.422222222222199</c:v>
                </c:pt>
                <c:pt idx="47">
                  <c:v>14.2555555555555</c:v>
                </c:pt>
              </c:numCache>
            </c:numRef>
          </c:xVal>
          <c:yVal>
            <c:numRef>
              <c:f>'скорректированный датасет'!$C$2:$C$49</c:f>
              <c:numCache>
                <c:formatCode>0.00</c:formatCode>
                <c:ptCount val="48"/>
                <c:pt idx="0">
                  <c:v>15.8263</c:v>
                </c:pt>
                <c:pt idx="1">
                  <c:v>15.8263</c:v>
                </c:pt>
                <c:pt idx="2">
                  <c:v>14.956899999999999</c:v>
                </c:pt>
                <c:pt idx="3">
                  <c:v>15.8263</c:v>
                </c:pt>
                <c:pt idx="4">
                  <c:v>15.8263</c:v>
                </c:pt>
                <c:pt idx="5">
                  <c:v>14.956899999999999</c:v>
                </c:pt>
                <c:pt idx="6">
                  <c:v>9.9819999999999993</c:v>
                </c:pt>
                <c:pt idx="7">
                  <c:v>9.9819999999999993</c:v>
                </c:pt>
                <c:pt idx="8">
                  <c:v>9.9819999999999993</c:v>
                </c:pt>
                <c:pt idx="9">
                  <c:v>9.9819999999999993</c:v>
                </c:pt>
                <c:pt idx="10">
                  <c:v>11.2056</c:v>
                </c:pt>
                <c:pt idx="11">
                  <c:v>11.447100000000001</c:v>
                </c:pt>
                <c:pt idx="12">
                  <c:v>11.27</c:v>
                </c:pt>
                <c:pt idx="13">
                  <c:v>11.27</c:v>
                </c:pt>
                <c:pt idx="14">
                  <c:v>11.447100000000001</c:v>
                </c:pt>
                <c:pt idx="15">
                  <c:v>11.27</c:v>
                </c:pt>
                <c:pt idx="16">
                  <c:v>11.27</c:v>
                </c:pt>
                <c:pt idx="17">
                  <c:v>11.447100000000001</c:v>
                </c:pt>
                <c:pt idx="18">
                  <c:v>11.2056</c:v>
                </c:pt>
                <c:pt idx="19">
                  <c:v>11.2056</c:v>
                </c:pt>
                <c:pt idx="20">
                  <c:v>11.028499999999999</c:v>
                </c:pt>
                <c:pt idx="21">
                  <c:v>9.9819999999999993</c:v>
                </c:pt>
                <c:pt idx="22">
                  <c:v>15.8263</c:v>
                </c:pt>
                <c:pt idx="23">
                  <c:v>14.956899999999999</c:v>
                </c:pt>
                <c:pt idx="24">
                  <c:v>15.8263</c:v>
                </c:pt>
                <c:pt idx="25">
                  <c:v>15.8263</c:v>
                </c:pt>
                <c:pt idx="26">
                  <c:v>14.956899999999999</c:v>
                </c:pt>
                <c:pt idx="27">
                  <c:v>15.8263</c:v>
                </c:pt>
                <c:pt idx="28">
                  <c:v>15.8263</c:v>
                </c:pt>
                <c:pt idx="29">
                  <c:v>14.956899999999999</c:v>
                </c:pt>
                <c:pt idx="30">
                  <c:v>6.1985000000000001</c:v>
                </c:pt>
                <c:pt idx="31">
                  <c:v>8.0500000000000007</c:v>
                </c:pt>
                <c:pt idx="32">
                  <c:v>9.9819999999999993</c:v>
                </c:pt>
                <c:pt idx="33">
                  <c:v>9.9819999999999993</c:v>
                </c:pt>
                <c:pt idx="34">
                  <c:v>9.9819999999999993</c:v>
                </c:pt>
                <c:pt idx="35">
                  <c:v>9.9819999999999993</c:v>
                </c:pt>
                <c:pt idx="36">
                  <c:v>9.9819999999999993</c:v>
                </c:pt>
                <c:pt idx="37">
                  <c:v>9.9819999999999993</c:v>
                </c:pt>
                <c:pt idx="38">
                  <c:v>10.3523</c:v>
                </c:pt>
                <c:pt idx="39">
                  <c:v>9.9819999999999993</c:v>
                </c:pt>
                <c:pt idx="40">
                  <c:v>9.9819999999999993</c:v>
                </c:pt>
                <c:pt idx="41">
                  <c:v>10.3523</c:v>
                </c:pt>
                <c:pt idx="42">
                  <c:v>9.9819999999999993</c:v>
                </c:pt>
                <c:pt idx="43">
                  <c:v>11.2056</c:v>
                </c:pt>
                <c:pt idx="44">
                  <c:v>9.9819999999999993</c:v>
                </c:pt>
                <c:pt idx="45">
                  <c:v>9.9819999999999993</c:v>
                </c:pt>
                <c:pt idx="46">
                  <c:v>15.8263</c:v>
                </c:pt>
                <c:pt idx="47">
                  <c:v>14.956899999999999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5-4519-AD3B-B93A44C0A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33216"/>
        <c:axId val="619183504"/>
      </c:scatterChart>
      <c:valAx>
        <c:axId val="54183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83504"/>
        <c:crosses val="autoZero"/>
        <c:crossBetween val="midCat"/>
      </c:valAx>
      <c:valAx>
        <c:axId val="6191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123825</xdr:rowOff>
    </xdr:from>
    <xdr:to>
      <xdr:col>8</xdr:col>
      <xdr:colOff>590550</xdr:colOff>
      <xdr:row>18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F6CCB4-1943-45C5-AC0E-3970D950A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3" max="3" width="18.5703125" bestFit="1" customWidth="1"/>
    <col min="4" max="4" width="13.5703125" bestFit="1" customWidth="1"/>
    <col min="6" max="6" width="17.85546875" bestFit="1" customWidth="1"/>
    <col min="7" max="7" width="10.28515625" bestFit="1" customWidth="1"/>
    <col min="8" max="8" width="22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9.4722222222222197</v>
      </c>
      <c r="B2" s="1">
        <v>0.89</v>
      </c>
      <c r="C2" s="1">
        <v>1015.13</v>
      </c>
      <c r="D2" s="1">
        <v>15.8263</v>
      </c>
    </row>
    <row r="3" spans="1:4" x14ac:dyDescent="0.25">
      <c r="A3" s="1">
        <v>9.3555555555555507</v>
      </c>
      <c r="B3" s="1">
        <v>0.86</v>
      </c>
      <c r="C3" s="1">
        <v>1015.63</v>
      </c>
      <c r="D3" s="1">
        <v>15.8263</v>
      </c>
    </row>
    <row r="4" spans="1:4" x14ac:dyDescent="0.25">
      <c r="A4" s="1">
        <v>9.3777777777777693</v>
      </c>
      <c r="B4" s="1">
        <v>0.89</v>
      </c>
      <c r="C4" s="1">
        <v>1015.94</v>
      </c>
      <c r="D4" s="1">
        <v>14.956899999999999</v>
      </c>
    </row>
    <row r="5" spans="1:4" x14ac:dyDescent="0.25">
      <c r="A5" s="1">
        <v>8.2888888888888896</v>
      </c>
      <c r="B5" s="1">
        <v>0.83</v>
      </c>
      <c r="C5" s="1">
        <v>1016.41</v>
      </c>
      <c r="D5" s="1">
        <v>15.8263</v>
      </c>
    </row>
    <row r="6" spans="1:4" x14ac:dyDescent="0.25">
      <c r="A6" s="1">
        <v>8.7555555555555493</v>
      </c>
      <c r="B6" s="1">
        <v>0.83</v>
      </c>
      <c r="C6" s="1">
        <v>1016.51</v>
      </c>
      <c r="D6" s="1">
        <v>15.8263</v>
      </c>
    </row>
    <row r="7" spans="1:4" x14ac:dyDescent="0.25">
      <c r="A7" s="1">
        <v>9.2222222222222197</v>
      </c>
      <c r="B7" s="1">
        <v>0.85</v>
      </c>
      <c r="C7" s="1">
        <v>1016.66</v>
      </c>
      <c r="D7" s="1">
        <v>14.956899999999999</v>
      </c>
    </row>
    <row r="8" spans="1:4" x14ac:dyDescent="0.25">
      <c r="A8" s="1">
        <v>7.7333333333333298</v>
      </c>
      <c r="B8" s="1">
        <v>0.95</v>
      </c>
      <c r="C8" s="1">
        <v>1016.72</v>
      </c>
      <c r="D8" s="1">
        <v>9.9819999999999993</v>
      </c>
    </row>
    <row r="9" spans="1:4" x14ac:dyDescent="0.25">
      <c r="A9" s="1">
        <v>8.7722222222222204</v>
      </c>
      <c r="B9" s="1">
        <v>0.89</v>
      </c>
      <c r="C9" s="1">
        <v>1016.84</v>
      </c>
      <c r="D9" s="1">
        <v>9.9819999999999993</v>
      </c>
    </row>
    <row r="10" spans="1:4" x14ac:dyDescent="0.25">
      <c r="A10" s="1">
        <v>10.8222222222222</v>
      </c>
      <c r="B10" s="1">
        <v>0.82</v>
      </c>
      <c r="C10" s="1">
        <v>1017.37</v>
      </c>
      <c r="D10" s="1">
        <v>9.9819999999999993</v>
      </c>
    </row>
    <row r="11" spans="1:4" x14ac:dyDescent="0.25">
      <c r="A11" s="1">
        <v>13.772222222222201</v>
      </c>
      <c r="B11" s="1">
        <v>0.72</v>
      </c>
      <c r="C11" s="1">
        <v>1017.22</v>
      </c>
      <c r="D11" s="1">
        <v>9.9819999999999993</v>
      </c>
    </row>
    <row r="12" spans="1:4" x14ac:dyDescent="0.25">
      <c r="A12" s="1">
        <v>16.016666666666602</v>
      </c>
      <c r="B12" s="1">
        <v>0.67</v>
      </c>
      <c r="C12" s="1">
        <v>1017.42</v>
      </c>
      <c r="D12" s="1">
        <v>11.2056</v>
      </c>
    </row>
    <row r="13" spans="1:4" x14ac:dyDescent="0.25">
      <c r="A13" s="1">
        <v>17.1444444444444</v>
      </c>
      <c r="B13" s="1">
        <v>0.54</v>
      </c>
      <c r="C13" s="1">
        <v>1017.74</v>
      </c>
      <c r="D13" s="1">
        <v>11.447100000000001</v>
      </c>
    </row>
    <row r="14" spans="1:4" x14ac:dyDescent="0.25">
      <c r="A14" s="1">
        <v>17.8</v>
      </c>
      <c r="B14" s="1">
        <v>0.55000000000000004</v>
      </c>
      <c r="C14" s="1">
        <v>1017.59</v>
      </c>
      <c r="D14" s="1">
        <v>11.27</v>
      </c>
    </row>
    <row r="15" spans="1:4" x14ac:dyDescent="0.25">
      <c r="A15" s="1">
        <v>17.3333333333333</v>
      </c>
      <c r="B15" s="1">
        <v>0.51</v>
      </c>
      <c r="C15" s="1">
        <v>1017.48</v>
      </c>
      <c r="D15" s="1">
        <v>11.27</v>
      </c>
    </row>
    <row r="16" spans="1:4" x14ac:dyDescent="0.25">
      <c r="A16" s="1">
        <v>18.877777777777698</v>
      </c>
      <c r="B16" s="1">
        <v>0.47</v>
      </c>
      <c r="C16" s="1">
        <v>1017.17</v>
      </c>
      <c r="D16" s="1">
        <v>11.447100000000001</v>
      </c>
    </row>
    <row r="17" spans="1:4" x14ac:dyDescent="0.25">
      <c r="A17" s="1">
        <v>18.911111111111101</v>
      </c>
      <c r="B17" s="1">
        <v>0.46</v>
      </c>
      <c r="C17" s="1">
        <v>1016.47</v>
      </c>
      <c r="D17" s="1">
        <v>11.27</v>
      </c>
    </row>
    <row r="18" spans="1:4" x14ac:dyDescent="0.25">
      <c r="A18" s="1">
        <v>15.3888888888888</v>
      </c>
      <c r="B18" s="1">
        <v>0.6</v>
      </c>
      <c r="C18" s="1">
        <v>1016.15</v>
      </c>
      <c r="D18" s="1">
        <v>11.27</v>
      </c>
    </row>
    <row r="19" spans="1:4" x14ac:dyDescent="0.25">
      <c r="A19" s="1">
        <v>15.55</v>
      </c>
      <c r="B19" s="1">
        <v>0.63</v>
      </c>
      <c r="C19" s="1">
        <v>1016.17</v>
      </c>
      <c r="D19" s="1">
        <v>11.447100000000001</v>
      </c>
    </row>
    <row r="20" spans="1:4" x14ac:dyDescent="0.25">
      <c r="A20" s="1">
        <v>14.2555555555555</v>
      </c>
      <c r="B20" s="1">
        <v>0.69</v>
      </c>
      <c r="C20" s="1">
        <v>1015.82</v>
      </c>
      <c r="D20" s="1">
        <v>11.2056</v>
      </c>
    </row>
    <row r="21" spans="1:4" x14ac:dyDescent="0.25">
      <c r="A21" s="1">
        <v>13.1444444444444</v>
      </c>
      <c r="B21" s="1">
        <v>0.7</v>
      </c>
      <c r="C21" s="1">
        <v>1015.83</v>
      </c>
      <c r="D21" s="1">
        <v>11.2056</v>
      </c>
    </row>
    <row r="22" spans="1:4" x14ac:dyDescent="0.25">
      <c r="A22" s="1">
        <v>11.549999999999899</v>
      </c>
      <c r="B22" s="1">
        <v>0.77</v>
      </c>
      <c r="C22" s="1">
        <v>1015.85</v>
      </c>
      <c r="D22" s="1">
        <v>11.028499999999999</v>
      </c>
    </row>
    <row r="23" spans="1:4" x14ac:dyDescent="0.25">
      <c r="A23" s="1">
        <v>11.1833333333333</v>
      </c>
      <c r="B23" s="1">
        <v>0.76</v>
      </c>
      <c r="C23" s="1">
        <v>1015.77</v>
      </c>
      <c r="D23" s="1">
        <v>9.9819999999999993</v>
      </c>
    </row>
    <row r="24" spans="1:4" x14ac:dyDescent="0.25">
      <c r="A24" s="1">
        <v>10.1166666666666</v>
      </c>
      <c r="B24" s="1">
        <v>0.79</v>
      </c>
      <c r="C24" s="1">
        <v>1015.4</v>
      </c>
      <c r="D24" s="1">
        <v>15.8263</v>
      </c>
    </row>
    <row r="25" spans="1:4" x14ac:dyDescent="0.25">
      <c r="A25" s="1">
        <v>10.199999999999999</v>
      </c>
      <c r="B25" s="1">
        <v>0.77</v>
      </c>
      <c r="C25" s="1">
        <v>1015.51</v>
      </c>
      <c r="D25" s="1">
        <v>14.956899999999999</v>
      </c>
    </row>
    <row r="26" spans="1:4" x14ac:dyDescent="0.25">
      <c r="A26" s="1">
        <v>10.422222222222199</v>
      </c>
      <c r="B26" s="1">
        <v>0.62</v>
      </c>
      <c r="C26" s="1">
        <v>1014.4</v>
      </c>
      <c r="D26" s="1">
        <v>15.8263</v>
      </c>
    </row>
    <row r="27" spans="1:4" x14ac:dyDescent="0.25">
      <c r="A27" s="1">
        <v>9.9111111111111097</v>
      </c>
      <c r="B27" s="1">
        <v>0.66</v>
      </c>
      <c r="C27" s="1">
        <v>1014.2</v>
      </c>
      <c r="D27" s="1">
        <v>15.8263</v>
      </c>
    </row>
    <row r="28" spans="1:4" x14ac:dyDescent="0.25">
      <c r="A28" s="1">
        <v>11.1833333333333</v>
      </c>
      <c r="B28" s="1">
        <v>0.8</v>
      </c>
      <c r="C28" s="1">
        <v>1008.71</v>
      </c>
      <c r="D28" s="1">
        <v>14.956899999999999</v>
      </c>
    </row>
    <row r="29" spans="1:4" x14ac:dyDescent="0.25">
      <c r="A29" s="1">
        <v>7.1555555555555497</v>
      </c>
      <c r="B29" s="1">
        <v>0.79</v>
      </c>
      <c r="C29" s="1">
        <v>1014.47</v>
      </c>
      <c r="D29" s="1">
        <v>15.8263</v>
      </c>
    </row>
    <row r="30" spans="1:4" x14ac:dyDescent="0.25">
      <c r="A30" s="1">
        <v>6.1111111111111098</v>
      </c>
      <c r="B30" s="1">
        <v>0.82</v>
      </c>
      <c r="C30" s="1">
        <v>1014.45</v>
      </c>
      <c r="D30" s="1">
        <v>15.8263</v>
      </c>
    </row>
    <row r="31" spans="1:4" x14ac:dyDescent="0.25">
      <c r="A31" s="1">
        <v>6.7888888888888799</v>
      </c>
      <c r="B31" s="1">
        <v>0.83</v>
      </c>
      <c r="C31" s="1">
        <v>1014.49</v>
      </c>
      <c r="D31" s="1">
        <v>14.956899999999999</v>
      </c>
    </row>
    <row r="32" spans="1:4" x14ac:dyDescent="0.25">
      <c r="A32" s="1">
        <v>7.2611111111111102</v>
      </c>
      <c r="B32" s="1">
        <v>0.85</v>
      </c>
      <c r="C32" s="1">
        <v>1014.52</v>
      </c>
      <c r="D32" s="1">
        <v>6.1985000000000001</v>
      </c>
    </row>
    <row r="33" spans="1:4" x14ac:dyDescent="0.25">
      <c r="A33" s="1">
        <v>7.7999999999999901</v>
      </c>
      <c r="B33" s="1">
        <v>0.83</v>
      </c>
      <c r="C33" s="1">
        <v>1014.16</v>
      </c>
      <c r="D33" s="1">
        <v>8.0500000000000007</v>
      </c>
    </row>
    <row r="34" spans="1:4" x14ac:dyDescent="0.25">
      <c r="A34" s="1">
        <v>9.87222222222222</v>
      </c>
      <c r="B34" s="1">
        <v>0.78</v>
      </c>
      <c r="C34" s="1">
        <v>1014.24</v>
      </c>
      <c r="D34" s="1">
        <v>9.9819999999999993</v>
      </c>
    </row>
    <row r="35" spans="1:4" x14ac:dyDescent="0.25">
      <c r="A35" s="1">
        <v>12.2222222222222</v>
      </c>
      <c r="B35" s="1">
        <v>0.72</v>
      </c>
      <c r="C35" s="1">
        <v>1014.25</v>
      </c>
      <c r="D35" s="1">
        <v>9.9819999999999993</v>
      </c>
    </row>
    <row r="36" spans="1:4" x14ac:dyDescent="0.25">
      <c r="A36" s="1">
        <v>15.094444444444401</v>
      </c>
      <c r="B36" s="1">
        <v>0.61</v>
      </c>
      <c r="C36" s="1">
        <v>1013.96</v>
      </c>
      <c r="D36" s="1">
        <v>9.9819999999999993</v>
      </c>
    </row>
    <row r="37" spans="1:4" x14ac:dyDescent="0.25">
      <c r="A37" s="1">
        <v>17.355555555555501</v>
      </c>
      <c r="B37" s="1">
        <v>0.52</v>
      </c>
      <c r="C37" s="1">
        <v>1013.85</v>
      </c>
      <c r="D37" s="1">
        <v>9.9819999999999993</v>
      </c>
    </row>
    <row r="38" spans="1:4" x14ac:dyDescent="0.25">
      <c r="A38" s="1">
        <v>19.0055555555555</v>
      </c>
      <c r="B38" s="1">
        <v>0.46</v>
      </c>
      <c r="C38" s="1">
        <v>1013.04</v>
      </c>
      <c r="D38" s="1">
        <v>9.9819999999999993</v>
      </c>
    </row>
    <row r="39" spans="1:4" x14ac:dyDescent="0.25">
      <c r="A39" s="1">
        <v>20.044444444444402</v>
      </c>
      <c r="B39" s="1">
        <v>0.4</v>
      </c>
      <c r="C39" s="1">
        <v>1012.22</v>
      </c>
      <c r="D39" s="1">
        <v>9.9819999999999993</v>
      </c>
    </row>
    <row r="40" spans="1:4" x14ac:dyDescent="0.25">
      <c r="A40" s="1">
        <v>21.049999999999901</v>
      </c>
      <c r="B40" s="1">
        <v>0.4</v>
      </c>
      <c r="C40" s="1">
        <v>1011.44</v>
      </c>
      <c r="D40" s="1">
        <v>10.3523</v>
      </c>
    </row>
    <row r="41" spans="1:4" x14ac:dyDescent="0.25">
      <c r="A41" s="1">
        <v>21.183333333333302</v>
      </c>
      <c r="B41" s="1">
        <v>0.37</v>
      </c>
      <c r="C41" s="1">
        <v>1010.52</v>
      </c>
      <c r="D41" s="1">
        <v>9.9819999999999993</v>
      </c>
    </row>
    <row r="42" spans="1:4" x14ac:dyDescent="0.25">
      <c r="A42" s="1">
        <v>20.1166666666666</v>
      </c>
      <c r="B42" s="1">
        <v>0.4</v>
      </c>
      <c r="C42" s="1">
        <v>1009.83</v>
      </c>
      <c r="D42" s="1">
        <v>9.9819999999999993</v>
      </c>
    </row>
    <row r="43" spans="1:4" x14ac:dyDescent="0.25">
      <c r="A43" s="1">
        <v>20.216666666666601</v>
      </c>
      <c r="B43" s="1">
        <v>0.36</v>
      </c>
      <c r="C43" s="1">
        <v>1009.26</v>
      </c>
      <c r="D43" s="1">
        <v>10.3523</v>
      </c>
    </row>
    <row r="44" spans="1:4" x14ac:dyDescent="0.25">
      <c r="A44" s="1">
        <v>20</v>
      </c>
      <c r="B44" s="1">
        <v>0.43</v>
      </c>
      <c r="C44" s="1">
        <v>1008.76</v>
      </c>
      <c r="D44" s="1">
        <v>9.9819999999999993</v>
      </c>
    </row>
    <row r="45" spans="1:4" x14ac:dyDescent="0.25">
      <c r="A45" s="1">
        <v>17.8</v>
      </c>
      <c r="B45" s="1">
        <v>0.5</v>
      </c>
      <c r="C45" s="1">
        <v>1008.36</v>
      </c>
      <c r="D45" s="1">
        <v>11.2056</v>
      </c>
    </row>
    <row r="46" spans="1:4" x14ac:dyDescent="0.25">
      <c r="A46" s="1">
        <v>16.061111111111099</v>
      </c>
      <c r="B46" s="1">
        <v>0.53</v>
      </c>
      <c r="C46" s="1">
        <v>1008.11</v>
      </c>
      <c r="D46" s="1">
        <v>9.9819999999999993</v>
      </c>
    </row>
    <row r="47" spans="1:4" x14ac:dyDescent="0.25">
      <c r="A47" s="1">
        <v>15.022222222222201</v>
      </c>
      <c r="B47" s="1">
        <v>0.55000000000000004</v>
      </c>
      <c r="C47" s="1">
        <v>1008.15</v>
      </c>
      <c r="D47" s="1">
        <v>9.9819999999999993</v>
      </c>
    </row>
    <row r="48" spans="1:4" x14ac:dyDescent="0.25">
      <c r="A48" s="1">
        <v>14.422222222222199</v>
      </c>
      <c r="B48" s="1">
        <v>0.57999999999999996</v>
      </c>
      <c r="C48" s="1">
        <v>1007.85</v>
      </c>
      <c r="D48" s="1">
        <v>15.8263</v>
      </c>
    </row>
    <row r="49" spans="1:4" x14ac:dyDescent="0.25">
      <c r="A49" s="1">
        <v>14.2555555555555</v>
      </c>
      <c r="B49" s="1">
        <v>0.59</v>
      </c>
      <c r="C49" s="1">
        <v>1007.89</v>
      </c>
      <c r="D49" s="1">
        <v>14.956899999999999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02F6-AD66-410E-BAE6-E1087F98925F}">
  <dimension ref="A1:E5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s="3"/>
      <c r="B1" s="3" t="s">
        <v>4</v>
      </c>
      <c r="C1" s="3" t="s">
        <v>7</v>
      </c>
      <c r="D1" s="3" t="s">
        <v>6</v>
      </c>
      <c r="E1" s="3" t="s">
        <v>8</v>
      </c>
    </row>
    <row r="2" spans="1:5" x14ac:dyDescent="0.25">
      <c r="A2" s="4" t="s">
        <v>4</v>
      </c>
      <c r="B2" s="4">
        <v>1</v>
      </c>
      <c r="C2" s="4"/>
      <c r="D2" s="4"/>
      <c r="E2" s="4"/>
    </row>
    <row r="3" spans="1:5" x14ac:dyDescent="0.25">
      <c r="A3" s="4" t="s">
        <v>7</v>
      </c>
      <c r="B3" s="5">
        <v>-0.94530951202623081</v>
      </c>
      <c r="C3" s="4">
        <v>1</v>
      </c>
      <c r="D3" s="4"/>
      <c r="E3" s="4"/>
    </row>
    <row r="4" spans="1:5" x14ac:dyDescent="0.25">
      <c r="A4" s="4" t="s">
        <v>6</v>
      </c>
      <c r="B4" s="4">
        <v>-0.37265318142963111</v>
      </c>
      <c r="C4" s="4">
        <v>0.48137075216138203</v>
      </c>
      <c r="D4" s="4">
        <v>1</v>
      </c>
      <c r="E4" s="4"/>
    </row>
    <row r="5" spans="1:5" ht="15.75" thickBot="1" x14ac:dyDescent="0.3">
      <c r="A5" s="2" t="s">
        <v>8</v>
      </c>
      <c r="B5" s="2">
        <v>-0.45415039433080895</v>
      </c>
      <c r="C5" s="2">
        <v>0.37075345659669967</v>
      </c>
      <c r="D5" s="2">
        <v>0.10932829962629965</v>
      </c>
      <c r="E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D911-BB17-42DA-BAA0-B9FFBEDED28D}">
  <dimension ref="A1:J18"/>
  <sheetViews>
    <sheetView workbookViewId="0">
      <selection activeCell="H6" sqref="H6"/>
    </sheetView>
  </sheetViews>
  <sheetFormatPr defaultRowHeight="15" x14ac:dyDescent="0.25"/>
  <sheetData>
    <row r="1" spans="1:10" x14ac:dyDescent="0.25">
      <c r="A1" t="s">
        <v>9</v>
      </c>
    </row>
    <row r="2" spans="1:10" ht="15.75" thickBot="1" x14ac:dyDescent="0.3"/>
    <row r="3" spans="1:10" x14ac:dyDescent="0.25">
      <c r="A3" s="6" t="s">
        <v>10</v>
      </c>
      <c r="B3" s="6"/>
    </row>
    <row r="4" spans="1:10" x14ac:dyDescent="0.25">
      <c r="A4" s="4" t="s">
        <v>11</v>
      </c>
      <c r="B4" s="4">
        <v>0.9453095120262307</v>
      </c>
    </row>
    <row r="5" spans="1:10" x14ac:dyDescent="0.25">
      <c r="A5" s="4" t="s">
        <v>12</v>
      </c>
      <c r="B5" s="4">
        <v>0.8936100735272704</v>
      </c>
      <c r="H5" t="s">
        <v>34</v>
      </c>
      <c r="I5">
        <f>(1/(1-B5))</f>
        <v>9.3993861369602971</v>
      </c>
      <c r="J5" t="s">
        <v>35</v>
      </c>
    </row>
    <row r="6" spans="1:10" x14ac:dyDescent="0.25">
      <c r="A6" s="4" t="s">
        <v>13</v>
      </c>
      <c r="B6" s="4">
        <v>0.89124585293898761</v>
      </c>
    </row>
    <row r="7" spans="1:10" x14ac:dyDescent="0.25">
      <c r="A7" s="4" t="s">
        <v>14</v>
      </c>
      <c r="B7" s="4">
        <v>1.4997190771041202</v>
      </c>
    </row>
    <row r="8" spans="1:10" ht="15.75" thickBot="1" x14ac:dyDescent="0.3">
      <c r="A8" s="2" t="s">
        <v>15</v>
      </c>
      <c r="B8" s="2">
        <v>47</v>
      </c>
    </row>
    <row r="10" spans="1:10" ht="15.75" thickBot="1" x14ac:dyDescent="0.3">
      <c r="A10" t="s">
        <v>16</v>
      </c>
    </row>
    <row r="11" spans="1:10" x14ac:dyDescent="0.25">
      <c r="A11" s="3"/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</row>
    <row r="12" spans="1:10" x14ac:dyDescent="0.25">
      <c r="A12" s="4" t="s">
        <v>17</v>
      </c>
      <c r="B12" s="4">
        <v>1</v>
      </c>
      <c r="C12" s="4">
        <v>850.11933291250784</v>
      </c>
      <c r="D12" s="4">
        <v>850.11933291250784</v>
      </c>
      <c r="E12" s="4">
        <v>377.97237616321348</v>
      </c>
      <c r="F12" s="4">
        <v>1.5904320128595367E-23</v>
      </c>
    </row>
    <row r="13" spans="1:10" x14ac:dyDescent="0.25">
      <c r="A13" s="4" t="s">
        <v>18</v>
      </c>
      <c r="B13" s="4">
        <v>45</v>
      </c>
      <c r="C13" s="4">
        <v>101.21207896035152</v>
      </c>
      <c r="D13" s="4">
        <v>2.249157310230034</v>
      </c>
      <c r="E13" s="4"/>
      <c r="F13" s="4"/>
    </row>
    <row r="14" spans="1:10" ht="15.75" thickBot="1" x14ac:dyDescent="0.3">
      <c r="A14" s="2" t="s">
        <v>19</v>
      </c>
      <c r="B14" s="2">
        <v>46</v>
      </c>
      <c r="C14" s="2">
        <v>951.33141187285935</v>
      </c>
      <c r="D14" s="2"/>
      <c r="E14" s="2"/>
      <c r="F14" s="2"/>
    </row>
    <row r="15" spans="1:10" ht="15.75" thickBot="1" x14ac:dyDescent="0.3"/>
    <row r="16" spans="1:10" x14ac:dyDescent="0.25">
      <c r="A16" s="3"/>
      <c r="B16" s="3" t="s">
        <v>26</v>
      </c>
      <c r="C16" s="3" t="s">
        <v>14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</row>
    <row r="17" spans="1:9" x14ac:dyDescent="0.25">
      <c r="A17" s="4" t="s">
        <v>20</v>
      </c>
      <c r="B17" s="4">
        <v>30.281487706294108</v>
      </c>
      <c r="C17" s="4">
        <v>0.89614928280864647</v>
      </c>
      <c r="D17" s="4">
        <v>33.790673370164455</v>
      </c>
      <c r="E17" s="4">
        <v>1.2725045774188606E-33</v>
      </c>
      <c r="F17" s="4">
        <v>28.476550398846072</v>
      </c>
      <c r="G17" s="4">
        <v>32.086425013742144</v>
      </c>
      <c r="H17" s="4">
        <v>28.476550398846072</v>
      </c>
      <c r="I17" s="4">
        <v>32.086425013742144</v>
      </c>
    </row>
    <row r="18" spans="1:9" ht="15.75" thickBot="1" x14ac:dyDescent="0.3">
      <c r="A18" s="2" t="s">
        <v>33</v>
      </c>
      <c r="B18" s="2">
        <v>-25.410735288044158</v>
      </c>
      <c r="C18" s="2">
        <v>1.3070349525476734</v>
      </c>
      <c r="D18" s="2">
        <v>-19.441511673818312</v>
      </c>
      <c r="E18" s="2">
        <v>1.5904320128595026E-23</v>
      </c>
      <c r="F18" s="2">
        <v>-28.043238815356144</v>
      </c>
      <c r="G18" s="2">
        <v>-22.778231760732172</v>
      </c>
      <c r="H18" s="2">
        <v>-28.043238815356144</v>
      </c>
      <c r="I18" s="2">
        <v>-22.778231760732172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C51F-C3CA-4B97-A2C2-6D634ADCDF26}">
  <dimension ref="A1:G49"/>
  <sheetViews>
    <sheetView topLeftCell="A17" workbookViewId="0">
      <selection activeCell="K52" sqref="K52"/>
    </sheetView>
  </sheetViews>
  <sheetFormatPr defaultRowHeight="15" x14ac:dyDescent="0.25"/>
  <cols>
    <col min="1" max="1" width="15.7109375" bestFit="1" customWidth="1"/>
    <col min="2" max="2" width="22" bestFit="1" customWidth="1"/>
    <col min="3" max="3" width="13.5703125" bestFit="1" customWidth="1"/>
    <col min="7" max="7" width="22" bestFit="1" customWidth="1"/>
  </cols>
  <sheetData>
    <row r="1" spans="1:7" x14ac:dyDescent="0.25">
      <c r="A1" t="s">
        <v>0</v>
      </c>
      <c r="B1" t="s">
        <v>49</v>
      </c>
      <c r="C1" t="s">
        <v>2</v>
      </c>
      <c r="G1" t="s">
        <v>3</v>
      </c>
    </row>
    <row r="2" spans="1:7" x14ac:dyDescent="0.25">
      <c r="A2" s="1">
        <v>9.4722222222222197</v>
      </c>
      <c r="B2">
        <f>STANDARDIZE(G2,AVERAGE($G$2:$G$48), _xlfn.STDEV.P($G$2:$G$48))</f>
        <v>0.30896908748501445</v>
      </c>
      <c r="C2" s="1">
        <v>15.8263</v>
      </c>
      <c r="G2" s="1">
        <v>1015.13</v>
      </c>
    </row>
    <row r="3" spans="1:7" x14ac:dyDescent="0.25">
      <c r="A3" s="1">
        <v>9.3555555555555507</v>
      </c>
      <c r="B3">
        <f t="shared" ref="B3:B49" si="0">STANDARDIZE(G3,AVERAGE($G$2:$G$48), _xlfn.STDEV.P($G$2:$G$48))</f>
        <v>0.47754985265564015</v>
      </c>
      <c r="C3" s="1">
        <v>15.8263</v>
      </c>
      <c r="G3" s="1">
        <v>1015.63</v>
      </c>
    </row>
    <row r="4" spans="1:7" x14ac:dyDescent="0.25">
      <c r="A4" s="1">
        <v>9.3777777777777693</v>
      </c>
      <c r="B4">
        <f t="shared" si="0"/>
        <v>0.582069927061448</v>
      </c>
      <c r="C4" s="1">
        <v>14.956899999999999</v>
      </c>
      <c r="G4" s="1">
        <v>1015.94</v>
      </c>
    </row>
    <row r="5" spans="1:7" x14ac:dyDescent="0.25">
      <c r="A5" s="1">
        <v>8.2888888888888896</v>
      </c>
      <c r="B5">
        <f t="shared" si="0"/>
        <v>0.74053584632180691</v>
      </c>
      <c r="C5" s="1">
        <v>15.8263</v>
      </c>
      <c r="G5" s="1">
        <v>1016.41</v>
      </c>
    </row>
    <row r="6" spans="1:7" x14ac:dyDescent="0.25">
      <c r="A6" s="1">
        <v>8.7555555555555493</v>
      </c>
      <c r="B6">
        <f t="shared" si="0"/>
        <v>0.7742519993559398</v>
      </c>
      <c r="C6" s="1">
        <v>15.8263</v>
      </c>
      <c r="G6" s="1">
        <v>1016.51</v>
      </c>
    </row>
    <row r="7" spans="1:7" x14ac:dyDescent="0.25">
      <c r="A7" s="1">
        <v>9.2222222222222197</v>
      </c>
      <c r="B7">
        <f t="shared" si="0"/>
        <v>0.82482622890711976</v>
      </c>
      <c r="C7" s="1">
        <v>14.956899999999999</v>
      </c>
      <c r="G7" s="1">
        <v>1016.66</v>
      </c>
    </row>
    <row r="8" spans="1:7" x14ac:dyDescent="0.25">
      <c r="A8" s="1">
        <v>7.7333333333333298</v>
      </c>
      <c r="B8">
        <f t="shared" si="0"/>
        <v>0.84505592072761482</v>
      </c>
      <c r="C8" s="1">
        <v>9.9819999999999993</v>
      </c>
      <c r="G8" s="1">
        <v>1016.72</v>
      </c>
    </row>
    <row r="9" spans="1:7" x14ac:dyDescent="0.25">
      <c r="A9" s="1">
        <v>8.7722222222222204</v>
      </c>
      <c r="B9">
        <f t="shared" si="0"/>
        <v>0.88551530436856651</v>
      </c>
      <c r="C9" s="1">
        <v>9.9819999999999993</v>
      </c>
      <c r="G9" s="1">
        <v>1016.84</v>
      </c>
    </row>
    <row r="10" spans="1:7" x14ac:dyDescent="0.25">
      <c r="A10" s="1">
        <v>10.8222222222222</v>
      </c>
      <c r="B10">
        <f t="shared" si="0"/>
        <v>1.0642109154494206</v>
      </c>
      <c r="C10" s="1">
        <v>9.9819999999999993</v>
      </c>
      <c r="G10" s="1">
        <v>1017.37</v>
      </c>
    </row>
    <row r="11" spans="1:7" x14ac:dyDescent="0.25">
      <c r="A11" s="1">
        <v>13.772222222222201</v>
      </c>
      <c r="B11">
        <f t="shared" si="0"/>
        <v>1.0136366858982404</v>
      </c>
      <c r="C11" s="1">
        <v>9.9819999999999993</v>
      </c>
      <c r="G11" s="1">
        <v>1017.22</v>
      </c>
    </row>
    <row r="12" spans="1:7" x14ac:dyDescent="0.25">
      <c r="A12" s="1">
        <v>16.016666666666602</v>
      </c>
      <c r="B12">
        <f t="shared" si="0"/>
        <v>1.0810689919664678</v>
      </c>
      <c r="C12" s="1">
        <v>11.2056</v>
      </c>
      <c r="G12" s="1">
        <v>1017.42</v>
      </c>
    </row>
    <row r="13" spans="1:7" x14ac:dyDescent="0.25">
      <c r="A13" s="1">
        <v>17.1444444444444</v>
      </c>
      <c r="B13">
        <f t="shared" si="0"/>
        <v>1.188960681675685</v>
      </c>
      <c r="C13" s="1">
        <v>11.447100000000001</v>
      </c>
      <c r="G13" s="1">
        <v>1017.74</v>
      </c>
    </row>
    <row r="14" spans="1:7" x14ac:dyDescent="0.25">
      <c r="A14" s="1">
        <v>17.8</v>
      </c>
      <c r="B14">
        <f t="shared" si="0"/>
        <v>1.1383864521245051</v>
      </c>
      <c r="C14" s="1">
        <v>11.27</v>
      </c>
      <c r="G14" s="1">
        <v>1017.59</v>
      </c>
    </row>
    <row r="15" spans="1:7" x14ac:dyDescent="0.25">
      <c r="A15" s="1">
        <v>17.3333333333333</v>
      </c>
      <c r="B15">
        <f t="shared" si="0"/>
        <v>1.1012986837869627</v>
      </c>
      <c r="C15" s="1">
        <v>11.27</v>
      </c>
      <c r="G15" s="1">
        <v>1017.48</v>
      </c>
    </row>
    <row r="16" spans="1:7" x14ac:dyDescent="0.25">
      <c r="A16" s="1">
        <v>18.877777777777698</v>
      </c>
      <c r="B16">
        <f t="shared" si="0"/>
        <v>0.99677860938115492</v>
      </c>
      <c r="C16" s="1">
        <v>11.447100000000001</v>
      </c>
      <c r="G16" s="1">
        <v>1017.17</v>
      </c>
    </row>
    <row r="17" spans="1:7" x14ac:dyDescent="0.25">
      <c r="A17" s="1">
        <v>18.911111111111101</v>
      </c>
      <c r="B17">
        <f t="shared" si="0"/>
        <v>0.76076553814230197</v>
      </c>
      <c r="C17" s="1">
        <v>11.27</v>
      </c>
      <c r="G17" s="1">
        <v>1016.47</v>
      </c>
    </row>
    <row r="18" spans="1:7" x14ac:dyDescent="0.25">
      <c r="A18" s="1">
        <v>15.3888888888888</v>
      </c>
      <c r="B18">
        <f t="shared" si="0"/>
        <v>0.65287384843308471</v>
      </c>
      <c r="C18" s="1">
        <v>11.27</v>
      </c>
      <c r="G18" s="1">
        <v>1016.15</v>
      </c>
    </row>
    <row r="19" spans="1:7" x14ac:dyDescent="0.25">
      <c r="A19" s="1">
        <v>15.55</v>
      </c>
      <c r="B19">
        <f t="shared" si="0"/>
        <v>0.65961707903990363</v>
      </c>
      <c r="C19" s="1">
        <v>11.447100000000001</v>
      </c>
      <c r="G19" s="1">
        <v>1016.17</v>
      </c>
    </row>
    <row r="20" spans="1:7" x14ac:dyDescent="0.25">
      <c r="A20" s="1">
        <v>14.2555555555555</v>
      </c>
      <c r="B20">
        <f t="shared" si="0"/>
        <v>0.5416105434204963</v>
      </c>
      <c r="C20" s="1">
        <v>11.2056</v>
      </c>
      <c r="G20" s="1">
        <v>1015.82</v>
      </c>
    </row>
    <row r="21" spans="1:7" x14ac:dyDescent="0.25">
      <c r="A21" s="1">
        <v>13.1444444444444</v>
      </c>
      <c r="B21">
        <f t="shared" si="0"/>
        <v>0.54498215872390576</v>
      </c>
      <c r="C21" s="1">
        <v>11.2056</v>
      </c>
      <c r="G21" s="1">
        <v>1015.83</v>
      </c>
    </row>
    <row r="22" spans="1:7" x14ac:dyDescent="0.25">
      <c r="A22" s="1">
        <v>11.549999999999899</v>
      </c>
      <c r="B22">
        <f t="shared" si="0"/>
        <v>0.55172538933072457</v>
      </c>
      <c r="C22" s="1">
        <v>11.028499999999999</v>
      </c>
      <c r="G22" s="1">
        <v>1015.85</v>
      </c>
    </row>
    <row r="23" spans="1:7" x14ac:dyDescent="0.25">
      <c r="A23" s="1">
        <v>11.1833333333333</v>
      </c>
      <c r="B23">
        <f t="shared" si="0"/>
        <v>0.52475246690341071</v>
      </c>
      <c r="C23" s="1">
        <v>9.9819999999999993</v>
      </c>
      <c r="G23" s="1">
        <v>1015.77</v>
      </c>
    </row>
    <row r="24" spans="1:7" x14ac:dyDescent="0.25">
      <c r="A24" s="1">
        <v>10.1166666666666</v>
      </c>
      <c r="B24">
        <f t="shared" si="0"/>
        <v>0.40000270067714622</v>
      </c>
      <c r="C24" s="1">
        <v>15.8263</v>
      </c>
      <c r="G24" s="1">
        <v>1015.4</v>
      </c>
    </row>
    <row r="25" spans="1:7" x14ac:dyDescent="0.25">
      <c r="A25" s="1">
        <v>10.199999999999999</v>
      </c>
      <c r="B25">
        <f t="shared" si="0"/>
        <v>0.43709046901468845</v>
      </c>
      <c r="C25" s="1">
        <v>14.956899999999999</v>
      </c>
      <c r="G25" s="1">
        <v>1015.51</v>
      </c>
    </row>
    <row r="26" spans="1:7" x14ac:dyDescent="0.25">
      <c r="A26" s="1">
        <v>10.422222222222199</v>
      </c>
      <c r="B26">
        <f t="shared" si="0"/>
        <v>6.2841170335894869E-2</v>
      </c>
      <c r="C26" s="1">
        <v>15.8263</v>
      </c>
      <c r="G26" s="1">
        <v>1014.4</v>
      </c>
    </row>
    <row r="27" spans="1:7" x14ac:dyDescent="0.25">
      <c r="A27" s="1">
        <v>9.9111111111111097</v>
      </c>
      <c r="B27">
        <f t="shared" si="0"/>
        <v>-4.591135732332401E-3</v>
      </c>
      <c r="C27" s="1">
        <v>15.8263</v>
      </c>
      <c r="G27" s="1">
        <v>1014.2</v>
      </c>
    </row>
    <row r="28" spans="1:7" x14ac:dyDescent="0.25">
      <c r="A28" s="1">
        <v>11.1833333333333</v>
      </c>
      <c r="B28">
        <f t="shared" si="0"/>
        <v>-1.8556079373058052</v>
      </c>
      <c r="C28" s="1">
        <v>14.956899999999999</v>
      </c>
      <c r="G28" s="1">
        <v>1008.71</v>
      </c>
    </row>
    <row r="29" spans="1:7" x14ac:dyDescent="0.25">
      <c r="A29" s="1">
        <v>7.1555555555555497</v>
      </c>
      <c r="B29">
        <f t="shared" si="0"/>
        <v>8.6442477459799327E-2</v>
      </c>
      <c r="C29" s="1">
        <v>15.8263</v>
      </c>
      <c r="G29" s="1">
        <v>1014.47</v>
      </c>
    </row>
    <row r="30" spans="1:7" x14ac:dyDescent="0.25">
      <c r="A30" s="1">
        <v>6.1111111111111098</v>
      </c>
      <c r="B30">
        <f t="shared" si="0"/>
        <v>7.9699246852980424E-2</v>
      </c>
      <c r="C30" s="1">
        <v>15.8263</v>
      </c>
      <c r="G30" s="1">
        <v>1014.45</v>
      </c>
    </row>
    <row r="31" spans="1:7" x14ac:dyDescent="0.25">
      <c r="A31" s="1">
        <v>6.7888888888888799</v>
      </c>
      <c r="B31">
        <f t="shared" si="0"/>
        <v>9.3185708066618217E-2</v>
      </c>
      <c r="C31" s="1">
        <v>14.956899999999999</v>
      </c>
      <c r="G31" s="1">
        <v>1014.49</v>
      </c>
    </row>
    <row r="32" spans="1:7" x14ac:dyDescent="0.25">
      <c r="A32" s="1">
        <v>7.2611111111111102</v>
      </c>
      <c r="B32">
        <f t="shared" si="0"/>
        <v>0.10330055397684655</v>
      </c>
      <c r="C32" s="1">
        <v>6.1985000000000001</v>
      </c>
      <c r="G32" s="1">
        <v>1014.52</v>
      </c>
    </row>
    <row r="33" spans="1:7" x14ac:dyDescent="0.25">
      <c r="A33" s="1">
        <v>7.7999999999999901</v>
      </c>
      <c r="B33">
        <f t="shared" si="0"/>
        <v>-1.8077596946008519E-2</v>
      </c>
      <c r="C33" s="1">
        <v>8.0500000000000007</v>
      </c>
      <c r="G33" s="1">
        <v>1014.16</v>
      </c>
    </row>
    <row r="34" spans="1:7" x14ac:dyDescent="0.25">
      <c r="A34" s="1">
        <v>9.87222222222222</v>
      </c>
      <c r="B34">
        <f t="shared" si="0"/>
        <v>8.895325481305387E-3</v>
      </c>
      <c r="C34" s="1">
        <v>9.9819999999999993</v>
      </c>
      <c r="G34" s="1">
        <v>1014.24</v>
      </c>
    </row>
    <row r="35" spans="1:7" x14ac:dyDescent="0.25">
      <c r="A35" s="1">
        <v>12.2222222222222</v>
      </c>
      <c r="B35">
        <f t="shared" si="0"/>
        <v>1.2266940784714834E-2</v>
      </c>
      <c r="C35" s="1">
        <v>9.9819999999999993</v>
      </c>
      <c r="G35" s="1">
        <v>1014.25</v>
      </c>
    </row>
    <row r="36" spans="1:7" x14ac:dyDescent="0.25">
      <c r="A36" s="1">
        <v>15.094444444444401</v>
      </c>
      <c r="B36">
        <f t="shared" si="0"/>
        <v>-8.5509903014235791E-2</v>
      </c>
      <c r="C36" s="1">
        <v>9.9819999999999993</v>
      </c>
      <c r="G36" s="1">
        <v>1013.96</v>
      </c>
    </row>
    <row r="37" spans="1:7" x14ac:dyDescent="0.25">
      <c r="A37" s="1">
        <v>17.355555555555501</v>
      </c>
      <c r="B37">
        <f t="shared" si="0"/>
        <v>-0.12259767135177803</v>
      </c>
      <c r="C37" s="1">
        <v>9.9819999999999993</v>
      </c>
      <c r="G37" s="1">
        <v>1013.85</v>
      </c>
    </row>
    <row r="38" spans="1:7" x14ac:dyDescent="0.25">
      <c r="A38" s="1">
        <v>19.0055555555555</v>
      </c>
      <c r="B38">
        <f t="shared" si="0"/>
        <v>-0.39569851092821151</v>
      </c>
      <c r="C38" s="1">
        <v>9.9819999999999993</v>
      </c>
      <c r="G38" s="1">
        <v>1013.04</v>
      </c>
    </row>
    <row r="39" spans="1:7" x14ac:dyDescent="0.25">
      <c r="A39" s="1">
        <v>20.044444444444402</v>
      </c>
      <c r="B39">
        <f t="shared" si="0"/>
        <v>-0.67217096580801616</v>
      </c>
      <c r="C39" s="1">
        <v>9.9819999999999993</v>
      </c>
      <c r="G39" s="1">
        <v>1012.22</v>
      </c>
    </row>
    <row r="40" spans="1:7" x14ac:dyDescent="0.25">
      <c r="A40" s="1">
        <v>21.049999999999901</v>
      </c>
      <c r="B40">
        <f t="shared" si="0"/>
        <v>-0.93515695947418298</v>
      </c>
      <c r="C40" s="1">
        <v>10.3523</v>
      </c>
      <c r="G40" s="1">
        <v>1011.44</v>
      </c>
    </row>
    <row r="41" spans="1:7" x14ac:dyDescent="0.25">
      <c r="A41" s="1">
        <v>21.183333333333302</v>
      </c>
      <c r="B41">
        <f>STANDARDIZE(G41,AVERAGE($G$2:$G$48), _xlfn.STDEV.P($G$2:$G$48))</f>
        <v>-1.2453455673881588</v>
      </c>
      <c r="C41" s="1">
        <v>9.9819999999999993</v>
      </c>
      <c r="G41" s="1">
        <v>1010.52</v>
      </c>
    </row>
    <row r="42" spans="1:7" x14ac:dyDescent="0.25">
      <c r="A42" s="1">
        <v>20.1166666666666</v>
      </c>
      <c r="B42">
        <f t="shared" si="0"/>
        <v>-1.4779870233236023</v>
      </c>
      <c r="C42" s="1">
        <v>9.9819999999999993</v>
      </c>
      <c r="G42" s="1">
        <v>1009.83</v>
      </c>
    </row>
    <row r="43" spans="1:7" x14ac:dyDescent="0.25">
      <c r="A43" s="1">
        <v>20.216666666666601</v>
      </c>
      <c r="B43">
        <f t="shared" si="0"/>
        <v>-1.6701690956181323</v>
      </c>
      <c r="C43" s="1">
        <v>10.3523</v>
      </c>
      <c r="G43" s="1">
        <v>1009.26</v>
      </c>
    </row>
    <row r="44" spans="1:7" x14ac:dyDescent="0.25">
      <c r="A44" s="1">
        <v>20</v>
      </c>
      <c r="B44">
        <f t="shared" si="0"/>
        <v>-1.838749860788758</v>
      </c>
      <c r="C44" s="1">
        <v>9.9819999999999993</v>
      </c>
      <c r="G44" s="1">
        <v>1008.76</v>
      </c>
    </row>
    <row r="45" spans="1:7" x14ac:dyDescent="0.25">
      <c r="A45" s="1">
        <v>17.8</v>
      </c>
      <c r="B45">
        <f t="shared" si="0"/>
        <v>-1.9736144729252509</v>
      </c>
      <c r="C45" s="1">
        <v>11.2056</v>
      </c>
      <c r="G45" s="1">
        <v>1008.36</v>
      </c>
    </row>
    <row r="46" spans="1:7" x14ac:dyDescent="0.25">
      <c r="A46" s="1">
        <v>16.061111111111099</v>
      </c>
      <c r="B46">
        <f t="shared" si="0"/>
        <v>-2.0579048555105639</v>
      </c>
      <c r="C46" s="1">
        <v>9.9819999999999993</v>
      </c>
      <c r="G46" s="1">
        <v>1008.11</v>
      </c>
    </row>
    <row r="47" spans="1:7" x14ac:dyDescent="0.25">
      <c r="A47" s="1">
        <v>15.022222222222201</v>
      </c>
      <c r="B47">
        <f t="shared" si="0"/>
        <v>-2.0444183942969261</v>
      </c>
      <c r="C47" s="1">
        <v>9.9819999999999993</v>
      </c>
      <c r="G47" s="1">
        <v>1008.15</v>
      </c>
    </row>
    <row r="48" spans="1:7" x14ac:dyDescent="0.25">
      <c r="A48" s="1">
        <v>14.422222222222199</v>
      </c>
      <c r="B48">
        <f t="shared" si="0"/>
        <v>-2.145566853399286</v>
      </c>
      <c r="C48" s="1">
        <v>15.8263</v>
      </c>
      <c r="G48" s="1">
        <v>1007.85</v>
      </c>
    </row>
    <row r="49" spans="1:7" x14ac:dyDescent="0.25">
      <c r="A49" s="1">
        <v>14.2555555555555</v>
      </c>
      <c r="B49">
        <f t="shared" si="0"/>
        <v>-2.1320803921856482</v>
      </c>
      <c r="C49" s="1">
        <v>14.956899999999999</v>
      </c>
      <c r="G49" s="1">
        <v>1007.89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E108-4018-4F90-9EB1-6498111D0262}">
  <dimension ref="A1:I19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t="s">
        <v>9</v>
      </c>
    </row>
    <row r="2" spans="1:9" ht="15.75" thickBot="1" x14ac:dyDescent="0.3"/>
    <row r="3" spans="1:9" x14ac:dyDescent="0.25">
      <c r="A3" s="6" t="s">
        <v>10</v>
      </c>
      <c r="B3" s="6"/>
    </row>
    <row r="4" spans="1:9" x14ac:dyDescent="0.25">
      <c r="A4" s="4" t="s">
        <v>11</v>
      </c>
      <c r="B4" s="4">
        <v>0.45871660355582439</v>
      </c>
    </row>
    <row r="5" spans="1:9" x14ac:dyDescent="0.25">
      <c r="A5" s="4" t="s">
        <v>12</v>
      </c>
      <c r="B5" s="4">
        <v>0.21042092237779134</v>
      </c>
    </row>
    <row r="6" spans="1:9" x14ac:dyDescent="0.25">
      <c r="A6" s="4" t="s">
        <v>13</v>
      </c>
      <c r="B6" s="4">
        <v>0.17453096430405457</v>
      </c>
    </row>
    <row r="7" spans="1:9" x14ac:dyDescent="0.25">
      <c r="A7" s="4" t="s">
        <v>14</v>
      </c>
      <c r="B7" s="4">
        <v>2.3830518274928667</v>
      </c>
      <c r="H7" t="s">
        <v>50</v>
      </c>
      <c r="I7">
        <f>_xlfn.T.INV.2T(0.05, 45)</f>
        <v>2.0141033888808457</v>
      </c>
    </row>
    <row r="8" spans="1:9" ht="15.75" thickBot="1" x14ac:dyDescent="0.3">
      <c r="A8" s="2" t="s">
        <v>15</v>
      </c>
      <c r="B8" s="2">
        <v>47</v>
      </c>
      <c r="H8" t="s">
        <v>51</v>
      </c>
      <c r="I8">
        <f>_xlfn.F.INV.RT(0.05,2,45)</f>
        <v>3.2043172921141903</v>
      </c>
    </row>
    <row r="10" spans="1:9" ht="15.75" thickBot="1" x14ac:dyDescent="0.3">
      <c r="A10" t="s">
        <v>16</v>
      </c>
    </row>
    <row r="11" spans="1:9" x14ac:dyDescent="0.25">
      <c r="A11" s="3"/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</row>
    <row r="12" spans="1:9" x14ac:dyDescent="0.25">
      <c r="A12" s="4" t="s">
        <v>17</v>
      </c>
      <c r="B12" s="4">
        <v>2</v>
      </c>
      <c r="C12" s="4">
        <v>66.590601829247902</v>
      </c>
      <c r="D12" s="4">
        <v>33.295300914623951</v>
      </c>
      <c r="E12" s="4">
        <v>5.8629470100097807</v>
      </c>
      <c r="F12" s="4">
        <v>5.529729661966255E-3</v>
      </c>
    </row>
    <row r="13" spans="1:9" x14ac:dyDescent="0.25">
      <c r="A13" s="4" t="s">
        <v>18</v>
      </c>
      <c r="B13" s="4">
        <v>44</v>
      </c>
      <c r="C13" s="4">
        <v>249.87318455075203</v>
      </c>
      <c r="D13" s="4">
        <v>5.6789360125170916</v>
      </c>
      <c r="E13" s="4"/>
      <c r="F13" s="4"/>
    </row>
    <row r="14" spans="1:9" ht="15.75" thickBot="1" x14ac:dyDescent="0.3">
      <c r="A14" s="2" t="s">
        <v>19</v>
      </c>
      <c r="B14" s="2">
        <v>46</v>
      </c>
      <c r="C14" s="2">
        <v>316.46378637999993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26</v>
      </c>
      <c r="C16" s="3" t="s">
        <v>14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</row>
    <row r="17" spans="1:9" x14ac:dyDescent="0.25">
      <c r="A17" s="4" t="s">
        <v>20</v>
      </c>
      <c r="B17" s="4">
        <v>15.684864579037342</v>
      </c>
      <c r="C17" s="4">
        <v>1.1674637178919716</v>
      </c>
      <c r="D17" s="4">
        <v>13.434991031120594</v>
      </c>
      <c r="E17" s="4">
        <v>3.5652133146100028E-17</v>
      </c>
      <c r="F17" s="4">
        <v>13.3319960576583</v>
      </c>
      <c r="G17" s="4">
        <v>18.037733100416386</v>
      </c>
      <c r="H17" s="4">
        <v>13.3319960576583</v>
      </c>
      <c r="I17" s="4">
        <v>18.037733100416386</v>
      </c>
    </row>
    <row r="18" spans="1:9" x14ac:dyDescent="0.25">
      <c r="A18" s="4" t="s">
        <v>33</v>
      </c>
      <c r="B18" s="4">
        <v>-0.27689004767193598</v>
      </c>
      <c r="C18" s="4">
        <v>8.3259406112760961E-2</v>
      </c>
      <c r="D18" s="4">
        <v>-3.3256308277882098</v>
      </c>
      <c r="E18" s="4">
        <v>1.7866369514112791E-3</v>
      </c>
      <c r="F18" s="4">
        <v>-0.44468835501903942</v>
      </c>
      <c r="G18" s="4">
        <v>-0.10909174032483254</v>
      </c>
      <c r="H18" s="4">
        <v>-0.44468835501903942</v>
      </c>
      <c r="I18" s="4">
        <v>-0.10909174032483254</v>
      </c>
    </row>
    <row r="19" spans="1:9" ht="15.75" thickBot="1" x14ac:dyDescent="0.3">
      <c r="A19" s="2" t="s">
        <v>36</v>
      </c>
      <c r="B19" s="2">
        <v>-0.18053461221726383</v>
      </c>
      <c r="C19" s="2">
        <v>0.37458492743247551</v>
      </c>
      <c r="D19" s="2">
        <v>-0.48195909390883823</v>
      </c>
      <c r="E19" s="2">
        <v>0.63222377874122493</v>
      </c>
      <c r="F19" s="2">
        <v>-0.93546092884004572</v>
      </c>
      <c r="G19" s="2">
        <v>0.57439170440551801</v>
      </c>
      <c r="H19" s="2">
        <v>-0.93546092884004572</v>
      </c>
      <c r="I19" s="2">
        <v>0.57439170440551801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F2C4-C4BC-44D5-BA01-4BE545E1792D}">
  <dimension ref="A1:J49"/>
  <sheetViews>
    <sheetView workbookViewId="0">
      <selection activeCell="D3" sqref="D3"/>
    </sheetView>
  </sheetViews>
  <sheetFormatPr defaultRowHeight="15" x14ac:dyDescent="0.25"/>
  <cols>
    <col min="4" max="4" width="13.85546875" bestFit="1" customWidth="1"/>
    <col min="5" max="5" width="7.85546875" bestFit="1" customWidth="1"/>
    <col min="6" max="6" width="29.140625" bestFit="1" customWidth="1"/>
    <col min="7" max="7" width="23.28515625" bestFit="1" customWidth="1"/>
    <col min="9" max="9" width="31.42578125" bestFit="1" customWidth="1"/>
  </cols>
  <sheetData>
    <row r="1" spans="1:10" x14ac:dyDescent="0.25">
      <c r="A1" t="s">
        <v>4</v>
      </c>
      <c r="B1" t="s">
        <v>5</v>
      </c>
      <c r="D1" t="s">
        <v>37</v>
      </c>
      <c r="E1" t="s">
        <v>38</v>
      </c>
      <c r="F1" t="s">
        <v>39</v>
      </c>
      <c r="G1" t="s">
        <v>40</v>
      </c>
    </row>
    <row r="2" spans="1:10" x14ac:dyDescent="0.25">
      <c r="A2" s="1">
        <v>9.4722222222222197</v>
      </c>
      <c r="B2" s="1">
        <v>0.30896908748501445</v>
      </c>
      <c r="D2">
        <f>'первичный регрессионный анализ'!$B$17 + 'первичный регрессионный анализ'!$B$18*A2 + 'первичный регрессионный анализ'!$B$19*B2</f>
        <v>13.006320901970831</v>
      </c>
      <c r="E2" s="1">
        <f>D2-'исходный датасет'!D2</f>
        <v>-2.8199790980291688</v>
      </c>
      <c r="F2">
        <f>STANDARDIZE(E2, AVERAGE($E$2:$E$48), _xlfn.STDEV.P($E$2:$E$48))</f>
        <v>-1.2230240362758098</v>
      </c>
      <c r="G2">
        <f>E2/'исходный датасет'!D2</f>
        <v>-0.17818309383931613</v>
      </c>
      <c r="I2" t="s">
        <v>41</v>
      </c>
      <c r="J2">
        <f>AVERAGE(G2:G48)</f>
        <v>4.1469665815925372E-2</v>
      </c>
    </row>
    <row r="3" spans="1:10" x14ac:dyDescent="0.25">
      <c r="A3" s="1">
        <v>9.3555555555555507</v>
      </c>
      <c r="B3" s="1">
        <v>0.47754985265564015</v>
      </c>
      <c r="D3">
        <f>'первичный регрессионный анализ'!$B$17 + 'первичный регрессионный анализ'!$B$18*A3 + 'первичный регрессионный анализ'!$B$19*B3</f>
        <v>13.008190077798522</v>
      </c>
      <c r="E3" s="1">
        <f>D3-'исходный датасет'!D3</f>
        <v>-2.8181099222014776</v>
      </c>
      <c r="F3">
        <f t="shared" ref="F3:F48" si="0">STANDARDIZE(E3, AVERAGE($E$2:$E$48), _xlfn.STDEV.P($E$2:$E$48))</f>
        <v>-1.222213375314922</v>
      </c>
      <c r="G3">
        <f>E3/'исходный датасет'!D3</f>
        <v>-0.17806498816536256</v>
      </c>
    </row>
    <row r="4" spans="1:10" x14ac:dyDescent="0.25">
      <c r="A4" s="1">
        <v>9.3777777777777693</v>
      </c>
      <c r="B4" s="1">
        <v>0.582069927061448</v>
      </c>
      <c r="D4">
        <f>'первичный регрессионный анализ'!$B$17 + 'первичный регрессионный анализ'!$B$18*A4 + 'первичный регрессионный анализ'!$B$19*B4</f>
        <v>12.983167474526264</v>
      </c>
      <c r="E4" s="1">
        <f>D4-'исходный датасет'!D4</f>
        <v>-1.9737325254737357</v>
      </c>
      <c r="F4">
        <f t="shared" si="0"/>
        <v>-0.85600716740091465</v>
      </c>
      <c r="G4">
        <f>E4/'исходный датасет'!D4</f>
        <v>-0.1319613372740164</v>
      </c>
    </row>
    <row r="5" spans="1:10" x14ac:dyDescent="0.25">
      <c r="A5" s="1">
        <v>8.2888888888888896</v>
      </c>
      <c r="B5" s="1">
        <v>0.74053584632180691</v>
      </c>
      <c r="D5">
        <f>'первичный регрессионный анализ'!$B$17 + 'первичный регрессионный анализ'!$B$18*A5 + 'первичный регрессионный анализ'!$B$19*B5</f>
        <v>13.256061387596827</v>
      </c>
      <c r="E5" s="1">
        <f>D5-'исходный датасет'!D5</f>
        <v>-2.5702386124031733</v>
      </c>
      <c r="F5">
        <f t="shared" si="0"/>
        <v>-1.1147116672354678</v>
      </c>
      <c r="G5">
        <f>E5/'исходный датасет'!D5</f>
        <v>-0.16240300085321099</v>
      </c>
    </row>
    <row r="6" spans="1:10" x14ac:dyDescent="0.25">
      <c r="A6" s="1">
        <v>8.7555555555555493</v>
      </c>
      <c r="B6" s="1">
        <v>0.7742519993559398</v>
      </c>
      <c r="D6">
        <f>'первичный регрессионный анализ'!$B$17 + 'первичный регрессионный анализ'!$B$18*A6 + 'первичный регрессионный анализ'!$B$19*B6</f>
        <v>13.120759099403115</v>
      </c>
      <c r="E6" s="1">
        <f>D6-'исходный датасет'!D6</f>
        <v>-2.7055409005968851</v>
      </c>
      <c r="F6">
        <f t="shared" si="0"/>
        <v>-1.1733922265132568</v>
      </c>
      <c r="G6">
        <f>E6/'исходный датасет'!D6</f>
        <v>-0.17095220617559917</v>
      </c>
    </row>
    <row r="7" spans="1:10" x14ac:dyDescent="0.25">
      <c r="A7" s="1">
        <v>9.2222222222222197</v>
      </c>
      <c r="B7" s="1">
        <v>0.82482622890711976</v>
      </c>
      <c r="D7">
        <f>'первичный регрессионный анализ'!$B$17 + 'первичный регрессионный анализ'!$B$18*A7 + 'первичный регрессионный анализ'!$B$19*B7</f>
        <v>12.982413344902669</v>
      </c>
      <c r="E7" s="1">
        <f>D7-'исходный датасет'!D7</f>
        <v>-1.9744866550973299</v>
      </c>
      <c r="F7">
        <f t="shared" si="0"/>
        <v>-0.85633423317837665</v>
      </c>
      <c r="G7">
        <f>E7/'исходный датасет'!D7</f>
        <v>-0.13201175745624627</v>
      </c>
    </row>
    <row r="8" spans="1:10" x14ac:dyDescent="0.25">
      <c r="A8" s="1">
        <v>7.7333333333333298</v>
      </c>
      <c r="B8" s="1">
        <v>0.84505592072761482</v>
      </c>
      <c r="D8">
        <f>'первичный регрессионный анализ'!$B$17 + 'первичный регрессионный анализ'!$B$18*A8 + 'первичный регрессионный анализ'!$B$19*B8</f>
        <v>13.391019700757241</v>
      </c>
      <c r="E8" s="1">
        <f>D8-'исходный датасет'!D8</f>
        <v>3.4090197007572414</v>
      </c>
      <c r="F8">
        <f t="shared" si="0"/>
        <v>1.4784907579909861</v>
      </c>
      <c r="G8">
        <f>E8/'исходный датасет'!D8</f>
        <v>0.34151670013596891</v>
      </c>
    </row>
    <row r="9" spans="1:10" x14ac:dyDescent="0.25">
      <c r="A9" s="1">
        <v>8.7722222222222204</v>
      </c>
      <c r="B9" s="1">
        <v>0.88551530436856651</v>
      </c>
      <c r="D9">
        <f>'первичный регрессионный анализ'!$B$17 + 'первичный регрессионный анализ'!$B$18*A9 + 'первичный регрессионный анализ'!$B$19*B9</f>
        <v>13.096057387650783</v>
      </c>
      <c r="E9" s="1">
        <f>D9-'исходный датасет'!D9</f>
        <v>3.1140573876507833</v>
      </c>
      <c r="F9">
        <f t="shared" si="0"/>
        <v>1.3505656967815507</v>
      </c>
      <c r="G9">
        <f>E9/'исходный датасет'!D9</f>
        <v>0.31196727986884226</v>
      </c>
    </row>
    <row r="10" spans="1:10" x14ac:dyDescent="0.25">
      <c r="A10" s="1">
        <v>10.8222222222222</v>
      </c>
      <c r="B10" s="1">
        <v>1.0642109154494206</v>
      </c>
      <c r="D10">
        <f>'первичный регрессионный анализ'!$B$17 + 'первичный регрессионный анализ'!$B$18*A10 + 'первичный регрессионный анализ'!$B$19*B10</f>
        <v>12.49617204707191</v>
      </c>
      <c r="E10" s="1">
        <f>D10-'исходный датасет'!D10</f>
        <v>2.5141720470719111</v>
      </c>
      <c r="F10">
        <f t="shared" si="0"/>
        <v>1.0903956157159806</v>
      </c>
      <c r="G10">
        <f>E10/'исходный датасет'!D10</f>
        <v>0.2518705717363165</v>
      </c>
    </row>
    <row r="11" spans="1:10" x14ac:dyDescent="0.25">
      <c r="A11" s="1">
        <v>13.772222222222201</v>
      </c>
      <c r="B11" s="1">
        <v>1.0136366858982404</v>
      </c>
      <c r="D11">
        <f>'первичный регрессионный анализ'!$B$17 + 'первичный регрессионный анализ'!$B$18*A11 + 'первичный регрессионный анализ'!$B$19*B11</f>
        <v>11.68847680535991</v>
      </c>
      <c r="E11" s="1">
        <f>D11-'исходный датасет'!D11</f>
        <v>1.7064768053599106</v>
      </c>
      <c r="F11">
        <f t="shared" si="0"/>
        <v>0.7400984467441416</v>
      </c>
      <c r="G11">
        <f>E11/'исходный датасет'!D11</f>
        <v>0.1709554002564527</v>
      </c>
    </row>
    <row r="12" spans="1:10" x14ac:dyDescent="0.25">
      <c r="A12" s="1">
        <v>16.016666666666602</v>
      </c>
      <c r="B12" s="1">
        <v>1.0810689919664678</v>
      </c>
      <c r="D12">
        <f>'первичный регрессионный анализ'!$B$17 + 'первичный регрессионный анализ'!$B$18*A12 + 'первичный регрессионный анализ'!$B$19*B12</f>
        <v>11.054838610913745</v>
      </c>
      <c r="E12" s="1">
        <f>D12-'исходный датасет'!D12</f>
        <v>-0.1507613890862558</v>
      </c>
      <c r="F12">
        <f t="shared" si="0"/>
        <v>-6.5385166409098625E-2</v>
      </c>
      <c r="G12">
        <f>E12/'исходный датасет'!D12</f>
        <v>-1.3454111255645017E-2</v>
      </c>
    </row>
    <row r="13" spans="1:10" x14ac:dyDescent="0.25">
      <c r="A13" s="1">
        <v>17.1444444444444</v>
      </c>
      <c r="B13" s="1">
        <v>1.188960681675685</v>
      </c>
      <c r="D13">
        <f>'первичный регрессионный анализ'!$B$17 + 'первичный регрессионный анализ'!$B$18*A13 + 'первичный регрессионный анализ'!$B$19*B13</f>
        <v>10.72308998389838</v>
      </c>
      <c r="E13" s="1">
        <f>D13-'исходный датасет'!D13</f>
        <v>-0.72401001610162119</v>
      </c>
      <c r="F13">
        <f t="shared" si="0"/>
        <v>-0.31400291328952157</v>
      </c>
      <c r="G13">
        <f>E13/'исходный датасет'!D13</f>
        <v>-6.3248335045699017E-2</v>
      </c>
    </row>
    <row r="14" spans="1:10" x14ac:dyDescent="0.25">
      <c r="A14" s="1">
        <v>17.8</v>
      </c>
      <c r="B14" s="1">
        <v>1.1383864521245051</v>
      </c>
      <c r="D14">
        <f>'первичный регрессионный анализ'!$B$17 + 'первичный регрессионный анализ'!$B$18*A14 + 'первичный регрессионный анализ'!$B$19*B14</f>
        <v>10.550703573789196</v>
      </c>
      <c r="E14" s="1">
        <f>D14-'исходный датасет'!D14</f>
        <v>-0.71929642621080347</v>
      </c>
      <c r="F14">
        <f t="shared" si="0"/>
        <v>-0.31195863085578091</v>
      </c>
      <c r="G14">
        <f>E14/'исходный датасет'!D14</f>
        <v>-6.3823995227223027E-2</v>
      </c>
    </row>
    <row r="15" spans="1:10" x14ac:dyDescent="0.25">
      <c r="A15" s="1">
        <v>17.3333333333333</v>
      </c>
      <c r="B15" s="1">
        <v>1.1012986837869627</v>
      </c>
      <c r="D15">
        <f>'первичный регрессионный анализ'!$B$17 + 'первичный регрессионный анализ'!$B$18*A15 + 'первичный регрессионный анализ'!$B$19*B15</f>
        <v>10.686614555244265</v>
      </c>
      <c r="E15" s="1">
        <f>D15-'исходный датасет'!D15</f>
        <v>-0.58338544475573428</v>
      </c>
      <c r="F15">
        <f t="shared" si="0"/>
        <v>-0.25301408150449128</v>
      </c>
      <c r="G15">
        <f>E15/'исходный датасет'!D15</f>
        <v>-5.1764458274688049E-2</v>
      </c>
    </row>
    <row r="16" spans="1:10" x14ac:dyDescent="0.25">
      <c r="A16" s="1">
        <v>18.877777777777698</v>
      </c>
      <c r="B16" s="1">
        <v>0.99677860938115492</v>
      </c>
      <c r="D16">
        <f>'первичный регрессионный анализ'!$B$17 + 'первичный регрессионный анализ'!$B$18*A16 + 'первичный регрессионный анализ'!$B$19*B16</f>
        <v>10.277842750497172</v>
      </c>
      <c r="E16" s="1">
        <f>D16-'исходный датасет'!D16</f>
        <v>-1.1692572495028291</v>
      </c>
      <c r="F16">
        <f t="shared" si="0"/>
        <v>-0.50710649654499962</v>
      </c>
      <c r="G16">
        <f>E16/'исходный датасет'!D16</f>
        <v>-0.10214440771049689</v>
      </c>
    </row>
    <row r="17" spans="1:7" x14ac:dyDescent="0.25">
      <c r="A17" s="1">
        <v>18.911111111111101</v>
      </c>
      <c r="B17" s="1">
        <v>0.76076553814230197</v>
      </c>
      <c r="D17">
        <f>'первичный регрессионный анализ'!$B$17 + 'первичный регрессионный анализ'!$B$18*A17 + 'первичный регрессионный анализ'!$B$19*B17</f>
        <v>10.311221610535732</v>
      </c>
      <c r="E17" s="1">
        <f>D17-'исходный датасет'!D17</f>
        <v>-0.95877838946426763</v>
      </c>
      <c r="F17">
        <f t="shared" si="0"/>
        <v>-0.41582188201186365</v>
      </c>
      <c r="G17">
        <f>E17/'исходный датасет'!D17</f>
        <v>-8.5073503945365364E-2</v>
      </c>
    </row>
    <row r="18" spans="1:7" x14ac:dyDescent="0.25">
      <c r="A18" s="1">
        <v>15.3888888888888</v>
      </c>
      <c r="B18" s="1">
        <v>0.65287384843308471</v>
      </c>
      <c r="D18">
        <f>'первичный регрессионный анализ'!$B$17 + 'первичный регрессионный анализ'!$B$18*A18 + 'первичный регрессионный анализ'!$B$19*B18</f>
        <v>11.305968073921136</v>
      </c>
      <c r="E18" s="1">
        <f>D18-'исходный датасет'!D18</f>
        <v>3.5968073921136323E-2</v>
      </c>
      <c r="F18">
        <f t="shared" si="0"/>
        <v>1.5599342198969529E-2</v>
      </c>
      <c r="G18">
        <f>E18/'исходный датасет'!D18</f>
        <v>3.1914883692223889E-3</v>
      </c>
    </row>
    <row r="19" spans="1:7" x14ac:dyDescent="0.25">
      <c r="A19" s="1">
        <v>15.55</v>
      </c>
      <c r="B19" s="1">
        <v>0.65961707903990363</v>
      </c>
      <c r="D19">
        <f>'первичный регрессионный анализ'!$B$17 + 'первичный регрессионный анализ'!$B$18*A19 + 'первичный регрессионный анализ'!$B$19*B19</f>
        <v>11.260140624162384</v>
      </c>
      <c r="E19" s="1">
        <f>D19-'исходный датасет'!D19</f>
        <v>-0.1869593758376169</v>
      </c>
      <c r="F19">
        <f t="shared" si="0"/>
        <v>-8.1084221729277484E-2</v>
      </c>
      <c r="G19">
        <f>E19/'исходный датасет'!D19</f>
        <v>-1.6332466374681526E-2</v>
      </c>
    </row>
    <row r="20" spans="1:7" x14ac:dyDescent="0.25">
      <c r="A20" s="1">
        <v>14.2555555555555</v>
      </c>
      <c r="B20" s="1">
        <v>0.5416105434204963</v>
      </c>
      <c r="D20">
        <f>'первичный регрессионный анализ'!$B$17 + 'первичный регрессионный анализ'!$B$18*A20 + 'первичный регрессионный анализ'!$B$19*B20</f>
        <v>11.639863672240446</v>
      </c>
      <c r="E20" s="1">
        <f>D20-'исходный датасет'!D20</f>
        <v>0.43426367224044604</v>
      </c>
      <c r="F20">
        <f t="shared" si="0"/>
        <v>0.18834001627978597</v>
      </c>
      <c r="G20">
        <f>E20/'исходный датасет'!D20</f>
        <v>3.8754165081784649E-2</v>
      </c>
    </row>
    <row r="21" spans="1:7" x14ac:dyDescent="0.25">
      <c r="A21" s="1">
        <v>13.1444444444444</v>
      </c>
      <c r="B21" s="1">
        <v>0.54498215872390576</v>
      </c>
      <c r="D21">
        <f>'первичный регрессионный анализ'!$B$17 + 'первичный регрессионный анализ'!$B$18*A21 + 'первичный регрессионный анализ'!$B$19*B21</f>
        <v>11.946910587503471</v>
      </c>
      <c r="E21" s="1">
        <f>D21-'исходный датасет'!D21</f>
        <v>0.74131058750347023</v>
      </c>
      <c r="F21">
        <f t="shared" si="0"/>
        <v>0.32150616559396661</v>
      </c>
      <c r="G21">
        <f>E21/'исходный датасет'!D21</f>
        <v>6.6155367628995349E-2</v>
      </c>
    </row>
    <row r="22" spans="1:7" x14ac:dyDescent="0.25">
      <c r="A22" s="1">
        <v>11.549999999999899</v>
      </c>
      <c r="B22" s="1">
        <v>0.55172538933072457</v>
      </c>
      <c r="D22">
        <f>'первичный регрессионный анализ'!$B$17 + 'первичный регрессионный анализ'!$B$18*A22 + 'первичный регрессионный анализ'!$B$19*B22</f>
        <v>12.387178999213267</v>
      </c>
      <c r="E22" s="1">
        <f>D22-'исходный датасет'!D22</f>
        <v>1.358678999213268</v>
      </c>
      <c r="F22">
        <f t="shared" si="0"/>
        <v>0.58925864903832925</v>
      </c>
      <c r="G22">
        <f>E22/'исходный датасет'!D22</f>
        <v>0.12319708022063454</v>
      </c>
    </row>
    <row r="23" spans="1:7" x14ac:dyDescent="0.25">
      <c r="A23" s="1">
        <v>11.1833333333333</v>
      </c>
      <c r="B23" s="1">
        <v>0.52475246690341071</v>
      </c>
      <c r="D23">
        <f>'первичный регрессионный анализ'!$B$17 + 'первичный регрессионный анализ'!$B$18*A23 + 'первичный регрессионный анализ'!$B$19*B23</f>
        <v>12.493574896117073</v>
      </c>
      <c r="E23" s="1">
        <f>D23-'исходный датасет'!D23</f>
        <v>2.5115748961170734</v>
      </c>
      <c r="F23">
        <f t="shared" si="0"/>
        <v>1.0892692321744064</v>
      </c>
      <c r="G23">
        <f>E23/'исходный датасет'!D23</f>
        <v>0.25161038831066657</v>
      </c>
    </row>
    <row r="24" spans="1:7" x14ac:dyDescent="0.25">
      <c r="A24" s="1">
        <v>10.1166666666666</v>
      </c>
      <c r="B24" s="1">
        <v>0.40000270067714622</v>
      </c>
      <c r="D24">
        <f>'первичный регрессионный анализ'!$B$17 + 'первичный регрессионный анализ'!$B$18*A24 + 'первичный регрессионный анализ'!$B$19*B24</f>
        <v>12.811445930970335</v>
      </c>
      <c r="E24" s="1">
        <f>D24-'исходный датасет'!D24</f>
        <v>-3.0148540690296652</v>
      </c>
      <c r="F24">
        <f t="shared" si="0"/>
        <v>-1.3075412491050566</v>
      </c>
      <c r="G24">
        <f>E24/'исходный датасет'!D24</f>
        <v>-0.19049645646990548</v>
      </c>
    </row>
    <row r="25" spans="1:7" x14ac:dyDescent="0.25">
      <c r="A25" s="1">
        <v>10.199999999999999</v>
      </c>
      <c r="B25" s="1">
        <v>0.43709046901468845</v>
      </c>
      <c r="D25">
        <f>'первичный регрессионный анализ'!$B$17 + 'первичный регрессионный анализ'!$B$18*A25 + 'первичный регрессионный анализ'!$B$19*B25</f>
        <v>12.781676134456166</v>
      </c>
      <c r="E25" s="1">
        <f>D25-'исходный датасет'!D25</f>
        <v>-2.175223865543833</v>
      </c>
      <c r="F25">
        <f t="shared" si="0"/>
        <v>-0.94339389738745127</v>
      </c>
      <c r="G25">
        <f>E25/'исходный датасет'!D25</f>
        <v>-0.14543280128528191</v>
      </c>
    </row>
    <row r="26" spans="1:7" x14ac:dyDescent="0.25">
      <c r="A26" s="1">
        <v>10.422222222222199</v>
      </c>
      <c r="B26" s="1">
        <v>6.2841170335894869E-2</v>
      </c>
      <c r="D26">
        <f>'первичный регрессионный анализ'!$B$17 + 'первичный регрессионный анализ'!$B$18*A26 + 'первичный регрессионный анализ'!$B$19*B26</f>
        <v>12.787709964760857</v>
      </c>
      <c r="E26" s="1">
        <f>D26-'исходный датасет'!D26</f>
        <v>-3.0385900352391424</v>
      </c>
      <c r="F26">
        <f t="shared" si="0"/>
        <v>-1.3178355300870361</v>
      </c>
      <c r="G26">
        <f>E26/'исходный датасет'!D26</f>
        <v>-0.19199623634324778</v>
      </c>
    </row>
    <row r="27" spans="1:7" x14ac:dyDescent="0.25">
      <c r="A27" s="1">
        <v>9.9111111111111097</v>
      </c>
      <c r="B27" s="1">
        <v>-4.591135732332401E-3</v>
      </c>
      <c r="D27">
        <f>'первичный регрессионный анализ'!$B$17 + 'первичный регрессионный анализ'!$B$18*A27 + 'первичный регрессионный анализ'!$B$19*B27</f>
        <v>12.941405409909006</v>
      </c>
      <c r="E27" s="1">
        <f>D27-'исходный датасет'!D27</f>
        <v>-2.8848945900909939</v>
      </c>
      <c r="F27">
        <f t="shared" si="0"/>
        <v>-1.2511778644987814</v>
      </c>
      <c r="G27">
        <f>E27/'исходный датасет'!D27</f>
        <v>-0.18228484169332024</v>
      </c>
    </row>
    <row r="28" spans="1:7" x14ac:dyDescent="0.25">
      <c r="A28" s="1">
        <v>11.1833333333333</v>
      </c>
      <c r="B28" s="1">
        <v>-1.8556079373058052</v>
      </c>
      <c r="D28">
        <f>'первичный регрессионный анализ'!$B$17 + 'первичный регрессионный анализ'!$B$18*A28 + 'первичный регрессионный анализ'!$B$19*B28</f>
        <v>12.923312338628312</v>
      </c>
      <c r="E28" s="1">
        <f>D28-'исходный датасет'!D28</f>
        <v>-2.033587661371687</v>
      </c>
      <c r="F28">
        <f t="shared" si="0"/>
        <v>-0.88196632076801251</v>
      </c>
      <c r="G28">
        <f>E28/'исходный датасет'!D28</f>
        <v>-0.13596317829040022</v>
      </c>
    </row>
    <row r="29" spans="1:7" x14ac:dyDescent="0.25">
      <c r="A29" s="1">
        <v>7.1555555555555497</v>
      </c>
      <c r="B29" s="1">
        <v>8.6442477459799327E-2</v>
      </c>
      <c r="D29">
        <f>'первичный регрессионный анализ'!$B$17 + 'первичный регрессионный анализ'!$B$18*A29 + 'первичный регрессионный анализ'!$B$19*B29</f>
        <v>13.687956600993074</v>
      </c>
      <c r="E29" s="1">
        <f>D29-'исходный датасет'!D29</f>
        <v>-2.138343399006926</v>
      </c>
      <c r="F29">
        <f t="shared" si="0"/>
        <v>-0.92739885080174211</v>
      </c>
      <c r="G29">
        <f>E29/'исходный датасет'!D29</f>
        <v>-0.13511328604960895</v>
      </c>
    </row>
    <row r="30" spans="1:7" x14ac:dyDescent="0.25">
      <c r="A30" s="1">
        <v>6.1111111111111098</v>
      </c>
      <c r="B30" s="1">
        <v>7.9699246852980424E-2</v>
      </c>
      <c r="D30">
        <f>'первичный регрессионный анализ'!$B$17 + 'первичный регрессионный анализ'!$B$18*A30 + 'первичный регрессионный анализ'!$B$19*B30</f>
        <v>13.978370259528679</v>
      </c>
      <c r="E30" s="1">
        <f>D30-'исходный датасет'!D30</f>
        <v>-1.8479297404713204</v>
      </c>
      <c r="F30">
        <f t="shared" si="0"/>
        <v>-0.8014465396303323</v>
      </c>
      <c r="G30">
        <f>E30/'исходный датасет'!D30</f>
        <v>-0.11676321948094756</v>
      </c>
    </row>
    <row r="31" spans="1:7" x14ac:dyDescent="0.25">
      <c r="A31" s="1">
        <v>6.7888888888888799</v>
      </c>
      <c r="B31" s="1">
        <v>9.3185708066618217E-2</v>
      </c>
      <c r="D31">
        <f>'первичный регрессионный анализ'!$B$17 + 'первичный регрессионный анализ'!$B$18*A31 + 'первичный регрессионный анализ'!$B$19*B31</f>
        <v>13.788265565283425</v>
      </c>
      <c r="E31" s="1">
        <f>D31-'исходный датасет'!D31</f>
        <v>-1.1686344347165747</v>
      </c>
      <c r="F31">
        <f t="shared" si="0"/>
        <v>-0.50683638197065062</v>
      </c>
      <c r="G31">
        <f>E31/'исходный датасет'!D31</f>
        <v>-7.8133465806188102E-2</v>
      </c>
    </row>
    <row r="32" spans="1:7" x14ac:dyDescent="0.25">
      <c r="A32" s="1">
        <v>7.2611111111111102</v>
      </c>
      <c r="B32" s="1">
        <v>0.10330055397684655</v>
      </c>
      <c r="D32">
        <f>'первичный регрессионный анализ'!$B$17 + 'первичный регрессионный анализ'!$B$18*A32 + 'первичный регрессионный анализ'!$B$19*B32</f>
        <v>13.655685851876523</v>
      </c>
      <c r="E32" s="1">
        <f>D32-'исходный датасет'!D32</f>
        <v>7.4571858518765231</v>
      </c>
      <c r="F32">
        <f t="shared" si="0"/>
        <v>3.2341791278506009</v>
      </c>
      <c r="G32">
        <f>E32/'исходный датасет'!D32</f>
        <v>1.2030629752160238</v>
      </c>
    </row>
    <row r="33" spans="1:7" x14ac:dyDescent="0.25">
      <c r="A33" s="1">
        <v>7.7999999999999901</v>
      </c>
      <c r="B33" s="1">
        <v>-1.8077596946008519E-2</v>
      </c>
      <c r="D33">
        <f>'первичный регрессионный анализ'!$B$17 + 'первичный регрессионный анализ'!$B$18*A33 + 'первичный регрессионный анализ'!$B$19*B33</f>
        <v>13.528385839150712</v>
      </c>
      <c r="E33" s="1">
        <f>D33-'исходный датасет'!D33</f>
        <v>5.478385839150711</v>
      </c>
      <c r="F33">
        <f t="shared" si="0"/>
        <v>2.3759741928431302</v>
      </c>
      <c r="G33">
        <f>E33/'исходный датасет'!D33</f>
        <v>0.68054482473921873</v>
      </c>
    </row>
    <row r="34" spans="1:7" x14ac:dyDescent="0.25">
      <c r="A34" s="1">
        <v>9.87222222222222</v>
      </c>
      <c r="B34" s="1">
        <v>8.895325481305387E-3</v>
      </c>
      <c r="D34">
        <f>'первичный регрессионный анализ'!$B$17 + 'первичный регрессионный анализ'!$B$18*A34 + 'первичный регрессионный анализ'!$B$19*B34</f>
        <v>12.949738583161972</v>
      </c>
      <c r="E34" s="1">
        <f>D34-'исходный датасет'!D34</f>
        <v>2.9677385831619727</v>
      </c>
      <c r="F34">
        <f t="shared" si="0"/>
        <v>1.2871072778968071</v>
      </c>
      <c r="G34">
        <f>E34/'исходный датасет'!D34</f>
        <v>0.29730901454237357</v>
      </c>
    </row>
    <row r="35" spans="1:7" x14ac:dyDescent="0.25">
      <c r="A35" s="1">
        <v>12.2222222222222</v>
      </c>
      <c r="B35" s="1">
        <v>1.2266940784714834E-2</v>
      </c>
      <c r="D35">
        <f>'первичный регрессионный анализ'!$B$17 + 'первичный регрессионный анализ'!$B$18*A35 + 'первичный регрессионный анализ'!$B$19*B35</f>
        <v>12.298438277871579</v>
      </c>
      <c r="E35" s="1">
        <f>D35-'исходный датасет'!D35</f>
        <v>2.3164382778715797</v>
      </c>
      <c r="F35">
        <f t="shared" si="0"/>
        <v>1.004638543018374</v>
      </c>
      <c r="G35">
        <f>E35/'исходный датасет'!D35</f>
        <v>0.23206153855655981</v>
      </c>
    </row>
    <row r="36" spans="1:7" x14ac:dyDescent="0.25">
      <c r="A36" s="1">
        <v>15.094444444444401</v>
      </c>
      <c r="B36" s="1">
        <v>-8.5509903014235791E-2</v>
      </c>
      <c r="D36">
        <f>'первичный регрессионный анализ'!$B$17 + 'первичный регрессионный анализ'!$B$18*A36 + 'первичный регрессионный анализ'!$B$19*B36</f>
        <v>11.520800634415155</v>
      </c>
      <c r="E36" s="1">
        <f>D36-'исходный датасет'!D36</f>
        <v>1.5388006344151552</v>
      </c>
      <c r="F36">
        <f t="shared" si="0"/>
        <v>0.66737734483262434</v>
      </c>
      <c r="G36">
        <f>E36/'исходный датасет'!D36</f>
        <v>0.15415754702616263</v>
      </c>
    </row>
    <row r="37" spans="1:7" x14ac:dyDescent="0.25">
      <c r="A37" s="1">
        <v>17.355555555555501</v>
      </c>
      <c r="B37" s="1">
        <v>-0.12259767135177803</v>
      </c>
      <c r="D37">
        <f>'первичный регрессионный анализ'!$B$17 + 'первичный регрессионный анализ'!$B$18*A37 + 'первичный регрессионный анализ'!$B$19*B37</f>
        <v>10.901417096942879</v>
      </c>
      <c r="E37" s="1">
        <f>D37-'исходный датасет'!D37</f>
        <v>0.91941709694287965</v>
      </c>
      <c r="F37">
        <f t="shared" si="0"/>
        <v>0.39875090198716145</v>
      </c>
      <c r="G37">
        <f>E37/'исходный датасет'!D37</f>
        <v>9.2107503200048055E-2</v>
      </c>
    </row>
    <row r="38" spans="1:7" x14ac:dyDescent="0.25">
      <c r="A38" s="1">
        <v>19.0055555555555</v>
      </c>
      <c r="B38" s="1">
        <v>-0.39569851092821151</v>
      </c>
      <c r="D38">
        <f>'первичный регрессионный анализ'!$B$17 + 'первичный регрессионный анализ'!$B$18*A38 + 'первичный регрессионный анализ'!$B$19*B38</f>
        <v>10.493852672453324</v>
      </c>
      <c r="E38" s="1">
        <f>D38-'исходный датасет'!D38</f>
        <v>0.51185267245332433</v>
      </c>
      <c r="F38">
        <f t="shared" si="0"/>
        <v>0.22199034094966677</v>
      </c>
      <c r="G38">
        <f>E38/'исходный датасет'!D38</f>
        <v>5.1277566865690682E-2</v>
      </c>
    </row>
    <row r="39" spans="1:7" x14ac:dyDescent="0.25">
      <c r="A39" s="1">
        <v>20.044444444444402</v>
      </c>
      <c r="B39" s="1">
        <v>-0.67217096580801616</v>
      </c>
      <c r="D39">
        <f>'первичный регрессионный анализ'!$B$17 + 'первичный регрессионный анализ'!$B$18*A39 + 'первичный регрессионный анализ'!$B$19*B39</f>
        <v>10.256107525913512</v>
      </c>
      <c r="E39" s="1">
        <f>D39-'исходный датасет'!D39</f>
        <v>0.27410752591351262</v>
      </c>
      <c r="F39">
        <f t="shared" si="0"/>
        <v>0.11888034664888734</v>
      </c>
      <c r="G39">
        <f>E39/'исходный датасет'!D39</f>
        <v>2.7460180917001868E-2</v>
      </c>
    </row>
    <row r="40" spans="1:7" x14ac:dyDescent="0.25">
      <c r="A40" s="1">
        <v>21.049999999999901</v>
      </c>
      <c r="B40" s="1">
        <v>-0.93515695947418298</v>
      </c>
      <c r="D40">
        <f>'первичный регрессионный анализ'!$B$17 + 'первичный регрессионный анализ'!$B$18*A40 + 'первичный регрессионный анализ'!$B$19*B40</f>
        <v>10.025157274584062</v>
      </c>
      <c r="E40" s="1">
        <f>D40-'исходный датасет'!D40</f>
        <v>-0.32714272541593736</v>
      </c>
      <c r="F40">
        <f t="shared" si="0"/>
        <v>-0.14188169577430218</v>
      </c>
      <c r="G40">
        <f>E40/'исходный датасет'!D40</f>
        <v>-3.1600970355953495E-2</v>
      </c>
    </row>
    <row r="41" spans="1:7" x14ac:dyDescent="0.25">
      <c r="A41" s="1">
        <v>21.183333333333302</v>
      </c>
      <c r="B41" s="1">
        <v>-1.2453455673881588</v>
      </c>
      <c r="D41">
        <f>'первичный регрессионный анализ'!$B$17 + 'первичный регрессионный анализ'!$B$18*A41 + 'первичный регрессионный анализ'!$B$19*B41</f>
        <v>10.044238381605084</v>
      </c>
      <c r="E41" s="1">
        <f>D41-'исходный датасет'!D41</f>
        <v>6.2238381605084214E-2</v>
      </c>
      <c r="F41">
        <f t="shared" si="0"/>
        <v>2.6992766270901098E-2</v>
      </c>
      <c r="G41">
        <f>E41/'исходный датасет'!D41</f>
        <v>6.2350612707958546E-3</v>
      </c>
    </row>
    <row r="42" spans="1:7" x14ac:dyDescent="0.25">
      <c r="A42" s="1">
        <v>20.1166666666666</v>
      </c>
      <c r="B42" s="1">
        <v>-1.4779870233236023</v>
      </c>
      <c r="D42">
        <f>'первичный регрессионный анализ'!$B$17 + 'первичный регрессионный анализ'!$B$18*A42 + 'первичный регрессионный анализ'!$B$19*B42</f>
        <v>10.381587600821456</v>
      </c>
      <c r="E42" s="1">
        <f>D42-'исходный датасет'!D42</f>
        <v>0.39958760082145695</v>
      </c>
      <c r="F42">
        <f t="shared" si="0"/>
        <v>0.17330101515432383</v>
      </c>
      <c r="G42">
        <f>E42/'исходный датасет'!D42</f>
        <v>4.0030815550135941E-2</v>
      </c>
    </row>
    <row r="43" spans="1:7" x14ac:dyDescent="0.25">
      <c r="A43" s="1">
        <v>20.216666666666601</v>
      </c>
      <c r="B43" s="1">
        <v>-1.6701690956181323</v>
      </c>
      <c r="D43">
        <f>'первичный регрессионный анализ'!$B$17 + 'первичный регрессионный анализ'!$B$18*A43 + 'первичный регрессионный анализ'!$B$19*B43</f>
        <v>10.388594111951065</v>
      </c>
      <c r="E43" s="1">
        <f>D43-'исходный датасет'!D43</f>
        <v>3.6294111951065133E-2</v>
      </c>
      <c r="F43">
        <f t="shared" si="0"/>
        <v>1.5740744788663059E-2</v>
      </c>
      <c r="G43">
        <f>E43/'исходный датасет'!D43</f>
        <v>3.5058983946625517E-3</v>
      </c>
    </row>
    <row r="44" spans="1:7" x14ac:dyDescent="0.25">
      <c r="A44" s="1">
        <v>20</v>
      </c>
      <c r="B44" s="1">
        <v>-1.838749860788758</v>
      </c>
      <c r="D44">
        <f>'первичный регрессионный анализ'!$B$17 + 'первичный регрессионный анализ'!$B$18*A44 + 'первичный регрессионный анализ'!$B$19*B44</f>
        <v>10.479021618680669</v>
      </c>
      <c r="E44" s="1">
        <f>D44-'исходный датасет'!D44</f>
        <v>0.49702161868066952</v>
      </c>
      <c r="F44">
        <f t="shared" si="0"/>
        <v>0.21555811765413502</v>
      </c>
      <c r="G44">
        <f>E44/'исходный датасет'!D44</f>
        <v>4.9791787084819628E-2</v>
      </c>
    </row>
    <row r="45" spans="1:7" x14ac:dyDescent="0.25">
      <c r="A45" s="1">
        <v>17.8</v>
      </c>
      <c r="B45" s="1">
        <v>-1.9736144729252509</v>
      </c>
      <c r="D45">
        <f>'первичный регрессионный анализ'!$B$17 + 'первичный регрессионный анализ'!$B$18*A45 + 'первичный регрессионный анализ'!$B$19*B45</f>
        <v>11.11252745401282</v>
      </c>
      <c r="E45" s="1">
        <f>D45-'исходный датасет'!D45</f>
        <v>-9.3072545987180177E-2</v>
      </c>
      <c r="F45">
        <f t="shared" si="0"/>
        <v>-4.0365533538619928E-2</v>
      </c>
      <c r="G45">
        <f>E45/'исходный датасет'!D45</f>
        <v>-8.3058958009548951E-3</v>
      </c>
    </row>
    <row r="46" spans="1:7" x14ac:dyDescent="0.25">
      <c r="A46" s="1">
        <v>16.061111111111099</v>
      </c>
      <c r="B46" s="1">
        <v>-2.0579048555105639</v>
      </c>
      <c r="D46">
        <f>'первичный регрессионный анализ'!$B$17 + 'первичный регрессионный анализ'!$B$18*A46 + 'первичный регрессионный анализ'!$B$19*B46</f>
        <v>11.609225812887153</v>
      </c>
      <c r="E46" s="1">
        <f>D46-'исходный датасет'!D46</f>
        <v>1.6272258128871542</v>
      </c>
      <c r="F46">
        <f t="shared" si="0"/>
        <v>0.70572731656071785</v>
      </c>
      <c r="G46">
        <f>E46/'исходный датасет'!D46</f>
        <v>0.16301601010690786</v>
      </c>
    </row>
    <row r="47" spans="1:7" x14ac:dyDescent="0.25">
      <c r="A47" s="1">
        <v>15.022222222222201</v>
      </c>
      <c r="B47" s="1">
        <v>-2.0444183942969261</v>
      </c>
      <c r="D47">
        <f>'первичный регрессионный анализ'!$B$17 + 'первичный регрессионный анализ'!$B$18*A47 + 'первичный регрессионный анализ'!$B$19*B47</f>
        <v>11.894449033812057</v>
      </c>
      <c r="E47" s="1">
        <f>D47-'исходный датасет'!D47</f>
        <v>1.9124490338120577</v>
      </c>
      <c r="F47">
        <f t="shared" si="0"/>
        <v>0.82942853659421278</v>
      </c>
      <c r="G47">
        <f>E47/'исходный датасет'!D47</f>
        <v>0.1915897649581304</v>
      </c>
    </row>
    <row r="48" spans="1:7" x14ac:dyDescent="0.25">
      <c r="A48" s="1">
        <v>14.422222222222199</v>
      </c>
      <c r="B48" s="1">
        <v>-2.145566853399286</v>
      </c>
      <c r="D48">
        <f>'первичный регрессионный анализ'!$B$17 + 'первичный регрессионный анализ'!$B$18*A48 + 'первичный регрессионный анализ'!$B$19*B48</f>
        <v>12.078843860255638</v>
      </c>
      <c r="E48" s="1">
        <f>D48-'исходный датасет'!D48</f>
        <v>-3.7474561397443615</v>
      </c>
      <c r="F48">
        <f t="shared" si="0"/>
        <v>-1.6252705337425548</v>
      </c>
      <c r="G48">
        <f>E48/'исходный датасет'!D48</f>
        <v>-0.23678662351556343</v>
      </c>
    </row>
    <row r="49" spans="1:2" x14ac:dyDescent="0.25">
      <c r="A49">
        <v>14.2555555555555</v>
      </c>
      <c r="B49">
        <v>-2.1320803921856482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8AB1-6409-49A7-87ED-070906AED5BE}">
  <dimension ref="B2:D16"/>
  <sheetViews>
    <sheetView workbookViewId="0">
      <selection activeCell="F28" sqref="F28"/>
    </sheetView>
  </sheetViews>
  <sheetFormatPr defaultRowHeight="15" x14ac:dyDescent="0.25"/>
  <cols>
    <col min="2" max="2" width="29.28515625" bestFit="1" customWidth="1"/>
  </cols>
  <sheetData>
    <row r="2" spans="2:4" x14ac:dyDescent="0.25">
      <c r="B2" t="s">
        <v>44</v>
      </c>
      <c r="C2">
        <v>7.9833333333333298</v>
      </c>
      <c r="D2">
        <v>-1.2450000000000001</v>
      </c>
    </row>
    <row r="3" spans="2:4" x14ac:dyDescent="0.25">
      <c r="B3" t="s">
        <v>42</v>
      </c>
      <c r="C3">
        <v>9.9819999999999993</v>
      </c>
    </row>
    <row r="5" spans="2:4" x14ac:dyDescent="0.25">
      <c r="B5" t="s">
        <v>43</v>
      </c>
      <c r="C5" s="7">
        <f t="array" ref="C5:D6">MMULT('скорректированный датасет'!$A$2:'скорректированный датасет'!$B$48, TRANSPOSE('скорректированный датасет'!$A$2:'скорректированный датасет'!$B$48))</f>
        <v>89.818455724181774</v>
      </c>
      <c r="D5">
        <v>88.765449376771443</v>
      </c>
    </row>
    <row r="6" spans="2:4" x14ac:dyDescent="0.25">
      <c r="C6">
        <v>88.765449376771443</v>
      </c>
      <c r="D6">
        <v>87.754473614857758</v>
      </c>
    </row>
    <row r="8" spans="2:4" x14ac:dyDescent="0.25">
      <c r="B8" t="s">
        <v>45</v>
      </c>
      <c r="C8">
        <f t="array" ref="C8:D9">MINVERSE(C5:D6)</f>
        <v>32.912454119494569</v>
      </c>
      <c r="D8">
        <v>-33.291622177933831</v>
      </c>
    </row>
    <row r="9" spans="2:4" x14ac:dyDescent="0.25">
      <c r="C9">
        <v>-33.291622177933831</v>
      </c>
      <c r="D9">
        <v>33.686553873938117</v>
      </c>
    </row>
    <row r="11" spans="2:4" x14ac:dyDescent="0.25">
      <c r="B11" t="s">
        <v>46</v>
      </c>
      <c r="C11">
        <v>0.25872000000000001</v>
      </c>
    </row>
    <row r="12" spans="2:4" x14ac:dyDescent="0.25">
      <c r="B12" t="s">
        <v>47</v>
      </c>
      <c r="C12">
        <f>SQRT(C11+1)*'первичный регрессионный анализ'!$C$17</f>
        <v>1.3098089660354681</v>
      </c>
    </row>
    <row r="13" spans="2:4" x14ac:dyDescent="0.25">
      <c r="B13" t="s">
        <v>48</v>
      </c>
      <c r="C13">
        <f>C12*'первичный регрессионный анализ'!$I$7</f>
        <v>2.6380906772785528</v>
      </c>
    </row>
    <row r="15" spans="2:4" x14ac:dyDescent="0.25">
      <c r="B15" t="s">
        <v>52</v>
      </c>
      <c r="C15">
        <f>'первичный регрессионный анализ'!$B$17 + 'первичный регрессионный анализ'!$B$18*C2 + 'первичный регрессионный анализ'!$B$19*D2</f>
        <v>13.699124624000214</v>
      </c>
    </row>
    <row r="16" spans="2:4" x14ac:dyDescent="0.25">
      <c r="B16" t="s">
        <v>53</v>
      </c>
      <c r="C16">
        <f>C15-C13</f>
        <v>11.061033946721661</v>
      </c>
      <c r="D16">
        <f>C15+C13</f>
        <v>16.337215301278768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12E1-F90A-4F1E-A5BD-223B5CBB3951}">
  <dimension ref="A1"/>
  <sheetViews>
    <sheetView tabSelected="1" zoomScale="160" zoomScaleNormal="160" workbookViewId="0">
      <selection activeCell="G19" sqref="G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исходный датасет</vt:lpstr>
      <vt:lpstr>матрица корреляции</vt:lpstr>
      <vt:lpstr>проверка на мультиколл</vt:lpstr>
      <vt:lpstr>скорректированный датасет</vt:lpstr>
      <vt:lpstr>первичный регрессионный анализ</vt:lpstr>
      <vt:lpstr>предсказания и ошибка аппрокс</vt:lpstr>
      <vt:lpstr>точечный прогноз</vt:lpstr>
      <vt:lpstr>линии тренда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akrick</dc:creator>
  <cp:lastModifiedBy>akrick</cp:lastModifiedBy>
  <dcterms:created xsi:type="dcterms:W3CDTF">2023-05-28T10:45:02Z</dcterms:created>
  <dcterms:modified xsi:type="dcterms:W3CDTF">2023-05-28T22:16:26Z</dcterms:modified>
</cp:coreProperties>
</file>