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utn\laboratorio 1\tp\excel3\"/>
    </mc:Choice>
  </mc:AlternateContent>
  <bookViews>
    <workbookView xWindow="0" yWindow="0" windowWidth="20490" windowHeight="7650"/>
  </bookViews>
  <sheets>
    <sheet name="HOJA DE DATOS" sheetId="1" r:id="rId1"/>
    <sheet name="resumen" sheetId="2" r:id="rId2"/>
    <sheet name="Grafico" sheetId="3" r:id="rId3"/>
    <sheet name="Respuestas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C19" i="2"/>
  <c r="B19" i="2"/>
  <c r="E15" i="2"/>
  <c r="E14" i="2"/>
  <c r="B13" i="2"/>
  <c r="B14" i="2"/>
  <c r="B12" i="2"/>
  <c r="K3" i="3"/>
  <c r="J3" i="3"/>
  <c r="I3" i="3"/>
  <c r="D3" i="3"/>
  <c r="C3" i="3"/>
  <c r="B3" i="3"/>
  <c r="B6" i="2"/>
  <c r="B5" i="2"/>
  <c r="B4" i="2"/>
  <c r="E6" i="2"/>
  <c r="E5" i="2"/>
  <c r="E4" i="2"/>
  <c r="D11" i="2"/>
  <c r="T24" i="4"/>
  <c r="U24" i="4"/>
  <c r="S24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" i="4"/>
  <c r="P24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" i="4"/>
  <c r="M23" i="4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" i="4"/>
  <c r="L23" i="4" s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" i="4"/>
  <c r="K23" i="4" s="1"/>
  <c r="G4" i="4" l="1"/>
  <c r="G3" i="4"/>
  <c r="G2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" i="4"/>
  <c r="E2" i="4" s="1"/>
  <c r="E22" i="4" s="1"/>
  <c r="E23" i="4" s="1"/>
  <c r="A13" i="4"/>
  <c r="A14" i="4"/>
  <c r="A15" i="4"/>
  <c r="A16" i="4"/>
  <c r="A17" i="4"/>
  <c r="A18" i="4"/>
  <c r="A19" i="4"/>
  <c r="A20" i="4"/>
  <c r="A21" i="4"/>
  <c r="A3" i="4"/>
  <c r="A4" i="4"/>
  <c r="A5" i="4"/>
  <c r="A6" i="4"/>
  <c r="A7" i="4"/>
  <c r="A8" i="4"/>
  <c r="A9" i="4"/>
  <c r="A10" i="4"/>
  <c r="A11" i="4"/>
  <c r="A12" i="4"/>
  <c r="A2" i="4"/>
  <c r="B22" i="4" s="1"/>
  <c r="H5" i="4" l="1"/>
  <c r="H6" i="4" s="1"/>
  <c r="L2" i="1"/>
</calcChain>
</file>

<file path=xl/comments1.xml><?xml version="1.0" encoding="utf-8"?>
<comments xmlns="http://schemas.openxmlformats.org/spreadsheetml/2006/main">
  <authors>
    <author/>
  </authors>
  <commentList>
    <comment ref="A17" authorId="0" shapeId="0">
      <text>
        <r>
          <rPr>
            <sz val="11"/>
            <rFont val="Calibri"/>
            <scheme val="minor"/>
          </rPr>
          <t>Alex:
Ayudita, fijense con buscarV previo definan la tabla que esta en datos</t>
        </r>
      </text>
    </comment>
  </commentList>
</comments>
</file>

<file path=xl/sharedStrings.xml><?xml version="1.0" encoding="utf-8"?>
<sst xmlns="http://schemas.openxmlformats.org/spreadsheetml/2006/main" count="153" uniqueCount="72">
  <si>
    <t>LEGAJO</t>
  </si>
  <si>
    <t>NOMBRE</t>
  </si>
  <si>
    <t>FECHA DE NAC.</t>
  </si>
  <si>
    <t>LOCALIDAD</t>
  </si>
  <si>
    <t>PROVINCIA</t>
  </si>
  <si>
    <t>CARGO</t>
  </si>
  <si>
    <t>AÑOS DE TRABAJO</t>
  </si>
  <si>
    <t>Edad del empleado</t>
  </si>
  <si>
    <t>Sueldo en Pesos</t>
  </si>
  <si>
    <t>Sueldo En Dolares</t>
  </si>
  <si>
    <t>dólar hoy</t>
  </si>
  <si>
    <t>Ana</t>
  </si>
  <si>
    <t>Carlos Paz</t>
  </si>
  <si>
    <t>Cordoba</t>
  </si>
  <si>
    <t>Abogado</t>
  </si>
  <si>
    <t>Luís</t>
  </si>
  <si>
    <t>Gerente</t>
  </si>
  <si>
    <t>SUELDO</t>
  </si>
  <si>
    <t>Juan</t>
  </si>
  <si>
    <t>Administrativo</t>
  </si>
  <si>
    <t>María</t>
  </si>
  <si>
    <t>Mercedes</t>
  </si>
  <si>
    <t>Clorinda</t>
  </si>
  <si>
    <t>Santa Fe</t>
  </si>
  <si>
    <t>Olga</t>
  </si>
  <si>
    <t>José</t>
  </si>
  <si>
    <t>David</t>
  </si>
  <si>
    <t>Teresa</t>
  </si>
  <si>
    <t>flores</t>
  </si>
  <si>
    <t>Buenos Aires</t>
  </si>
  <si>
    <t>Manuel</t>
  </si>
  <si>
    <t>Agustín</t>
  </si>
  <si>
    <t>Antonia</t>
  </si>
  <si>
    <t>Pedro</t>
  </si>
  <si>
    <t>Esther</t>
  </si>
  <si>
    <t>Javier</t>
  </si>
  <si>
    <t>Nuria</t>
  </si>
  <si>
    <t>pilar</t>
  </si>
  <si>
    <t>Ramiro</t>
  </si>
  <si>
    <t>Villa maria</t>
  </si>
  <si>
    <t>Pilar</t>
  </si>
  <si>
    <t>Ramón</t>
  </si>
  <si>
    <t>Dolores</t>
  </si>
  <si>
    <t>Punto Nº 4</t>
  </si>
  <si>
    <t>Punto Nº 6</t>
  </si>
  <si>
    <t>Ocupación</t>
  </si>
  <si>
    <t>cantidad</t>
  </si>
  <si>
    <t>Provincia</t>
  </si>
  <si>
    <t>Cantidad Empleados</t>
  </si>
  <si>
    <t>Punto Nº 9</t>
  </si>
  <si>
    <t>Punto Nº 5</t>
  </si>
  <si>
    <t>inversion en Pesos por provincia</t>
  </si>
  <si>
    <t>sobre el Punto 9</t>
  </si>
  <si>
    <t>Mejor Recaudacion</t>
  </si>
  <si>
    <t>a quien pertenece ?</t>
  </si>
  <si>
    <t>Punto Nº 10</t>
  </si>
  <si>
    <t>Legajo</t>
  </si>
  <si>
    <t>nombre</t>
  </si>
  <si>
    <t>ocupacion</t>
  </si>
  <si>
    <t>sueldo</t>
  </si>
  <si>
    <t>Punto 1</t>
  </si>
  <si>
    <t>Rta:</t>
  </si>
  <si>
    <t>Punto 2</t>
  </si>
  <si>
    <t>Punto 3</t>
  </si>
  <si>
    <t>Max:</t>
  </si>
  <si>
    <t>Punto 4</t>
  </si>
  <si>
    <t>Abogados</t>
  </si>
  <si>
    <t>Gerentes</t>
  </si>
  <si>
    <t>Administrativos</t>
  </si>
  <si>
    <t>Punto 5</t>
  </si>
  <si>
    <t>Punto 6</t>
  </si>
  <si>
    <t xml:space="preserve">Cordoba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</si>
</sst>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$&quot;\ * #,##0.00_-;\-&quot;$&quot;\ * #,##0.00_-;_-&quot;$&quot;\ * &quot;-&quot;??_-;_-@"/>
    <numFmt numFmtId="166" formatCode="_ * #,##0_ ;_ * \-#,##0_ ;_ * &quot;-&quot;??_ ;_ @_ "/>
    <numFmt numFmtId="167" formatCode="&quot;$&quot;\ #,##0.00"/>
    <numFmt numFmtId="168" formatCode="#,##0.00_ ;\-#,##0.00\ "/>
  </numFmts>
  <fonts count="16">
    <font>
      <sz val="11"/>
      <name val="Calibri"/>
      <scheme val="minor"/>
    </font>
    <font>
      <b/>
      <sz val="10"/>
      <color rgb="FFFFFFFF"/>
      <name val="Arial"/>
    </font>
    <font>
      <sz val="11"/>
      <name val="Calibri"/>
    </font>
    <font>
      <b/>
      <sz val="14"/>
      <name val="Calibri"/>
    </font>
    <font>
      <sz val="14"/>
      <name val="Calibri"/>
    </font>
    <font>
      <sz val="10"/>
      <color rgb="FF000080"/>
      <name val="Arial"/>
    </font>
    <font>
      <sz val="11"/>
      <name val="Arial"/>
    </font>
    <font>
      <sz val="12"/>
      <name val="Calibri"/>
    </font>
    <font>
      <sz val="10"/>
      <name val="Arial"/>
    </font>
    <font>
      <sz val="10"/>
      <color rgb="FFFF0000"/>
      <name val="Arial"/>
    </font>
    <font>
      <sz val="12"/>
      <color rgb="FF000080"/>
      <name val="Arial"/>
    </font>
    <font>
      <b/>
      <sz val="14"/>
      <color rgb="FFFF0000"/>
      <name val="Calibri"/>
    </font>
    <font>
      <sz val="11"/>
      <color rgb="FFFF0000"/>
      <name val="Calibri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/>
      <diagonal/>
    </border>
    <border>
      <left style="medium">
        <color rgb="FF000000"/>
      </left>
      <right style="medium">
        <color rgb="FF003366"/>
      </right>
      <top style="medium">
        <color rgb="FF000000"/>
      </top>
      <bottom style="medium">
        <color rgb="FF000000"/>
      </bottom>
      <diagonal/>
    </border>
    <border>
      <left style="medium">
        <color rgb="FF003366"/>
      </left>
      <right style="medium">
        <color rgb="FF003366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3366"/>
      </left>
      <right style="medium">
        <color rgb="FF003366"/>
      </right>
      <top/>
      <bottom style="medium">
        <color rgb="FF003366"/>
      </bottom>
      <diagonal/>
    </border>
    <border>
      <left style="medium">
        <color rgb="FF003366"/>
      </left>
      <right/>
      <top/>
      <bottom style="medium">
        <color rgb="FF00336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 style="medium">
        <color rgb="FF003366"/>
      </bottom>
      <diagonal/>
    </border>
    <border>
      <left style="medium">
        <color rgb="FF003366"/>
      </left>
      <right/>
      <top style="medium">
        <color rgb="FF003366"/>
      </top>
      <bottom style="medium">
        <color rgb="FF003366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3366"/>
      </left>
      <right style="medium">
        <color rgb="FF003366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3366"/>
      </left>
      <right/>
      <top/>
      <bottom/>
      <diagonal/>
    </border>
    <border>
      <left/>
      <right/>
      <top/>
      <bottom/>
      <diagonal/>
    </border>
    <border>
      <left/>
      <right style="medium">
        <color rgb="FF003366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3" fillId="5" borderId="22" applyNumberFormat="0" applyAlignment="0" applyProtection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2" fillId="0" borderId="0" xfId="0" applyNumberFormat="1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wrapText="1"/>
    </xf>
    <xf numFmtId="14" fontId="5" fillId="0" borderId="5" xfId="0" applyNumberFormat="1" applyFont="1" applyBorder="1" applyAlignment="1">
      <alignment wrapText="1"/>
    </xf>
    <xf numFmtId="0" fontId="6" fillId="0" borderId="0" xfId="0" applyFont="1"/>
    <xf numFmtId="0" fontId="5" fillId="0" borderId="6" xfId="0" applyFont="1" applyBorder="1" applyAlignment="1">
      <alignment horizontal="center" wrapText="1"/>
    </xf>
    <xf numFmtId="1" fontId="2" fillId="4" borderId="7" xfId="0" applyNumberFormat="1" applyFont="1" applyFill="1" applyBorder="1"/>
    <xf numFmtId="164" fontId="2" fillId="4" borderId="7" xfId="0" applyNumberFormat="1" applyFont="1" applyFill="1" applyBorder="1"/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14" fontId="5" fillId="0" borderId="8" xfId="0" applyNumberFormat="1" applyFont="1" applyBorder="1" applyAlignment="1">
      <alignment wrapText="1"/>
    </xf>
    <xf numFmtId="0" fontId="5" fillId="0" borderId="9" xfId="0" applyFont="1" applyBorder="1" applyAlignment="1">
      <alignment horizontal="center" wrapText="1"/>
    </xf>
    <xf numFmtId="0" fontId="1" fillId="2" borderId="10" xfId="0" applyFont="1" applyFill="1" applyBorder="1" applyAlignment="1">
      <alignment horizontal="center" vertical="center" wrapText="1"/>
    </xf>
    <xf numFmtId="0" fontId="7" fillId="0" borderId="0" xfId="0" applyFont="1"/>
    <xf numFmtId="164" fontId="5" fillId="0" borderId="8" xfId="0" applyNumberFormat="1" applyFont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8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wrapText="1"/>
    </xf>
    <xf numFmtId="0" fontId="10" fillId="0" borderId="8" xfId="0" applyFont="1" applyBorder="1" applyAlignment="1">
      <alignment wrapText="1"/>
    </xf>
    <xf numFmtId="0" fontId="9" fillId="4" borderId="13" xfId="0" applyFont="1" applyFill="1" applyBorder="1" applyAlignment="1">
      <alignment horizontal="center" vertical="center" wrapText="1"/>
    </xf>
    <xf numFmtId="0" fontId="11" fillId="0" borderId="0" xfId="0" applyFont="1"/>
    <xf numFmtId="0" fontId="1" fillId="2" borderId="21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/>
    </xf>
    <xf numFmtId="164" fontId="3" fillId="3" borderId="16" xfId="0" applyNumberFormat="1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 wrapText="1"/>
    </xf>
    <xf numFmtId="0" fontId="14" fillId="0" borderId="0" xfId="0" applyFont="1"/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3" fillId="5" borderId="22" xfId="1" applyAlignment="1">
      <alignment horizontal="center"/>
    </xf>
    <xf numFmtId="0" fontId="13" fillId="6" borderId="22" xfId="1" applyFill="1" applyAlignment="1">
      <alignment horizontal="center"/>
    </xf>
    <xf numFmtId="0" fontId="13" fillId="8" borderId="22" xfId="1" applyFill="1" applyAlignment="1">
      <alignment horizontal="center"/>
    </xf>
    <xf numFmtId="0" fontId="13" fillId="9" borderId="22" xfId="1" applyFill="1" applyAlignment="1">
      <alignment horizontal="center"/>
    </xf>
    <xf numFmtId="0" fontId="12" fillId="3" borderId="20" xfId="0" applyFont="1" applyFill="1" applyBorder="1" applyAlignment="1">
      <alignment horizontal="center" wrapText="1"/>
    </xf>
    <xf numFmtId="0" fontId="6" fillId="0" borderId="21" xfId="0" applyFont="1" applyBorder="1" applyAlignment="1"/>
    <xf numFmtId="0" fontId="1" fillId="2" borderId="15" xfId="0" applyFont="1" applyFill="1" applyBorder="1" applyAlignment="1">
      <alignment horizontal="center" vertical="center" wrapText="1"/>
    </xf>
    <xf numFmtId="0" fontId="6" fillId="0" borderId="16" xfId="0" applyFont="1" applyBorder="1" applyAlignment="1"/>
    <xf numFmtId="0" fontId="6" fillId="0" borderId="17" xfId="0" applyFont="1" applyBorder="1" applyAlignment="1"/>
    <xf numFmtId="0" fontId="15" fillId="6" borderId="22" xfId="1" applyFont="1" applyFill="1" applyAlignment="1">
      <alignment horizontal="center"/>
    </xf>
    <xf numFmtId="0" fontId="13" fillId="5" borderId="22" xfId="1"/>
    <xf numFmtId="166" fontId="2" fillId="4" borderId="14" xfId="0" applyNumberFormat="1" applyFont="1" applyFill="1" applyBorder="1" applyAlignment="1">
      <alignment horizontal="center"/>
    </xf>
    <xf numFmtId="166" fontId="2" fillId="4" borderId="14" xfId="0" applyNumberFormat="1" applyFont="1" applyFill="1" applyBorder="1" applyAlignment="1"/>
    <xf numFmtId="0" fontId="2" fillId="4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167" fontId="2" fillId="0" borderId="7" xfId="0" applyNumberFormat="1" applyFont="1" applyBorder="1" applyAlignment="1">
      <alignment horizontal="center"/>
    </xf>
    <xf numFmtId="167" fontId="2" fillId="4" borderId="7" xfId="0" applyNumberFormat="1" applyFont="1" applyFill="1" applyBorder="1" applyAlignment="1">
      <alignment horizontal="center" vertical="center"/>
    </xf>
    <xf numFmtId="167" fontId="2" fillId="4" borderId="18" xfId="0" applyNumberFormat="1" applyFont="1" applyFill="1" applyBorder="1" applyAlignment="1">
      <alignment horizontal="center" vertical="center" wrapText="1"/>
    </xf>
    <xf numFmtId="167" fontId="6" fillId="0" borderId="19" xfId="0" applyNumberFormat="1" applyFont="1" applyBorder="1" applyAlignment="1"/>
    <xf numFmtId="167" fontId="13" fillId="5" borderId="22" xfId="1" applyNumberFormat="1" applyAlignment="1">
      <alignment horizontal="center"/>
    </xf>
    <xf numFmtId="168" fontId="2" fillId="4" borderId="7" xfId="0" applyNumberFormat="1" applyFont="1" applyFill="1" applyBorder="1" applyAlignment="1">
      <alignment horizontal="center"/>
    </xf>
  </cellXfs>
  <cellStyles count="2">
    <cellStyle name="Normal" xfId="0" builtinId="0"/>
    <cellStyle name="Salida" xfId="1" builtinId="21"/>
  </cellStyles>
  <dxfs count="8">
    <dxf>
      <numFmt numFmtId="168" formatCode="#,##0.00_ ;\-#,##0.00\ "/>
      <alignment horizontal="center" vertical="bottom" textRotation="0" wrapText="0" indent="0" justifyLastLine="0" shrinkToFit="0" readingOrder="0"/>
    </dxf>
    <dxf>
      <numFmt numFmtId="164" formatCode="_-&quot;$&quot;\ * #,##0.00_-;\-&quot;$&quot;\ * #,##0.00_-;_-&quot;$&quot;\ * &quot;-&quot;??_-;_-@"/>
      <border outline="0">
        <right style="thin">
          <color rgb="FF000000"/>
        </right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none"/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none"/>
      </fill>
    </dxf>
  </dxfs>
  <tableStyles count="2">
    <tableStyle name="HOJA DE DATOS-style" pivot="0" count="3">
      <tableStyleElement type="headerRow" dxfId="7"/>
      <tableStyleElement type="firstRowStripe" dxfId="6"/>
      <tableStyleElement type="secondRowStripe" dxfId="5"/>
    </tableStyle>
    <tableStyle name="HOJA DE DATOS-style 2" pivot="0" count="3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91-4FAD-B958-1FF2416529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91-4FAD-B958-1FF2416529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491-4FAD-B958-1FF2416529EA}"/>
              </c:ext>
            </c:extLst>
          </c:dPt>
          <c:cat>
            <c:strRef>
              <c:f>Grafico!$B$2:$D$2</c:f>
              <c:strCache>
                <c:ptCount val="3"/>
                <c:pt idx="0">
                  <c:v>Abogados</c:v>
                </c:pt>
                <c:pt idx="1">
                  <c:v>Gerentes</c:v>
                </c:pt>
                <c:pt idx="2">
                  <c:v>Administrativos</c:v>
                </c:pt>
              </c:strCache>
            </c:strRef>
          </c:cat>
          <c:val>
            <c:numRef>
              <c:f>Grafico!$B$3:$D$3</c:f>
              <c:numCache>
                <c:formatCode>General</c:formatCode>
                <c:ptCount val="3"/>
                <c:pt idx="0">
                  <c:v>2</c:v>
                </c:pt>
                <c:pt idx="1">
                  <c:v>11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C-47F5-AA12-D04F1F19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84-428C-B876-8B9E540B20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84-428C-B876-8B9E540B20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84-428C-B876-8B9E540B20D4}"/>
              </c:ext>
            </c:extLst>
          </c:dPt>
          <c:cat>
            <c:strRef>
              <c:f>Grafico!$I$2:$K$2</c:f>
              <c:strCache>
                <c:ptCount val="3"/>
                <c:pt idx="0">
                  <c:v>Cordoba </c:v>
                </c:pt>
                <c:pt idx="1">
                  <c:v>Buenos Aires</c:v>
                </c:pt>
                <c:pt idx="2">
                  <c:v>Santa Fe</c:v>
                </c:pt>
              </c:strCache>
            </c:strRef>
          </c:cat>
          <c:val>
            <c:numRef>
              <c:f>Grafico!$I$3:$K$3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5-4A30-9F2A-FA4992834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371475</xdr:colOff>
      <xdr:row>2</xdr:row>
      <xdr:rowOff>47625</xdr:rowOff>
    </xdr:from>
    <xdr:ext cx="5200650" cy="198120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543674" y="438150"/>
          <a:ext cx="5534025" cy="1943100"/>
        </a:xfrm>
        <a:prstGeom prst="rect">
          <a:avLst/>
        </a:prstGeom>
        <a:gradFill rotWithShape="1">
          <a:gsLst>
            <a:gs pos="0">
              <a:schemeClr val="accent1">
                <a:lumMod val="110000"/>
                <a:satMod val="105000"/>
                <a:tint val="67000"/>
              </a:schemeClr>
            </a:gs>
            <a:gs pos="50000">
              <a:schemeClr val="accent1">
                <a:lumMod val="105000"/>
                <a:satMod val="103000"/>
                <a:tint val="73000"/>
              </a:schemeClr>
            </a:gs>
            <a:gs pos="100000">
              <a:schemeClr val="accent1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1"/>
          </a:solidFill>
          <a:prstDash val="solid"/>
          <a:miter lim="800000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cuantos administrativos trabajan en Santa Fe.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2)Cuanto se invierte en  la Provincia de Buenos Aires  en abogados.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Nombre de la provincia que mas recaudo.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cuantos administrativos, gerentes y  abogados  trabajan en la empresa.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 Cuanto personal esta en  la empresa hace mas de 5 años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 Cantidad de Empleados por Provincia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 Calcular a Euro cuanto equivale cada uno de los sueldos 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8) Graficar los puntos 4 y 6 en la hoja Grafico</a:t>
          </a:r>
          <a:r>
            <a:rPr lang="es-AR"/>
            <a:t> </a:t>
          </a:r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9) Graficar el Punto 9 en Hoja Grafico</a:t>
          </a:r>
          <a:endParaRPr lang="es-AR"/>
        </a:p>
        <a:p>
          <a:r>
            <a:rPr lang="es-AR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10) Buscar por legajo e informar nombre, ocupacion e ingreso</a:t>
          </a:r>
          <a:r>
            <a:rPr lang="es-AR"/>
            <a:t> </a:t>
          </a:r>
          <a:endParaRPr lang="es-AR"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180975</xdr:rowOff>
    </xdr:from>
    <xdr:to>
      <xdr:col>5</xdr:col>
      <xdr:colOff>676275</xdr:colOff>
      <xdr:row>18</xdr:row>
      <xdr:rowOff>66675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4</xdr:row>
      <xdr:rowOff>9525</xdr:rowOff>
    </xdr:from>
    <xdr:to>
      <xdr:col>12</xdr:col>
      <xdr:colOff>647700</xdr:colOff>
      <xdr:row>18</xdr:row>
      <xdr:rowOff>85725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1" displayName="Table_1" ref="A2:J22">
  <tableColumns count="10">
    <tableColumn id="1" name="LEGAJO"/>
    <tableColumn id="2" name="NOMBRE"/>
    <tableColumn id="3" name="FECHA DE NAC."/>
    <tableColumn id="4" name="LOCALIDAD"/>
    <tableColumn id="5" name="PROVINCIA"/>
    <tableColumn id="6" name="CARGO"/>
    <tableColumn id="7" name="AÑOS DE TRABAJO"/>
    <tableColumn id="8" name="Edad del empleado"/>
    <tableColumn id="9" name="Sueldo en Pesos" dataDxfId="1">
      <calculatedColumnFormula>IF(F3="Administrativo",$M$5,IF(F3="Gerente",$M$6,$M$7))</calculatedColumnFormula>
    </tableColumn>
    <tableColumn id="10" name="Sueldo En Dolares" dataDxfId="0">
      <calculatedColumnFormula>Table_1[[#This Row],[Sueldo en Pesos]]/740</calculatedColumnFormula>
    </tableColumn>
  </tableColumns>
  <tableStyleInfo name="HOJA DE DATOS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L4:M7">
  <tableColumns count="2">
    <tableColumn id="1" name="CARGO"/>
    <tableColumn id="2" name="SUELDO"/>
  </tableColumns>
  <tableStyleInfo name="HOJA DE DATOS-style 2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4"/>
  <sheetViews>
    <sheetView tabSelected="1" topLeftCell="C10" workbookViewId="0">
      <selection activeCell="L22" sqref="L22"/>
    </sheetView>
  </sheetViews>
  <sheetFormatPr baseColWidth="10" defaultColWidth="14.42578125" defaultRowHeight="15" customHeight="1"/>
  <cols>
    <col min="1" max="2" width="10.7109375" customWidth="1"/>
    <col min="3" max="3" width="17.28515625" customWidth="1"/>
    <col min="4" max="4" width="13.85546875" customWidth="1"/>
    <col min="5" max="5" width="15.5703125" customWidth="1"/>
    <col min="6" max="6" width="13" customWidth="1"/>
    <col min="7" max="7" width="20.7109375" customWidth="1"/>
    <col min="8" max="8" width="20.5703125" customWidth="1"/>
    <col min="9" max="9" width="17.85546875" customWidth="1"/>
    <col min="10" max="10" width="19.85546875" customWidth="1"/>
    <col min="11" max="11" width="10.7109375" customWidth="1"/>
    <col min="12" max="13" width="14.140625" customWidth="1"/>
    <col min="14" max="14" width="12.85546875" customWidth="1"/>
    <col min="15" max="16383" width="10.7109375" customWidth="1"/>
  </cols>
  <sheetData>
    <row r="1" spans="1:14 16383:16383" ht="19.5" customHeight="1">
      <c r="A1" s="1"/>
      <c r="G1" s="2"/>
      <c r="XFC1">
        <v>9</v>
      </c>
    </row>
    <row r="2" spans="1:14 16383:16383" ht="30" customHeight="1">
      <c r="A2" s="3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30" t="s">
        <v>6</v>
      </c>
      <c r="H2" s="31" t="s">
        <v>7</v>
      </c>
      <c r="I2" s="31" t="s">
        <v>8</v>
      </c>
      <c r="J2" s="31" t="s">
        <v>9</v>
      </c>
      <c r="L2" s="6">
        <f ca="1">TODAY()</f>
        <v>45196</v>
      </c>
      <c r="N2" s="32" t="s">
        <v>10</v>
      </c>
    </row>
    <row r="3" spans="1:14 16383:16383" ht="24.75" customHeight="1">
      <c r="A3" s="7">
        <v>1</v>
      </c>
      <c r="B3" s="8" t="s">
        <v>11</v>
      </c>
      <c r="C3" s="9">
        <v>35949</v>
      </c>
      <c r="D3" s="8" t="s">
        <v>12</v>
      </c>
      <c r="E3" s="8" t="s">
        <v>13</v>
      </c>
      <c r="F3" s="10" t="s">
        <v>14</v>
      </c>
      <c r="G3" s="11">
        <v>5</v>
      </c>
      <c r="H3" s="12"/>
      <c r="I3" s="13">
        <f t="shared" ref="I3:I22" si="0">IF(F3="Administrativo",$M$5,IF(F3="Gerente",$M$6,$M$7))</f>
        <v>3000000</v>
      </c>
      <c r="J3" s="58">
        <f>Table_1[[#This Row],[Sueldo en Pesos]]/740</f>
        <v>4054.0540540540542</v>
      </c>
      <c r="K3" s="14"/>
      <c r="N3" s="33">
        <v>740</v>
      </c>
    </row>
    <row r="4" spans="1:14 16383:16383" ht="24.75" customHeight="1">
      <c r="A4" s="15">
        <v>2</v>
      </c>
      <c r="B4" s="16" t="s">
        <v>15</v>
      </c>
      <c r="C4" s="17">
        <v>20068</v>
      </c>
      <c r="D4" s="16" t="s">
        <v>12</v>
      </c>
      <c r="E4" s="16" t="s">
        <v>13</v>
      </c>
      <c r="F4" s="10" t="s">
        <v>16</v>
      </c>
      <c r="G4" s="18">
        <v>23</v>
      </c>
      <c r="H4" s="12"/>
      <c r="I4" s="13">
        <f t="shared" si="0"/>
        <v>1200000</v>
      </c>
      <c r="J4" s="58">
        <f>Table_1[[#This Row],[Sueldo en Pesos]]/740</f>
        <v>1621.6216216216217</v>
      </c>
      <c r="K4" s="14"/>
      <c r="L4" s="19" t="s">
        <v>5</v>
      </c>
      <c r="M4" s="19" t="s">
        <v>17</v>
      </c>
    </row>
    <row r="5" spans="1:14 16383:16383" ht="24.75" customHeight="1">
      <c r="A5" s="15">
        <v>3</v>
      </c>
      <c r="B5" s="16" t="s">
        <v>18</v>
      </c>
      <c r="C5" s="17">
        <v>23352</v>
      </c>
      <c r="D5" s="16" t="s">
        <v>12</v>
      </c>
      <c r="E5" s="16" t="s">
        <v>13</v>
      </c>
      <c r="F5" s="10" t="s">
        <v>16</v>
      </c>
      <c r="G5" s="18">
        <v>1</v>
      </c>
      <c r="H5" s="12"/>
      <c r="I5" s="13">
        <f t="shared" si="0"/>
        <v>1200000</v>
      </c>
      <c r="J5" s="58">
        <f>Table_1[[#This Row],[Sueldo en Pesos]]/740</f>
        <v>1621.6216216216217</v>
      </c>
      <c r="K5" s="14"/>
      <c r="L5" s="20" t="s">
        <v>19</v>
      </c>
      <c r="M5" s="21">
        <v>650000</v>
      </c>
    </row>
    <row r="6" spans="1:14 16383:16383" ht="24.75" customHeight="1">
      <c r="A6" s="15">
        <v>4</v>
      </c>
      <c r="B6" s="16" t="s">
        <v>20</v>
      </c>
      <c r="C6" s="17">
        <v>33156</v>
      </c>
      <c r="D6" s="16" t="s">
        <v>12</v>
      </c>
      <c r="E6" s="16" t="s">
        <v>13</v>
      </c>
      <c r="F6" s="10" t="s">
        <v>16</v>
      </c>
      <c r="G6" s="18">
        <v>9</v>
      </c>
      <c r="H6" s="12"/>
      <c r="I6" s="13">
        <f t="shared" si="0"/>
        <v>1200000</v>
      </c>
      <c r="J6" s="58">
        <f>Table_1[[#This Row],[Sueldo en Pesos]]/740</f>
        <v>1621.6216216216217</v>
      </c>
      <c r="K6" s="14"/>
      <c r="L6" s="20" t="s">
        <v>16</v>
      </c>
      <c r="M6" s="21">
        <v>1200000</v>
      </c>
    </row>
    <row r="7" spans="1:14 16383:16383" ht="24.75" customHeight="1">
      <c r="A7" s="15">
        <v>5</v>
      </c>
      <c r="B7" s="16" t="s">
        <v>21</v>
      </c>
      <c r="C7" s="17">
        <v>31222</v>
      </c>
      <c r="D7" s="16" t="s">
        <v>22</v>
      </c>
      <c r="E7" s="16" t="s">
        <v>23</v>
      </c>
      <c r="F7" s="10" t="s">
        <v>16</v>
      </c>
      <c r="G7" s="18">
        <v>7</v>
      </c>
      <c r="H7" s="12"/>
      <c r="I7" s="13">
        <f t="shared" si="0"/>
        <v>1200000</v>
      </c>
      <c r="J7" s="58">
        <f>Table_1[[#This Row],[Sueldo en Pesos]]/740</f>
        <v>1621.6216216216217</v>
      </c>
      <c r="K7" s="14"/>
      <c r="L7" s="20" t="s">
        <v>14</v>
      </c>
      <c r="M7" s="21">
        <v>3000000</v>
      </c>
    </row>
    <row r="8" spans="1:14 16383:16383" ht="24.75" customHeight="1">
      <c r="A8" s="15">
        <v>6</v>
      </c>
      <c r="B8" s="16" t="s">
        <v>24</v>
      </c>
      <c r="C8" s="17">
        <v>26697</v>
      </c>
      <c r="D8" s="16" t="s">
        <v>22</v>
      </c>
      <c r="E8" s="16" t="s">
        <v>23</v>
      </c>
      <c r="F8" s="10" t="s">
        <v>16</v>
      </c>
      <c r="G8" s="18">
        <v>5</v>
      </c>
      <c r="H8" s="12"/>
      <c r="I8" s="13">
        <f t="shared" si="0"/>
        <v>1200000</v>
      </c>
      <c r="J8" s="58">
        <f>Table_1[[#This Row],[Sueldo en Pesos]]/740</f>
        <v>1621.6216216216217</v>
      </c>
      <c r="K8" s="14"/>
    </row>
    <row r="9" spans="1:14 16383:16383" ht="24.75" customHeight="1">
      <c r="A9" s="15">
        <v>7</v>
      </c>
      <c r="B9" s="16" t="s">
        <v>25</v>
      </c>
      <c r="C9" s="17">
        <v>34952</v>
      </c>
      <c r="D9" s="16" t="s">
        <v>22</v>
      </c>
      <c r="E9" s="16" t="s">
        <v>23</v>
      </c>
      <c r="F9" s="10" t="s">
        <v>16</v>
      </c>
      <c r="G9" s="18">
        <v>8</v>
      </c>
      <c r="H9" s="12"/>
      <c r="I9" s="13">
        <f t="shared" si="0"/>
        <v>1200000</v>
      </c>
      <c r="J9" s="58">
        <f>Table_1[[#This Row],[Sueldo en Pesos]]/740</f>
        <v>1621.6216216216217</v>
      </c>
      <c r="K9" s="14"/>
    </row>
    <row r="10" spans="1:14 16383:16383" ht="24.75" customHeight="1">
      <c r="A10" s="15">
        <v>8</v>
      </c>
      <c r="B10" s="16" t="s">
        <v>26</v>
      </c>
      <c r="C10" s="17">
        <v>35139</v>
      </c>
      <c r="D10" s="16" t="s">
        <v>22</v>
      </c>
      <c r="E10" s="16" t="s">
        <v>23</v>
      </c>
      <c r="F10" s="10" t="s">
        <v>16</v>
      </c>
      <c r="G10" s="18">
        <v>12</v>
      </c>
      <c r="H10" s="12"/>
      <c r="I10" s="13">
        <f t="shared" si="0"/>
        <v>1200000</v>
      </c>
      <c r="J10" s="58">
        <f>Table_1[[#This Row],[Sueldo en Pesos]]/740</f>
        <v>1621.6216216216217</v>
      </c>
      <c r="K10" s="14"/>
    </row>
    <row r="11" spans="1:14 16383:16383" ht="24.75" customHeight="1">
      <c r="A11" s="15">
        <v>9</v>
      </c>
      <c r="B11" s="16" t="s">
        <v>27</v>
      </c>
      <c r="C11" s="17">
        <v>30241</v>
      </c>
      <c r="D11" s="16" t="s">
        <v>28</v>
      </c>
      <c r="E11" s="16" t="s">
        <v>29</v>
      </c>
      <c r="F11" s="10" t="s">
        <v>19</v>
      </c>
      <c r="G11" s="18">
        <v>10</v>
      </c>
      <c r="H11" s="12"/>
      <c r="I11" s="13">
        <f t="shared" si="0"/>
        <v>650000</v>
      </c>
      <c r="J11" s="58">
        <f>Table_1[[#This Row],[Sueldo en Pesos]]/740</f>
        <v>878.37837837837833</v>
      </c>
      <c r="K11" s="14"/>
    </row>
    <row r="12" spans="1:14 16383:16383" ht="24.75" customHeight="1">
      <c r="A12" s="15">
        <v>10</v>
      </c>
      <c r="B12" s="16" t="s">
        <v>30</v>
      </c>
      <c r="C12" s="17">
        <v>31607</v>
      </c>
      <c r="D12" s="16" t="s">
        <v>28</v>
      </c>
      <c r="E12" s="16" t="s">
        <v>29</v>
      </c>
      <c r="F12" s="10" t="s">
        <v>19</v>
      </c>
      <c r="G12" s="18">
        <v>2</v>
      </c>
      <c r="H12" s="12"/>
      <c r="I12" s="13">
        <f t="shared" si="0"/>
        <v>650000</v>
      </c>
      <c r="J12" s="58">
        <f>Table_1[[#This Row],[Sueldo en Pesos]]/740</f>
        <v>878.37837837837833</v>
      </c>
      <c r="K12" s="14"/>
    </row>
    <row r="13" spans="1:14 16383:16383" ht="24.75" customHeight="1">
      <c r="A13" s="15">
        <v>11</v>
      </c>
      <c r="B13" s="16" t="s">
        <v>31</v>
      </c>
      <c r="C13" s="17">
        <v>34226</v>
      </c>
      <c r="D13" s="16" t="s">
        <v>28</v>
      </c>
      <c r="E13" s="16" t="s">
        <v>29</v>
      </c>
      <c r="F13" s="10" t="s">
        <v>19</v>
      </c>
      <c r="G13" s="18">
        <v>1</v>
      </c>
      <c r="H13" s="12"/>
      <c r="I13" s="13">
        <f t="shared" si="0"/>
        <v>650000</v>
      </c>
      <c r="J13" s="58">
        <f>Table_1[[#This Row],[Sueldo en Pesos]]/740</f>
        <v>878.37837837837833</v>
      </c>
      <c r="K13" s="14"/>
    </row>
    <row r="14" spans="1:14 16383:16383" ht="24.75" customHeight="1">
      <c r="A14" s="15">
        <v>12</v>
      </c>
      <c r="B14" s="16" t="s">
        <v>32</v>
      </c>
      <c r="C14" s="17">
        <v>25600</v>
      </c>
      <c r="D14" s="16" t="s">
        <v>28</v>
      </c>
      <c r="E14" s="16" t="s">
        <v>29</v>
      </c>
      <c r="F14" s="10" t="s">
        <v>16</v>
      </c>
      <c r="G14" s="18">
        <v>11</v>
      </c>
      <c r="H14" s="12"/>
      <c r="I14" s="13">
        <f t="shared" si="0"/>
        <v>1200000</v>
      </c>
      <c r="J14" s="58">
        <f>Table_1[[#This Row],[Sueldo en Pesos]]/740</f>
        <v>1621.6216216216217</v>
      </c>
      <c r="K14" s="14"/>
    </row>
    <row r="15" spans="1:14 16383:16383" ht="24.75" customHeight="1">
      <c r="A15" s="15">
        <v>13</v>
      </c>
      <c r="B15" s="16" t="s">
        <v>33</v>
      </c>
      <c r="C15" s="17">
        <v>32651</v>
      </c>
      <c r="D15" s="16" t="s">
        <v>28</v>
      </c>
      <c r="E15" s="16" t="s">
        <v>29</v>
      </c>
      <c r="F15" s="10" t="s">
        <v>16</v>
      </c>
      <c r="G15" s="18">
        <v>2</v>
      </c>
      <c r="H15" s="12"/>
      <c r="I15" s="13">
        <f t="shared" si="0"/>
        <v>1200000</v>
      </c>
      <c r="J15" s="58">
        <f>Table_1[[#This Row],[Sueldo en Pesos]]/740</f>
        <v>1621.6216216216217</v>
      </c>
      <c r="K15" s="14"/>
    </row>
    <row r="16" spans="1:14 16383:16383" ht="24.75" customHeight="1">
      <c r="A16" s="15">
        <v>14</v>
      </c>
      <c r="B16" s="16" t="s">
        <v>34</v>
      </c>
      <c r="C16" s="17">
        <v>33101</v>
      </c>
      <c r="D16" s="16" t="s">
        <v>28</v>
      </c>
      <c r="E16" s="16" t="s">
        <v>29</v>
      </c>
      <c r="F16" s="10" t="s">
        <v>19</v>
      </c>
      <c r="G16" s="18">
        <v>3</v>
      </c>
      <c r="H16" s="12"/>
      <c r="I16" s="13">
        <f t="shared" si="0"/>
        <v>650000</v>
      </c>
      <c r="J16" s="58">
        <f>Table_1[[#This Row],[Sueldo en Pesos]]/740</f>
        <v>878.37837837837833</v>
      </c>
      <c r="K16" s="14"/>
    </row>
    <row r="17" spans="1:11" ht="24.75" customHeight="1">
      <c r="A17" s="15">
        <v>15</v>
      </c>
      <c r="B17" s="16" t="s">
        <v>35</v>
      </c>
      <c r="C17" s="17">
        <v>36558</v>
      </c>
      <c r="D17" s="16" t="s">
        <v>28</v>
      </c>
      <c r="E17" s="16" t="s">
        <v>29</v>
      </c>
      <c r="F17" s="10" t="s">
        <v>19</v>
      </c>
      <c r="G17" s="18">
        <v>5</v>
      </c>
      <c r="H17" s="12"/>
      <c r="I17" s="13">
        <f t="shared" si="0"/>
        <v>650000</v>
      </c>
      <c r="J17" s="58">
        <f>Table_1[[#This Row],[Sueldo en Pesos]]/740</f>
        <v>878.37837837837833</v>
      </c>
      <c r="K17" s="14"/>
    </row>
    <row r="18" spans="1:11" ht="24.75" customHeight="1">
      <c r="A18" s="15">
        <v>16</v>
      </c>
      <c r="B18" s="16" t="s">
        <v>36</v>
      </c>
      <c r="C18" s="17">
        <v>35046</v>
      </c>
      <c r="D18" s="16" t="s">
        <v>37</v>
      </c>
      <c r="E18" s="16" t="s">
        <v>29</v>
      </c>
      <c r="F18" s="10" t="s">
        <v>14</v>
      </c>
      <c r="G18" s="18">
        <v>5</v>
      </c>
      <c r="H18" s="12"/>
      <c r="I18" s="13">
        <f t="shared" si="0"/>
        <v>3000000</v>
      </c>
      <c r="J18" s="58">
        <f>Table_1[[#This Row],[Sueldo en Pesos]]/740</f>
        <v>4054.0540540540542</v>
      </c>
      <c r="K18" s="14"/>
    </row>
    <row r="19" spans="1:11" ht="24.75" customHeight="1">
      <c r="A19" s="15">
        <v>17</v>
      </c>
      <c r="B19" s="16" t="s">
        <v>38</v>
      </c>
      <c r="C19" s="17">
        <v>29177</v>
      </c>
      <c r="D19" s="16" t="s">
        <v>39</v>
      </c>
      <c r="E19" s="16" t="s">
        <v>13</v>
      </c>
      <c r="F19" s="10" t="s">
        <v>16</v>
      </c>
      <c r="G19" s="18">
        <v>25</v>
      </c>
      <c r="H19" s="12"/>
      <c r="I19" s="13">
        <f t="shared" si="0"/>
        <v>1200000</v>
      </c>
      <c r="J19" s="58">
        <f>Table_1[[#This Row],[Sueldo en Pesos]]/740</f>
        <v>1621.6216216216217</v>
      </c>
      <c r="K19" s="14"/>
    </row>
    <row r="20" spans="1:11" ht="24.75" customHeight="1">
      <c r="A20" s="15">
        <v>18</v>
      </c>
      <c r="B20" s="16" t="s">
        <v>40</v>
      </c>
      <c r="C20" s="17">
        <v>30136</v>
      </c>
      <c r="D20" s="16" t="s">
        <v>39</v>
      </c>
      <c r="E20" s="16" t="s">
        <v>13</v>
      </c>
      <c r="F20" s="10" t="s">
        <v>19</v>
      </c>
      <c r="G20" s="18">
        <v>6</v>
      </c>
      <c r="H20" s="12"/>
      <c r="I20" s="13">
        <f t="shared" si="0"/>
        <v>650000</v>
      </c>
      <c r="J20" s="58">
        <f>Table_1[[#This Row],[Sueldo en Pesos]]/740</f>
        <v>878.37837837837833</v>
      </c>
      <c r="K20" s="14"/>
    </row>
    <row r="21" spans="1:11" ht="24.75" customHeight="1">
      <c r="A21" s="15">
        <v>19</v>
      </c>
      <c r="B21" s="16" t="s">
        <v>41</v>
      </c>
      <c r="C21" s="17">
        <v>36161</v>
      </c>
      <c r="D21" s="16" t="s">
        <v>39</v>
      </c>
      <c r="E21" s="16" t="s">
        <v>13</v>
      </c>
      <c r="F21" s="10" t="s">
        <v>19</v>
      </c>
      <c r="G21" s="18">
        <v>9</v>
      </c>
      <c r="H21" s="12"/>
      <c r="I21" s="13">
        <f t="shared" si="0"/>
        <v>650000</v>
      </c>
      <c r="J21" s="58">
        <f>Table_1[[#This Row],[Sueldo en Pesos]]/740</f>
        <v>878.37837837837833</v>
      </c>
      <c r="K21" s="14"/>
    </row>
    <row r="22" spans="1:11" ht="24.75" customHeight="1">
      <c r="A22" s="15">
        <v>20</v>
      </c>
      <c r="B22" s="16" t="s">
        <v>42</v>
      </c>
      <c r="C22" s="17">
        <v>27123</v>
      </c>
      <c r="D22" s="16" t="s">
        <v>39</v>
      </c>
      <c r="E22" s="16" t="s">
        <v>13</v>
      </c>
      <c r="F22" s="10" t="s">
        <v>16</v>
      </c>
      <c r="G22" s="18">
        <v>2</v>
      </c>
      <c r="H22" s="12"/>
      <c r="I22" s="13">
        <f t="shared" si="0"/>
        <v>1200000</v>
      </c>
      <c r="J22" s="58">
        <f>Table_1[[#This Row],[Sueldo en Pesos]]/740</f>
        <v>1621.6216216216217</v>
      </c>
      <c r="K22" s="14"/>
    </row>
    <row r="23" spans="1:11" ht="24.75" customHeight="1"/>
    <row r="24" spans="1:11" ht="24.75" customHeight="1"/>
  </sheetData>
  <pageMargins left="0.7" right="0.7" top="0.75" bottom="0.75" header="0" footer="0"/>
  <pageSetup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00"/>
  <sheetViews>
    <sheetView workbookViewId="0">
      <selection activeCell="H19" sqref="H19"/>
    </sheetView>
  </sheetViews>
  <sheetFormatPr baseColWidth="10" defaultColWidth="14.42578125" defaultRowHeight="15" customHeight="1"/>
  <cols>
    <col min="1" max="1" width="18.5703125" customWidth="1"/>
    <col min="2" max="2" width="16.5703125" customWidth="1"/>
    <col min="3" max="3" width="14.5703125" customWidth="1"/>
    <col min="4" max="4" width="22.5703125" customWidth="1"/>
    <col min="5" max="14" width="10.7109375" customWidth="1"/>
  </cols>
  <sheetData>
    <row r="2" spans="1:6">
      <c r="A2" s="22" t="s">
        <v>43</v>
      </c>
      <c r="D2" s="22" t="s">
        <v>44</v>
      </c>
    </row>
    <row r="3" spans="1:6" ht="26.25">
      <c r="A3" s="23" t="s">
        <v>45</v>
      </c>
      <c r="B3" s="24" t="s">
        <v>46</v>
      </c>
      <c r="D3" s="25" t="s">
        <v>47</v>
      </c>
      <c r="E3" s="26" t="s">
        <v>48</v>
      </c>
    </row>
    <row r="4" spans="1:6" ht="30" customHeight="1">
      <c r="A4" s="27" t="s">
        <v>14</v>
      </c>
      <c r="B4" s="49">
        <f>Respuestas!K23</f>
        <v>2</v>
      </c>
      <c r="D4" s="27" t="s">
        <v>13</v>
      </c>
      <c r="E4" s="24">
        <f>Respuestas!S24</f>
        <v>8</v>
      </c>
    </row>
    <row r="5" spans="1:6" ht="30" customHeight="1">
      <c r="A5" s="27" t="s">
        <v>16</v>
      </c>
      <c r="B5" s="50">
        <f>Respuestas!L23</f>
        <v>11</v>
      </c>
      <c r="D5" s="27" t="s">
        <v>23</v>
      </c>
      <c r="E5" s="24">
        <f>Respuestas!U24</f>
        <v>4</v>
      </c>
    </row>
    <row r="6" spans="1:6" ht="30" customHeight="1">
      <c r="A6" s="27" t="s">
        <v>19</v>
      </c>
      <c r="B6" s="50">
        <f>Respuestas!M23</f>
        <v>7</v>
      </c>
      <c r="D6" s="27" t="s">
        <v>29</v>
      </c>
      <c r="E6" s="24">
        <f>Respuestas!T24</f>
        <v>8</v>
      </c>
    </row>
    <row r="10" spans="1:6">
      <c r="A10" s="22" t="s">
        <v>49</v>
      </c>
      <c r="D10" s="22" t="s">
        <v>50</v>
      </c>
    </row>
    <row r="11" spans="1:6" ht="38.25">
      <c r="A11" s="25" t="s">
        <v>47</v>
      </c>
      <c r="B11" s="28" t="s">
        <v>51</v>
      </c>
      <c r="D11" s="51">
        <f>Respuestas!P24</f>
        <v>11</v>
      </c>
    </row>
    <row r="12" spans="1:6" ht="24.75" customHeight="1">
      <c r="A12" s="27" t="s">
        <v>13</v>
      </c>
      <c r="B12" s="54">
        <f>Respuestas!G2</f>
        <v>10300000</v>
      </c>
    </row>
    <row r="13" spans="1:6" ht="24.75" customHeight="1">
      <c r="A13" s="27" t="s">
        <v>23</v>
      </c>
      <c r="B13" s="54">
        <f>Respuestas!G4</f>
        <v>4800000</v>
      </c>
      <c r="D13" s="44" t="s">
        <v>52</v>
      </c>
      <c r="E13" s="45"/>
      <c r="F13" s="46"/>
    </row>
    <row r="14" spans="1:6" ht="24.75" customHeight="1">
      <c r="A14" s="27" t="s">
        <v>29</v>
      </c>
      <c r="B14" s="54">
        <f>Respuestas!G3</f>
        <v>8650000</v>
      </c>
      <c r="D14" s="29" t="s">
        <v>53</v>
      </c>
      <c r="E14" s="55">
        <f>Respuestas!H5</f>
        <v>10300000</v>
      </c>
      <c r="F14" s="56"/>
    </row>
    <row r="15" spans="1:6" ht="21.75" customHeight="1">
      <c r="D15" s="29" t="s">
        <v>54</v>
      </c>
      <c r="E15" s="42" t="str">
        <f>Respuestas!H6</f>
        <v>Cordoba</v>
      </c>
      <c r="F15" s="43"/>
    </row>
    <row r="17" spans="1:4">
      <c r="A17" s="22" t="s">
        <v>55</v>
      </c>
    </row>
    <row r="18" spans="1:4">
      <c r="A18" s="34" t="s">
        <v>56</v>
      </c>
      <c r="B18" s="34" t="s">
        <v>57</v>
      </c>
      <c r="C18" s="34" t="s">
        <v>58</v>
      </c>
      <c r="D18" s="34" t="s">
        <v>59</v>
      </c>
    </row>
    <row r="19" spans="1:4">
      <c r="A19" s="52">
        <v>14</v>
      </c>
      <c r="B19" s="52" t="str">
        <f>VLOOKUP(A19,Table_1[],2,FALSE)</f>
        <v>Esther</v>
      </c>
      <c r="C19" s="52" t="str">
        <f>VLOOKUP(A19,Table_1[],6,FALSE)</f>
        <v>Administrativo</v>
      </c>
      <c r="D19" s="53">
        <f>VLOOKUP(A19,Table_1[],9,FALSE)</f>
        <v>650000</v>
      </c>
    </row>
    <row r="21" spans="1:4" ht="15.75" customHeight="1"/>
    <row r="22" spans="1:4" ht="15.75" customHeight="1"/>
    <row r="23" spans="1:4" ht="15.75" customHeight="1"/>
    <row r="24" spans="1:4" ht="15.75" customHeight="1"/>
    <row r="25" spans="1:4" ht="15.75" customHeight="1"/>
    <row r="26" spans="1:4" ht="15.75" customHeight="1"/>
    <row r="27" spans="1:4" ht="15.75" customHeight="1"/>
    <row r="28" spans="1:4" ht="15.75" customHeight="1"/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3">
    <mergeCell ref="E15:F15"/>
    <mergeCell ref="E14:F14"/>
    <mergeCell ref="D13:F13"/>
  </mergeCells>
  <pageMargins left="0.7" right="0.7" top="0.75" bottom="0.75" header="0" footer="0"/>
  <pageSetup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'HOJA DE DATOS'!$A$3:$A$22</xm:f>
          </x14:formula1>
          <xm:sqref>A19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L3" sqref="L3"/>
    </sheetView>
  </sheetViews>
  <sheetFormatPr baseColWidth="10" defaultColWidth="14.42578125" defaultRowHeight="15" customHeight="1"/>
  <cols>
    <col min="1" max="2" width="10.7109375" customWidth="1"/>
    <col min="3" max="3" width="15.5703125" customWidth="1"/>
    <col min="4" max="4" width="14.7109375" customWidth="1"/>
    <col min="5" max="9" width="10.7109375" customWidth="1"/>
    <col min="10" max="10" width="12.42578125" customWidth="1"/>
    <col min="11" max="11" width="10.7109375" customWidth="1"/>
  </cols>
  <sheetData>
    <row r="1" spans="1:11" ht="15" customHeight="1">
      <c r="A1" s="40" t="s">
        <v>65</v>
      </c>
      <c r="B1" s="38"/>
      <c r="C1" s="38"/>
      <c r="D1" s="38"/>
      <c r="E1" s="36"/>
      <c r="F1" s="36"/>
      <c r="G1" s="36"/>
      <c r="H1" s="40" t="s">
        <v>70</v>
      </c>
      <c r="I1" s="38"/>
      <c r="J1" s="38"/>
      <c r="K1" s="38"/>
    </row>
    <row r="2" spans="1:11" ht="15" customHeight="1">
      <c r="A2" s="48"/>
      <c r="B2" s="38" t="s">
        <v>66</v>
      </c>
      <c r="C2" s="38" t="s">
        <v>67</v>
      </c>
      <c r="D2" s="38" t="s">
        <v>68</v>
      </c>
      <c r="E2" s="36"/>
      <c r="F2" s="36"/>
      <c r="G2" s="36"/>
      <c r="H2" s="38"/>
      <c r="I2" s="38" t="s">
        <v>71</v>
      </c>
      <c r="J2" s="38" t="s">
        <v>29</v>
      </c>
      <c r="K2" s="38" t="s">
        <v>23</v>
      </c>
    </row>
    <row r="3" spans="1:11" ht="15" customHeight="1">
      <c r="A3" s="48"/>
      <c r="B3" s="38">
        <f>Respuestas!K23</f>
        <v>2</v>
      </c>
      <c r="C3" s="38">
        <f>Respuestas!L23</f>
        <v>11</v>
      </c>
      <c r="D3" s="38">
        <f>Respuestas!M23</f>
        <v>7</v>
      </c>
      <c r="E3" s="36"/>
      <c r="F3" s="36"/>
      <c r="G3" s="36"/>
      <c r="H3" s="38"/>
      <c r="I3" s="38">
        <f>Respuestas!S24</f>
        <v>8</v>
      </c>
      <c r="J3" s="38">
        <f>Respuestas!T24</f>
        <v>8</v>
      </c>
      <c r="K3" s="38">
        <f>Respuestas!U24</f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>
      <selection activeCell="F19" sqref="F19"/>
    </sheetView>
  </sheetViews>
  <sheetFormatPr baseColWidth="10" defaultRowHeight="15"/>
  <cols>
    <col min="1" max="1" width="11.85546875" bestFit="1" customWidth="1"/>
    <col min="4" max="4" width="11.85546875" bestFit="1" customWidth="1"/>
    <col min="5" max="5" width="11.5703125" bestFit="1" customWidth="1"/>
    <col min="7" max="7" width="14.140625" bestFit="1" customWidth="1"/>
    <col min="8" max="8" width="13.7109375" customWidth="1"/>
    <col min="13" max="13" width="15.140625" customWidth="1"/>
    <col min="20" max="20" width="13.140625" customWidth="1"/>
  </cols>
  <sheetData>
    <row r="1" spans="1:23">
      <c r="A1" s="40" t="s">
        <v>60</v>
      </c>
      <c r="B1" s="38"/>
      <c r="C1" s="37"/>
      <c r="D1" s="40" t="s">
        <v>62</v>
      </c>
      <c r="E1" s="38"/>
      <c r="F1" s="37"/>
      <c r="G1" s="40" t="s">
        <v>63</v>
      </c>
      <c r="H1" s="38"/>
      <c r="I1" s="36"/>
      <c r="J1" s="40" t="s">
        <v>65</v>
      </c>
      <c r="K1" s="41" t="s">
        <v>66</v>
      </c>
      <c r="L1" s="41" t="s">
        <v>67</v>
      </c>
      <c r="M1" s="41" t="s">
        <v>68</v>
      </c>
      <c r="N1" s="36"/>
      <c r="O1" s="40" t="s">
        <v>69</v>
      </c>
      <c r="P1" s="38"/>
      <c r="Q1" s="36"/>
      <c r="R1" s="40" t="s">
        <v>70</v>
      </c>
      <c r="S1" s="41" t="s">
        <v>13</v>
      </c>
      <c r="T1" s="41" t="s">
        <v>29</v>
      </c>
      <c r="U1" s="41" t="s">
        <v>23</v>
      </c>
      <c r="W1" s="35"/>
    </row>
    <row r="2" spans="1:23">
      <c r="A2" s="38">
        <f>IF('HOJA DE DATOS'!E3="Santa Fe",1,0)</f>
        <v>0</v>
      </c>
      <c r="B2" s="38"/>
      <c r="C2" s="36"/>
      <c r="D2" s="38" t="b">
        <f>AND('HOJA DE DATOS'!E3="Buenos Aires",'HOJA DE DATOS'!F3="Abogado")</f>
        <v>0</v>
      </c>
      <c r="E2" s="38">
        <f>IF(D2=TRUE,1,0)</f>
        <v>0</v>
      </c>
      <c r="F2" s="36"/>
      <c r="G2" s="57">
        <f>SUMIF(Table_1[PROVINCIA],"=Cordoba",Table_1[Sueldo en Pesos])</f>
        <v>10300000</v>
      </c>
      <c r="H2" s="38" t="s">
        <v>13</v>
      </c>
      <c r="I2" s="36"/>
      <c r="J2" s="38"/>
      <c r="K2" s="38">
        <f>IF('HOJA DE DATOS'!F3="Abogado",1,0)</f>
        <v>1</v>
      </c>
      <c r="L2" s="38">
        <f>IF('HOJA DE DATOS'!F3="Gerente",1,0)</f>
        <v>0</v>
      </c>
      <c r="M2" s="38">
        <f>IF('HOJA DE DATOS'!F4="Administrativo",1,0)</f>
        <v>0</v>
      </c>
      <c r="N2" s="36"/>
      <c r="O2" s="38"/>
      <c r="P2" s="38">
        <f>IF('HOJA DE DATOS'!G3&gt;=5,1,0)</f>
        <v>1</v>
      </c>
      <c r="Q2" s="36"/>
      <c r="R2" s="38"/>
      <c r="S2" s="38">
        <f>IF('HOJA DE DATOS'!E3="Cordoba",1,0)</f>
        <v>1</v>
      </c>
      <c r="T2" s="38">
        <f>IF('HOJA DE DATOS'!E3="Buenos Aires",1,0)</f>
        <v>0</v>
      </c>
      <c r="U2" s="38">
        <f>IF('HOJA DE DATOS'!E3="Santa Fe",1,0)</f>
        <v>0</v>
      </c>
    </row>
    <row r="3" spans="1:23">
      <c r="A3" s="38">
        <f>IF('HOJA DE DATOS'!E4="Santa Fe",1,0)</f>
        <v>0</v>
      </c>
      <c r="B3" s="38"/>
      <c r="C3" s="36"/>
      <c r="D3" s="38" t="b">
        <f>AND('HOJA DE DATOS'!E4="Buenos Aires",'HOJA DE DATOS'!F4="Abogado")</f>
        <v>0</v>
      </c>
      <c r="E3" s="38">
        <f t="shared" ref="E3:E21" si="0">IF(D3=TRUE,1,0)</f>
        <v>0</v>
      </c>
      <c r="F3" s="36"/>
      <c r="G3" s="57">
        <f>SUMIF(Table_1[PROVINCIA],"=Buenos Aires",Table_1[Sueldo en Pesos])</f>
        <v>8650000</v>
      </c>
      <c r="H3" s="38" t="s">
        <v>29</v>
      </c>
      <c r="I3" s="36"/>
      <c r="J3" s="38"/>
      <c r="K3" s="38">
        <f>IF('HOJA DE DATOS'!F4="Abogado",1,0)</f>
        <v>0</v>
      </c>
      <c r="L3" s="38">
        <f>IF('HOJA DE DATOS'!F4="Gerente",1,0)</f>
        <v>1</v>
      </c>
      <c r="M3" s="38">
        <f>IF('HOJA DE DATOS'!F5="Administrativo",1,0)</f>
        <v>0</v>
      </c>
      <c r="N3" s="36"/>
      <c r="O3" s="38"/>
      <c r="P3" s="38">
        <f>IF('HOJA DE DATOS'!G4&gt;5,1,0)</f>
        <v>1</v>
      </c>
      <c r="Q3" s="36"/>
      <c r="R3" s="38"/>
      <c r="S3" s="38">
        <f>IF('HOJA DE DATOS'!E4="Cordoba",1,0)</f>
        <v>1</v>
      </c>
      <c r="T3" s="38">
        <f>IF('HOJA DE DATOS'!E4="Buenos Aires",1,0)</f>
        <v>0</v>
      </c>
      <c r="U3" s="38">
        <f>IF('HOJA DE DATOS'!E4="Santa Fe",1,0)</f>
        <v>0</v>
      </c>
    </row>
    <row r="4" spans="1:23">
      <c r="A4" s="38">
        <f>IF('HOJA DE DATOS'!E5="Santa Fe",1,0)</f>
        <v>0</v>
      </c>
      <c r="B4" s="38"/>
      <c r="C4" s="36"/>
      <c r="D4" s="38" t="b">
        <f>AND('HOJA DE DATOS'!E5="Buenos Aires",'HOJA DE DATOS'!F5="Abogado")</f>
        <v>0</v>
      </c>
      <c r="E4" s="38">
        <f t="shared" si="0"/>
        <v>0</v>
      </c>
      <c r="F4" s="36"/>
      <c r="G4" s="57">
        <f>SUMIF(Table_1[PROVINCIA],"=Santa Fe",Table_1[Sueldo en Pesos])</f>
        <v>4800000</v>
      </c>
      <c r="H4" s="38" t="s">
        <v>23</v>
      </c>
      <c r="I4" s="36"/>
      <c r="J4" s="38"/>
      <c r="K4" s="38">
        <f>IF('HOJA DE DATOS'!F5="Abogado",1,0)</f>
        <v>0</v>
      </c>
      <c r="L4" s="38">
        <f>IF('HOJA DE DATOS'!F5="Gerente",1,0)</f>
        <v>1</v>
      </c>
      <c r="M4" s="38">
        <f>IF('HOJA DE DATOS'!F6="Administrativo",1,0)</f>
        <v>0</v>
      </c>
      <c r="N4" s="36"/>
      <c r="O4" s="38"/>
      <c r="P4" s="38">
        <f>IF('HOJA DE DATOS'!G5&gt;5,1,0)</f>
        <v>0</v>
      </c>
      <c r="Q4" s="36"/>
      <c r="R4" s="38"/>
      <c r="S4" s="38">
        <f>IF('HOJA DE DATOS'!E5="Cordoba",1,0)</f>
        <v>1</v>
      </c>
      <c r="T4" s="38">
        <f>IF('HOJA DE DATOS'!E5="Buenos Aires",1,0)</f>
        <v>0</v>
      </c>
      <c r="U4" s="38">
        <f>IF('HOJA DE DATOS'!E5="Santa Fe",1,0)</f>
        <v>0</v>
      </c>
    </row>
    <row r="5" spans="1:23">
      <c r="A5" s="38">
        <f>IF('HOJA DE DATOS'!E6="Santa Fe",1,0)</f>
        <v>0</v>
      </c>
      <c r="B5" s="38"/>
      <c r="C5" s="36"/>
      <c r="D5" s="38" t="b">
        <f>AND('HOJA DE DATOS'!E6="Buenos Aires",'HOJA DE DATOS'!F6="Abogado")</f>
        <v>0</v>
      </c>
      <c r="E5" s="38">
        <f t="shared" si="0"/>
        <v>0</v>
      </c>
      <c r="F5" s="36"/>
      <c r="G5" s="38" t="s">
        <v>64</v>
      </c>
      <c r="H5" s="38">
        <f>MAX(G2,G3,G4)</f>
        <v>10300000</v>
      </c>
      <c r="I5" s="36"/>
      <c r="J5" s="38"/>
      <c r="K5" s="38">
        <f>IF('HOJA DE DATOS'!F6="Abogado",1,0)</f>
        <v>0</v>
      </c>
      <c r="L5" s="38">
        <f>IF('HOJA DE DATOS'!F6="Gerente",1,0)</f>
        <v>1</v>
      </c>
      <c r="M5" s="38">
        <f>IF('HOJA DE DATOS'!F7="Administrativo",1,0)</f>
        <v>0</v>
      </c>
      <c r="N5" s="36"/>
      <c r="O5" s="38"/>
      <c r="P5" s="38">
        <f>IF('HOJA DE DATOS'!G6&gt;5,1,0)</f>
        <v>1</v>
      </c>
      <c r="Q5" s="36"/>
      <c r="R5" s="38"/>
      <c r="S5" s="38">
        <f>IF('HOJA DE DATOS'!E6="Cordoba",1,0)</f>
        <v>1</v>
      </c>
      <c r="T5" s="38">
        <f>IF('HOJA DE DATOS'!E6="Buenos Aires",1,0)</f>
        <v>0</v>
      </c>
      <c r="U5" s="38">
        <f>IF('HOJA DE DATOS'!E6="Santa Fe",1,0)</f>
        <v>0</v>
      </c>
    </row>
    <row r="6" spans="1:23">
      <c r="A6" s="38">
        <f>IF('HOJA DE DATOS'!E7="Santa Fe",1,0)</f>
        <v>1</v>
      </c>
      <c r="B6" s="38"/>
      <c r="C6" s="36"/>
      <c r="D6" s="38" t="b">
        <f>AND('HOJA DE DATOS'!E7="Buenos Aires",'HOJA DE DATOS'!F7="Abogado")</f>
        <v>0</v>
      </c>
      <c r="E6" s="38">
        <f t="shared" si="0"/>
        <v>0</v>
      </c>
      <c r="F6" s="36"/>
      <c r="G6" s="39" t="s">
        <v>61</v>
      </c>
      <c r="H6" s="39" t="str">
        <f>VLOOKUP(H5,G2:H4,2,FALSE)</f>
        <v>Cordoba</v>
      </c>
      <c r="I6" s="36"/>
      <c r="J6" s="38"/>
      <c r="K6" s="38">
        <f>IF('HOJA DE DATOS'!F7="Abogado",1,0)</f>
        <v>0</v>
      </c>
      <c r="L6" s="38">
        <f>IF('HOJA DE DATOS'!F7="Gerente",1,0)</f>
        <v>1</v>
      </c>
      <c r="M6" s="38">
        <f>IF('HOJA DE DATOS'!F8="Administrativo",1,0)</f>
        <v>0</v>
      </c>
      <c r="N6" s="36"/>
      <c r="O6" s="38"/>
      <c r="P6" s="38">
        <f>IF('HOJA DE DATOS'!G7&gt;5,1,0)</f>
        <v>1</v>
      </c>
      <c r="Q6" s="36"/>
      <c r="R6" s="38"/>
      <c r="S6" s="38">
        <f>IF('HOJA DE DATOS'!E7="Cordoba",1,0)</f>
        <v>0</v>
      </c>
      <c r="T6" s="38">
        <f>IF('HOJA DE DATOS'!E7="Buenos Aires",1,0)</f>
        <v>0</v>
      </c>
      <c r="U6" s="38">
        <f>IF('HOJA DE DATOS'!E7="Santa Fe",1,0)</f>
        <v>1</v>
      </c>
    </row>
    <row r="7" spans="1:23">
      <c r="A7" s="38">
        <f>IF('HOJA DE DATOS'!E8="Santa Fe",1,0)</f>
        <v>1</v>
      </c>
      <c r="B7" s="38"/>
      <c r="C7" s="36"/>
      <c r="D7" s="38" t="b">
        <f>AND('HOJA DE DATOS'!E8="Buenos Aires",'HOJA DE DATOS'!F8="Abogado")</f>
        <v>0</v>
      </c>
      <c r="E7" s="38">
        <f t="shared" si="0"/>
        <v>0</v>
      </c>
      <c r="F7" s="36"/>
      <c r="G7" s="36"/>
      <c r="H7" s="36"/>
      <c r="I7" s="36"/>
      <c r="J7" s="38"/>
      <c r="K7" s="38">
        <f>IF('HOJA DE DATOS'!F8="Abogado",1,0)</f>
        <v>0</v>
      </c>
      <c r="L7" s="38">
        <f>IF('HOJA DE DATOS'!F8="Gerente",1,0)</f>
        <v>1</v>
      </c>
      <c r="M7" s="38">
        <f>IF('HOJA DE DATOS'!F9="Administrativo",1,0)</f>
        <v>0</v>
      </c>
      <c r="N7" s="36"/>
      <c r="O7" s="38"/>
      <c r="P7" s="38">
        <f>IF('HOJA DE DATOS'!G8&gt;5,1,0)</f>
        <v>0</v>
      </c>
      <c r="Q7" s="36"/>
      <c r="R7" s="38"/>
      <c r="S7" s="38">
        <f>IF('HOJA DE DATOS'!E8="Cordoba",1,0)</f>
        <v>0</v>
      </c>
      <c r="T7" s="38">
        <f>IF('HOJA DE DATOS'!E8="Buenos Aires",1,0)</f>
        <v>0</v>
      </c>
      <c r="U7" s="38">
        <f>IF('HOJA DE DATOS'!E8="Santa Fe",1,0)</f>
        <v>1</v>
      </c>
    </row>
    <row r="8" spans="1:23">
      <c r="A8" s="38">
        <f>IF('HOJA DE DATOS'!E9="Santa Fe",1,0)</f>
        <v>1</v>
      </c>
      <c r="B8" s="38"/>
      <c r="C8" s="36"/>
      <c r="D8" s="38" t="b">
        <f>AND('HOJA DE DATOS'!E9="Buenos Aires",'HOJA DE DATOS'!F9="Abogado")</f>
        <v>0</v>
      </c>
      <c r="E8" s="38">
        <f t="shared" si="0"/>
        <v>0</v>
      </c>
      <c r="F8" s="36"/>
      <c r="G8" s="36"/>
      <c r="H8" s="36"/>
      <c r="I8" s="36"/>
      <c r="J8" s="38"/>
      <c r="K8" s="38">
        <f>IF('HOJA DE DATOS'!F9="Abogado",1,0)</f>
        <v>0</v>
      </c>
      <c r="L8" s="38">
        <f>IF('HOJA DE DATOS'!F9="Gerente",1,0)</f>
        <v>1</v>
      </c>
      <c r="M8" s="38">
        <f>IF('HOJA DE DATOS'!F10="Administrativo",1,0)</f>
        <v>0</v>
      </c>
      <c r="N8" s="36"/>
      <c r="O8" s="38"/>
      <c r="P8" s="38">
        <f>IF('HOJA DE DATOS'!G9&gt;5,1,0)</f>
        <v>1</v>
      </c>
      <c r="Q8" s="36"/>
      <c r="R8" s="38"/>
      <c r="S8" s="38">
        <f>IF('HOJA DE DATOS'!E9="Cordoba",1,0)</f>
        <v>0</v>
      </c>
      <c r="T8" s="38">
        <f>IF('HOJA DE DATOS'!E9="Buenos Aires",1,0)</f>
        <v>0</v>
      </c>
      <c r="U8" s="38">
        <f>IF('HOJA DE DATOS'!E9="Santa Fe",1,0)</f>
        <v>1</v>
      </c>
    </row>
    <row r="9" spans="1:23">
      <c r="A9" s="38">
        <f>IF('HOJA DE DATOS'!E10="Santa Fe",1,0)</f>
        <v>1</v>
      </c>
      <c r="B9" s="38"/>
      <c r="C9" s="36"/>
      <c r="D9" s="38" t="b">
        <f>AND('HOJA DE DATOS'!E10="Buenos Aires",'HOJA DE DATOS'!F10="Abogado")</f>
        <v>0</v>
      </c>
      <c r="E9" s="38">
        <f t="shared" si="0"/>
        <v>0</v>
      </c>
      <c r="F9" s="36"/>
      <c r="G9" s="36"/>
      <c r="H9" s="36"/>
      <c r="I9" s="36"/>
      <c r="J9" s="38"/>
      <c r="K9" s="38">
        <f>IF('HOJA DE DATOS'!F10="Abogado",1,0)</f>
        <v>0</v>
      </c>
      <c r="L9" s="38">
        <f>IF('HOJA DE DATOS'!F10="Gerente",1,0)</f>
        <v>1</v>
      </c>
      <c r="M9" s="38">
        <f>IF('HOJA DE DATOS'!F11="Administrativo",1,0)</f>
        <v>1</v>
      </c>
      <c r="N9" s="36"/>
      <c r="O9" s="38"/>
      <c r="P9" s="38">
        <f>IF('HOJA DE DATOS'!G10&gt;5,1,0)</f>
        <v>1</v>
      </c>
      <c r="Q9" s="36"/>
      <c r="R9" s="38"/>
      <c r="S9" s="38">
        <f>IF('HOJA DE DATOS'!E10="Cordoba",1,0)</f>
        <v>0</v>
      </c>
      <c r="T9" s="38">
        <f>IF('HOJA DE DATOS'!E10="Buenos Aires",1,0)</f>
        <v>0</v>
      </c>
      <c r="U9" s="38">
        <f>IF('HOJA DE DATOS'!E10="Santa Fe",1,0)</f>
        <v>1</v>
      </c>
    </row>
    <row r="10" spans="1:23">
      <c r="A10" s="38">
        <f>IF('HOJA DE DATOS'!E11="Santa Fe",1,0)</f>
        <v>0</v>
      </c>
      <c r="B10" s="38"/>
      <c r="C10" s="36"/>
      <c r="D10" s="38" t="b">
        <f>AND('HOJA DE DATOS'!E11="Buenos Aires",'HOJA DE DATOS'!F11="Abogado")</f>
        <v>0</v>
      </c>
      <c r="E10" s="38">
        <f t="shared" si="0"/>
        <v>0</v>
      </c>
      <c r="F10" s="36"/>
      <c r="G10" s="36"/>
      <c r="H10" s="36"/>
      <c r="I10" s="36"/>
      <c r="J10" s="38"/>
      <c r="K10" s="38">
        <f>IF('HOJA DE DATOS'!F11="Abogado",1,0)</f>
        <v>0</v>
      </c>
      <c r="L10" s="38">
        <f>IF('HOJA DE DATOS'!F11="Gerente",1,0)</f>
        <v>0</v>
      </c>
      <c r="M10" s="38">
        <f>IF('HOJA DE DATOS'!F12="Administrativo",1,0)</f>
        <v>1</v>
      </c>
      <c r="N10" s="36"/>
      <c r="O10" s="38"/>
      <c r="P10" s="38">
        <f>IF('HOJA DE DATOS'!G11&gt;5,1,0)</f>
        <v>1</v>
      </c>
      <c r="Q10" s="36"/>
      <c r="R10" s="38"/>
      <c r="S10" s="38">
        <f>IF('HOJA DE DATOS'!E11="Cordoba",1,0)</f>
        <v>0</v>
      </c>
      <c r="T10" s="38">
        <f>IF('HOJA DE DATOS'!E11="Buenos Aires",1,0)</f>
        <v>1</v>
      </c>
      <c r="U10" s="38">
        <f>IF('HOJA DE DATOS'!E11="Santa Fe",1,0)</f>
        <v>0</v>
      </c>
    </row>
    <row r="11" spans="1:23">
      <c r="A11" s="38">
        <f>IF('HOJA DE DATOS'!E12="Santa Fe",1,0)</f>
        <v>0</v>
      </c>
      <c r="B11" s="38"/>
      <c r="C11" s="36"/>
      <c r="D11" s="38" t="b">
        <f>AND('HOJA DE DATOS'!E12="Buenos Aires",'HOJA DE DATOS'!F12="Abogado")</f>
        <v>0</v>
      </c>
      <c r="E11" s="38">
        <f t="shared" si="0"/>
        <v>0</v>
      </c>
      <c r="F11" s="36"/>
      <c r="G11" s="36"/>
      <c r="H11" s="36"/>
      <c r="I11" s="36"/>
      <c r="J11" s="38"/>
      <c r="K11" s="38">
        <f>IF('HOJA DE DATOS'!F12="Abogado",1,0)</f>
        <v>0</v>
      </c>
      <c r="L11" s="38">
        <f>IF('HOJA DE DATOS'!F12="Gerente",1,0)</f>
        <v>0</v>
      </c>
      <c r="M11" s="38">
        <f>IF('HOJA DE DATOS'!F13="Administrativo",1,0)</f>
        <v>1</v>
      </c>
      <c r="N11" s="36"/>
      <c r="O11" s="38"/>
      <c r="P11" s="38">
        <f>IF('HOJA DE DATOS'!G12&gt;5,1,0)</f>
        <v>0</v>
      </c>
      <c r="Q11" s="36"/>
      <c r="R11" s="38"/>
      <c r="S11" s="38">
        <f>IF('HOJA DE DATOS'!E12="Cordoba",1,0)</f>
        <v>0</v>
      </c>
      <c r="T11" s="38">
        <f>IF('HOJA DE DATOS'!E12="Buenos Aires",1,0)</f>
        <v>1</v>
      </c>
      <c r="U11" s="38">
        <f>IF('HOJA DE DATOS'!E12="Santa Fe",1,0)</f>
        <v>0</v>
      </c>
    </row>
    <row r="12" spans="1:23">
      <c r="A12" s="38">
        <f>IF('HOJA DE DATOS'!E13="Santa Fe",1,0)</f>
        <v>0</v>
      </c>
      <c r="B12" s="38"/>
      <c r="C12" s="36"/>
      <c r="D12" s="38" t="b">
        <f>AND('HOJA DE DATOS'!E13="Buenos Aires",'HOJA DE DATOS'!F13="Abogado")</f>
        <v>0</v>
      </c>
      <c r="E12" s="38">
        <f t="shared" si="0"/>
        <v>0</v>
      </c>
      <c r="F12" s="36"/>
      <c r="G12" s="36"/>
      <c r="H12" s="36"/>
      <c r="I12" s="36"/>
      <c r="J12" s="38"/>
      <c r="K12" s="38">
        <f>IF('HOJA DE DATOS'!F13="Abogado",1,0)</f>
        <v>0</v>
      </c>
      <c r="L12" s="38">
        <f>IF('HOJA DE DATOS'!F13="Gerente",1,0)</f>
        <v>0</v>
      </c>
      <c r="M12" s="38">
        <f>IF('HOJA DE DATOS'!F14="Administrativo",1,0)</f>
        <v>0</v>
      </c>
      <c r="N12" s="36"/>
      <c r="O12" s="38"/>
      <c r="P12" s="38">
        <f>IF('HOJA DE DATOS'!G13&gt;5,1,0)</f>
        <v>0</v>
      </c>
      <c r="Q12" s="36"/>
      <c r="R12" s="38"/>
      <c r="S12" s="38">
        <f>IF('HOJA DE DATOS'!E13="Cordoba",1,0)</f>
        <v>0</v>
      </c>
      <c r="T12" s="38">
        <f>IF('HOJA DE DATOS'!E13="Buenos Aires",1,0)</f>
        <v>1</v>
      </c>
      <c r="U12" s="38">
        <f>IF('HOJA DE DATOS'!E13="Santa Fe",1,0)</f>
        <v>0</v>
      </c>
    </row>
    <row r="13" spans="1:23">
      <c r="A13" s="38">
        <f>IF('HOJA DE DATOS'!E14="Santa Fe",1,0)</f>
        <v>0</v>
      </c>
      <c r="B13" s="38"/>
      <c r="C13" s="36"/>
      <c r="D13" s="38" t="b">
        <f>AND('HOJA DE DATOS'!E14="Buenos Aires",'HOJA DE DATOS'!F14="Abogado")</f>
        <v>0</v>
      </c>
      <c r="E13" s="38">
        <f t="shared" si="0"/>
        <v>0</v>
      </c>
      <c r="F13" s="36"/>
      <c r="G13" s="36"/>
      <c r="H13" s="36"/>
      <c r="I13" s="36"/>
      <c r="J13" s="38"/>
      <c r="K13" s="38">
        <f>IF('HOJA DE DATOS'!F14="Abogado",1,0)</f>
        <v>0</v>
      </c>
      <c r="L13" s="38">
        <f>IF('HOJA DE DATOS'!F14="Gerente",1,0)</f>
        <v>1</v>
      </c>
      <c r="M13" s="38">
        <f>IF('HOJA DE DATOS'!F15="Administrativo",1,0)</f>
        <v>0</v>
      </c>
      <c r="N13" s="36"/>
      <c r="O13" s="38"/>
      <c r="P13" s="38">
        <f>IF('HOJA DE DATOS'!G14&gt;5,1,0)</f>
        <v>1</v>
      </c>
      <c r="Q13" s="36"/>
      <c r="R13" s="38"/>
      <c r="S13" s="38">
        <f>IF('HOJA DE DATOS'!E14="Cordoba",1,0)</f>
        <v>0</v>
      </c>
      <c r="T13" s="38">
        <f>IF('HOJA DE DATOS'!E14="Buenos Aires",1,0)</f>
        <v>1</v>
      </c>
      <c r="U13" s="38">
        <f>IF('HOJA DE DATOS'!E14="Santa Fe",1,0)</f>
        <v>0</v>
      </c>
    </row>
    <row r="14" spans="1:23">
      <c r="A14" s="38">
        <f>IF('HOJA DE DATOS'!E15="Santa Fe",1,0)</f>
        <v>0</v>
      </c>
      <c r="B14" s="38"/>
      <c r="C14" s="36"/>
      <c r="D14" s="38" t="b">
        <f>AND('HOJA DE DATOS'!E15="Buenos Aires",'HOJA DE DATOS'!F15="Abogado")</f>
        <v>0</v>
      </c>
      <c r="E14" s="38">
        <f t="shared" si="0"/>
        <v>0</v>
      </c>
      <c r="F14" s="36"/>
      <c r="G14" s="36"/>
      <c r="H14" s="36"/>
      <c r="I14" s="36"/>
      <c r="J14" s="38"/>
      <c r="K14" s="38">
        <f>IF('HOJA DE DATOS'!F15="Abogado",1,0)</f>
        <v>0</v>
      </c>
      <c r="L14" s="38">
        <f>IF('HOJA DE DATOS'!F15="Gerente",1,0)</f>
        <v>1</v>
      </c>
      <c r="M14" s="38">
        <f>IF('HOJA DE DATOS'!F16="Administrativo",1,0)</f>
        <v>1</v>
      </c>
      <c r="N14" s="36"/>
      <c r="O14" s="38"/>
      <c r="P14" s="38">
        <f>IF('HOJA DE DATOS'!G15&gt;5,1,0)</f>
        <v>0</v>
      </c>
      <c r="Q14" s="36"/>
      <c r="R14" s="38"/>
      <c r="S14" s="38">
        <f>IF('HOJA DE DATOS'!E15="Cordoba",1,0)</f>
        <v>0</v>
      </c>
      <c r="T14" s="38">
        <f>IF('HOJA DE DATOS'!E15="Buenos Aires",1,0)</f>
        <v>1</v>
      </c>
      <c r="U14" s="38">
        <f>IF('HOJA DE DATOS'!E15="Santa Fe",1,0)</f>
        <v>0</v>
      </c>
    </row>
    <row r="15" spans="1:23">
      <c r="A15" s="38">
        <f>IF('HOJA DE DATOS'!E16="Santa Fe",1,0)</f>
        <v>0</v>
      </c>
      <c r="B15" s="38"/>
      <c r="C15" s="36"/>
      <c r="D15" s="38" t="b">
        <f>AND('HOJA DE DATOS'!E16="Buenos Aires",'HOJA DE DATOS'!F16="Abogado")</f>
        <v>0</v>
      </c>
      <c r="E15" s="38">
        <f t="shared" si="0"/>
        <v>0</v>
      </c>
      <c r="F15" s="36"/>
      <c r="G15" s="36"/>
      <c r="H15" s="36"/>
      <c r="I15" s="36"/>
      <c r="J15" s="38"/>
      <c r="K15" s="38">
        <f>IF('HOJA DE DATOS'!F16="Abogado",1,0)</f>
        <v>0</v>
      </c>
      <c r="L15" s="38">
        <f>IF('HOJA DE DATOS'!F16="Gerente",1,0)</f>
        <v>0</v>
      </c>
      <c r="M15" s="38">
        <f>IF('HOJA DE DATOS'!F17="Administrativo",1,0)</f>
        <v>1</v>
      </c>
      <c r="N15" s="36"/>
      <c r="O15" s="38"/>
      <c r="P15" s="38">
        <f>IF('HOJA DE DATOS'!G16&gt;5,1,0)</f>
        <v>0</v>
      </c>
      <c r="Q15" s="36"/>
      <c r="R15" s="38"/>
      <c r="S15" s="38">
        <f>IF('HOJA DE DATOS'!E16="Cordoba",1,0)</f>
        <v>0</v>
      </c>
      <c r="T15" s="38">
        <f>IF('HOJA DE DATOS'!E16="Buenos Aires",1,0)</f>
        <v>1</v>
      </c>
      <c r="U15" s="38">
        <f>IF('HOJA DE DATOS'!E16="Santa Fe",1,0)</f>
        <v>0</v>
      </c>
    </row>
    <row r="16" spans="1:23">
      <c r="A16" s="38">
        <f>IF('HOJA DE DATOS'!E17="Santa Fe",1,0)</f>
        <v>0</v>
      </c>
      <c r="B16" s="38"/>
      <c r="C16" s="36"/>
      <c r="D16" s="38" t="b">
        <f>AND('HOJA DE DATOS'!E17="Buenos Aires",'HOJA DE DATOS'!F17="Abogado")</f>
        <v>0</v>
      </c>
      <c r="E16" s="38">
        <f t="shared" si="0"/>
        <v>0</v>
      </c>
      <c r="F16" s="36"/>
      <c r="G16" s="36"/>
      <c r="H16" s="36"/>
      <c r="I16" s="36"/>
      <c r="J16" s="38"/>
      <c r="K16" s="38">
        <f>IF('HOJA DE DATOS'!F17="Abogado",1,0)</f>
        <v>0</v>
      </c>
      <c r="L16" s="38">
        <f>IF('HOJA DE DATOS'!F17="Gerente",1,0)</f>
        <v>0</v>
      </c>
      <c r="M16" s="38">
        <f>IF('HOJA DE DATOS'!F18="Administrativo",1,0)</f>
        <v>0</v>
      </c>
      <c r="N16" s="36"/>
      <c r="O16" s="38"/>
      <c r="P16" s="38">
        <f>IF('HOJA DE DATOS'!G17&gt;5,1,0)</f>
        <v>0</v>
      </c>
      <c r="Q16" s="36"/>
      <c r="R16" s="38"/>
      <c r="S16" s="38">
        <f>IF('HOJA DE DATOS'!E17="Cordoba",1,0)</f>
        <v>0</v>
      </c>
      <c r="T16" s="38">
        <f>IF('HOJA DE DATOS'!E17="Buenos Aires",1,0)</f>
        <v>1</v>
      </c>
      <c r="U16" s="38">
        <f>IF('HOJA DE DATOS'!E17="Santa Fe",1,0)</f>
        <v>0</v>
      </c>
    </row>
    <row r="17" spans="1:21">
      <c r="A17" s="38">
        <f>IF('HOJA DE DATOS'!E18="Santa Fe",1,0)</f>
        <v>0</v>
      </c>
      <c r="B17" s="38"/>
      <c r="C17" s="36"/>
      <c r="D17" s="38" t="b">
        <f>AND('HOJA DE DATOS'!E18="Buenos Aires",'HOJA DE DATOS'!F18="Abogado")</f>
        <v>1</v>
      </c>
      <c r="E17" s="38">
        <f t="shared" si="0"/>
        <v>1</v>
      </c>
      <c r="F17" s="36"/>
      <c r="G17" s="36"/>
      <c r="H17" s="36"/>
      <c r="I17" s="36"/>
      <c r="J17" s="38"/>
      <c r="K17" s="38">
        <f>IF('HOJA DE DATOS'!F18="Abogado",1,0)</f>
        <v>1</v>
      </c>
      <c r="L17" s="38">
        <f>IF('HOJA DE DATOS'!F18="Gerente",1,0)</f>
        <v>0</v>
      </c>
      <c r="M17" s="38">
        <f>IF('HOJA DE DATOS'!F19="Administrativo",1,0)</f>
        <v>0</v>
      </c>
      <c r="N17" s="36"/>
      <c r="O17" s="38"/>
      <c r="P17" s="38">
        <f>IF('HOJA DE DATOS'!G18&gt;5,1,0)</f>
        <v>0</v>
      </c>
      <c r="Q17" s="36"/>
      <c r="R17" s="38"/>
      <c r="S17" s="38">
        <f>IF('HOJA DE DATOS'!E18="Cordoba",1,0)</f>
        <v>0</v>
      </c>
      <c r="T17" s="38">
        <f>IF('HOJA DE DATOS'!E18="Buenos Aires",1,0)</f>
        <v>1</v>
      </c>
      <c r="U17" s="38">
        <f>IF('HOJA DE DATOS'!E18="Santa Fe",1,0)</f>
        <v>0</v>
      </c>
    </row>
    <row r="18" spans="1:21">
      <c r="A18" s="38">
        <f>IF('HOJA DE DATOS'!E19="Santa Fe",1,0)</f>
        <v>0</v>
      </c>
      <c r="B18" s="38"/>
      <c r="C18" s="36"/>
      <c r="D18" s="38" t="b">
        <f>AND('HOJA DE DATOS'!E19="Buenos Aires",'HOJA DE DATOS'!F19="Abogado")</f>
        <v>0</v>
      </c>
      <c r="E18" s="38">
        <f t="shared" si="0"/>
        <v>0</v>
      </c>
      <c r="F18" s="36"/>
      <c r="G18" s="36"/>
      <c r="H18" s="36"/>
      <c r="I18" s="36"/>
      <c r="J18" s="38"/>
      <c r="K18" s="38">
        <f>IF('HOJA DE DATOS'!F19="Abogado",1,0)</f>
        <v>0</v>
      </c>
      <c r="L18" s="38">
        <f>IF('HOJA DE DATOS'!F19="Gerente",1,0)</f>
        <v>1</v>
      </c>
      <c r="M18" s="38">
        <f>IF('HOJA DE DATOS'!F20="Administrativo",1,0)</f>
        <v>1</v>
      </c>
      <c r="N18" s="36"/>
      <c r="O18" s="38"/>
      <c r="P18" s="38">
        <f>IF('HOJA DE DATOS'!G19&gt;5,1,0)</f>
        <v>1</v>
      </c>
      <c r="Q18" s="36"/>
      <c r="R18" s="38"/>
      <c r="S18" s="38">
        <f>IF('HOJA DE DATOS'!E19="Cordoba",1,0)</f>
        <v>1</v>
      </c>
      <c r="T18" s="38">
        <f>IF('HOJA DE DATOS'!E19="Buenos Aires",1,0)</f>
        <v>0</v>
      </c>
      <c r="U18" s="38">
        <f>IF('HOJA DE DATOS'!E19="Santa Fe",1,0)</f>
        <v>0</v>
      </c>
    </row>
    <row r="19" spans="1:21">
      <c r="A19" s="38">
        <f>IF('HOJA DE DATOS'!E20="Santa Fe",1,0)</f>
        <v>0</v>
      </c>
      <c r="B19" s="38"/>
      <c r="C19" s="36"/>
      <c r="D19" s="38" t="b">
        <f>AND('HOJA DE DATOS'!E20="Buenos Aires",'HOJA DE DATOS'!F20="Abogado")</f>
        <v>0</v>
      </c>
      <c r="E19" s="38">
        <f t="shared" si="0"/>
        <v>0</v>
      </c>
      <c r="F19" s="36"/>
      <c r="G19" s="36"/>
      <c r="H19" s="36"/>
      <c r="I19" s="36"/>
      <c r="J19" s="38"/>
      <c r="K19" s="38">
        <f>IF('HOJA DE DATOS'!F20="Abogado",1,0)</f>
        <v>0</v>
      </c>
      <c r="L19" s="38">
        <f>IF('HOJA DE DATOS'!F20="Gerente",1,0)</f>
        <v>0</v>
      </c>
      <c r="M19" s="38">
        <f>IF('HOJA DE DATOS'!F21="Administrativo",1,0)</f>
        <v>1</v>
      </c>
      <c r="N19" s="36"/>
      <c r="O19" s="38"/>
      <c r="P19" s="38">
        <f>IF('HOJA DE DATOS'!G20&gt;5,1,0)</f>
        <v>1</v>
      </c>
      <c r="Q19" s="36"/>
      <c r="R19" s="38"/>
      <c r="S19" s="38">
        <f>IF('HOJA DE DATOS'!E20="Cordoba",1,0)</f>
        <v>1</v>
      </c>
      <c r="T19" s="38">
        <f>IF('HOJA DE DATOS'!E20="Buenos Aires",1,0)</f>
        <v>0</v>
      </c>
      <c r="U19" s="38">
        <f>IF('HOJA DE DATOS'!E20="Santa Fe",1,0)</f>
        <v>0</v>
      </c>
    </row>
    <row r="20" spans="1:21">
      <c r="A20" s="38">
        <f>IF('HOJA DE DATOS'!E21="Santa Fe",1,0)</f>
        <v>0</v>
      </c>
      <c r="B20" s="38"/>
      <c r="C20" s="36"/>
      <c r="D20" s="38" t="b">
        <f>AND('HOJA DE DATOS'!E21="Buenos Aires",'HOJA DE DATOS'!F21="Abogado")</f>
        <v>0</v>
      </c>
      <c r="E20" s="38">
        <f t="shared" si="0"/>
        <v>0</v>
      </c>
      <c r="F20" s="36"/>
      <c r="G20" s="36"/>
      <c r="H20" s="36"/>
      <c r="I20" s="36"/>
      <c r="J20" s="38"/>
      <c r="K20" s="38">
        <f>IF('HOJA DE DATOS'!F21="Abogado",1,0)</f>
        <v>0</v>
      </c>
      <c r="L20" s="38">
        <f>IF('HOJA DE DATOS'!F21="Gerente",1,0)</f>
        <v>0</v>
      </c>
      <c r="M20" s="38">
        <f>IF('HOJA DE DATOS'!F22="Administrativo",1,0)</f>
        <v>0</v>
      </c>
      <c r="N20" s="36"/>
      <c r="O20" s="38"/>
      <c r="P20" s="38">
        <f>IF('HOJA DE DATOS'!G21&gt;5,1,0)</f>
        <v>1</v>
      </c>
      <c r="Q20" s="36"/>
      <c r="R20" s="38"/>
      <c r="S20" s="38">
        <f>IF('HOJA DE DATOS'!E21="Cordoba",1,0)</f>
        <v>1</v>
      </c>
      <c r="T20" s="38">
        <f>IF('HOJA DE DATOS'!E21="Buenos Aires",1,0)</f>
        <v>0</v>
      </c>
      <c r="U20" s="38">
        <f>IF('HOJA DE DATOS'!E21="Santa Fe",1,0)</f>
        <v>0</v>
      </c>
    </row>
    <row r="21" spans="1:21">
      <c r="A21" s="38">
        <f>IF('HOJA DE DATOS'!E22="Santa Fe",1,0)</f>
        <v>0</v>
      </c>
      <c r="B21" s="38"/>
      <c r="C21" s="36"/>
      <c r="D21" s="38" t="b">
        <f>AND('HOJA DE DATOS'!E22="Buenos Aires",'HOJA DE DATOS'!F22="Abogado")</f>
        <v>0</v>
      </c>
      <c r="E21" s="38">
        <f t="shared" si="0"/>
        <v>0</v>
      </c>
      <c r="F21" s="36"/>
      <c r="G21" s="36"/>
      <c r="H21" s="36"/>
      <c r="I21" s="36"/>
      <c r="J21" s="38"/>
      <c r="K21" s="38">
        <f>IF('HOJA DE DATOS'!F22="Abogado",1,0)</f>
        <v>0</v>
      </c>
      <c r="L21" s="38">
        <f>IF('HOJA DE DATOS'!F22="Gerente",1,0)</f>
        <v>1</v>
      </c>
      <c r="M21" s="38">
        <f>IF('HOJA DE DATOS'!F23="Administrativo",1,0)</f>
        <v>0</v>
      </c>
      <c r="N21" s="36"/>
      <c r="O21" s="38"/>
      <c r="P21" s="38">
        <f>IF('HOJA DE DATOS'!G22&gt;5,1,0)</f>
        <v>0</v>
      </c>
      <c r="Q21" s="36"/>
      <c r="R21" s="38"/>
      <c r="S21" s="38">
        <f>IF('HOJA DE DATOS'!E22="Cordoba",1,0)</f>
        <v>1</v>
      </c>
      <c r="T21" s="38">
        <f>IF('HOJA DE DATOS'!E22="Buenos Aires",1,0)</f>
        <v>0</v>
      </c>
      <c r="U21" s="38">
        <f>IF('HOJA DE DATOS'!E22="Santa Fe",1,0)</f>
        <v>0</v>
      </c>
    </row>
    <row r="22" spans="1:21">
      <c r="A22" s="39" t="s">
        <v>61</v>
      </c>
      <c r="B22" s="39">
        <f>SUM(A2:A21)</f>
        <v>4</v>
      </c>
      <c r="C22" s="36"/>
      <c r="D22" s="38"/>
      <c r="E22" s="38">
        <f>SUM(E2:E21)</f>
        <v>1</v>
      </c>
      <c r="F22" s="36"/>
      <c r="G22" s="36"/>
      <c r="H22" s="36"/>
      <c r="I22" s="36"/>
      <c r="J22" s="38"/>
      <c r="K22" s="38">
        <f>IF('HOJA DE DATOS'!F23="Abogado",1,0)</f>
        <v>0</v>
      </c>
      <c r="L22" s="38">
        <f>IF('HOJA DE DATOS'!F23="Gerente",1,0)</f>
        <v>0</v>
      </c>
      <c r="M22" s="38">
        <f>IF('HOJA DE DATOS'!F24="Administrativo",1,0)</f>
        <v>0</v>
      </c>
      <c r="N22" s="36"/>
      <c r="O22" s="38"/>
      <c r="P22" s="38">
        <f>IF('HOJA DE DATOS'!G23&gt;5,1,0)</f>
        <v>0</v>
      </c>
      <c r="Q22" s="36"/>
      <c r="R22" s="38"/>
      <c r="S22" s="38">
        <f>IF('HOJA DE DATOS'!E23="Cordoba",1,0)</f>
        <v>0</v>
      </c>
      <c r="T22" s="38">
        <f>IF('HOJA DE DATOS'!E23="Buenos Aires",1,0)</f>
        <v>0</v>
      </c>
      <c r="U22" s="38">
        <f>IF('HOJA DE DATOS'!E23="Santa Fe",1,0)</f>
        <v>0</v>
      </c>
    </row>
    <row r="23" spans="1:21">
      <c r="A23" s="36"/>
      <c r="B23" s="36"/>
      <c r="C23" s="36"/>
      <c r="D23" s="39" t="s">
        <v>61</v>
      </c>
      <c r="E23" s="39">
        <f>E22*'HOJA DE DATOS'!M7</f>
        <v>3000000</v>
      </c>
      <c r="F23" s="36"/>
      <c r="G23" s="36"/>
      <c r="H23" s="36"/>
      <c r="I23" s="36"/>
      <c r="J23" s="39" t="s">
        <v>61</v>
      </c>
      <c r="K23" s="39">
        <f>SUM(K2:K22)</f>
        <v>2</v>
      </c>
      <c r="L23" s="39">
        <f t="shared" ref="L23:M23" si="1">SUM(L2:L22)</f>
        <v>11</v>
      </c>
      <c r="M23" s="39">
        <f t="shared" si="1"/>
        <v>7</v>
      </c>
      <c r="N23" s="36"/>
      <c r="O23" s="38"/>
      <c r="P23" s="38">
        <f>IF('HOJA DE DATOS'!G24&gt;5,1,0)</f>
        <v>0</v>
      </c>
      <c r="Q23" s="36"/>
      <c r="R23" s="38"/>
      <c r="S23" s="38">
        <f>IF('HOJA DE DATOS'!E24="Cordoba",1,0)</f>
        <v>0</v>
      </c>
      <c r="T23" s="38">
        <f>IF('HOJA DE DATOS'!E24="Buenos Aires",1,0)</f>
        <v>0</v>
      </c>
      <c r="U23" s="38">
        <f>IF('HOJA DE DATOS'!E24="Santa Fe",1,0)</f>
        <v>0</v>
      </c>
    </row>
    <row r="24" spans="1:2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9" t="s">
        <v>61</v>
      </c>
      <c r="P24" s="39">
        <f>SUM(P2:P23)</f>
        <v>11</v>
      </c>
      <c r="Q24" s="36"/>
      <c r="R24" s="47" t="s">
        <v>61</v>
      </c>
      <c r="S24" s="47">
        <f>SUM(S2:S23)</f>
        <v>8</v>
      </c>
      <c r="T24" s="47">
        <f t="shared" ref="T24:U24" si="2">SUM(T2:T23)</f>
        <v>8</v>
      </c>
      <c r="U24" s="47">
        <f t="shared" si="2"/>
        <v>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BA0E98BB0EA9418BD50442EB440AAD" ma:contentTypeVersion="10" ma:contentTypeDescription="Crear nuevo documento." ma:contentTypeScope="" ma:versionID="bbba2cc120fa1c044304a9ffef627038">
  <xsd:schema xmlns:xsd="http://www.w3.org/2001/XMLSchema" xmlns:xs="http://www.w3.org/2001/XMLSchema" xmlns:p="http://schemas.microsoft.com/office/2006/metadata/properties" xmlns:ns2="9a8ac9da-7d3f-4a64-ad61-144f52223f1d" xmlns:ns3="899232bf-927c-4787-8c8c-cbadee7f324a" targetNamespace="http://schemas.microsoft.com/office/2006/metadata/properties" ma:root="true" ma:fieldsID="6a9963827c20484fe4e5e52b7c607012" ns2:_="" ns3:_="">
    <xsd:import namespace="9a8ac9da-7d3f-4a64-ad61-144f52223f1d"/>
    <xsd:import namespace="899232bf-927c-4787-8c8c-cbadee7f324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8ac9da-7d3f-4a64-ad61-144f52223f1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Etiquetas de imagen" ma:readOnly="false" ma:fieldId="{5cf76f15-5ced-4ddc-b409-7134ff3c332f}" ma:taxonomyMulti="true" ma:sspId="295c58cb-d5d5-42dd-8f73-ae7ba87401e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232bf-927c-4787-8c8c-cbadee7f324a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a57d83aa-2e13-4abf-bf0f-c72c5ad40f37}" ma:internalName="TaxCatchAll" ma:showField="CatchAllData" ma:web="899232bf-927c-4787-8c8c-cbadee7f32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072764-B0DF-40EF-8B54-A6B4AA80BF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8ac9da-7d3f-4a64-ad61-144f52223f1d"/>
    <ds:schemaRef ds:uri="899232bf-927c-4787-8c8c-cbadee7f32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83F7E0-6899-43AB-8324-B53734ABCD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 DE DATOS</vt:lpstr>
      <vt:lpstr>resumen</vt:lpstr>
      <vt:lpstr>Grafico</vt:lpstr>
      <vt:lpstr>Respuestas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informatica</dc:creator>
  <cp:keywords/>
  <dc:description/>
  <cp:lastModifiedBy>Usuario</cp:lastModifiedBy>
  <cp:revision/>
  <dcterms:created xsi:type="dcterms:W3CDTF">2018-06-07T23:17:58Z</dcterms:created>
  <dcterms:modified xsi:type="dcterms:W3CDTF">2023-09-27T11:19:39Z</dcterms:modified>
  <cp:category/>
  <cp:contentStatus/>
</cp:coreProperties>
</file>