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y_shvaidyuk\Projects\PetProjects\TableTennisLeagues\"/>
    </mc:Choice>
  </mc:AlternateContent>
  <xr:revisionPtr revIDLastSave="0" documentId="13_ncr:1_{611B0F38-2B9A-4BD7-81C7-CD680FE339ED}" xr6:coauthVersionLast="47" xr6:coauthVersionMax="47" xr10:uidLastSave="{00000000-0000-0000-0000-000000000000}"/>
  <bookViews>
    <workbookView xWindow="-120" yWindow="-16320" windowWidth="29040" windowHeight="15720" tabRatio="792" firstSheet="34" activeTab="57" xr2:uid="{00000000-000D-0000-FFFF-FFFF00000000}"/>
  </bookViews>
  <sheets>
    <sheet name="Суперлига" sheetId="1" r:id="rId1"/>
    <sheet name="А1" sheetId="2" r:id="rId2"/>
    <sheet name="А2" sheetId="3" r:id="rId3"/>
    <sheet name="А3" sheetId="4" r:id="rId4"/>
    <sheet name="А4" sheetId="5" r:id="rId5"/>
    <sheet name="А5" sheetId="6" r:id="rId6"/>
    <sheet name="А6" sheetId="7" r:id="rId7"/>
    <sheet name="А7" sheetId="8" r:id="rId8"/>
    <sheet name="А8" sheetId="9" r:id="rId9"/>
    <sheet name="B1" sheetId="10" r:id="rId10"/>
    <sheet name="B2" sheetId="11" r:id="rId11"/>
    <sheet name="В3_2" sheetId="12" r:id="rId12"/>
    <sheet name="В2_2" sheetId="13" state="hidden" r:id="rId13"/>
    <sheet name="B4" sheetId="14" r:id="rId14"/>
    <sheet name="B3" sheetId="15" state="hidden" r:id="rId15"/>
    <sheet name="B5" sheetId="16" r:id="rId16"/>
    <sheet name="B6" sheetId="17" r:id="rId17"/>
    <sheet name="B7" sheetId="18" r:id="rId18"/>
    <sheet name="B8" sheetId="19" r:id="rId19"/>
    <sheet name="С1" sheetId="20" r:id="rId20"/>
    <sheet name="C2_2" sheetId="21" r:id="rId21"/>
    <sheet name="C3_2" sheetId="22" r:id="rId22"/>
    <sheet name="С2" sheetId="23" state="hidden" r:id="rId23"/>
    <sheet name="С3" sheetId="24" state="hidden" r:id="rId24"/>
    <sheet name="С4" sheetId="25" state="hidden" r:id="rId25"/>
    <sheet name="С5" sheetId="26" state="hidden" r:id="rId26"/>
    <sheet name="С6" sheetId="27" state="hidden" r:id="rId27"/>
    <sheet name="С7" sheetId="28" state="hidden" r:id="rId28"/>
    <sheet name="С8" sheetId="29" state="hidden" r:id="rId29"/>
    <sheet name="C4_2" sheetId="30" r:id="rId30"/>
    <sheet name="C5_2" sheetId="31" r:id="rId31"/>
    <sheet name="C6_2" sheetId="32" r:id="rId32"/>
    <sheet name="C7_2" sheetId="33" r:id="rId33"/>
    <sheet name="C8_2" sheetId="34" r:id="rId34"/>
    <sheet name="D1_2" sheetId="35" r:id="rId35"/>
    <sheet name="D1" sheetId="36" state="hidden" r:id="rId36"/>
    <sheet name="D2" sheetId="37" state="hidden" r:id="rId37"/>
    <sheet name="D3" sheetId="38" state="hidden" r:id="rId38"/>
    <sheet name="D4" sheetId="39" state="hidden" r:id="rId39"/>
    <sheet name="D5" sheetId="40" state="hidden" r:id="rId40"/>
    <sheet name="D6" sheetId="41" state="hidden" r:id="rId41"/>
    <sheet name="D7" sheetId="42" state="hidden" r:id="rId42"/>
    <sheet name="D8" sheetId="43" state="hidden" r:id="rId43"/>
    <sheet name="D2_2" sheetId="44" r:id="rId44"/>
    <sheet name="D3_2" sheetId="45" r:id="rId45"/>
    <sheet name="D4_2" sheetId="46" r:id="rId46"/>
    <sheet name="D5_2" sheetId="47" r:id="rId47"/>
    <sheet name="D6_2" sheetId="48" r:id="rId48"/>
    <sheet name="D7_2" sheetId="49" r:id="rId49"/>
    <sheet name="D8_2" sheetId="50" r:id="rId50"/>
    <sheet name="E1" sheetId="51" r:id="rId51"/>
    <sheet name="E2" sheetId="52" r:id="rId52"/>
    <sheet name="E3" sheetId="53" r:id="rId53"/>
    <sheet name="E4" sheetId="54" r:id="rId54"/>
    <sheet name="E5" sheetId="55" r:id="rId55"/>
    <sheet name="E6" sheetId="56" r:id="rId56"/>
    <sheet name="E7" sheetId="57" r:id="rId57"/>
    <sheet name="E8" sheetId="58" r:id="rId58"/>
    <sheet name="F1" sheetId="59" state="hidden" r:id="rId59"/>
    <sheet name="F2" sheetId="60" state="hidden" r:id="rId60"/>
    <sheet name="F3" sheetId="61" state="hidden" r:id="rId61"/>
  </sheets>
  <definedNames>
    <definedName name="Group_A1">А1!$J$6:$U$30</definedName>
    <definedName name="Group_A2">А2!$J$6:$U$30</definedName>
    <definedName name="Group_A3">А3!$J$6:$U$30</definedName>
    <definedName name="Group_A4">А4!$J$6:$U$30</definedName>
    <definedName name="Group_A5">А5!$J$6:$U$30</definedName>
    <definedName name="Group_A6">А6!$J$6:$U$30</definedName>
    <definedName name="Group_A7">А7!$J$6:$U$30</definedName>
    <definedName name="Group_A8">А8!$J$6:$U$30</definedName>
    <definedName name="Group_B1">'B1'!$J$6:$U$30</definedName>
    <definedName name="Group_B2">'B2'!$J$6:$U$30</definedName>
    <definedName name="Group_B3">В3_2!$J$6:$V$33</definedName>
    <definedName name="Group_B4">'B4'!$J$6:$U$30</definedName>
    <definedName name="Group_B5">'B5'!$J$6:$U$30</definedName>
    <definedName name="Group_B6">'B6'!$J$6:$U$30</definedName>
    <definedName name="Group_B7">'B7'!$J$6:$U$30</definedName>
    <definedName name="Group_B8">'B8'!$J$6:$U$30</definedName>
    <definedName name="Group_C1">С1!$J$6:$U$30</definedName>
    <definedName name="Group_C2">'C2_2'!$J$6:$V$33</definedName>
    <definedName name="Group_C3">'C3_2'!$J$6:$V$33</definedName>
    <definedName name="Group_C4">'C4_2'!$J$6:$V$33</definedName>
    <definedName name="Group_C5">'C5_2'!$J$6:$V$33</definedName>
    <definedName name="Group_C6">'C6_2'!$J$6:$V$33</definedName>
    <definedName name="Group_C7">'C7_2'!$J$6:$V$33</definedName>
    <definedName name="Group_C8">'C8_2'!$J$6:$V$33</definedName>
    <definedName name="Group_D1">D1_2!$J$6:$V$33</definedName>
    <definedName name="Group_D2">D2_2!$J$6:$V$33</definedName>
    <definedName name="Group_D3">D3_2!$J$6:$V$33</definedName>
    <definedName name="Group_D4">D4_2!$J$6:$V$33</definedName>
    <definedName name="Group_D5">D5_2!$J$6:$V$33</definedName>
    <definedName name="Group_D6">D6_2!$J$6:$V$33</definedName>
    <definedName name="Group_D7">D7_2!$J$6:$V$33</definedName>
    <definedName name="Group_D8">D8_2!$J$6:$V$33</definedName>
    <definedName name="Group_E1">'E1'!$J$6:$U$30</definedName>
    <definedName name="Group_E2">'E2'!$J$6:$U$30</definedName>
    <definedName name="Group_E3">'E3'!$J$6:$U$30</definedName>
    <definedName name="Group_E4">'E4'!$J$6:$U$30</definedName>
    <definedName name="Group_E5">'E5'!$J$6:$U$30</definedName>
    <definedName name="Group_E6">'E6'!$J$6:$U$30</definedName>
    <definedName name="Group_E7">'E7'!$J$6:$U$30</definedName>
    <definedName name="Group_E8">'E8'!$J$6:$U$30</definedName>
    <definedName name="Super">Суперлига!$J$6:$U$30</definedName>
    <definedName name="Игрок1" localSheetId="9">'B1'!$D$7</definedName>
    <definedName name="Игрок1" localSheetId="10">'B2'!$D$7</definedName>
    <definedName name="Игрок1" localSheetId="14">'B3'!$D$7</definedName>
    <definedName name="Игрок1" localSheetId="13">'B4'!$D$7</definedName>
    <definedName name="Игрок1" localSheetId="15">'B5'!$D$7</definedName>
    <definedName name="Игрок1" localSheetId="16">'B6'!$D$7</definedName>
    <definedName name="Игрок1" localSheetId="17">'B7'!$D$7</definedName>
    <definedName name="Игрок1" localSheetId="18">'B8'!$D$7</definedName>
    <definedName name="Игрок1" localSheetId="20">'C2_2'!$D$7</definedName>
    <definedName name="Игрок1" localSheetId="21">'C3_2'!$D$7</definedName>
    <definedName name="Игрок1" localSheetId="29">'C4_2'!$D$7</definedName>
    <definedName name="Игрок1" localSheetId="30">'C5_2'!$D$7</definedName>
    <definedName name="Игрок1" localSheetId="31">'C6_2'!$D$7</definedName>
    <definedName name="Игрок1" localSheetId="32">'C7_2'!$D$7</definedName>
    <definedName name="Игрок1" localSheetId="33">'C8_2'!$D$7</definedName>
    <definedName name="Игрок1" localSheetId="35">'D1'!$D$7</definedName>
    <definedName name="Игрок1" localSheetId="34">D1_2!$D$7</definedName>
    <definedName name="Игрок1" localSheetId="36">'D2'!$D$7</definedName>
    <definedName name="Игрок1" localSheetId="43">D2_2!$D$7</definedName>
    <definedName name="Игрок1" localSheetId="37">'D3'!$D$7</definedName>
    <definedName name="Игрок1" localSheetId="44">D3_2!$D$7</definedName>
    <definedName name="Игрок1" localSheetId="38">'D4'!$D$7</definedName>
    <definedName name="Игрок1" localSheetId="45">D4_2!$D$7</definedName>
    <definedName name="Игрок1" localSheetId="39">'D5'!$D$7</definedName>
    <definedName name="Игрок1" localSheetId="46">D5_2!$D$7</definedName>
    <definedName name="Игрок1" localSheetId="40">'D6'!$D$7</definedName>
    <definedName name="Игрок1" localSheetId="47">D6_2!$D$7</definedName>
    <definedName name="Игрок1" localSheetId="41">'D7'!$D$7</definedName>
    <definedName name="Игрок1" localSheetId="48">D7_2!$D$7</definedName>
    <definedName name="Игрок1" localSheetId="42">'D8'!$D$7</definedName>
    <definedName name="Игрок1" localSheetId="49">D8_2!$D$7</definedName>
    <definedName name="Игрок1" localSheetId="50">'E1'!$D$7</definedName>
    <definedName name="Игрок1" localSheetId="51">'E2'!$D$7</definedName>
    <definedName name="Игрок1" localSheetId="52">'E3'!$D$7</definedName>
    <definedName name="Игрок1" localSheetId="53">'E4'!$D$7</definedName>
    <definedName name="Игрок1" localSheetId="54">'E5'!$D$7</definedName>
    <definedName name="Игрок1" localSheetId="55">'E6'!$D$7</definedName>
    <definedName name="Игрок1" localSheetId="56">'E7'!$D$7</definedName>
    <definedName name="Игрок1" localSheetId="57">'E8'!$D$7</definedName>
    <definedName name="Игрок1" localSheetId="58">'F1'!$D$7</definedName>
    <definedName name="Игрок1" localSheetId="59">'F2'!$D$7</definedName>
    <definedName name="Игрок1" localSheetId="60">'F3'!$D$7</definedName>
    <definedName name="Игрок1" localSheetId="1">А1!$D$7</definedName>
    <definedName name="Игрок1" localSheetId="3">А3!$D$7</definedName>
    <definedName name="Игрок1" localSheetId="4">А4!$D$7</definedName>
    <definedName name="Игрок1" localSheetId="5">А5!$D$7</definedName>
    <definedName name="Игрок1" localSheetId="6">А6!$D$7</definedName>
    <definedName name="Игрок1" localSheetId="7">А7!$D$7</definedName>
    <definedName name="Игрок1" localSheetId="8">А8!$D$7</definedName>
    <definedName name="Игрок1" localSheetId="12">В2_2!$D$7</definedName>
    <definedName name="Игрок1" localSheetId="11">В3_2!$D$7</definedName>
    <definedName name="Игрок1" localSheetId="19">С1!$D$7</definedName>
    <definedName name="Игрок1" localSheetId="22">С2!$D$7</definedName>
    <definedName name="Игрок1" localSheetId="23">С3!$D$7</definedName>
    <definedName name="Игрок1" localSheetId="24">С4!$D$7</definedName>
    <definedName name="Игрок1" localSheetId="25">С5!$D$7</definedName>
    <definedName name="Игрок1" localSheetId="26">С6!$D$7</definedName>
    <definedName name="Игрок1" localSheetId="27">С7!$D$7</definedName>
    <definedName name="Игрок1" localSheetId="28">С8!$D$7</definedName>
    <definedName name="Игрок1" localSheetId="0">Суперлига!$D$7</definedName>
    <definedName name="Игрок1">А2!$D$7</definedName>
    <definedName name="Игрок2" localSheetId="9">'B1'!$D$8</definedName>
    <definedName name="Игрок2" localSheetId="10">'B2'!$D$8</definedName>
    <definedName name="Игрок2" localSheetId="14">'B3'!$D$8</definedName>
    <definedName name="Игрок2" localSheetId="13">'B4'!$D$8</definedName>
    <definedName name="Игрок2" localSheetId="15">'B5'!$D$8</definedName>
    <definedName name="Игрок2" localSheetId="16">'B6'!$D$8</definedName>
    <definedName name="Игрок2" localSheetId="17">'B7'!$D$8</definedName>
    <definedName name="Игрок2" localSheetId="18">'B8'!$D$8</definedName>
    <definedName name="Игрок2" localSheetId="20">'C2_2'!$D$8</definedName>
    <definedName name="Игрок2" localSheetId="21">'C3_2'!$D$8</definedName>
    <definedName name="Игрок2" localSheetId="29">'C4_2'!$D$8</definedName>
    <definedName name="Игрок2" localSheetId="30">'C5_2'!$D$8</definedName>
    <definedName name="Игрок2" localSheetId="31">'C6_2'!$D$8</definedName>
    <definedName name="Игрок2" localSheetId="32">'C7_2'!$D$8</definedName>
    <definedName name="Игрок2" localSheetId="33">'C8_2'!$D$8</definedName>
    <definedName name="Игрок2" localSheetId="35">'D1'!$D$8</definedName>
    <definedName name="Игрок2" localSheetId="34">D1_2!$D$8</definedName>
    <definedName name="Игрок2" localSheetId="36">'D2'!$D$8</definedName>
    <definedName name="Игрок2" localSheetId="43">D2_2!$D$8</definedName>
    <definedName name="Игрок2" localSheetId="37">'D3'!$D$8</definedName>
    <definedName name="Игрок2" localSheetId="44">D3_2!$D$8</definedName>
    <definedName name="Игрок2" localSheetId="38">'D4'!$D$8</definedName>
    <definedName name="Игрок2" localSheetId="45">D4_2!$D$8</definedName>
    <definedName name="Игрок2" localSheetId="39">'D5'!$D$8</definedName>
    <definedName name="Игрок2" localSheetId="46">D5_2!$D$8</definedName>
    <definedName name="Игрок2" localSheetId="40">'D6'!$D$8</definedName>
    <definedName name="Игрок2" localSheetId="47">D6_2!$D$8</definedName>
    <definedName name="Игрок2" localSheetId="41">'D7'!$D$8</definedName>
    <definedName name="Игрок2" localSheetId="48">D7_2!$D$8</definedName>
    <definedName name="Игрок2" localSheetId="42">'D8'!$D$8</definedName>
    <definedName name="Игрок2" localSheetId="49">D8_2!$D$8</definedName>
    <definedName name="Игрок2" localSheetId="50">'E1'!$D$8</definedName>
    <definedName name="Игрок2" localSheetId="51">'E2'!$D$8</definedName>
    <definedName name="Игрок2" localSheetId="52">'E3'!$D$8</definedName>
    <definedName name="Игрок2" localSheetId="53">'E4'!$D$8</definedName>
    <definedName name="Игрок2" localSheetId="54">'E5'!$D$8</definedName>
    <definedName name="Игрок2" localSheetId="55">'E6'!$D$8</definedName>
    <definedName name="Игрок2" localSheetId="56">'E7'!$D$8</definedName>
    <definedName name="Игрок2" localSheetId="57">'E8'!$D$8</definedName>
    <definedName name="Игрок2" localSheetId="58">'F1'!$D$8</definedName>
    <definedName name="Игрок2" localSheetId="59">'F2'!$D$8</definedName>
    <definedName name="Игрок2" localSheetId="60">'F3'!$D$8</definedName>
    <definedName name="Игрок2" localSheetId="1">А1!$D$8</definedName>
    <definedName name="Игрок2" localSheetId="3">А3!$D$8</definedName>
    <definedName name="Игрок2" localSheetId="4">А4!$D$8</definedName>
    <definedName name="Игрок2" localSheetId="5">А5!$D$8</definedName>
    <definedName name="Игрок2" localSheetId="6">А6!$D$8</definedName>
    <definedName name="Игрок2" localSheetId="7">А7!$D$8</definedName>
    <definedName name="Игрок2" localSheetId="8">А8!$D$8</definedName>
    <definedName name="Игрок2" localSheetId="12">В2_2!$D$8</definedName>
    <definedName name="Игрок2" localSheetId="11">В3_2!$D$8</definedName>
    <definedName name="Игрок2" localSheetId="19">С1!$D$8</definedName>
    <definedName name="Игрок2" localSheetId="22">С2!$D$8</definedName>
    <definedName name="Игрок2" localSheetId="23">С3!$D$8</definedName>
    <definedName name="Игрок2" localSheetId="24">С4!$D$8</definedName>
    <definedName name="Игрок2" localSheetId="25">С5!$D$8</definedName>
    <definedName name="Игрок2" localSheetId="26">С6!$D$8</definedName>
    <definedName name="Игрок2" localSheetId="27">С7!$D$8</definedName>
    <definedName name="Игрок2" localSheetId="28">С8!$D$8</definedName>
    <definedName name="Игрок2" localSheetId="0">Суперлига!$D$8</definedName>
    <definedName name="Игрок2">А2!$D$8</definedName>
    <definedName name="Игрок3" localSheetId="9">'B1'!$D$9</definedName>
    <definedName name="Игрок3" localSheetId="10">'B2'!$D$9</definedName>
    <definedName name="Игрок3" localSheetId="14">'B3'!$D$9</definedName>
    <definedName name="Игрок3" localSheetId="13">'B4'!$D$9</definedName>
    <definedName name="Игрок3" localSheetId="15">'B5'!$D$9</definedName>
    <definedName name="Игрок3" localSheetId="16">'B6'!$D$9</definedName>
    <definedName name="Игрок3" localSheetId="17">'B7'!$D$9</definedName>
    <definedName name="Игрок3" localSheetId="18">'B8'!$D$9</definedName>
    <definedName name="Игрок3" localSheetId="20">'C2_2'!$D$9</definedName>
    <definedName name="Игрок3" localSheetId="21">'C3_2'!$D$9</definedName>
    <definedName name="Игрок3" localSheetId="29">'C4_2'!$D$9</definedName>
    <definedName name="Игрок3" localSheetId="30">'C5_2'!$D$9</definedName>
    <definedName name="Игрок3" localSheetId="31">'C6_2'!$D$9</definedName>
    <definedName name="Игрок3" localSheetId="32">'C7_2'!$D$9</definedName>
    <definedName name="Игрок3" localSheetId="33">'C8_2'!$D$9</definedName>
    <definedName name="Игрок3" localSheetId="35">'D1'!$D$9</definedName>
    <definedName name="Игрок3" localSheetId="34">D1_2!$D$9</definedName>
    <definedName name="Игрок3" localSheetId="36">'D2'!$D$9</definedName>
    <definedName name="Игрок3" localSheetId="43">D2_2!$D$9</definedName>
    <definedName name="Игрок3" localSheetId="37">'D3'!$D$9</definedName>
    <definedName name="Игрок3" localSheetId="44">D3_2!$D$9</definedName>
    <definedName name="Игрок3" localSheetId="38">'D4'!$D$9</definedName>
    <definedName name="Игрок3" localSheetId="45">D4_2!$D$9</definedName>
    <definedName name="Игрок3" localSheetId="39">'D5'!$D$9</definedName>
    <definedName name="Игрок3" localSheetId="46">D5_2!$D$9</definedName>
    <definedName name="Игрок3" localSheetId="40">'D6'!$D$9</definedName>
    <definedName name="Игрок3" localSheetId="47">D6_2!$D$9</definedName>
    <definedName name="Игрок3" localSheetId="41">'D7'!$D$9</definedName>
    <definedName name="Игрок3" localSheetId="48">D7_2!$D$9</definedName>
    <definedName name="Игрок3" localSheetId="42">'D8'!$D$9</definedName>
    <definedName name="Игрок3" localSheetId="49">D8_2!$D$9</definedName>
    <definedName name="Игрок3" localSheetId="50">'E1'!$D$9</definedName>
    <definedName name="Игрок3" localSheetId="51">'E2'!$D$9</definedName>
    <definedName name="Игрок3" localSheetId="52">'E3'!$D$9</definedName>
    <definedName name="Игрок3" localSheetId="53">'E4'!$D$9</definedName>
    <definedName name="Игрок3" localSheetId="54">'E5'!$D$9</definedName>
    <definedName name="Игрок3" localSheetId="55">'E6'!$D$9</definedName>
    <definedName name="Игрок3" localSheetId="56">'E7'!$D$9</definedName>
    <definedName name="Игрок3" localSheetId="57">'E8'!$D$9</definedName>
    <definedName name="Игрок3" localSheetId="58">'F1'!$D$9</definedName>
    <definedName name="Игрок3" localSheetId="59">'F2'!$D$9</definedName>
    <definedName name="Игрок3" localSheetId="60">'F3'!$D$9</definedName>
    <definedName name="Игрок3" localSheetId="1">А1!$D$9</definedName>
    <definedName name="Игрок3" localSheetId="3">А3!$D$9</definedName>
    <definedName name="Игрок3" localSheetId="4">А4!$D$9</definedName>
    <definedName name="Игрок3" localSheetId="5">А5!$D$9</definedName>
    <definedName name="Игрок3" localSheetId="6">А6!$D$9</definedName>
    <definedName name="Игрок3" localSheetId="7">А7!$D$9</definedName>
    <definedName name="Игрок3" localSheetId="8">А8!$D$9</definedName>
    <definedName name="Игрок3" localSheetId="12">В2_2!$D$9</definedName>
    <definedName name="Игрок3" localSheetId="11">В3_2!$D$9</definedName>
    <definedName name="Игрок3" localSheetId="19">С1!$D$9</definedName>
    <definedName name="Игрок3" localSheetId="22">С2!$D$9</definedName>
    <definedName name="Игрок3" localSheetId="23">С3!$D$9</definedName>
    <definedName name="Игрок3" localSheetId="24">С4!$D$9</definedName>
    <definedName name="Игрок3" localSheetId="25">С5!$D$9</definedName>
    <definedName name="Игрок3" localSheetId="26">С6!$D$9</definedName>
    <definedName name="Игрок3" localSheetId="27">С7!$D$9</definedName>
    <definedName name="Игрок3" localSheetId="28">С8!$D$9</definedName>
    <definedName name="Игрок3" localSheetId="0">Суперлига!$D$9</definedName>
    <definedName name="Игрок3">А2!$D$9</definedName>
    <definedName name="Игрок4" localSheetId="9">'B1'!$D$10</definedName>
    <definedName name="Игрок4" localSheetId="10">'B2'!$D$10</definedName>
    <definedName name="Игрок4" localSheetId="14">'B3'!$D$10</definedName>
    <definedName name="Игрок4" localSheetId="13">'B4'!$D$10</definedName>
    <definedName name="Игрок4" localSheetId="15">'B5'!$D$10</definedName>
    <definedName name="Игрок4" localSheetId="16">'B6'!$D$10</definedName>
    <definedName name="Игрок4" localSheetId="17">'B7'!$D$10</definedName>
    <definedName name="Игрок4" localSheetId="18">'B8'!$D$10</definedName>
    <definedName name="Игрок4" localSheetId="20">'C2_2'!$D$10</definedName>
    <definedName name="Игрок4" localSheetId="21">'C3_2'!$D$10</definedName>
    <definedName name="Игрок4" localSheetId="29">'C4_2'!$D$10</definedName>
    <definedName name="Игрок4" localSheetId="30">'C5_2'!$D$10</definedName>
    <definedName name="Игрок4" localSheetId="31">'C6_2'!$D$10</definedName>
    <definedName name="Игрок4" localSheetId="32">'C7_2'!$D$10</definedName>
    <definedName name="Игрок4" localSheetId="33">'C8_2'!$D$10</definedName>
    <definedName name="Игрок4" localSheetId="35">'D1'!$D$10</definedName>
    <definedName name="Игрок4" localSheetId="34">D1_2!$D$10</definedName>
    <definedName name="Игрок4" localSheetId="36">'D2'!$D$10</definedName>
    <definedName name="Игрок4" localSheetId="43">D2_2!$D$10</definedName>
    <definedName name="Игрок4" localSheetId="37">'D3'!$D$10</definedName>
    <definedName name="Игрок4" localSheetId="44">D3_2!$D$10</definedName>
    <definedName name="Игрок4" localSheetId="38">'D4'!$D$10</definedName>
    <definedName name="Игрок4" localSheetId="45">D4_2!$D$10</definedName>
    <definedName name="Игрок4" localSheetId="39">'D5'!$D$10</definedName>
    <definedName name="Игрок4" localSheetId="46">D5_2!$D$10</definedName>
    <definedName name="Игрок4" localSheetId="40">'D6'!$D$10</definedName>
    <definedName name="Игрок4" localSheetId="47">D6_2!$D$10</definedName>
    <definedName name="Игрок4" localSheetId="41">'D7'!$D$10</definedName>
    <definedName name="Игрок4" localSheetId="48">D7_2!$D$10</definedName>
    <definedName name="Игрок4" localSheetId="42">'D8'!$D$10</definedName>
    <definedName name="Игрок4" localSheetId="49">D8_2!$D$10</definedName>
    <definedName name="Игрок4" localSheetId="50">'E1'!$D$10</definedName>
    <definedName name="Игрок4" localSheetId="51">'E2'!$D$10</definedName>
    <definedName name="Игрок4" localSheetId="52">'E3'!$D$10</definedName>
    <definedName name="Игрок4" localSheetId="53">'E4'!$D$10</definedName>
    <definedName name="Игрок4" localSheetId="54">'E5'!$D$10</definedName>
    <definedName name="Игрок4" localSheetId="55">'E6'!$D$10</definedName>
    <definedName name="Игрок4" localSheetId="56">'E7'!$D$10</definedName>
    <definedName name="Игрок4" localSheetId="57">'E8'!$D$10</definedName>
    <definedName name="Игрок4" localSheetId="58">'F1'!$D$10</definedName>
    <definedName name="Игрок4" localSheetId="59">'F2'!$D$10</definedName>
    <definedName name="Игрок4" localSheetId="60">'F3'!$D$10</definedName>
    <definedName name="Игрок4" localSheetId="1">А1!$D$10</definedName>
    <definedName name="Игрок4" localSheetId="3">А3!$D$10</definedName>
    <definedName name="Игрок4" localSheetId="4">А4!$D$10</definedName>
    <definedName name="Игрок4" localSheetId="5">А5!$D$10</definedName>
    <definedName name="Игрок4" localSheetId="6">А6!$D$10</definedName>
    <definedName name="Игрок4" localSheetId="7">А7!$D$10</definedName>
    <definedName name="Игрок4" localSheetId="8">А8!$D$10</definedName>
    <definedName name="Игрок4" localSheetId="12">В2_2!$D$10</definedName>
    <definedName name="Игрок4" localSheetId="11">В3_2!$D$10</definedName>
    <definedName name="Игрок4" localSheetId="19">С1!$D$10</definedName>
    <definedName name="Игрок4" localSheetId="22">С2!$D$10</definedName>
    <definedName name="Игрок4" localSheetId="23">С3!$D$10</definedName>
    <definedName name="Игрок4" localSheetId="24">С4!$D$10</definedName>
    <definedName name="Игрок4" localSheetId="25">С5!$D$10</definedName>
    <definedName name="Игрок4" localSheetId="26">С6!$D$10</definedName>
    <definedName name="Игрок4" localSheetId="27">С7!$D$10</definedName>
    <definedName name="Игрок4" localSheetId="28">С8!$D$10</definedName>
    <definedName name="Игрок4" localSheetId="0">Суперлига!$D$10</definedName>
    <definedName name="Игрок4">А2!$D$10</definedName>
    <definedName name="Игрок5" localSheetId="9">'B1'!$D$11</definedName>
    <definedName name="Игрок5" localSheetId="10">'B2'!$D$11</definedName>
    <definedName name="Игрок5" localSheetId="14">'B3'!$D$11</definedName>
    <definedName name="Игрок5" localSheetId="13">'B4'!$D$11</definedName>
    <definedName name="Игрок5" localSheetId="15">'B5'!$D$11</definedName>
    <definedName name="Игрок5" localSheetId="16">'B6'!$D$11</definedName>
    <definedName name="Игрок5" localSheetId="17">'B7'!$D$11</definedName>
    <definedName name="Игрок5" localSheetId="18">'B8'!$D$11</definedName>
    <definedName name="Игрок5" localSheetId="20">'C2_2'!$D$11</definedName>
    <definedName name="Игрок5" localSheetId="21">'C3_2'!$D$11</definedName>
    <definedName name="Игрок5" localSheetId="29">'C4_2'!$D$11</definedName>
    <definedName name="Игрок5" localSheetId="30">'C5_2'!$D$11</definedName>
    <definedName name="Игрок5" localSheetId="31">'C6_2'!$D$11</definedName>
    <definedName name="Игрок5" localSheetId="32">'C7_2'!$D$11</definedName>
    <definedName name="Игрок5" localSheetId="33">'C8_2'!$D$11</definedName>
    <definedName name="Игрок5" localSheetId="35">'D1'!$D$11</definedName>
    <definedName name="Игрок5" localSheetId="34">D1_2!$D$11</definedName>
    <definedName name="Игрок5" localSheetId="36">'D2'!$D$11</definedName>
    <definedName name="Игрок5" localSheetId="43">D2_2!$D$11</definedName>
    <definedName name="Игрок5" localSheetId="37">'D3'!$D$11</definedName>
    <definedName name="Игрок5" localSheetId="44">D3_2!$D$11</definedName>
    <definedName name="Игрок5" localSheetId="38">'D4'!$D$11</definedName>
    <definedName name="Игрок5" localSheetId="45">D4_2!$D$11</definedName>
    <definedName name="Игрок5" localSheetId="39">'D5'!$D$11</definedName>
    <definedName name="Игрок5" localSheetId="46">D5_2!$D$11</definedName>
    <definedName name="Игрок5" localSheetId="40">'D6'!$D$11</definedName>
    <definedName name="Игрок5" localSheetId="47">D6_2!$D$11</definedName>
    <definedName name="Игрок5" localSheetId="41">'D7'!$D$11</definedName>
    <definedName name="Игрок5" localSheetId="48">D7_2!$D$11</definedName>
    <definedName name="Игрок5" localSheetId="42">'D8'!$D$11</definedName>
    <definedName name="Игрок5" localSheetId="49">D8_2!$D$11</definedName>
    <definedName name="Игрок5" localSheetId="50">'E1'!$D$11</definedName>
    <definedName name="Игрок5" localSheetId="51">'E2'!$D$11</definedName>
    <definedName name="Игрок5" localSheetId="52">'E3'!$D$11</definedName>
    <definedName name="Игрок5" localSheetId="53">'E4'!$D$11</definedName>
    <definedName name="Игрок5" localSheetId="54">'E5'!$D$11</definedName>
    <definedName name="Игрок5" localSheetId="55">'E6'!$D$11</definedName>
    <definedName name="Игрок5" localSheetId="56">'E7'!$D$11</definedName>
    <definedName name="Игрок5" localSheetId="57">'E8'!$D$11</definedName>
    <definedName name="Игрок5" localSheetId="58">'F1'!$D$11</definedName>
    <definedName name="Игрок5" localSheetId="59">'F2'!$D$11</definedName>
    <definedName name="Игрок5" localSheetId="60">'F3'!$D$11</definedName>
    <definedName name="Игрок5" localSheetId="1">А1!$D$11</definedName>
    <definedName name="Игрок5" localSheetId="3">А3!$D$11</definedName>
    <definedName name="Игрок5" localSheetId="4">А4!$D$11</definedName>
    <definedName name="Игрок5" localSheetId="5">А5!$D$11</definedName>
    <definedName name="Игрок5" localSheetId="6">А6!$D$11</definedName>
    <definedName name="Игрок5" localSheetId="7">А7!$D$11</definedName>
    <definedName name="Игрок5" localSheetId="8">А8!$D$11</definedName>
    <definedName name="Игрок5" localSheetId="12">В2_2!$D$11</definedName>
    <definedName name="Игрок5" localSheetId="11">В3_2!$D$11</definedName>
    <definedName name="Игрок5" localSheetId="19">С1!$D$11</definedName>
    <definedName name="Игрок5" localSheetId="22">С2!$D$11</definedName>
    <definedName name="Игрок5" localSheetId="23">С3!$D$11</definedName>
    <definedName name="Игрок5" localSheetId="24">С4!$D$11</definedName>
    <definedName name="Игрок5" localSheetId="25">С5!$D$11</definedName>
    <definedName name="Игрок5" localSheetId="26">С6!$D$11</definedName>
    <definedName name="Игрок5" localSheetId="27">С7!$D$11</definedName>
    <definedName name="Игрок5" localSheetId="28">С8!$D$11</definedName>
    <definedName name="Игрок5" localSheetId="0">Суперлига!$D$11</definedName>
    <definedName name="Игрок5">А2!$D$11</definedName>
    <definedName name="Игрок6" localSheetId="9">'B1'!$D$12</definedName>
    <definedName name="Игрок6" localSheetId="10">'B2'!$D$12</definedName>
    <definedName name="Игрок6" localSheetId="14">'B3'!$D$12</definedName>
    <definedName name="Игрок6" localSheetId="13">'B4'!$D$12</definedName>
    <definedName name="Игрок6" localSheetId="15">'B5'!$D$12</definedName>
    <definedName name="Игрок6" localSheetId="16">'B6'!$D$12</definedName>
    <definedName name="Игрок6" localSheetId="17">'B7'!$D$12</definedName>
    <definedName name="Игрок6" localSheetId="18">'B8'!$D$12</definedName>
    <definedName name="Игрок6" localSheetId="20">'C2_2'!$D$12</definedName>
    <definedName name="Игрок6" localSheetId="21">'C3_2'!$D$12</definedName>
    <definedName name="Игрок6" localSheetId="29">'C4_2'!$D$12</definedName>
    <definedName name="Игрок6" localSheetId="30">'C5_2'!$D$12</definedName>
    <definedName name="Игрок6" localSheetId="31">'C6_2'!$D$12</definedName>
    <definedName name="Игрок6" localSheetId="32">'C7_2'!$D$12</definedName>
    <definedName name="Игрок6" localSheetId="33">'C8_2'!$D$12</definedName>
    <definedName name="Игрок6" localSheetId="35">'D1'!$D$12</definedName>
    <definedName name="Игрок6" localSheetId="34">D1_2!$D$12</definedName>
    <definedName name="Игрок6" localSheetId="36">'D2'!$D$12</definedName>
    <definedName name="Игрок6" localSheetId="43">D2_2!$D$12</definedName>
    <definedName name="Игрок6" localSheetId="37">'D3'!$D$12</definedName>
    <definedName name="Игрок6" localSheetId="44">D3_2!$D$12</definedName>
    <definedName name="Игрок6" localSheetId="38">'D4'!$D$12</definedName>
    <definedName name="Игрок6" localSheetId="45">D4_2!$D$12</definedName>
    <definedName name="Игрок6" localSheetId="39">'D5'!$D$12</definedName>
    <definedName name="Игрок6" localSheetId="46">D5_2!$D$12</definedName>
    <definedName name="Игрок6" localSheetId="40">'D6'!$D$12</definedName>
    <definedName name="Игрок6" localSheetId="47">D6_2!$D$12</definedName>
    <definedName name="Игрок6" localSheetId="41">'D7'!$D$12</definedName>
    <definedName name="Игрок6" localSheetId="48">D7_2!$D$12</definedName>
    <definedName name="Игрок6" localSheetId="42">'D8'!$D$12</definedName>
    <definedName name="Игрок6" localSheetId="49">D8_2!$D$12</definedName>
    <definedName name="Игрок6" localSheetId="50">'E1'!$D$12</definedName>
    <definedName name="Игрок6" localSheetId="51">'E2'!$D$12</definedName>
    <definedName name="Игрок6" localSheetId="52">'E3'!$D$12</definedName>
    <definedName name="Игрок6" localSheetId="53">'E4'!$D$12</definedName>
    <definedName name="Игрок6" localSheetId="54">'E5'!$D$12</definedName>
    <definedName name="Игрок6" localSheetId="55">'E6'!$D$12</definedName>
    <definedName name="Игрок6" localSheetId="56">'E7'!$D$12</definedName>
    <definedName name="Игрок6" localSheetId="57">'E8'!$D$12</definedName>
    <definedName name="Игрок6" localSheetId="58">'F1'!$D$12</definedName>
    <definedName name="Игрок6" localSheetId="59">'F2'!$D$12</definedName>
    <definedName name="Игрок6" localSheetId="60">'F3'!$D$12</definedName>
    <definedName name="Игрок6" localSheetId="1">А1!$D$12</definedName>
    <definedName name="Игрок6" localSheetId="3">А3!$D$12</definedName>
    <definedName name="Игрок6" localSheetId="4">А4!$D$12</definedName>
    <definedName name="Игрок6" localSheetId="5">А5!$D$12</definedName>
    <definedName name="Игрок6" localSheetId="6">А6!$D$12</definedName>
    <definedName name="Игрок6" localSheetId="7">А7!$D$12</definedName>
    <definedName name="Игрок6" localSheetId="8">А8!$D$12</definedName>
    <definedName name="Игрок6" localSheetId="12">В2_2!$D$12</definedName>
    <definedName name="Игрок6" localSheetId="11">В3_2!$D$12</definedName>
    <definedName name="Игрок6" localSheetId="19">С1!$D$12</definedName>
    <definedName name="Игрок6" localSheetId="22">С2!$D$12</definedName>
    <definedName name="Игрок6" localSheetId="23">С3!$D$12</definedName>
    <definedName name="Игрок6" localSheetId="24">С4!$D$12</definedName>
    <definedName name="Игрок6" localSheetId="25">С5!$D$12</definedName>
    <definedName name="Игрок6" localSheetId="26">С6!$D$12</definedName>
    <definedName name="Игрок6" localSheetId="27">С7!$D$12</definedName>
    <definedName name="Игрок6" localSheetId="28">С8!$D$12</definedName>
    <definedName name="Игрок6" localSheetId="0">Суперлига!$D$12</definedName>
    <definedName name="Игрок6">А2!$D$12</definedName>
    <definedName name="Игрок7" localSheetId="9">'B1'!$D$13</definedName>
    <definedName name="Игрок7" localSheetId="10">'B2'!$D$13</definedName>
    <definedName name="Игрок7" localSheetId="14">'B3'!$D$13</definedName>
    <definedName name="Игрок7" localSheetId="13">'B4'!$D$13</definedName>
    <definedName name="Игрок7" localSheetId="15">'B5'!$D$13</definedName>
    <definedName name="Игрок7" localSheetId="16">'B6'!$D$13</definedName>
    <definedName name="Игрок7" localSheetId="17">'B7'!$D$13</definedName>
    <definedName name="Игрок7" localSheetId="18">'B8'!$D$13</definedName>
    <definedName name="Игрок7" localSheetId="20">'C2_2'!$D$13</definedName>
    <definedName name="Игрок7" localSheetId="21">'C3_2'!$D$13</definedName>
    <definedName name="Игрок7" localSheetId="29">'C4_2'!$D$13</definedName>
    <definedName name="Игрок7" localSheetId="30">'C5_2'!$D$13</definedName>
    <definedName name="Игрок7" localSheetId="31">'C6_2'!$D$13</definedName>
    <definedName name="Игрок7" localSheetId="32">'C7_2'!$D$13</definedName>
    <definedName name="Игрок7" localSheetId="33">'C8_2'!$D$13</definedName>
    <definedName name="Игрок7" localSheetId="35">'D1'!$D$13</definedName>
    <definedName name="Игрок7" localSheetId="34">D1_2!$D$13</definedName>
    <definedName name="Игрок7" localSheetId="36">'D2'!$D$13</definedName>
    <definedName name="Игрок7" localSheetId="43">D2_2!$D$13</definedName>
    <definedName name="Игрок7" localSheetId="37">'D3'!$D$13</definedName>
    <definedName name="Игрок7" localSheetId="44">D3_2!$D$13</definedName>
    <definedName name="Игрок7" localSheetId="38">'D4'!$D$13</definedName>
    <definedName name="Игрок7" localSheetId="45">D4_2!$D$13</definedName>
    <definedName name="Игрок7" localSheetId="39">'D5'!$D$13</definedName>
    <definedName name="Игрок7" localSheetId="46">D5_2!$D$13</definedName>
    <definedName name="Игрок7" localSheetId="40">'D6'!$D$13</definedName>
    <definedName name="Игрок7" localSheetId="47">D6_2!$D$13</definedName>
    <definedName name="Игрок7" localSheetId="41">'D7'!$D$13</definedName>
    <definedName name="Игрок7" localSheetId="48">D7_2!$D$13</definedName>
    <definedName name="Игрок7" localSheetId="42">'D8'!$D$13</definedName>
    <definedName name="Игрок7" localSheetId="49">D8_2!$D$13</definedName>
    <definedName name="Игрок7" localSheetId="50">'E1'!$D$13</definedName>
    <definedName name="Игрок7" localSheetId="51">'E2'!$D$13</definedName>
    <definedName name="Игрок7" localSheetId="52">'E3'!$D$13</definedName>
    <definedName name="Игрок7" localSheetId="53">'E4'!$D$13</definedName>
    <definedName name="Игрок7" localSheetId="54">'E5'!$D$13</definedName>
    <definedName name="Игрок7" localSheetId="55">'E6'!$D$13</definedName>
    <definedName name="Игрок7" localSheetId="56">'E7'!$D$13</definedName>
    <definedName name="Игрок7" localSheetId="57">'E8'!$D$13</definedName>
    <definedName name="Игрок7" localSheetId="58">'F1'!$D$13</definedName>
    <definedName name="Игрок7" localSheetId="59">'F2'!$D$13</definedName>
    <definedName name="Игрок7" localSheetId="60">'F3'!$D$13</definedName>
    <definedName name="Игрок7" localSheetId="1">А1!$D$13</definedName>
    <definedName name="Игрок7" localSheetId="3">А3!$D$13</definedName>
    <definedName name="Игрок7" localSheetId="4">А4!$D$13</definedName>
    <definedName name="Игрок7" localSheetId="5">А5!$D$13</definedName>
    <definedName name="Игрок7" localSheetId="6">А6!$D$13</definedName>
    <definedName name="Игрок7" localSheetId="7">А7!$D$13</definedName>
    <definedName name="Игрок7" localSheetId="8">А8!$D$13</definedName>
    <definedName name="Игрок7" localSheetId="12">В2_2!$D$13</definedName>
    <definedName name="Игрок7" localSheetId="11">В3_2!$D$13</definedName>
    <definedName name="Игрок7" localSheetId="19">С1!$D$13</definedName>
    <definedName name="Игрок7" localSheetId="22">С2!$D$13</definedName>
    <definedName name="Игрок7" localSheetId="23">С3!$D$13</definedName>
    <definedName name="Игрок7" localSheetId="24">С4!$D$13</definedName>
    <definedName name="Игрок7" localSheetId="25">С5!$D$13</definedName>
    <definedName name="Игрок7" localSheetId="26">С6!$D$13</definedName>
    <definedName name="Игрок7" localSheetId="27">С7!$D$13</definedName>
    <definedName name="Игрок7" localSheetId="28">С8!$D$13</definedName>
    <definedName name="Игрок7" localSheetId="0">Суперлига!$D$13</definedName>
    <definedName name="Игрок7">А2!$D$13</definedName>
    <definedName name="Игрок8" localSheetId="9">'B1'!$D$14</definedName>
    <definedName name="Игрок8" localSheetId="10">'B2'!$D$14</definedName>
    <definedName name="Игрок8" localSheetId="14">'B3'!$D$14</definedName>
    <definedName name="Игрок8" localSheetId="13">'B4'!$D$14</definedName>
    <definedName name="Игрок8" localSheetId="15">'B5'!$D$14</definedName>
    <definedName name="Игрок8" localSheetId="16">'B6'!$D$14</definedName>
    <definedName name="Игрок8" localSheetId="17">'B7'!$D$14</definedName>
    <definedName name="Игрок8" localSheetId="18">'B8'!$D$14</definedName>
    <definedName name="Игрок8" localSheetId="20">'C2_2'!$D$14</definedName>
    <definedName name="Игрок8" localSheetId="21">'C3_2'!$D$14</definedName>
    <definedName name="Игрок8" localSheetId="29">'C4_2'!$D$14</definedName>
    <definedName name="Игрок8" localSheetId="30">'C5_2'!$D$14</definedName>
    <definedName name="Игрок8" localSheetId="31">'C6_2'!$D$14</definedName>
    <definedName name="Игрок8" localSheetId="32">'C7_2'!$D$14</definedName>
    <definedName name="Игрок8" localSheetId="33">'C8_2'!$D$14</definedName>
    <definedName name="Игрок8" localSheetId="35">'D1'!$D$14</definedName>
    <definedName name="Игрок8" localSheetId="34">D1_2!$D$14</definedName>
    <definedName name="Игрок8" localSheetId="36">'D2'!$D$14</definedName>
    <definedName name="Игрок8" localSheetId="43">D2_2!$D$14</definedName>
    <definedName name="Игрок8" localSheetId="37">'D3'!$D$14</definedName>
    <definedName name="Игрок8" localSheetId="44">D3_2!$D$14</definedName>
    <definedName name="Игрок8" localSheetId="38">'D4'!$D$14</definedName>
    <definedName name="Игрок8" localSheetId="45">D4_2!$D$14</definedName>
    <definedName name="Игрок8" localSheetId="39">'D5'!$D$14</definedName>
    <definedName name="Игрок8" localSheetId="46">D5_2!$D$14</definedName>
    <definedName name="Игрок8" localSheetId="40">'D6'!$D$14</definedName>
    <definedName name="Игрок8" localSheetId="47">D6_2!$D$14</definedName>
    <definedName name="Игрок8" localSheetId="41">'D7'!$D$14</definedName>
    <definedName name="Игрок8" localSheetId="48">D7_2!$D$14</definedName>
    <definedName name="Игрок8" localSheetId="42">'D8'!$D$14</definedName>
    <definedName name="Игрок8" localSheetId="49">D8_2!$D$14</definedName>
    <definedName name="Игрок8" localSheetId="50">'E1'!$D$14</definedName>
    <definedName name="Игрок8" localSheetId="51">'E2'!$D$14</definedName>
    <definedName name="Игрок8" localSheetId="52">'E3'!$D$14</definedName>
    <definedName name="Игрок8" localSheetId="53">'E4'!$D$14</definedName>
    <definedName name="Игрок8" localSheetId="54">'E5'!$D$14</definedName>
    <definedName name="Игрок8" localSheetId="55">'E6'!$D$14</definedName>
    <definedName name="Игрок8" localSheetId="56">'E7'!$D$14</definedName>
    <definedName name="Игрок8" localSheetId="57">'E8'!$D$14</definedName>
    <definedName name="Игрок8" localSheetId="58">'F1'!$D$14</definedName>
    <definedName name="Игрок8" localSheetId="59">'F2'!$D$14</definedName>
    <definedName name="Игрок8" localSheetId="60">'F3'!$D$14</definedName>
    <definedName name="Игрок8" localSheetId="1">А1!$D$14</definedName>
    <definedName name="Игрок8" localSheetId="3">А3!$D$14</definedName>
    <definedName name="Игрок8" localSheetId="4">А4!$D$14</definedName>
    <definedName name="Игрок8" localSheetId="5">А5!$D$14</definedName>
    <definedName name="Игрок8" localSheetId="6">А6!$D$14</definedName>
    <definedName name="Игрок8" localSheetId="7">А7!$D$14</definedName>
    <definedName name="Игрок8" localSheetId="8">А8!$D$14</definedName>
    <definedName name="Игрок8" localSheetId="12">В2_2!$D$14</definedName>
    <definedName name="Игрок8" localSheetId="11">В3_2!$D$14</definedName>
    <definedName name="Игрок8" localSheetId="19">С1!$D$14</definedName>
    <definedName name="Игрок8" localSheetId="22">С2!$D$14</definedName>
    <definedName name="Игрок8" localSheetId="23">С3!$D$14</definedName>
    <definedName name="Игрок8" localSheetId="24">С4!$D$14</definedName>
    <definedName name="Игрок8" localSheetId="25">С5!$D$14</definedName>
    <definedName name="Игрок8" localSheetId="26">С6!$D$14</definedName>
    <definedName name="Игрок8" localSheetId="27">С7!$D$14</definedName>
    <definedName name="Игрок8" localSheetId="28">С8!$D$14</definedName>
    <definedName name="Игрок8" localSheetId="0">Суперлига!$D$14</definedName>
    <definedName name="Игрок8">А2!$D$14</definedName>
    <definedName name="Игрок9" localSheetId="20">'C2_2'!$D$15</definedName>
    <definedName name="Игрок9" localSheetId="21">'C3_2'!$D$15</definedName>
    <definedName name="Игрок9" localSheetId="29">'C4_2'!$D$15</definedName>
    <definedName name="Игрок9" localSheetId="30">'C5_2'!$D$15</definedName>
    <definedName name="Игрок9" localSheetId="31">'C6_2'!$D$15</definedName>
    <definedName name="Игрок9" localSheetId="32">'C7_2'!$D$15</definedName>
    <definedName name="Игрок9" localSheetId="33">'C8_2'!$D$15</definedName>
    <definedName name="Игрок9" localSheetId="34">D1_2!$D$15</definedName>
    <definedName name="Игрок9" localSheetId="43">D2_2!$D$15</definedName>
    <definedName name="Игрок9" localSheetId="44">D3_2!$D$15</definedName>
    <definedName name="Игрок9" localSheetId="45">D4_2!$D$15</definedName>
    <definedName name="Игрок9" localSheetId="46">D5_2!$D$15</definedName>
    <definedName name="Игрок9" localSheetId="47">D6_2!$D$15</definedName>
    <definedName name="Игрок9" localSheetId="48">D7_2!$D$15</definedName>
    <definedName name="Игрок9" localSheetId="49">D8_2!$D$15</definedName>
    <definedName name="Игрок9" localSheetId="12">В2_2!$D$15</definedName>
    <definedName name="Игрок9" localSheetId="11">В3_2!$D$15</definedName>
    <definedName name="Список_счета" localSheetId="9">'B1'!$B$22:$B$41</definedName>
    <definedName name="Список_счета" localSheetId="10">'B2'!$B$22:$B$41</definedName>
    <definedName name="Список_счета" localSheetId="14">'B3'!$B$22:$B$41</definedName>
    <definedName name="Список_счета" localSheetId="13">'B4'!$B$22:$B$41</definedName>
    <definedName name="Список_счета" localSheetId="15">'B5'!$B$22:$B$41</definedName>
    <definedName name="Список_счета" localSheetId="16">'B6'!$B$22:$B$41</definedName>
    <definedName name="Список_счета" localSheetId="17">'B7'!$B$22:$B$41</definedName>
    <definedName name="Список_счета" localSheetId="18">'B8'!$B$22:$B$41</definedName>
    <definedName name="Список_счета" localSheetId="20">'C2_2'!$B$22:$B$41</definedName>
    <definedName name="Список_счета" localSheetId="21">'C3_2'!$B$22:$B$41</definedName>
    <definedName name="Список_счета" localSheetId="29">'C4_2'!$B$22:$B$41</definedName>
    <definedName name="Список_счета" localSheetId="30">'C5_2'!$B$22:$B$41</definedName>
    <definedName name="Список_счета" localSheetId="31">'C6_2'!$B$22:$B$41</definedName>
    <definedName name="Список_счета" localSheetId="32">'C7_2'!$B$22:$B$41</definedName>
    <definedName name="Список_счета" localSheetId="33">'C8_2'!$B$22:$B$41</definedName>
    <definedName name="Список_счета" localSheetId="35">'D1'!$B$22:$B$41</definedName>
    <definedName name="Список_счета" localSheetId="34">D1_2!$B$22:$B$41</definedName>
    <definedName name="Список_счета" localSheetId="36">'D2'!$B$22:$B$41</definedName>
    <definedName name="Список_счета" localSheetId="43">D2_2!$B$22:$B$41</definedName>
    <definedName name="Список_счета" localSheetId="37">'D3'!$B$22:$B$41</definedName>
    <definedName name="Список_счета" localSheetId="44">D3_2!$B$22:$B$41</definedName>
    <definedName name="Список_счета" localSheetId="38">'D4'!$B$22:$B$41</definedName>
    <definedName name="Список_счета" localSheetId="45">D4_2!$B$22:$B$41</definedName>
    <definedName name="Список_счета" localSheetId="39">'D5'!$B$22:$B$41</definedName>
    <definedName name="Список_счета" localSheetId="46">D5_2!$B$22:$B$41</definedName>
    <definedName name="Список_счета" localSheetId="40">'D6'!$B$22:$B$41</definedName>
    <definedName name="Список_счета" localSheetId="47">D6_2!$B$22:$B$41</definedName>
    <definedName name="Список_счета" localSheetId="41">'D7'!$B$22:$B$41</definedName>
    <definedName name="Список_счета" localSheetId="48">D7_2!$B$22:$B$41</definedName>
    <definedName name="Список_счета" localSheetId="42">'D8'!$B$22:$B$41</definedName>
    <definedName name="Список_счета" localSheetId="49">D8_2!$B$22:$B$41</definedName>
    <definedName name="Список_счета" localSheetId="50">'E1'!$B$22:$B$41</definedName>
    <definedName name="Список_счета" localSheetId="51">'E2'!$B$22:$B$41</definedName>
    <definedName name="Список_счета" localSheetId="52">'E3'!$B$22:$B$41</definedName>
    <definedName name="Список_счета" localSheetId="53">'E4'!$B$22:$B$41</definedName>
    <definedName name="Список_счета" localSheetId="54">'E5'!$B$22:$B$41</definedName>
    <definedName name="Список_счета" localSheetId="55">'E6'!$B$22:$B$41</definedName>
    <definedName name="Список_счета" localSheetId="56">'E7'!$B$22:$B$41</definedName>
    <definedName name="Список_счета" localSheetId="57">'E8'!$B$22:$B$41</definedName>
    <definedName name="Список_счета" localSheetId="58">'F1'!$B$22:$B$41</definedName>
    <definedName name="Список_счета" localSheetId="59">'F2'!$B$22:$B$41</definedName>
    <definedName name="Список_счета" localSheetId="60">'F3'!$B$22:$B$41</definedName>
    <definedName name="Список_счета" localSheetId="1">А1!$B$22:$B$41</definedName>
    <definedName name="Список_счета" localSheetId="3">А3!$B$22:$B$41</definedName>
    <definedName name="Список_счета" localSheetId="4">А4!$B$22:$B$41</definedName>
    <definedName name="Список_счета" localSheetId="5">А5!$B$22:$B$41</definedName>
    <definedName name="Список_счета" localSheetId="6">А6!$B$22:$B$41</definedName>
    <definedName name="Список_счета" localSheetId="7">А7!$B$22:$B$41</definedName>
    <definedName name="Список_счета" localSheetId="8">А8!$B$22:$B$41</definedName>
    <definedName name="Список_счета" localSheetId="12">В2_2!$B$22:$B$41</definedName>
    <definedName name="Список_счета" localSheetId="11">В3_2!$B$22:$B$41</definedName>
    <definedName name="Список_счета" localSheetId="19">С1!$B$22:$B$41</definedName>
    <definedName name="Список_счета" localSheetId="22">С2!$B$22:$B$41</definedName>
    <definedName name="Список_счета" localSheetId="23">С3!$B$22:$B$41</definedName>
    <definedName name="Список_счета" localSheetId="24">С4!$B$22:$B$41</definedName>
    <definedName name="Список_счета" localSheetId="25">С5!$B$22:$B$41</definedName>
    <definedName name="Список_счета" localSheetId="26">С6!$B$22:$B$41</definedName>
    <definedName name="Список_счета" localSheetId="27">С7!$B$22:$B$41</definedName>
    <definedName name="Список_счета" localSheetId="28">С8!$B$22:$B$41</definedName>
    <definedName name="Список_счета" localSheetId="0">Суперлига!$B$22:$B$41</definedName>
    <definedName name="Список_счета">А2!$B$22:$B$41</definedName>
    <definedName name="Уч1" localSheetId="9">'B1'!$J$7</definedName>
    <definedName name="Уч1" localSheetId="10">'B2'!$J$7</definedName>
    <definedName name="Уч1" localSheetId="14">'B3'!$J$7</definedName>
    <definedName name="Уч1" localSheetId="13">'B4'!$J$7</definedName>
    <definedName name="Уч1" localSheetId="15">'B5'!$J$7</definedName>
    <definedName name="Уч1" localSheetId="16">'B6'!$J$7</definedName>
    <definedName name="Уч1" localSheetId="17">'B7'!$J$7</definedName>
    <definedName name="Уч1" localSheetId="18">'B8'!$J$7</definedName>
    <definedName name="Уч1" localSheetId="20">'C2_2'!$J$7</definedName>
    <definedName name="Уч1" localSheetId="21">'C3_2'!$J$7</definedName>
    <definedName name="Уч1" localSheetId="29">'C4_2'!$J$7</definedName>
    <definedName name="Уч1" localSheetId="30">'C5_2'!$J$7</definedName>
    <definedName name="Уч1" localSheetId="31">'C6_2'!$J$7</definedName>
    <definedName name="Уч1" localSheetId="32">'C7_2'!$J$7</definedName>
    <definedName name="Уч1" localSheetId="33">'C8_2'!$J$7</definedName>
    <definedName name="Уч1" localSheetId="35">'D1'!$J$7</definedName>
    <definedName name="Уч1" localSheetId="34">D1_2!$J$7</definedName>
    <definedName name="Уч1" localSheetId="36">'D2'!$J$7</definedName>
    <definedName name="Уч1" localSheetId="43">D2_2!$J$7</definedName>
    <definedName name="Уч1" localSheetId="37">'D3'!$J$7</definedName>
    <definedName name="Уч1" localSheetId="44">D3_2!$J$7</definedName>
    <definedName name="Уч1" localSheetId="38">'D4'!$J$7</definedName>
    <definedName name="Уч1" localSheetId="45">D4_2!$J$7</definedName>
    <definedName name="Уч1" localSheetId="39">'D5'!$J$7</definedName>
    <definedName name="Уч1" localSheetId="46">D5_2!$J$7</definedName>
    <definedName name="Уч1" localSheetId="40">'D6'!$J$7</definedName>
    <definedName name="Уч1" localSheetId="47">D6_2!$J$7</definedName>
    <definedName name="Уч1" localSheetId="41">'D7'!$J$7</definedName>
    <definedName name="Уч1" localSheetId="48">D7_2!$J$7</definedName>
    <definedName name="Уч1" localSheetId="42">'D8'!$J$7</definedName>
    <definedName name="Уч1" localSheetId="49">D8_2!$J$7</definedName>
    <definedName name="Уч1" localSheetId="50">'E1'!$J$7</definedName>
    <definedName name="Уч1" localSheetId="51">'E2'!$J$7</definedName>
    <definedName name="Уч1" localSheetId="52">'E3'!$J$7</definedName>
    <definedName name="Уч1" localSheetId="53">'E4'!$J$7</definedName>
    <definedName name="Уч1" localSheetId="54">'E5'!$J$7</definedName>
    <definedName name="Уч1" localSheetId="55">'E6'!$J$7</definedName>
    <definedName name="Уч1" localSheetId="56">'E7'!$J$7</definedName>
    <definedName name="Уч1" localSheetId="57">'E8'!$J$7</definedName>
    <definedName name="Уч1" localSheetId="58">'F1'!$J$7</definedName>
    <definedName name="Уч1" localSheetId="59">'F2'!$J$7</definedName>
    <definedName name="Уч1" localSheetId="60">'F3'!$J$7</definedName>
    <definedName name="Уч1" localSheetId="1">А1!$J$7</definedName>
    <definedName name="Уч1" localSheetId="3">А3!$J$7</definedName>
    <definedName name="Уч1" localSheetId="4">А4!$J$7</definedName>
    <definedName name="Уч1" localSheetId="5">А5!$J$7</definedName>
    <definedName name="Уч1" localSheetId="6">А6!$J$7</definedName>
    <definedName name="Уч1" localSheetId="7">А7!$J$7</definedName>
    <definedName name="Уч1" localSheetId="8">А8!$J$7</definedName>
    <definedName name="Уч1" localSheetId="12">В2_2!$J$7</definedName>
    <definedName name="Уч1" localSheetId="11">В3_2!$J$7</definedName>
    <definedName name="Уч1" localSheetId="19">С1!$J$7</definedName>
    <definedName name="Уч1" localSheetId="22">С2!$J$7</definedName>
    <definedName name="Уч1" localSheetId="23">С3!$J$7</definedName>
    <definedName name="Уч1" localSheetId="24">С4!$J$7</definedName>
    <definedName name="Уч1" localSheetId="25">С5!$J$7</definedName>
    <definedName name="Уч1" localSheetId="26">С6!$J$7</definedName>
    <definedName name="Уч1" localSheetId="27">С7!$J$7</definedName>
    <definedName name="Уч1" localSheetId="28">С8!$J$7</definedName>
    <definedName name="Уч1" localSheetId="0">Суперлига!$J$7</definedName>
    <definedName name="Уч1">А2!$J$7</definedName>
    <definedName name="Уч2" localSheetId="9">'B1'!$J$10</definedName>
    <definedName name="Уч2" localSheetId="10">'B2'!$J$10</definedName>
    <definedName name="Уч2" localSheetId="14">'B3'!$J$10</definedName>
    <definedName name="Уч2" localSheetId="13">'B4'!$J$10</definedName>
    <definedName name="Уч2" localSheetId="15">'B5'!$J$10</definedName>
    <definedName name="Уч2" localSheetId="16">'B6'!$J$10</definedName>
    <definedName name="Уч2" localSheetId="17">'B7'!$J$10</definedName>
    <definedName name="Уч2" localSheetId="18">'B8'!$J$10</definedName>
    <definedName name="Уч2" localSheetId="20">'C2_2'!$J$10</definedName>
    <definedName name="Уч2" localSheetId="21">'C3_2'!$J$10</definedName>
    <definedName name="Уч2" localSheetId="29">'C4_2'!$J$10</definedName>
    <definedName name="Уч2" localSheetId="30">'C5_2'!$J$10</definedName>
    <definedName name="Уч2" localSheetId="31">'C6_2'!$J$10</definedName>
    <definedName name="Уч2" localSheetId="32">'C7_2'!$J$10</definedName>
    <definedName name="Уч2" localSheetId="33">'C8_2'!$J$10</definedName>
    <definedName name="Уч2" localSheetId="35">'D1'!$J$10</definedName>
    <definedName name="Уч2" localSheetId="34">D1_2!$J$10</definedName>
    <definedName name="Уч2" localSheetId="36">'D2'!$J$10</definedName>
    <definedName name="Уч2" localSheetId="43">D2_2!$J$10</definedName>
    <definedName name="Уч2" localSheetId="37">'D3'!$J$10</definedName>
    <definedName name="Уч2" localSheetId="44">D3_2!$J$10</definedName>
    <definedName name="Уч2" localSheetId="38">'D4'!$J$10</definedName>
    <definedName name="Уч2" localSheetId="45">D4_2!$J$10</definedName>
    <definedName name="Уч2" localSheetId="39">'D5'!$J$10</definedName>
    <definedName name="Уч2" localSheetId="46">D5_2!$J$10</definedName>
    <definedName name="Уч2" localSheetId="40">'D6'!$J$10</definedName>
    <definedName name="Уч2" localSheetId="47">D6_2!$J$10</definedName>
    <definedName name="Уч2" localSheetId="41">'D7'!$J$10</definedName>
    <definedName name="Уч2" localSheetId="48">D7_2!$J$10</definedName>
    <definedName name="Уч2" localSheetId="42">'D8'!$J$10</definedName>
    <definedName name="Уч2" localSheetId="49">D8_2!$J$10</definedName>
    <definedName name="Уч2" localSheetId="50">'E1'!$J$10</definedName>
    <definedName name="Уч2" localSheetId="51">'E2'!$J$10</definedName>
    <definedName name="Уч2" localSheetId="52">'E3'!$J$10</definedName>
    <definedName name="Уч2" localSheetId="53">'E4'!$J$10</definedName>
    <definedName name="Уч2" localSheetId="54">'E5'!$J$10</definedName>
    <definedName name="Уч2" localSheetId="55">'E6'!$J$10</definedName>
    <definedName name="Уч2" localSheetId="56">'E7'!$J$10</definedName>
    <definedName name="Уч2" localSheetId="57">'E8'!$J$10</definedName>
    <definedName name="Уч2" localSheetId="58">'F1'!$J$10</definedName>
    <definedName name="Уч2" localSheetId="59">'F2'!$J$10</definedName>
    <definedName name="Уч2" localSheetId="60">'F3'!$J$10</definedName>
    <definedName name="Уч2" localSheetId="1">А1!$J$10</definedName>
    <definedName name="Уч2" localSheetId="3">А3!$J$10</definedName>
    <definedName name="Уч2" localSheetId="4">А4!$J$10</definedName>
    <definedName name="Уч2" localSheetId="5">А5!$J$10</definedName>
    <definedName name="Уч2" localSheetId="6">А6!$J$10</definedName>
    <definedName name="Уч2" localSheetId="7">А7!$J$10</definedName>
    <definedName name="Уч2" localSheetId="8">А8!$J$10</definedName>
    <definedName name="Уч2" localSheetId="12">В2_2!$J$10</definedName>
    <definedName name="Уч2" localSheetId="11">В3_2!$J$10</definedName>
    <definedName name="Уч2" localSheetId="19">С1!$J$10</definedName>
    <definedName name="Уч2" localSheetId="22">С2!$J$10</definedName>
    <definedName name="Уч2" localSheetId="23">С3!$J$10</definedName>
    <definedName name="Уч2" localSheetId="24">С4!$J$10</definedName>
    <definedName name="Уч2" localSheetId="25">С5!$J$10</definedName>
    <definedName name="Уч2" localSheetId="26">С6!$J$10</definedName>
    <definedName name="Уч2" localSheetId="27">С7!$J$10</definedName>
    <definedName name="Уч2" localSheetId="28">С8!$J$10</definedName>
    <definedName name="Уч2" localSheetId="0">Суперлига!$J$10</definedName>
    <definedName name="Уч2">А2!$J$10</definedName>
    <definedName name="Уч3" localSheetId="9">'B1'!$J$13</definedName>
    <definedName name="Уч3" localSheetId="10">'B2'!$J$13</definedName>
    <definedName name="Уч3" localSheetId="14">'B3'!$J$13</definedName>
    <definedName name="Уч3" localSheetId="13">'B4'!$J$13</definedName>
    <definedName name="Уч3" localSheetId="15">'B5'!$J$13</definedName>
    <definedName name="Уч3" localSheetId="16">'B6'!$J$13</definedName>
    <definedName name="Уч3" localSheetId="17">'B7'!$J$13</definedName>
    <definedName name="Уч3" localSheetId="18">'B8'!$J$13</definedName>
    <definedName name="Уч3" localSheetId="20">'C2_2'!$J$13</definedName>
    <definedName name="Уч3" localSheetId="21">'C3_2'!$J$13</definedName>
    <definedName name="Уч3" localSheetId="29">'C4_2'!$J$13</definedName>
    <definedName name="Уч3" localSheetId="30">'C5_2'!$J$13</definedName>
    <definedName name="Уч3" localSheetId="31">'C6_2'!$J$13</definedName>
    <definedName name="Уч3" localSheetId="32">'C7_2'!$J$13</definedName>
    <definedName name="Уч3" localSheetId="33">'C8_2'!$J$13</definedName>
    <definedName name="Уч3" localSheetId="35">'D1'!$J$13</definedName>
    <definedName name="Уч3" localSheetId="34">D1_2!$J$13</definedName>
    <definedName name="Уч3" localSheetId="36">'D2'!$J$13</definedName>
    <definedName name="Уч3" localSheetId="43">D2_2!$J$13</definedName>
    <definedName name="Уч3" localSheetId="37">'D3'!$J$13</definedName>
    <definedName name="Уч3" localSheetId="44">D3_2!$J$13</definedName>
    <definedName name="Уч3" localSheetId="38">'D4'!$J$13</definedName>
    <definedName name="Уч3" localSheetId="45">D4_2!$J$13</definedName>
    <definedName name="Уч3" localSheetId="39">'D5'!$J$13</definedName>
    <definedName name="Уч3" localSheetId="46">D5_2!$J$13</definedName>
    <definedName name="Уч3" localSheetId="40">'D6'!$J$13</definedName>
    <definedName name="Уч3" localSheetId="47">D6_2!$J$13</definedName>
    <definedName name="Уч3" localSheetId="41">'D7'!$J$13</definedName>
    <definedName name="Уч3" localSheetId="48">D7_2!$J$13</definedName>
    <definedName name="Уч3" localSheetId="42">'D8'!$J$13</definedName>
    <definedName name="Уч3" localSheetId="49">D8_2!$J$13</definedName>
    <definedName name="Уч3" localSheetId="50">'E1'!$J$13</definedName>
    <definedName name="Уч3" localSheetId="51">'E2'!$J$13</definedName>
    <definedName name="Уч3" localSheetId="52">'E3'!$J$13</definedName>
    <definedName name="Уч3" localSheetId="53">'E4'!$J$13</definedName>
    <definedName name="Уч3" localSheetId="54">'E5'!$J$13</definedName>
    <definedName name="Уч3" localSheetId="55">'E6'!$J$13</definedName>
    <definedName name="Уч3" localSheetId="56">'E7'!$J$13</definedName>
    <definedName name="Уч3" localSheetId="57">'E8'!$J$13</definedName>
    <definedName name="Уч3" localSheetId="58">'F1'!$J$13</definedName>
    <definedName name="Уч3" localSheetId="59">'F2'!$J$13</definedName>
    <definedName name="Уч3" localSheetId="60">'F3'!$J$13</definedName>
    <definedName name="Уч3" localSheetId="1">А1!$J$13</definedName>
    <definedName name="Уч3" localSheetId="3">А3!$J$13</definedName>
    <definedName name="Уч3" localSheetId="4">А4!$J$13</definedName>
    <definedName name="Уч3" localSheetId="5">А5!$J$13</definedName>
    <definedName name="Уч3" localSheetId="6">А6!$J$13</definedName>
    <definedName name="Уч3" localSheetId="7">А7!$J$13</definedName>
    <definedName name="Уч3" localSheetId="8">А8!$J$13</definedName>
    <definedName name="Уч3" localSheetId="12">В2_2!$J$13</definedName>
    <definedName name="Уч3" localSheetId="11">В3_2!$J$13</definedName>
    <definedName name="Уч3" localSheetId="19">С1!$J$13</definedName>
    <definedName name="Уч3" localSheetId="22">С2!$J$13</definedName>
    <definedName name="Уч3" localSheetId="23">С3!$J$13</definedName>
    <definedName name="Уч3" localSheetId="24">С4!$J$13</definedName>
    <definedName name="Уч3" localSheetId="25">С5!$J$13</definedName>
    <definedName name="Уч3" localSheetId="26">С6!$J$13</definedName>
    <definedName name="Уч3" localSheetId="27">С7!$J$13</definedName>
    <definedName name="Уч3" localSheetId="28">С8!$J$13</definedName>
    <definedName name="Уч3" localSheetId="0">Суперлига!$J$13</definedName>
    <definedName name="Уч3">А2!$J$13</definedName>
    <definedName name="Уч4" localSheetId="9">'B1'!$J$16</definedName>
    <definedName name="Уч4" localSheetId="10">'B2'!$J$16</definedName>
    <definedName name="Уч4" localSheetId="14">'B3'!$J$16</definedName>
    <definedName name="Уч4" localSheetId="13">'B4'!$J$16</definedName>
    <definedName name="Уч4" localSheetId="15">'B5'!$J$16</definedName>
    <definedName name="Уч4" localSheetId="16">'B6'!$J$16</definedName>
    <definedName name="Уч4" localSheetId="17">'B7'!$J$16</definedName>
    <definedName name="Уч4" localSheetId="18">'B8'!$J$16</definedName>
    <definedName name="Уч4" localSheetId="20">'C2_2'!$J$16</definedName>
    <definedName name="Уч4" localSheetId="21">'C3_2'!$J$16</definedName>
    <definedName name="Уч4" localSheetId="29">'C4_2'!$J$16</definedName>
    <definedName name="Уч4" localSheetId="30">'C5_2'!$J$16</definedName>
    <definedName name="Уч4" localSheetId="31">'C6_2'!$J$16</definedName>
    <definedName name="Уч4" localSheetId="32">'C7_2'!$J$16</definedName>
    <definedName name="Уч4" localSheetId="33">'C8_2'!$J$16</definedName>
    <definedName name="Уч4" localSheetId="35">'D1'!$J$16</definedName>
    <definedName name="Уч4" localSheetId="34">D1_2!$J$16</definedName>
    <definedName name="Уч4" localSheetId="36">'D2'!$J$16</definedName>
    <definedName name="Уч4" localSheetId="43">D2_2!$J$16</definedName>
    <definedName name="Уч4" localSheetId="37">'D3'!$J$16</definedName>
    <definedName name="Уч4" localSheetId="44">D3_2!$J$16</definedName>
    <definedName name="Уч4" localSheetId="38">'D4'!$J$16</definedName>
    <definedName name="Уч4" localSheetId="45">D4_2!$J$16</definedName>
    <definedName name="Уч4" localSheetId="39">'D5'!$J$16</definedName>
    <definedName name="Уч4" localSheetId="46">D5_2!$J$16</definedName>
    <definedName name="Уч4" localSheetId="40">'D6'!$J$16</definedName>
    <definedName name="Уч4" localSheetId="47">D6_2!$J$16</definedName>
    <definedName name="Уч4" localSheetId="41">'D7'!$J$16</definedName>
    <definedName name="Уч4" localSheetId="48">D7_2!$J$16</definedName>
    <definedName name="Уч4" localSheetId="42">'D8'!$J$16</definedName>
    <definedName name="Уч4" localSheetId="49">D8_2!$J$16</definedName>
    <definedName name="Уч4" localSheetId="50">'E1'!$J$16</definedName>
    <definedName name="Уч4" localSheetId="51">'E2'!$J$16</definedName>
    <definedName name="Уч4" localSheetId="52">'E3'!$J$16</definedName>
    <definedName name="Уч4" localSheetId="53">'E4'!$J$16</definedName>
    <definedName name="Уч4" localSheetId="54">'E5'!$J$16</definedName>
    <definedName name="Уч4" localSheetId="55">'E6'!$J$16</definedName>
    <definedName name="Уч4" localSheetId="56">'E7'!$J$16</definedName>
    <definedName name="Уч4" localSheetId="57">'E8'!$J$16</definedName>
    <definedName name="Уч4" localSheetId="58">'F1'!$J$16</definedName>
    <definedName name="Уч4" localSheetId="59">'F2'!$J$16</definedName>
    <definedName name="Уч4" localSheetId="60">'F3'!$J$16</definedName>
    <definedName name="Уч4" localSheetId="1">А1!$J$16</definedName>
    <definedName name="Уч4" localSheetId="3">А3!$J$16</definedName>
    <definedName name="Уч4" localSheetId="4">А4!$J$16</definedName>
    <definedName name="Уч4" localSheetId="5">А5!$J$16</definedName>
    <definedName name="Уч4" localSheetId="6">А6!$J$16</definedName>
    <definedName name="Уч4" localSheetId="7">А7!$J$16</definedName>
    <definedName name="Уч4" localSheetId="8">А8!$J$16</definedName>
    <definedName name="Уч4" localSheetId="12">В2_2!$J$16</definedName>
    <definedName name="Уч4" localSheetId="11">В3_2!$J$16</definedName>
    <definedName name="Уч4" localSheetId="19">С1!$J$16</definedName>
    <definedName name="Уч4" localSheetId="22">С2!$J$16</definedName>
    <definedName name="Уч4" localSheetId="23">С3!$J$16</definedName>
    <definedName name="Уч4" localSheetId="24">С4!$J$16</definedName>
    <definedName name="Уч4" localSheetId="25">С5!$J$16</definedName>
    <definedName name="Уч4" localSheetId="26">С6!$J$16</definedName>
    <definedName name="Уч4" localSheetId="27">С7!$J$16</definedName>
    <definedName name="Уч4" localSheetId="28">С8!$J$16</definedName>
    <definedName name="Уч4" localSheetId="0">Суперлига!$J$16</definedName>
    <definedName name="Уч4">А2!$J$16</definedName>
    <definedName name="Уч5" localSheetId="9">'B1'!$J$19</definedName>
    <definedName name="Уч5" localSheetId="10">'B2'!$J$19</definedName>
    <definedName name="Уч5" localSheetId="14">'B3'!$J$19</definedName>
    <definedName name="Уч5" localSheetId="13">'B4'!$J$19</definedName>
    <definedName name="Уч5" localSheetId="15">'B5'!$J$19</definedName>
    <definedName name="Уч5" localSheetId="16">'B6'!$J$19</definedName>
    <definedName name="Уч5" localSheetId="17">'B7'!$J$19</definedName>
    <definedName name="Уч5" localSheetId="18">'B8'!$J$19</definedName>
    <definedName name="Уч5" localSheetId="20">'C2_2'!$J$19</definedName>
    <definedName name="Уч5" localSheetId="21">'C3_2'!$J$19</definedName>
    <definedName name="Уч5" localSheetId="29">'C4_2'!$J$19</definedName>
    <definedName name="Уч5" localSheetId="30">'C5_2'!$J$19</definedName>
    <definedName name="Уч5" localSheetId="31">'C6_2'!$J$19</definedName>
    <definedName name="Уч5" localSheetId="32">'C7_2'!$J$19</definedName>
    <definedName name="Уч5" localSheetId="33">'C8_2'!$J$19</definedName>
    <definedName name="Уч5" localSheetId="35">'D1'!$J$19</definedName>
    <definedName name="Уч5" localSheetId="34">D1_2!$J$19</definedName>
    <definedName name="Уч5" localSheetId="36">'D2'!$J$19</definedName>
    <definedName name="Уч5" localSheetId="43">D2_2!$J$19</definedName>
    <definedName name="Уч5" localSheetId="37">'D3'!$J$19</definedName>
    <definedName name="Уч5" localSheetId="44">D3_2!$J$19</definedName>
    <definedName name="Уч5" localSheetId="38">'D4'!$J$19</definedName>
    <definedName name="Уч5" localSheetId="45">D4_2!$J$19</definedName>
    <definedName name="Уч5" localSheetId="39">'D5'!$J$19</definedName>
    <definedName name="Уч5" localSheetId="46">D5_2!$J$19</definedName>
    <definedName name="Уч5" localSheetId="40">'D6'!$J$19</definedName>
    <definedName name="Уч5" localSheetId="47">D6_2!$J$19</definedName>
    <definedName name="Уч5" localSheetId="41">'D7'!$J$19</definedName>
    <definedName name="Уч5" localSheetId="48">D7_2!$J$19</definedName>
    <definedName name="Уч5" localSheetId="42">'D8'!$J$19</definedName>
    <definedName name="Уч5" localSheetId="49">D8_2!$J$19</definedName>
    <definedName name="Уч5" localSheetId="50">'E1'!$J$19</definedName>
    <definedName name="Уч5" localSheetId="51">'E2'!$J$19</definedName>
    <definedName name="Уч5" localSheetId="52">'E3'!$J$19</definedName>
    <definedName name="Уч5" localSheetId="53">'E4'!$J$19</definedName>
    <definedName name="Уч5" localSheetId="54">'E5'!$J$19</definedName>
    <definedName name="Уч5" localSheetId="55">'E6'!$J$19</definedName>
    <definedName name="Уч5" localSheetId="56">'E7'!$J$19</definedName>
    <definedName name="Уч5" localSheetId="57">'E8'!$J$19</definedName>
    <definedName name="Уч5" localSheetId="58">'F1'!$J$19</definedName>
    <definedName name="Уч5" localSheetId="59">'F2'!$J$19</definedName>
    <definedName name="Уч5" localSheetId="60">'F3'!$J$19</definedName>
    <definedName name="Уч5" localSheetId="1">А1!$J$19</definedName>
    <definedName name="Уч5" localSheetId="3">А3!$J$19</definedName>
    <definedName name="Уч5" localSheetId="4">А4!$J$19</definedName>
    <definedName name="Уч5" localSheetId="5">А5!$J$19</definedName>
    <definedName name="Уч5" localSheetId="6">А6!$J$19</definedName>
    <definedName name="Уч5" localSheetId="7">А7!$J$19</definedName>
    <definedName name="Уч5" localSheetId="8">А8!$J$19</definedName>
    <definedName name="Уч5" localSheetId="12">В2_2!$J$19</definedName>
    <definedName name="Уч5" localSheetId="11">В3_2!$J$19</definedName>
    <definedName name="Уч5" localSheetId="19">С1!$J$19</definedName>
    <definedName name="Уч5" localSheetId="22">С2!$J$19</definedName>
    <definedName name="Уч5" localSheetId="23">С3!$J$19</definedName>
    <definedName name="Уч5" localSheetId="24">С4!$J$19</definedName>
    <definedName name="Уч5" localSheetId="25">С5!$J$19</definedName>
    <definedName name="Уч5" localSheetId="26">С6!$J$19</definedName>
    <definedName name="Уч5" localSheetId="27">С7!$J$19</definedName>
    <definedName name="Уч5" localSheetId="28">С8!$J$19</definedName>
    <definedName name="Уч5" localSheetId="0">Суперлига!$J$19</definedName>
    <definedName name="Уч5">А2!$J$19</definedName>
    <definedName name="Уч6" localSheetId="9">'B1'!$J$22</definedName>
    <definedName name="Уч6" localSheetId="10">'B2'!$J$22</definedName>
    <definedName name="Уч6" localSheetId="14">'B3'!$J$22</definedName>
    <definedName name="Уч6" localSheetId="13">'B4'!$J$22</definedName>
    <definedName name="Уч6" localSheetId="15">'B5'!$J$22</definedName>
    <definedName name="Уч6" localSheetId="16">'B6'!$J$22</definedName>
    <definedName name="Уч6" localSheetId="17">'B7'!$J$22</definedName>
    <definedName name="Уч6" localSheetId="18">'B8'!$J$22</definedName>
    <definedName name="Уч6" localSheetId="20">'C2_2'!$J$22</definedName>
    <definedName name="Уч6" localSheetId="21">'C3_2'!$J$22</definedName>
    <definedName name="Уч6" localSheetId="29">'C4_2'!$J$22</definedName>
    <definedName name="Уч6" localSheetId="30">'C5_2'!$J$22</definedName>
    <definedName name="Уч6" localSheetId="31">'C6_2'!$J$22</definedName>
    <definedName name="Уч6" localSheetId="32">'C7_2'!$J$22</definedName>
    <definedName name="Уч6" localSheetId="33">'C8_2'!$J$22</definedName>
    <definedName name="Уч6" localSheetId="35">'D1'!$J$22</definedName>
    <definedName name="Уч6" localSheetId="34">D1_2!$J$22</definedName>
    <definedName name="Уч6" localSheetId="36">'D2'!$J$22</definedName>
    <definedName name="Уч6" localSheetId="43">D2_2!$J$22</definedName>
    <definedName name="Уч6" localSheetId="37">'D3'!$J$22</definedName>
    <definedName name="Уч6" localSheetId="44">D3_2!$J$22</definedName>
    <definedName name="Уч6" localSheetId="38">'D4'!$J$22</definedName>
    <definedName name="Уч6" localSheetId="45">D4_2!$J$22</definedName>
    <definedName name="Уч6" localSheetId="39">'D5'!$J$22</definedName>
    <definedName name="Уч6" localSheetId="46">D5_2!$J$22</definedName>
    <definedName name="Уч6" localSheetId="40">'D6'!$J$22</definedName>
    <definedName name="Уч6" localSheetId="47">D6_2!$J$22</definedName>
    <definedName name="Уч6" localSheetId="41">'D7'!$J$22</definedName>
    <definedName name="Уч6" localSheetId="48">D7_2!$J$22</definedName>
    <definedName name="Уч6" localSheetId="42">'D8'!$J$22</definedName>
    <definedName name="Уч6" localSheetId="49">D8_2!$J$22</definedName>
    <definedName name="Уч6" localSheetId="50">'E1'!$J$22</definedName>
    <definedName name="Уч6" localSheetId="51">'E2'!$J$22</definedName>
    <definedName name="Уч6" localSheetId="52">'E3'!$J$22</definedName>
    <definedName name="Уч6" localSheetId="53">'E4'!$J$22</definedName>
    <definedName name="Уч6" localSheetId="54">'E5'!$J$22</definedName>
    <definedName name="Уч6" localSheetId="55">'E6'!$J$22</definedName>
    <definedName name="Уч6" localSheetId="56">'E7'!$J$22</definedName>
    <definedName name="Уч6" localSheetId="57">'E8'!$J$22</definedName>
    <definedName name="Уч6" localSheetId="58">'F1'!$J$22</definedName>
    <definedName name="Уч6" localSheetId="59">'F2'!$J$22</definedName>
    <definedName name="Уч6" localSheetId="60">'F3'!$J$22</definedName>
    <definedName name="Уч6" localSheetId="1">А1!$J$22</definedName>
    <definedName name="Уч6" localSheetId="3">А3!$J$22</definedName>
    <definedName name="Уч6" localSheetId="4">А4!$J$22</definedName>
    <definedName name="Уч6" localSheetId="5">А5!$J$22</definedName>
    <definedName name="Уч6" localSheetId="6">А6!$J$22</definedName>
    <definedName name="Уч6" localSheetId="7">А7!$J$22</definedName>
    <definedName name="Уч6" localSheetId="8">А8!$J$22</definedName>
    <definedName name="Уч6" localSheetId="12">В2_2!$J$22</definedName>
    <definedName name="Уч6" localSheetId="11">В3_2!$J$22</definedName>
    <definedName name="Уч6" localSheetId="19">С1!$J$22</definedName>
    <definedName name="Уч6" localSheetId="22">С2!$J$22</definedName>
    <definedName name="Уч6" localSheetId="23">С3!$J$22</definedName>
    <definedName name="Уч6" localSheetId="24">С4!$J$22</definedName>
    <definedName name="Уч6" localSheetId="25">С5!$J$22</definedName>
    <definedName name="Уч6" localSheetId="26">С6!$J$22</definedName>
    <definedName name="Уч6" localSheetId="27">С7!$J$22</definedName>
    <definedName name="Уч6" localSheetId="28">С8!$J$22</definedName>
    <definedName name="Уч6" localSheetId="0">Суперлига!$J$22</definedName>
    <definedName name="Уч6">А2!$J$22</definedName>
    <definedName name="Уч7" localSheetId="9">'B1'!$J$25</definedName>
    <definedName name="Уч7" localSheetId="10">'B2'!$J$25</definedName>
    <definedName name="Уч7" localSheetId="14">'B3'!$J$25</definedName>
    <definedName name="Уч7" localSheetId="13">'B4'!$J$25</definedName>
    <definedName name="Уч7" localSheetId="15">'B5'!$J$25</definedName>
    <definedName name="Уч7" localSheetId="16">'B6'!$J$25</definedName>
    <definedName name="Уч7" localSheetId="17">'B7'!$J$25</definedName>
    <definedName name="Уч7" localSheetId="18">'B8'!$J$25</definedName>
    <definedName name="Уч7" localSheetId="20">'C2_2'!$J$25</definedName>
    <definedName name="Уч7" localSheetId="21">'C3_2'!$J$25</definedName>
    <definedName name="Уч7" localSheetId="29">'C4_2'!$J$25</definedName>
    <definedName name="Уч7" localSheetId="30">'C5_2'!$J$25</definedName>
    <definedName name="Уч7" localSheetId="31">'C6_2'!$J$25</definedName>
    <definedName name="Уч7" localSheetId="32">'C7_2'!$J$25</definedName>
    <definedName name="Уч7" localSheetId="33">'C8_2'!$J$25</definedName>
    <definedName name="Уч7" localSheetId="35">'D1'!$J$25</definedName>
    <definedName name="Уч7" localSheetId="34">D1_2!$J$25</definedName>
    <definedName name="Уч7" localSheetId="36">'D2'!$J$25</definedName>
    <definedName name="Уч7" localSheetId="43">D2_2!$J$25</definedName>
    <definedName name="Уч7" localSheetId="37">'D3'!$J$25</definedName>
    <definedName name="Уч7" localSheetId="44">D3_2!$J$25</definedName>
    <definedName name="Уч7" localSheetId="38">'D4'!$J$25</definedName>
    <definedName name="Уч7" localSheetId="45">D4_2!$J$25</definedName>
    <definedName name="Уч7" localSheetId="39">'D5'!$J$25</definedName>
    <definedName name="Уч7" localSheetId="46">D5_2!$J$25</definedName>
    <definedName name="Уч7" localSheetId="40">'D6'!$J$25</definedName>
    <definedName name="Уч7" localSheetId="47">D6_2!$J$25</definedName>
    <definedName name="Уч7" localSheetId="41">'D7'!$J$25</definedName>
    <definedName name="Уч7" localSheetId="48">D7_2!$J$25</definedName>
    <definedName name="Уч7" localSheetId="42">'D8'!$J$25</definedName>
    <definedName name="Уч7" localSheetId="49">D8_2!$J$25</definedName>
    <definedName name="Уч7" localSheetId="50">'E1'!$J$25</definedName>
    <definedName name="Уч7" localSheetId="51">'E2'!$J$25</definedName>
    <definedName name="Уч7" localSheetId="52">'E3'!$J$25</definedName>
    <definedName name="Уч7" localSheetId="53">'E4'!$J$25</definedName>
    <definedName name="Уч7" localSheetId="54">'E5'!$J$25</definedName>
    <definedName name="Уч7" localSheetId="55">'E6'!$J$25</definedName>
    <definedName name="Уч7" localSheetId="56">'E7'!$J$25</definedName>
    <definedName name="Уч7" localSheetId="57">'E8'!$J$25</definedName>
    <definedName name="Уч7" localSheetId="58">'F1'!$J$25</definedName>
    <definedName name="Уч7" localSheetId="59">'F2'!$J$25</definedName>
    <definedName name="Уч7" localSheetId="60">'F3'!$J$25</definedName>
    <definedName name="Уч7" localSheetId="1">А1!$J$25</definedName>
    <definedName name="Уч7" localSheetId="3">А3!$J$25</definedName>
    <definedName name="Уч7" localSheetId="4">А4!$J$25</definedName>
    <definedName name="Уч7" localSheetId="5">А5!$J$25</definedName>
    <definedName name="Уч7" localSheetId="6">А6!$J$25</definedName>
    <definedName name="Уч7" localSheetId="7">А7!$J$25</definedName>
    <definedName name="Уч7" localSheetId="8">А8!$J$25</definedName>
    <definedName name="Уч7" localSheetId="12">В2_2!$J$25</definedName>
    <definedName name="Уч7" localSheetId="11">В3_2!$J$25</definedName>
    <definedName name="Уч7" localSheetId="19">С1!$J$25</definedName>
    <definedName name="Уч7" localSheetId="22">С2!$J$25</definedName>
    <definedName name="Уч7" localSheetId="23">С3!$J$25</definedName>
    <definedName name="Уч7" localSheetId="24">С4!$J$25</definedName>
    <definedName name="Уч7" localSheetId="25">С5!$J$25</definedName>
    <definedName name="Уч7" localSheetId="26">С6!$J$25</definedName>
    <definedName name="Уч7" localSheetId="27">С7!$J$25</definedName>
    <definedName name="Уч7" localSheetId="28">С8!$J$25</definedName>
    <definedName name="Уч7" localSheetId="0">Суперлига!$J$25</definedName>
    <definedName name="Уч7">А2!$J$25</definedName>
    <definedName name="Уч8" localSheetId="9">'B1'!$J$28</definedName>
    <definedName name="Уч8" localSheetId="10">'B2'!$J$28</definedName>
    <definedName name="Уч8" localSheetId="14">'B3'!$J$28</definedName>
    <definedName name="Уч8" localSheetId="13">'B4'!$J$28</definedName>
    <definedName name="Уч8" localSheetId="15">'B5'!$J$28</definedName>
    <definedName name="Уч8" localSheetId="16">'B6'!$J$28</definedName>
    <definedName name="Уч8" localSheetId="17">'B7'!$J$28</definedName>
    <definedName name="Уч8" localSheetId="18">'B8'!$J$28</definedName>
    <definedName name="Уч8" localSheetId="20">'C2_2'!$J$28</definedName>
    <definedName name="Уч8" localSheetId="21">'C3_2'!$J$28</definedName>
    <definedName name="Уч8" localSheetId="29">'C4_2'!$J$28</definedName>
    <definedName name="Уч8" localSheetId="30">'C5_2'!$J$28</definedName>
    <definedName name="Уч8" localSheetId="31">'C6_2'!$J$28</definedName>
    <definedName name="Уч8" localSheetId="32">'C7_2'!$J$28</definedName>
    <definedName name="Уч8" localSheetId="33">'C8_2'!$J$28</definedName>
    <definedName name="Уч8" localSheetId="35">'D1'!$J$28</definedName>
    <definedName name="Уч8" localSheetId="34">D1_2!$J$28</definedName>
    <definedName name="Уч8" localSheetId="36">'D2'!$J$28</definedName>
    <definedName name="Уч8" localSheetId="43">D2_2!$J$28</definedName>
    <definedName name="Уч8" localSheetId="37">'D3'!$J$28</definedName>
    <definedName name="Уч8" localSheetId="44">D3_2!$J$28</definedName>
    <definedName name="Уч8" localSheetId="38">'D4'!$J$28</definedName>
    <definedName name="Уч8" localSheetId="45">D4_2!$J$28</definedName>
    <definedName name="Уч8" localSheetId="39">'D5'!$J$28</definedName>
    <definedName name="Уч8" localSheetId="46">D5_2!$J$28</definedName>
    <definedName name="Уч8" localSheetId="40">'D6'!$J$28</definedName>
    <definedName name="Уч8" localSheetId="47">D6_2!$J$28</definedName>
    <definedName name="Уч8" localSheetId="41">'D7'!$J$28</definedName>
    <definedName name="Уч8" localSheetId="48">D7_2!$J$28</definedName>
    <definedName name="Уч8" localSheetId="42">'D8'!$J$28</definedName>
    <definedName name="Уч8" localSheetId="49">D8_2!$J$28</definedName>
    <definedName name="Уч8" localSheetId="50">'E1'!$J$28</definedName>
    <definedName name="Уч8" localSheetId="51">'E2'!$J$28</definedName>
    <definedName name="Уч8" localSheetId="52">'E3'!$J$28</definedName>
    <definedName name="Уч8" localSheetId="53">'E4'!$J$28</definedName>
    <definedName name="Уч8" localSheetId="54">'E5'!$J$28</definedName>
    <definedName name="Уч8" localSheetId="55">'E6'!$J$28</definedName>
    <definedName name="Уч8" localSheetId="56">'E7'!$J$28</definedName>
    <definedName name="Уч8" localSheetId="57">'E8'!$J$28</definedName>
    <definedName name="Уч8" localSheetId="58">'F1'!$J$28</definedName>
    <definedName name="Уч8" localSheetId="59">'F2'!$J$28</definedName>
    <definedName name="Уч8" localSheetId="60">'F3'!$J$28</definedName>
    <definedName name="Уч8" localSheetId="1">А1!$J$28</definedName>
    <definedName name="Уч8" localSheetId="3">А3!$J$28</definedName>
    <definedName name="Уч8" localSheetId="4">А4!$J$28</definedName>
    <definedName name="Уч8" localSheetId="5">А5!$J$28</definedName>
    <definedName name="Уч8" localSheetId="6">А6!$J$28</definedName>
    <definedName name="Уч8" localSheetId="7">А7!$J$28</definedName>
    <definedName name="Уч8" localSheetId="8">А8!$J$28</definedName>
    <definedName name="Уч8" localSheetId="12">В2_2!$J$28</definedName>
    <definedName name="Уч8" localSheetId="11">В3_2!$J$28</definedName>
    <definedName name="Уч8" localSheetId="19">С1!$J$28</definedName>
    <definedName name="Уч8" localSheetId="22">С2!$J$28</definedName>
    <definedName name="Уч8" localSheetId="23">С3!$J$28</definedName>
    <definedName name="Уч8" localSheetId="24">С4!$J$28</definedName>
    <definedName name="Уч8" localSheetId="25">С5!$J$28</definedName>
    <definedName name="Уч8" localSheetId="26">С6!$J$28</definedName>
    <definedName name="Уч8" localSheetId="27">С7!$J$28</definedName>
    <definedName name="Уч8" localSheetId="28">С8!$J$28</definedName>
    <definedName name="Уч8" localSheetId="0">Суперлига!$J$28</definedName>
    <definedName name="Уч8">А2!$J$28</definedName>
    <definedName name="Уч9" localSheetId="20">'C2_2'!$J$31</definedName>
    <definedName name="Уч9" localSheetId="21">'C3_2'!$J$31</definedName>
    <definedName name="Уч9" localSheetId="29">'C4_2'!$J$31</definedName>
    <definedName name="Уч9" localSheetId="30">'C5_2'!$J$31</definedName>
    <definedName name="Уч9" localSheetId="31">'C6_2'!$J$31</definedName>
    <definedName name="Уч9" localSheetId="32">'C7_2'!$J$31</definedName>
    <definedName name="Уч9" localSheetId="33">'C8_2'!$J$31</definedName>
    <definedName name="Уч9" localSheetId="34">D1_2!$J$31</definedName>
    <definedName name="Уч9" localSheetId="43">D2_2!$J$31</definedName>
    <definedName name="Уч9" localSheetId="44">D3_2!$J$31</definedName>
    <definedName name="Уч9" localSheetId="45">D4_2!$J$31</definedName>
    <definedName name="Уч9" localSheetId="46">D5_2!$J$31</definedName>
    <definedName name="Уч9" localSheetId="47">D6_2!$J$31</definedName>
    <definedName name="Уч9" localSheetId="48">D7_2!$J$31</definedName>
    <definedName name="Уч9" localSheetId="49">D8_2!$J$31</definedName>
    <definedName name="Уч9" localSheetId="12">В2_2!$J$31</definedName>
    <definedName name="Уч9" localSheetId="11">В3_2!$J$31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" i="61" l="1"/>
  <c r="L60" i="61"/>
  <c r="K60" i="61"/>
  <c r="J60" i="61"/>
  <c r="S59" i="61"/>
  <c r="L59" i="61"/>
  <c r="K59" i="61"/>
  <c r="J59" i="61"/>
  <c r="S58" i="61"/>
  <c r="L58" i="61"/>
  <c r="K58" i="61"/>
  <c r="J58" i="61"/>
  <c r="S57" i="61"/>
  <c r="L57" i="61"/>
  <c r="K57" i="61"/>
  <c r="J57" i="61"/>
  <c r="S56" i="61"/>
  <c r="L56" i="61"/>
  <c r="K56" i="61"/>
  <c r="J56" i="61"/>
  <c r="S55" i="61"/>
  <c r="L55" i="61"/>
  <c r="K55" i="61"/>
  <c r="J55" i="61"/>
  <c r="S54" i="61"/>
  <c r="L54" i="61"/>
  <c r="K54" i="61"/>
  <c r="J54" i="61"/>
  <c r="S53" i="61"/>
  <c r="L53" i="61"/>
  <c r="K53" i="61"/>
  <c r="J53" i="61"/>
  <c r="S52" i="61"/>
  <c r="L52" i="61"/>
  <c r="K52" i="61"/>
  <c r="J52" i="61"/>
  <c r="S51" i="61"/>
  <c r="L51" i="61"/>
  <c r="K51" i="61"/>
  <c r="J51" i="61"/>
  <c r="S50" i="61"/>
  <c r="L50" i="61"/>
  <c r="K50" i="61"/>
  <c r="J50" i="61"/>
  <c r="S49" i="61"/>
  <c r="L49" i="61"/>
  <c r="K49" i="61"/>
  <c r="J49" i="61"/>
  <c r="S48" i="61"/>
  <c r="L48" i="61"/>
  <c r="K48" i="61"/>
  <c r="J48" i="61"/>
  <c r="S47" i="61"/>
  <c r="L47" i="61"/>
  <c r="K47" i="61"/>
  <c r="J47" i="61"/>
  <c r="S46" i="61"/>
  <c r="L46" i="61"/>
  <c r="K46" i="61"/>
  <c r="J46" i="61"/>
  <c r="S45" i="61"/>
  <c r="L45" i="61"/>
  <c r="K45" i="61"/>
  <c r="J45" i="61"/>
  <c r="S44" i="61"/>
  <c r="L44" i="61"/>
  <c r="K44" i="61"/>
  <c r="J44" i="61"/>
  <c r="S43" i="61"/>
  <c r="L43" i="61"/>
  <c r="K43" i="61"/>
  <c r="J43" i="61"/>
  <c r="S42" i="61"/>
  <c r="L42" i="61"/>
  <c r="K42" i="61"/>
  <c r="J42" i="61"/>
  <c r="S41" i="61"/>
  <c r="L41" i="61"/>
  <c r="K41" i="61"/>
  <c r="J41" i="61"/>
  <c r="S40" i="61"/>
  <c r="L40" i="61"/>
  <c r="K40" i="61"/>
  <c r="J40" i="61"/>
  <c r="S39" i="61"/>
  <c r="L39" i="61"/>
  <c r="K39" i="61"/>
  <c r="J39" i="61"/>
  <c r="S38" i="61"/>
  <c r="L38" i="61"/>
  <c r="K38" i="61"/>
  <c r="J38" i="61"/>
  <c r="S37" i="61"/>
  <c r="L37" i="61"/>
  <c r="K37" i="61"/>
  <c r="J37" i="61"/>
  <c r="S36" i="61"/>
  <c r="L36" i="61"/>
  <c r="K36" i="61"/>
  <c r="J36" i="61"/>
  <c r="S35" i="61"/>
  <c r="L35" i="61"/>
  <c r="K35" i="61"/>
  <c r="J35" i="61"/>
  <c r="S34" i="61"/>
  <c r="L34" i="61"/>
  <c r="K34" i="61"/>
  <c r="J34" i="61"/>
  <c r="S33" i="61"/>
  <c r="L33" i="61"/>
  <c r="K33" i="61"/>
  <c r="J33" i="61"/>
  <c r="Q30" i="61"/>
  <c r="P30" i="61"/>
  <c r="O30" i="61"/>
  <c r="N30" i="61"/>
  <c r="M30" i="61"/>
  <c r="L30" i="61"/>
  <c r="K30" i="61"/>
  <c r="Q29" i="61"/>
  <c r="P29" i="61"/>
  <c r="O29" i="61"/>
  <c r="N29" i="61"/>
  <c r="M29" i="61"/>
  <c r="L29" i="61"/>
  <c r="K29" i="61"/>
  <c r="S28" i="61"/>
  <c r="Q28" i="61"/>
  <c r="P28" i="61"/>
  <c r="O28" i="61"/>
  <c r="N28" i="61"/>
  <c r="M28" i="61"/>
  <c r="L28" i="61"/>
  <c r="K28" i="61"/>
  <c r="R27" i="61"/>
  <c r="P27" i="61"/>
  <c r="O27" i="61"/>
  <c r="N27" i="61"/>
  <c r="M27" i="61"/>
  <c r="L27" i="61"/>
  <c r="K27" i="61"/>
  <c r="R26" i="61"/>
  <c r="P26" i="61"/>
  <c r="O26" i="61"/>
  <c r="N26" i="61"/>
  <c r="M26" i="61"/>
  <c r="L26" i="61"/>
  <c r="K26" i="61"/>
  <c r="S25" i="61"/>
  <c r="R25" i="61"/>
  <c r="P25" i="61"/>
  <c r="O25" i="61"/>
  <c r="N25" i="61"/>
  <c r="M25" i="61"/>
  <c r="L25" i="61"/>
  <c r="K25" i="61"/>
  <c r="R24" i="61"/>
  <c r="Q24" i="61"/>
  <c r="O24" i="61"/>
  <c r="N24" i="61"/>
  <c r="M24" i="61"/>
  <c r="L24" i="61"/>
  <c r="K24" i="61"/>
  <c r="R23" i="61"/>
  <c r="Q23" i="61"/>
  <c r="O23" i="61"/>
  <c r="N23" i="61"/>
  <c r="M23" i="61"/>
  <c r="L23" i="61"/>
  <c r="K23" i="61"/>
  <c r="S22" i="61"/>
  <c r="R22" i="61"/>
  <c r="Q22" i="61"/>
  <c r="O22" i="61"/>
  <c r="N22" i="61"/>
  <c r="M22" i="61"/>
  <c r="L22" i="61"/>
  <c r="K22" i="61"/>
  <c r="R21" i="61"/>
  <c r="Q21" i="61"/>
  <c r="P21" i="61"/>
  <c r="N21" i="61"/>
  <c r="M21" i="61"/>
  <c r="L21" i="61"/>
  <c r="K21" i="61"/>
  <c r="R20" i="61"/>
  <c r="Q20" i="61"/>
  <c r="P20" i="61"/>
  <c r="N20" i="61"/>
  <c r="M20" i="61"/>
  <c r="L20" i="61"/>
  <c r="K20" i="61"/>
  <c r="S19" i="61"/>
  <c r="R19" i="61"/>
  <c r="Q19" i="61"/>
  <c r="P19" i="61"/>
  <c r="N19" i="61"/>
  <c r="M19" i="61"/>
  <c r="L19" i="61"/>
  <c r="K19" i="61"/>
  <c r="R18" i="61"/>
  <c r="Q18" i="61"/>
  <c r="P18" i="61"/>
  <c r="O18" i="61"/>
  <c r="M18" i="61"/>
  <c r="L18" i="61"/>
  <c r="K18" i="61"/>
  <c r="R17" i="61"/>
  <c r="Q17" i="61"/>
  <c r="P17" i="61"/>
  <c r="O17" i="61"/>
  <c r="M17" i="61"/>
  <c r="L17" i="61"/>
  <c r="K17" i="61"/>
  <c r="S16" i="61"/>
  <c r="R16" i="61"/>
  <c r="Q16" i="61"/>
  <c r="P16" i="61"/>
  <c r="O16" i="61"/>
  <c r="M16" i="61"/>
  <c r="L16" i="61"/>
  <c r="K16" i="61"/>
  <c r="R15" i="61"/>
  <c r="Q15" i="61"/>
  <c r="P15" i="61"/>
  <c r="O15" i="61"/>
  <c r="N15" i="61"/>
  <c r="L15" i="61"/>
  <c r="K15" i="61"/>
  <c r="R14" i="61"/>
  <c r="Q14" i="61"/>
  <c r="P14" i="61"/>
  <c r="O14" i="61"/>
  <c r="N14" i="61"/>
  <c r="L14" i="61"/>
  <c r="K14" i="61"/>
  <c r="S13" i="61"/>
  <c r="R13" i="61"/>
  <c r="Q13" i="61"/>
  <c r="P13" i="61"/>
  <c r="O13" i="61"/>
  <c r="N13" i="61"/>
  <c r="L13" i="61"/>
  <c r="K13" i="61"/>
  <c r="R12" i="61"/>
  <c r="Q12" i="61"/>
  <c r="P12" i="61"/>
  <c r="O12" i="61"/>
  <c r="N12" i="61"/>
  <c r="M12" i="61"/>
  <c r="K12" i="61"/>
  <c r="R11" i="61"/>
  <c r="Q11" i="61"/>
  <c r="P11" i="61"/>
  <c r="O11" i="61"/>
  <c r="N11" i="61"/>
  <c r="M11" i="61"/>
  <c r="K11" i="61"/>
  <c r="S10" i="61"/>
  <c r="R10" i="61"/>
  <c r="Q10" i="61"/>
  <c r="P10" i="61"/>
  <c r="O10" i="61"/>
  <c r="N10" i="61"/>
  <c r="M10" i="61"/>
  <c r="K10" i="61"/>
  <c r="R9" i="61"/>
  <c r="Q9" i="61"/>
  <c r="P9" i="61"/>
  <c r="O9" i="61"/>
  <c r="N9" i="61"/>
  <c r="M9" i="61"/>
  <c r="L9" i="61"/>
  <c r="R8" i="61"/>
  <c r="Q8" i="61"/>
  <c r="P8" i="61"/>
  <c r="O8" i="61"/>
  <c r="N8" i="61"/>
  <c r="M8" i="61"/>
  <c r="L8" i="61"/>
  <c r="S7" i="61"/>
  <c r="R7" i="61"/>
  <c r="Q7" i="61"/>
  <c r="P7" i="61"/>
  <c r="O7" i="61"/>
  <c r="N7" i="61"/>
  <c r="M7" i="61"/>
  <c r="L7" i="61"/>
  <c r="E5" i="61"/>
  <c r="C5" i="61"/>
  <c r="L1" i="61"/>
  <c r="S60" i="60"/>
  <c r="L60" i="60"/>
  <c r="K60" i="60"/>
  <c r="J60" i="60"/>
  <c r="S59" i="60"/>
  <c r="L59" i="60"/>
  <c r="K59" i="60"/>
  <c r="J59" i="60"/>
  <c r="S58" i="60"/>
  <c r="L58" i="60"/>
  <c r="K58" i="60"/>
  <c r="J58" i="60"/>
  <c r="S57" i="60"/>
  <c r="L57" i="60"/>
  <c r="K57" i="60"/>
  <c r="J57" i="60"/>
  <c r="S56" i="60"/>
  <c r="L56" i="60"/>
  <c r="K56" i="60"/>
  <c r="J56" i="60"/>
  <c r="S55" i="60"/>
  <c r="L55" i="60"/>
  <c r="K55" i="60"/>
  <c r="J55" i="60"/>
  <c r="S54" i="60"/>
  <c r="L54" i="60"/>
  <c r="K54" i="60"/>
  <c r="J54" i="60"/>
  <c r="S53" i="60"/>
  <c r="L53" i="60"/>
  <c r="K53" i="60"/>
  <c r="J53" i="60"/>
  <c r="S52" i="60"/>
  <c r="L52" i="60"/>
  <c r="K52" i="60"/>
  <c r="J52" i="60"/>
  <c r="S51" i="60"/>
  <c r="L51" i="60"/>
  <c r="K51" i="60"/>
  <c r="J51" i="60"/>
  <c r="S50" i="60"/>
  <c r="L50" i="60"/>
  <c r="K50" i="60"/>
  <c r="J50" i="60"/>
  <c r="S49" i="60"/>
  <c r="L49" i="60"/>
  <c r="K49" i="60"/>
  <c r="J49" i="60"/>
  <c r="S48" i="60"/>
  <c r="L48" i="60"/>
  <c r="K48" i="60"/>
  <c r="J48" i="60"/>
  <c r="S47" i="60"/>
  <c r="L47" i="60"/>
  <c r="K47" i="60"/>
  <c r="J47" i="60"/>
  <c r="S46" i="60"/>
  <c r="L46" i="60"/>
  <c r="K46" i="60"/>
  <c r="J46" i="60"/>
  <c r="S45" i="60"/>
  <c r="L45" i="60"/>
  <c r="K45" i="60"/>
  <c r="J45" i="60"/>
  <c r="S44" i="60"/>
  <c r="L44" i="60"/>
  <c r="K44" i="60"/>
  <c r="J44" i="60"/>
  <c r="S43" i="60"/>
  <c r="L43" i="60"/>
  <c r="K43" i="60"/>
  <c r="J43" i="60"/>
  <c r="S42" i="60"/>
  <c r="L42" i="60"/>
  <c r="K42" i="60"/>
  <c r="J42" i="60"/>
  <c r="S41" i="60"/>
  <c r="L41" i="60"/>
  <c r="K41" i="60"/>
  <c r="J41" i="60"/>
  <c r="S40" i="60"/>
  <c r="L40" i="60"/>
  <c r="K40" i="60"/>
  <c r="J40" i="60"/>
  <c r="S39" i="60"/>
  <c r="L39" i="60"/>
  <c r="K39" i="60"/>
  <c r="J39" i="60"/>
  <c r="S38" i="60"/>
  <c r="L38" i="60"/>
  <c r="K38" i="60"/>
  <c r="J38" i="60"/>
  <c r="S37" i="60"/>
  <c r="L37" i="60"/>
  <c r="K37" i="60"/>
  <c r="J37" i="60"/>
  <c r="S36" i="60"/>
  <c r="L36" i="60"/>
  <c r="K36" i="60"/>
  <c r="J36" i="60"/>
  <c r="S35" i="60"/>
  <c r="L35" i="60"/>
  <c r="K35" i="60"/>
  <c r="J35" i="60"/>
  <c r="S34" i="60"/>
  <c r="L34" i="60"/>
  <c r="K34" i="60"/>
  <c r="J34" i="60"/>
  <c r="S33" i="60"/>
  <c r="L33" i="60"/>
  <c r="E5" i="60" s="1"/>
  <c r="K33" i="60"/>
  <c r="J33" i="60"/>
  <c r="Q30" i="60"/>
  <c r="P30" i="60"/>
  <c r="O30" i="60"/>
  <c r="N30" i="60"/>
  <c r="M30" i="60"/>
  <c r="L30" i="60"/>
  <c r="K30" i="60"/>
  <c r="Q29" i="60"/>
  <c r="P29" i="60"/>
  <c r="O29" i="60"/>
  <c r="N29" i="60"/>
  <c r="M29" i="60"/>
  <c r="L29" i="60"/>
  <c r="K29" i="60"/>
  <c r="S28" i="60"/>
  <c r="Q28" i="60"/>
  <c r="P28" i="60"/>
  <c r="O28" i="60"/>
  <c r="N28" i="60"/>
  <c r="M28" i="60"/>
  <c r="L28" i="60"/>
  <c r="K28" i="60"/>
  <c r="R27" i="60"/>
  <c r="P27" i="60"/>
  <c r="O27" i="60"/>
  <c r="N27" i="60"/>
  <c r="M27" i="60"/>
  <c r="L27" i="60"/>
  <c r="K27" i="60"/>
  <c r="R26" i="60"/>
  <c r="P26" i="60"/>
  <c r="O26" i="60"/>
  <c r="N26" i="60"/>
  <c r="M26" i="60"/>
  <c r="L26" i="60"/>
  <c r="K26" i="60"/>
  <c r="S25" i="60"/>
  <c r="R25" i="60"/>
  <c r="P25" i="60"/>
  <c r="O25" i="60"/>
  <c r="N25" i="60"/>
  <c r="M25" i="60"/>
  <c r="L25" i="60"/>
  <c r="K25" i="60"/>
  <c r="R24" i="60"/>
  <c r="Q24" i="60"/>
  <c r="O24" i="60"/>
  <c r="N24" i="60"/>
  <c r="M24" i="60"/>
  <c r="L24" i="60"/>
  <c r="K24" i="60"/>
  <c r="R23" i="60"/>
  <c r="Q23" i="60"/>
  <c r="O23" i="60"/>
  <c r="N23" i="60"/>
  <c r="M23" i="60"/>
  <c r="L23" i="60"/>
  <c r="K23" i="60"/>
  <c r="S22" i="60"/>
  <c r="R22" i="60"/>
  <c r="Q22" i="60"/>
  <c r="O22" i="60"/>
  <c r="N22" i="60"/>
  <c r="M22" i="60"/>
  <c r="L22" i="60"/>
  <c r="K22" i="60"/>
  <c r="R21" i="60"/>
  <c r="Q21" i="60"/>
  <c r="P21" i="60"/>
  <c r="N21" i="60"/>
  <c r="M21" i="60"/>
  <c r="L21" i="60"/>
  <c r="K21" i="60"/>
  <c r="R20" i="60"/>
  <c r="Q20" i="60"/>
  <c r="P20" i="60"/>
  <c r="N20" i="60"/>
  <c r="M20" i="60"/>
  <c r="L20" i="60"/>
  <c r="K20" i="60"/>
  <c r="S19" i="60"/>
  <c r="R19" i="60"/>
  <c r="Q19" i="60"/>
  <c r="P19" i="60"/>
  <c r="N19" i="60"/>
  <c r="M19" i="60"/>
  <c r="L19" i="60"/>
  <c r="K19" i="60"/>
  <c r="R18" i="60"/>
  <c r="Q18" i="60"/>
  <c r="P18" i="60"/>
  <c r="O18" i="60"/>
  <c r="M18" i="60"/>
  <c r="L18" i="60"/>
  <c r="K18" i="60"/>
  <c r="R17" i="60"/>
  <c r="Q17" i="60"/>
  <c r="P17" i="60"/>
  <c r="O17" i="60"/>
  <c r="M17" i="60"/>
  <c r="L17" i="60"/>
  <c r="K17" i="60"/>
  <c r="S16" i="60"/>
  <c r="R16" i="60"/>
  <c r="Q16" i="60"/>
  <c r="P16" i="60"/>
  <c r="O16" i="60"/>
  <c r="M16" i="60"/>
  <c r="L16" i="60"/>
  <c r="K16" i="60"/>
  <c r="R15" i="60"/>
  <c r="Q15" i="60"/>
  <c r="P15" i="60"/>
  <c r="O15" i="60"/>
  <c r="N15" i="60"/>
  <c r="L15" i="60"/>
  <c r="K15" i="60"/>
  <c r="R14" i="60"/>
  <c r="Q14" i="60"/>
  <c r="P14" i="60"/>
  <c r="O14" i="60"/>
  <c r="N14" i="60"/>
  <c r="L14" i="60"/>
  <c r="K14" i="60"/>
  <c r="S13" i="60"/>
  <c r="R13" i="60"/>
  <c r="Q13" i="60"/>
  <c r="P13" i="60"/>
  <c r="O13" i="60"/>
  <c r="N13" i="60"/>
  <c r="L13" i="60"/>
  <c r="K13" i="60"/>
  <c r="R12" i="60"/>
  <c r="Q12" i="60"/>
  <c r="P12" i="60"/>
  <c r="O12" i="60"/>
  <c r="N12" i="60"/>
  <c r="M12" i="60"/>
  <c r="K12" i="60"/>
  <c r="R11" i="60"/>
  <c r="Q11" i="60"/>
  <c r="P11" i="60"/>
  <c r="O11" i="60"/>
  <c r="N11" i="60"/>
  <c r="M11" i="60"/>
  <c r="K11" i="60"/>
  <c r="S10" i="60"/>
  <c r="R10" i="60"/>
  <c r="Q10" i="60"/>
  <c r="P10" i="60"/>
  <c r="O10" i="60"/>
  <c r="N10" i="60"/>
  <c r="M10" i="60"/>
  <c r="K10" i="60"/>
  <c r="R9" i="60"/>
  <c r="Q9" i="60"/>
  <c r="P9" i="60"/>
  <c r="O9" i="60"/>
  <c r="N9" i="60"/>
  <c r="M9" i="60"/>
  <c r="L9" i="60"/>
  <c r="R8" i="60"/>
  <c r="Q8" i="60"/>
  <c r="P8" i="60"/>
  <c r="O8" i="60"/>
  <c r="N8" i="60"/>
  <c r="M8" i="60"/>
  <c r="L8" i="60"/>
  <c r="S7" i="60"/>
  <c r="R7" i="60"/>
  <c r="Q7" i="60"/>
  <c r="P7" i="60"/>
  <c r="O7" i="60"/>
  <c r="N7" i="60"/>
  <c r="M7" i="60"/>
  <c r="L7" i="60"/>
  <c r="C5" i="60"/>
  <c r="L1" i="60"/>
  <c r="S60" i="59"/>
  <c r="L60" i="59"/>
  <c r="K60" i="59"/>
  <c r="J60" i="59"/>
  <c r="S59" i="59"/>
  <c r="L59" i="59"/>
  <c r="K59" i="59"/>
  <c r="J59" i="59"/>
  <c r="S58" i="59"/>
  <c r="L58" i="59"/>
  <c r="K58" i="59"/>
  <c r="J58" i="59"/>
  <c r="S57" i="59"/>
  <c r="L57" i="59"/>
  <c r="K57" i="59"/>
  <c r="J57" i="59"/>
  <c r="S56" i="59"/>
  <c r="L56" i="59"/>
  <c r="K56" i="59"/>
  <c r="J56" i="59"/>
  <c r="S55" i="59"/>
  <c r="L55" i="59"/>
  <c r="K55" i="59"/>
  <c r="J55" i="59"/>
  <c r="S54" i="59"/>
  <c r="L54" i="59"/>
  <c r="K54" i="59"/>
  <c r="J54" i="59"/>
  <c r="S53" i="59"/>
  <c r="L53" i="59"/>
  <c r="K53" i="59"/>
  <c r="J53" i="59"/>
  <c r="S52" i="59"/>
  <c r="L52" i="59"/>
  <c r="K52" i="59"/>
  <c r="J52" i="59"/>
  <c r="S51" i="59"/>
  <c r="L51" i="59"/>
  <c r="K51" i="59"/>
  <c r="J51" i="59"/>
  <c r="S50" i="59"/>
  <c r="L50" i="59"/>
  <c r="K50" i="59"/>
  <c r="J50" i="59"/>
  <c r="S49" i="59"/>
  <c r="L49" i="59"/>
  <c r="K49" i="59"/>
  <c r="J49" i="59"/>
  <c r="S48" i="59"/>
  <c r="L48" i="59"/>
  <c r="K48" i="59"/>
  <c r="J48" i="59"/>
  <c r="S47" i="59"/>
  <c r="L47" i="59"/>
  <c r="K47" i="59"/>
  <c r="J47" i="59"/>
  <c r="S46" i="59"/>
  <c r="L46" i="59"/>
  <c r="K46" i="59"/>
  <c r="J46" i="59"/>
  <c r="S45" i="59"/>
  <c r="L45" i="59"/>
  <c r="K45" i="59"/>
  <c r="J45" i="59"/>
  <c r="S44" i="59"/>
  <c r="L44" i="59"/>
  <c r="K44" i="59"/>
  <c r="J44" i="59"/>
  <c r="S43" i="59"/>
  <c r="L43" i="59"/>
  <c r="K43" i="59"/>
  <c r="J43" i="59"/>
  <c r="S42" i="59"/>
  <c r="L42" i="59"/>
  <c r="K42" i="59"/>
  <c r="J42" i="59"/>
  <c r="S41" i="59"/>
  <c r="L41" i="59"/>
  <c r="K41" i="59"/>
  <c r="J41" i="59"/>
  <c r="S40" i="59"/>
  <c r="L40" i="59"/>
  <c r="K40" i="59"/>
  <c r="J40" i="59"/>
  <c r="S39" i="59"/>
  <c r="L39" i="59"/>
  <c r="K39" i="59"/>
  <c r="J39" i="59"/>
  <c r="S38" i="59"/>
  <c r="L38" i="59"/>
  <c r="K38" i="59"/>
  <c r="J38" i="59"/>
  <c r="S37" i="59"/>
  <c r="L37" i="59"/>
  <c r="K37" i="59"/>
  <c r="J37" i="59"/>
  <c r="S36" i="59"/>
  <c r="L36" i="59"/>
  <c r="K36" i="59"/>
  <c r="J36" i="59"/>
  <c r="S35" i="59"/>
  <c r="L35" i="59"/>
  <c r="K35" i="59"/>
  <c r="J35" i="59"/>
  <c r="S34" i="59"/>
  <c r="L34" i="59"/>
  <c r="K34" i="59"/>
  <c r="J34" i="59"/>
  <c r="S33" i="59"/>
  <c r="L33" i="59"/>
  <c r="K33" i="59"/>
  <c r="J33" i="59"/>
  <c r="Q30" i="59"/>
  <c r="P30" i="59"/>
  <c r="O30" i="59"/>
  <c r="N30" i="59"/>
  <c r="M30" i="59"/>
  <c r="L30" i="59"/>
  <c r="K30" i="59"/>
  <c r="Q29" i="59"/>
  <c r="P29" i="59"/>
  <c r="O29" i="59"/>
  <c r="N29" i="59"/>
  <c r="M29" i="59"/>
  <c r="L29" i="59"/>
  <c r="K29" i="59"/>
  <c r="S28" i="59"/>
  <c r="Q28" i="59"/>
  <c r="P28" i="59"/>
  <c r="O28" i="59"/>
  <c r="N28" i="59"/>
  <c r="M28" i="59"/>
  <c r="L28" i="59"/>
  <c r="K28" i="59"/>
  <c r="R27" i="59"/>
  <c r="P27" i="59"/>
  <c r="O27" i="59"/>
  <c r="N27" i="59"/>
  <c r="M27" i="59"/>
  <c r="L27" i="59"/>
  <c r="K27" i="59"/>
  <c r="R26" i="59"/>
  <c r="P26" i="59"/>
  <c r="O26" i="59"/>
  <c r="N26" i="59"/>
  <c r="M26" i="59"/>
  <c r="L26" i="59"/>
  <c r="K26" i="59"/>
  <c r="S25" i="59"/>
  <c r="R25" i="59"/>
  <c r="P25" i="59"/>
  <c r="O25" i="59"/>
  <c r="N25" i="59"/>
  <c r="M25" i="59"/>
  <c r="L25" i="59"/>
  <c r="K25" i="59"/>
  <c r="R24" i="59"/>
  <c r="Q24" i="59"/>
  <c r="O24" i="59"/>
  <c r="N24" i="59"/>
  <c r="M24" i="59"/>
  <c r="L24" i="59"/>
  <c r="K24" i="59"/>
  <c r="R23" i="59"/>
  <c r="Q23" i="59"/>
  <c r="O23" i="59"/>
  <c r="N23" i="59"/>
  <c r="M23" i="59"/>
  <c r="L23" i="59"/>
  <c r="K23" i="59"/>
  <c r="S22" i="59"/>
  <c r="R22" i="59"/>
  <c r="Q22" i="59"/>
  <c r="O22" i="59"/>
  <c r="N22" i="59"/>
  <c r="M22" i="59"/>
  <c r="L22" i="59"/>
  <c r="K22" i="59"/>
  <c r="R21" i="59"/>
  <c r="Q21" i="59"/>
  <c r="P21" i="59"/>
  <c r="N21" i="59"/>
  <c r="M21" i="59"/>
  <c r="L21" i="59"/>
  <c r="K21" i="59"/>
  <c r="R20" i="59"/>
  <c r="Q20" i="59"/>
  <c r="P20" i="59"/>
  <c r="N20" i="59"/>
  <c r="M20" i="59"/>
  <c r="L20" i="59"/>
  <c r="K20" i="59"/>
  <c r="S19" i="59"/>
  <c r="R19" i="59"/>
  <c r="Q19" i="59"/>
  <c r="P19" i="59"/>
  <c r="N19" i="59"/>
  <c r="M19" i="59"/>
  <c r="L19" i="59"/>
  <c r="K19" i="59"/>
  <c r="R18" i="59"/>
  <c r="Q18" i="59"/>
  <c r="P18" i="59"/>
  <c r="O18" i="59"/>
  <c r="M18" i="59"/>
  <c r="L18" i="59"/>
  <c r="K18" i="59"/>
  <c r="R17" i="59"/>
  <c r="Q17" i="59"/>
  <c r="P17" i="59"/>
  <c r="O17" i="59"/>
  <c r="M17" i="59"/>
  <c r="L17" i="59"/>
  <c r="K17" i="59"/>
  <c r="S16" i="59"/>
  <c r="R16" i="59"/>
  <c r="Q16" i="59"/>
  <c r="P16" i="59"/>
  <c r="O16" i="59"/>
  <c r="M16" i="59"/>
  <c r="L16" i="59"/>
  <c r="K16" i="59"/>
  <c r="R15" i="59"/>
  <c r="Q15" i="59"/>
  <c r="P15" i="59"/>
  <c r="O15" i="59"/>
  <c r="N15" i="59"/>
  <c r="L15" i="59"/>
  <c r="K15" i="59"/>
  <c r="R14" i="59"/>
  <c r="Q14" i="59"/>
  <c r="P14" i="59"/>
  <c r="O14" i="59"/>
  <c r="N14" i="59"/>
  <c r="L14" i="59"/>
  <c r="K14" i="59"/>
  <c r="S13" i="59"/>
  <c r="R13" i="59"/>
  <c r="Q13" i="59"/>
  <c r="P13" i="59"/>
  <c r="O13" i="59"/>
  <c r="N13" i="59"/>
  <c r="L13" i="59"/>
  <c r="K13" i="59"/>
  <c r="R12" i="59"/>
  <c r="Q12" i="59"/>
  <c r="P12" i="59"/>
  <c r="O12" i="59"/>
  <c r="N12" i="59"/>
  <c r="M12" i="59"/>
  <c r="K12" i="59"/>
  <c r="R11" i="59"/>
  <c r="Q11" i="59"/>
  <c r="P11" i="59"/>
  <c r="O11" i="59"/>
  <c r="N11" i="59"/>
  <c r="M11" i="59"/>
  <c r="K11" i="59"/>
  <c r="S10" i="59"/>
  <c r="R10" i="59"/>
  <c r="Q10" i="59"/>
  <c r="P10" i="59"/>
  <c r="O10" i="59"/>
  <c r="N10" i="59"/>
  <c r="M10" i="59"/>
  <c r="K10" i="59"/>
  <c r="R9" i="59"/>
  <c r="Q9" i="59"/>
  <c r="P9" i="59"/>
  <c r="O9" i="59"/>
  <c r="N9" i="59"/>
  <c r="M9" i="59"/>
  <c r="L9" i="59"/>
  <c r="R8" i="59"/>
  <c r="Q8" i="59"/>
  <c r="P8" i="59"/>
  <c r="O8" i="59"/>
  <c r="N8" i="59"/>
  <c r="M8" i="59"/>
  <c r="L8" i="59"/>
  <c r="S7" i="59"/>
  <c r="R7" i="59"/>
  <c r="Q7" i="59"/>
  <c r="P7" i="59"/>
  <c r="O7" i="59"/>
  <c r="N7" i="59"/>
  <c r="M7" i="59"/>
  <c r="L7" i="59"/>
  <c r="E5" i="59"/>
  <c r="C5" i="59"/>
  <c r="L1" i="59"/>
  <c r="S60" i="58"/>
  <c r="L60" i="58"/>
  <c r="K60" i="58"/>
  <c r="J60" i="58"/>
  <c r="S59" i="58"/>
  <c r="L59" i="58"/>
  <c r="K59" i="58"/>
  <c r="J59" i="58"/>
  <c r="S58" i="58"/>
  <c r="L58" i="58"/>
  <c r="K58" i="58"/>
  <c r="J58" i="58"/>
  <c r="S57" i="58"/>
  <c r="L57" i="58"/>
  <c r="K57" i="58"/>
  <c r="J57" i="58"/>
  <c r="S56" i="58"/>
  <c r="L56" i="58"/>
  <c r="K56" i="58"/>
  <c r="J56" i="58"/>
  <c r="S55" i="58"/>
  <c r="L55" i="58"/>
  <c r="K55" i="58"/>
  <c r="J55" i="58"/>
  <c r="S54" i="58"/>
  <c r="L54" i="58"/>
  <c r="K54" i="58"/>
  <c r="J54" i="58"/>
  <c r="S53" i="58"/>
  <c r="L53" i="58"/>
  <c r="K53" i="58"/>
  <c r="J53" i="58"/>
  <c r="S52" i="58"/>
  <c r="L52" i="58"/>
  <c r="K52" i="58"/>
  <c r="J52" i="58"/>
  <c r="S51" i="58"/>
  <c r="L51" i="58"/>
  <c r="K51" i="58"/>
  <c r="J51" i="58"/>
  <c r="S50" i="58"/>
  <c r="L50" i="58"/>
  <c r="K50" i="58"/>
  <c r="J50" i="58"/>
  <c r="S49" i="58"/>
  <c r="L49" i="58"/>
  <c r="K49" i="58"/>
  <c r="J49" i="58"/>
  <c r="S48" i="58"/>
  <c r="L48" i="58"/>
  <c r="K48" i="58"/>
  <c r="J48" i="58"/>
  <c r="S47" i="58"/>
  <c r="L47" i="58"/>
  <c r="K47" i="58"/>
  <c r="J47" i="58"/>
  <c r="S46" i="58"/>
  <c r="L46" i="58"/>
  <c r="K46" i="58"/>
  <c r="J46" i="58"/>
  <c r="S45" i="58"/>
  <c r="L45" i="58"/>
  <c r="K45" i="58"/>
  <c r="J45" i="58"/>
  <c r="S44" i="58"/>
  <c r="L44" i="58"/>
  <c r="K44" i="58"/>
  <c r="J44" i="58"/>
  <c r="S43" i="58"/>
  <c r="L43" i="58"/>
  <c r="K43" i="58"/>
  <c r="J43" i="58"/>
  <c r="S42" i="58"/>
  <c r="L42" i="58"/>
  <c r="K42" i="58"/>
  <c r="J42" i="58"/>
  <c r="S41" i="58"/>
  <c r="L41" i="58"/>
  <c r="K41" i="58"/>
  <c r="J41" i="58"/>
  <c r="S40" i="58"/>
  <c r="L40" i="58"/>
  <c r="K40" i="58"/>
  <c r="J40" i="58"/>
  <c r="S39" i="58"/>
  <c r="L39" i="58"/>
  <c r="K39" i="58"/>
  <c r="J39" i="58"/>
  <c r="S38" i="58"/>
  <c r="L38" i="58"/>
  <c r="K38" i="58"/>
  <c r="J38" i="58"/>
  <c r="S37" i="58"/>
  <c r="L37" i="58"/>
  <c r="K37" i="58"/>
  <c r="J37" i="58"/>
  <c r="S36" i="58"/>
  <c r="L36" i="58"/>
  <c r="K36" i="58"/>
  <c r="J36" i="58"/>
  <c r="S35" i="58"/>
  <c r="L35" i="58"/>
  <c r="K35" i="58"/>
  <c r="J35" i="58"/>
  <c r="S34" i="58"/>
  <c r="L34" i="58"/>
  <c r="K34" i="58"/>
  <c r="J34" i="58"/>
  <c r="S33" i="58"/>
  <c r="L33" i="58"/>
  <c r="K33" i="58"/>
  <c r="J33" i="58"/>
  <c r="Q30" i="58"/>
  <c r="P30" i="58"/>
  <c r="O30" i="58"/>
  <c r="N30" i="58"/>
  <c r="M30" i="58"/>
  <c r="L30" i="58"/>
  <c r="K30" i="58"/>
  <c r="Q29" i="58"/>
  <c r="P29" i="58"/>
  <c r="O29" i="58"/>
  <c r="N29" i="58"/>
  <c r="M29" i="58"/>
  <c r="L29" i="58"/>
  <c r="K29" i="58"/>
  <c r="Q28" i="58"/>
  <c r="P28" i="58"/>
  <c r="O28" i="58"/>
  <c r="N28" i="58"/>
  <c r="M28" i="58"/>
  <c r="L28" i="58"/>
  <c r="K28" i="58"/>
  <c r="S28" i="58" s="1"/>
  <c r="R27" i="58"/>
  <c r="P27" i="58"/>
  <c r="O27" i="58"/>
  <c r="N27" i="58"/>
  <c r="M27" i="58"/>
  <c r="L27" i="58"/>
  <c r="K27" i="58"/>
  <c r="R26" i="58"/>
  <c r="P26" i="58"/>
  <c r="O26" i="58"/>
  <c r="N26" i="58"/>
  <c r="M26" i="58"/>
  <c r="L26" i="58"/>
  <c r="K26" i="58"/>
  <c r="R25" i="58"/>
  <c r="P25" i="58"/>
  <c r="O25" i="58"/>
  <c r="N25" i="58"/>
  <c r="S25" i="58" s="1"/>
  <c r="M25" i="58"/>
  <c r="L25" i="58"/>
  <c r="K25" i="58"/>
  <c r="R24" i="58"/>
  <c r="Q24" i="58"/>
  <c r="O24" i="58"/>
  <c r="N24" i="58"/>
  <c r="M24" i="58"/>
  <c r="L24" i="58"/>
  <c r="K24" i="58"/>
  <c r="R23" i="58"/>
  <c r="Q23" i="58"/>
  <c r="O23" i="58"/>
  <c r="N23" i="58"/>
  <c r="M23" i="58"/>
  <c r="L23" i="58"/>
  <c r="K23" i="58"/>
  <c r="R22" i="58"/>
  <c r="Q22" i="58"/>
  <c r="O22" i="58"/>
  <c r="N22" i="58"/>
  <c r="M22" i="58"/>
  <c r="L22" i="58"/>
  <c r="K22" i="58"/>
  <c r="S22" i="58" s="1"/>
  <c r="R21" i="58"/>
  <c r="Q21" i="58"/>
  <c r="P21" i="58"/>
  <c r="N21" i="58"/>
  <c r="M21" i="58"/>
  <c r="L21" i="58"/>
  <c r="K21" i="58"/>
  <c r="R20" i="58"/>
  <c r="Q20" i="58"/>
  <c r="P20" i="58"/>
  <c r="N20" i="58"/>
  <c r="M20" i="58"/>
  <c r="L20" i="58"/>
  <c r="K20" i="58"/>
  <c r="S19" i="58"/>
  <c r="R19" i="58"/>
  <c r="Q19" i="58"/>
  <c r="P19" i="58"/>
  <c r="N19" i="58"/>
  <c r="M19" i="58"/>
  <c r="L19" i="58"/>
  <c r="K19" i="58"/>
  <c r="R18" i="58"/>
  <c r="Q18" i="58"/>
  <c r="P18" i="58"/>
  <c r="O18" i="58"/>
  <c r="M18" i="58"/>
  <c r="L18" i="58"/>
  <c r="K18" i="58"/>
  <c r="R17" i="58"/>
  <c r="Q17" i="58"/>
  <c r="P17" i="58"/>
  <c r="O17" i="58"/>
  <c r="M17" i="58"/>
  <c r="L17" i="58"/>
  <c r="K17" i="58"/>
  <c r="R16" i="58"/>
  <c r="Q16" i="58"/>
  <c r="P16" i="58"/>
  <c r="O16" i="58"/>
  <c r="M16" i="58"/>
  <c r="L16" i="58"/>
  <c r="K16" i="58"/>
  <c r="S16" i="58" s="1"/>
  <c r="R15" i="58"/>
  <c r="Q15" i="58"/>
  <c r="P15" i="58"/>
  <c r="O15" i="58"/>
  <c r="N15" i="58"/>
  <c r="L15" i="58"/>
  <c r="K15" i="58"/>
  <c r="R14" i="58"/>
  <c r="Q14" i="58"/>
  <c r="P14" i="58"/>
  <c r="O14" i="58"/>
  <c r="N14" i="58"/>
  <c r="L14" i="58"/>
  <c r="K14" i="58"/>
  <c r="R13" i="58"/>
  <c r="Q13" i="58"/>
  <c r="P13" i="58"/>
  <c r="O13" i="58"/>
  <c r="S13" i="58" s="1"/>
  <c r="N13" i="58"/>
  <c r="L13" i="58"/>
  <c r="K13" i="58"/>
  <c r="R12" i="58"/>
  <c r="Q12" i="58"/>
  <c r="P12" i="58"/>
  <c r="O12" i="58"/>
  <c r="N12" i="58"/>
  <c r="M12" i="58"/>
  <c r="K12" i="58"/>
  <c r="R11" i="58"/>
  <c r="Q11" i="58"/>
  <c r="P11" i="58"/>
  <c r="O11" i="58"/>
  <c r="N11" i="58"/>
  <c r="M11" i="58"/>
  <c r="K11" i="58"/>
  <c r="R10" i="58"/>
  <c r="Q10" i="58"/>
  <c r="P10" i="58"/>
  <c r="O10" i="58"/>
  <c r="N10" i="58"/>
  <c r="M10" i="58"/>
  <c r="K10" i="58"/>
  <c r="S10" i="58" s="1"/>
  <c r="R9" i="58"/>
  <c r="Q9" i="58"/>
  <c r="P9" i="58"/>
  <c r="O9" i="58"/>
  <c r="N9" i="58"/>
  <c r="M9" i="58"/>
  <c r="L9" i="58"/>
  <c r="R8" i="58"/>
  <c r="Q8" i="58"/>
  <c r="P8" i="58"/>
  <c r="O8" i="58"/>
  <c r="N8" i="58"/>
  <c r="M8" i="58"/>
  <c r="L8" i="58"/>
  <c r="S7" i="58"/>
  <c r="R7" i="58"/>
  <c r="Q7" i="58"/>
  <c r="P7" i="58"/>
  <c r="O7" i="58"/>
  <c r="N7" i="58"/>
  <c r="M7" i="58"/>
  <c r="L7" i="58"/>
  <c r="E5" i="58"/>
  <c r="C5" i="58"/>
  <c r="L1" i="58"/>
  <c r="S60" i="57"/>
  <c r="L60" i="57"/>
  <c r="K60" i="57"/>
  <c r="J60" i="57"/>
  <c r="S59" i="57"/>
  <c r="L59" i="57"/>
  <c r="K59" i="57"/>
  <c r="J59" i="57"/>
  <c r="S58" i="57"/>
  <c r="L58" i="57"/>
  <c r="K58" i="57"/>
  <c r="J58" i="57"/>
  <c r="S57" i="57"/>
  <c r="L57" i="57"/>
  <c r="K57" i="57"/>
  <c r="J57" i="57"/>
  <c r="S56" i="57"/>
  <c r="L56" i="57"/>
  <c r="K56" i="57"/>
  <c r="J56" i="57"/>
  <c r="S55" i="57"/>
  <c r="L55" i="57"/>
  <c r="K55" i="57"/>
  <c r="J55" i="57"/>
  <c r="S54" i="57"/>
  <c r="L54" i="57"/>
  <c r="K54" i="57"/>
  <c r="J54" i="57"/>
  <c r="S53" i="57"/>
  <c r="L53" i="57"/>
  <c r="K53" i="57"/>
  <c r="J53" i="57"/>
  <c r="S52" i="57"/>
  <c r="L52" i="57"/>
  <c r="K52" i="57"/>
  <c r="J52" i="57"/>
  <c r="S51" i="57"/>
  <c r="L51" i="57"/>
  <c r="K51" i="57"/>
  <c r="J51" i="57"/>
  <c r="S50" i="57"/>
  <c r="L50" i="57"/>
  <c r="K50" i="57"/>
  <c r="J50" i="57"/>
  <c r="S49" i="57"/>
  <c r="L49" i="57"/>
  <c r="K49" i="57"/>
  <c r="J49" i="57"/>
  <c r="S48" i="57"/>
  <c r="L48" i="57"/>
  <c r="K48" i="57"/>
  <c r="J48" i="57"/>
  <c r="S47" i="57"/>
  <c r="L47" i="57"/>
  <c r="K47" i="57"/>
  <c r="J47" i="57"/>
  <c r="S46" i="57"/>
  <c r="L46" i="57"/>
  <c r="K46" i="57"/>
  <c r="J46" i="57"/>
  <c r="S45" i="57"/>
  <c r="L45" i="57"/>
  <c r="K45" i="57"/>
  <c r="J45" i="57"/>
  <c r="S44" i="57"/>
  <c r="L44" i="57"/>
  <c r="K44" i="57"/>
  <c r="J44" i="57"/>
  <c r="S43" i="57"/>
  <c r="L43" i="57"/>
  <c r="K43" i="57"/>
  <c r="J43" i="57"/>
  <c r="S42" i="57"/>
  <c r="L42" i="57"/>
  <c r="K42" i="57"/>
  <c r="J42" i="57"/>
  <c r="S41" i="57"/>
  <c r="L41" i="57"/>
  <c r="K41" i="57"/>
  <c r="J41" i="57"/>
  <c r="S40" i="57"/>
  <c r="L40" i="57"/>
  <c r="K40" i="57"/>
  <c r="J40" i="57"/>
  <c r="S39" i="57"/>
  <c r="L39" i="57"/>
  <c r="K39" i="57"/>
  <c r="J39" i="57"/>
  <c r="S38" i="57"/>
  <c r="L38" i="57"/>
  <c r="K38" i="57"/>
  <c r="J38" i="57"/>
  <c r="S37" i="57"/>
  <c r="L37" i="57"/>
  <c r="K37" i="57"/>
  <c r="J37" i="57"/>
  <c r="S36" i="57"/>
  <c r="L36" i="57"/>
  <c r="K36" i="57"/>
  <c r="J36" i="57"/>
  <c r="S35" i="57"/>
  <c r="L35" i="57"/>
  <c r="K35" i="57"/>
  <c r="J35" i="57"/>
  <c r="S34" i="57"/>
  <c r="L34" i="57"/>
  <c r="K34" i="57"/>
  <c r="J34" i="57"/>
  <c r="S33" i="57"/>
  <c r="L33" i="57"/>
  <c r="E5" i="57" s="1"/>
  <c r="K33" i="57"/>
  <c r="J33" i="57"/>
  <c r="Q30" i="57"/>
  <c r="P30" i="57"/>
  <c r="O30" i="57"/>
  <c r="N30" i="57"/>
  <c r="M30" i="57"/>
  <c r="L30" i="57"/>
  <c r="K30" i="57"/>
  <c r="Q29" i="57"/>
  <c r="P29" i="57"/>
  <c r="O29" i="57"/>
  <c r="N29" i="57"/>
  <c r="M29" i="57"/>
  <c r="L29" i="57"/>
  <c r="K29" i="57"/>
  <c r="Q28" i="57"/>
  <c r="P28" i="57"/>
  <c r="O28" i="57"/>
  <c r="N28" i="57"/>
  <c r="M28" i="57"/>
  <c r="L28" i="57"/>
  <c r="K28" i="57"/>
  <c r="S28" i="57" s="1"/>
  <c r="R27" i="57"/>
  <c r="P27" i="57"/>
  <c r="O27" i="57"/>
  <c r="N27" i="57"/>
  <c r="M27" i="57"/>
  <c r="L27" i="57"/>
  <c r="K27" i="57"/>
  <c r="R26" i="57"/>
  <c r="P26" i="57"/>
  <c r="O26" i="57"/>
  <c r="N26" i="57"/>
  <c r="M26" i="57"/>
  <c r="L26" i="57"/>
  <c r="K26" i="57"/>
  <c r="R25" i="57"/>
  <c r="P25" i="57"/>
  <c r="O25" i="57"/>
  <c r="N25" i="57"/>
  <c r="M25" i="57"/>
  <c r="L25" i="57"/>
  <c r="S25" i="57" s="1"/>
  <c r="K25" i="57"/>
  <c r="R24" i="57"/>
  <c r="Q24" i="57"/>
  <c r="O24" i="57"/>
  <c r="N24" i="57"/>
  <c r="M24" i="57"/>
  <c r="L24" i="57"/>
  <c r="K24" i="57"/>
  <c r="R23" i="57"/>
  <c r="Q23" i="57"/>
  <c r="O23" i="57"/>
  <c r="N23" i="57"/>
  <c r="M23" i="57"/>
  <c r="L23" i="57"/>
  <c r="K23" i="57"/>
  <c r="R22" i="57"/>
  <c r="Q22" i="57"/>
  <c r="O22" i="57"/>
  <c r="N22" i="57"/>
  <c r="M22" i="57"/>
  <c r="L22" i="57"/>
  <c r="K22" i="57"/>
  <c r="S22" i="57" s="1"/>
  <c r="R21" i="57"/>
  <c r="Q21" i="57"/>
  <c r="P21" i="57"/>
  <c r="N21" i="57"/>
  <c r="M21" i="57"/>
  <c r="L21" i="57"/>
  <c r="K21" i="57"/>
  <c r="R20" i="57"/>
  <c r="Q20" i="57"/>
  <c r="P20" i="57"/>
  <c r="N20" i="57"/>
  <c r="M20" i="57"/>
  <c r="L20" i="57"/>
  <c r="K20" i="57"/>
  <c r="R19" i="57"/>
  <c r="Q19" i="57"/>
  <c r="P19" i="57"/>
  <c r="N19" i="57"/>
  <c r="M19" i="57"/>
  <c r="S19" i="57" s="1"/>
  <c r="L19" i="57"/>
  <c r="K19" i="57"/>
  <c r="R18" i="57"/>
  <c r="Q18" i="57"/>
  <c r="P18" i="57"/>
  <c r="O18" i="57"/>
  <c r="M18" i="57"/>
  <c r="L18" i="57"/>
  <c r="K18" i="57"/>
  <c r="R17" i="57"/>
  <c r="Q17" i="57"/>
  <c r="P17" i="57"/>
  <c r="O17" i="57"/>
  <c r="M17" i="57"/>
  <c r="L17" i="57"/>
  <c r="K17" i="57"/>
  <c r="R16" i="57"/>
  <c r="Q16" i="57"/>
  <c r="P16" i="57"/>
  <c r="O16" i="57"/>
  <c r="M16" i="57"/>
  <c r="L16" i="57"/>
  <c r="K16" i="57"/>
  <c r="S16" i="57" s="1"/>
  <c r="R15" i="57"/>
  <c r="Q15" i="57"/>
  <c r="P15" i="57"/>
  <c r="O15" i="57"/>
  <c r="N15" i="57"/>
  <c r="L15" i="57"/>
  <c r="K15" i="57"/>
  <c r="R14" i="57"/>
  <c r="Q14" i="57"/>
  <c r="P14" i="57"/>
  <c r="O14" i="57"/>
  <c r="N14" i="57"/>
  <c r="L14" i="57"/>
  <c r="K14" i="57"/>
  <c r="R13" i="57"/>
  <c r="Q13" i="57"/>
  <c r="P13" i="57"/>
  <c r="O13" i="57"/>
  <c r="N13" i="57"/>
  <c r="L13" i="57"/>
  <c r="S13" i="57" s="1"/>
  <c r="K13" i="57"/>
  <c r="R12" i="57"/>
  <c r="Q12" i="57"/>
  <c r="P12" i="57"/>
  <c r="O12" i="57"/>
  <c r="N12" i="57"/>
  <c r="M12" i="57"/>
  <c r="K12" i="57"/>
  <c r="R11" i="57"/>
  <c r="Q11" i="57"/>
  <c r="P11" i="57"/>
  <c r="O11" i="57"/>
  <c r="N11" i="57"/>
  <c r="M11" i="57"/>
  <c r="K11" i="57"/>
  <c r="R10" i="57"/>
  <c r="Q10" i="57"/>
  <c r="P10" i="57"/>
  <c r="O10" i="57"/>
  <c r="N10" i="57"/>
  <c r="M10" i="57"/>
  <c r="K10" i="57"/>
  <c r="S10" i="57" s="1"/>
  <c r="R9" i="57"/>
  <c r="Q9" i="57"/>
  <c r="P9" i="57"/>
  <c r="O9" i="57"/>
  <c r="N9" i="57"/>
  <c r="M9" i="57"/>
  <c r="L9" i="57"/>
  <c r="R8" i="57"/>
  <c r="Q8" i="57"/>
  <c r="P8" i="57"/>
  <c r="O8" i="57"/>
  <c r="N8" i="57"/>
  <c r="M8" i="57"/>
  <c r="L8" i="57"/>
  <c r="R7" i="57"/>
  <c r="Q7" i="57"/>
  <c r="P7" i="57"/>
  <c r="O7" i="57"/>
  <c r="N7" i="57"/>
  <c r="S7" i="57" s="1"/>
  <c r="M7" i="57"/>
  <c r="L7" i="57"/>
  <c r="C5" i="57"/>
  <c r="L1" i="57"/>
  <c r="S60" i="56"/>
  <c r="L60" i="56"/>
  <c r="K60" i="56"/>
  <c r="J60" i="56"/>
  <c r="S59" i="56"/>
  <c r="L59" i="56"/>
  <c r="K59" i="56"/>
  <c r="J59" i="56"/>
  <c r="S58" i="56"/>
  <c r="L58" i="56"/>
  <c r="K58" i="56"/>
  <c r="J58" i="56"/>
  <c r="S57" i="56"/>
  <c r="L57" i="56"/>
  <c r="K57" i="56"/>
  <c r="J57" i="56"/>
  <c r="S56" i="56"/>
  <c r="L56" i="56"/>
  <c r="K56" i="56"/>
  <c r="J56" i="56"/>
  <c r="S55" i="56"/>
  <c r="L55" i="56"/>
  <c r="K55" i="56"/>
  <c r="J55" i="56"/>
  <c r="S54" i="56"/>
  <c r="L54" i="56"/>
  <c r="K54" i="56"/>
  <c r="J54" i="56"/>
  <c r="S53" i="56"/>
  <c r="L53" i="56"/>
  <c r="K53" i="56"/>
  <c r="J53" i="56"/>
  <c r="S52" i="56"/>
  <c r="L52" i="56"/>
  <c r="K52" i="56"/>
  <c r="J52" i="56"/>
  <c r="S51" i="56"/>
  <c r="L51" i="56"/>
  <c r="K51" i="56"/>
  <c r="J51" i="56"/>
  <c r="S50" i="56"/>
  <c r="L50" i="56"/>
  <c r="K50" i="56"/>
  <c r="J50" i="56"/>
  <c r="S49" i="56"/>
  <c r="L49" i="56"/>
  <c r="K49" i="56"/>
  <c r="J49" i="56"/>
  <c r="S48" i="56"/>
  <c r="L48" i="56"/>
  <c r="K48" i="56"/>
  <c r="J48" i="56"/>
  <c r="S47" i="56"/>
  <c r="L47" i="56"/>
  <c r="K47" i="56"/>
  <c r="J47" i="56"/>
  <c r="S46" i="56"/>
  <c r="L46" i="56"/>
  <c r="K46" i="56"/>
  <c r="J46" i="56"/>
  <c r="S45" i="56"/>
  <c r="L45" i="56"/>
  <c r="K45" i="56"/>
  <c r="J45" i="56"/>
  <c r="S44" i="56"/>
  <c r="L44" i="56"/>
  <c r="K44" i="56"/>
  <c r="J44" i="56"/>
  <c r="S43" i="56"/>
  <c r="L43" i="56"/>
  <c r="K43" i="56"/>
  <c r="J43" i="56"/>
  <c r="S42" i="56"/>
  <c r="L42" i="56"/>
  <c r="K42" i="56"/>
  <c r="J42" i="56"/>
  <c r="S41" i="56"/>
  <c r="L41" i="56"/>
  <c r="K41" i="56"/>
  <c r="J41" i="56"/>
  <c r="S40" i="56"/>
  <c r="L40" i="56"/>
  <c r="K40" i="56"/>
  <c r="J40" i="56"/>
  <c r="S39" i="56"/>
  <c r="L39" i="56"/>
  <c r="K39" i="56"/>
  <c r="J39" i="56"/>
  <c r="S38" i="56"/>
  <c r="L38" i="56"/>
  <c r="K38" i="56"/>
  <c r="J38" i="56"/>
  <c r="S37" i="56"/>
  <c r="L37" i="56"/>
  <c r="K37" i="56"/>
  <c r="J37" i="56"/>
  <c r="S36" i="56"/>
  <c r="L36" i="56"/>
  <c r="K36" i="56"/>
  <c r="J36" i="56"/>
  <c r="S35" i="56"/>
  <c r="L35" i="56"/>
  <c r="K35" i="56"/>
  <c r="J35" i="56"/>
  <c r="S34" i="56"/>
  <c r="L34" i="56"/>
  <c r="K34" i="56"/>
  <c r="J34" i="56"/>
  <c r="S33" i="56"/>
  <c r="L33" i="56"/>
  <c r="E5" i="56" s="1"/>
  <c r="K33" i="56"/>
  <c r="J33" i="56"/>
  <c r="Q30" i="56"/>
  <c r="P30" i="56"/>
  <c r="O30" i="56"/>
  <c r="N30" i="56"/>
  <c r="M30" i="56"/>
  <c r="L30" i="56"/>
  <c r="K30" i="56"/>
  <c r="Q29" i="56"/>
  <c r="P29" i="56"/>
  <c r="O29" i="56"/>
  <c r="N29" i="56"/>
  <c r="M29" i="56"/>
  <c r="L29" i="56"/>
  <c r="K29" i="56"/>
  <c r="Q28" i="56"/>
  <c r="P28" i="56"/>
  <c r="O28" i="56"/>
  <c r="N28" i="56"/>
  <c r="S28" i="56" s="1"/>
  <c r="M28" i="56"/>
  <c r="L28" i="56"/>
  <c r="K28" i="56"/>
  <c r="R27" i="56"/>
  <c r="P27" i="56"/>
  <c r="O27" i="56"/>
  <c r="N27" i="56"/>
  <c r="M27" i="56"/>
  <c r="L27" i="56"/>
  <c r="K27" i="56"/>
  <c r="R26" i="56"/>
  <c r="P26" i="56"/>
  <c r="O26" i="56"/>
  <c r="N26" i="56"/>
  <c r="M26" i="56"/>
  <c r="L26" i="56"/>
  <c r="K26" i="56"/>
  <c r="R25" i="56"/>
  <c r="P25" i="56"/>
  <c r="O25" i="56"/>
  <c r="N25" i="56"/>
  <c r="M25" i="56"/>
  <c r="L25" i="56"/>
  <c r="K25" i="56"/>
  <c r="S25" i="56" s="1"/>
  <c r="R24" i="56"/>
  <c r="Q24" i="56"/>
  <c r="O24" i="56"/>
  <c r="N24" i="56"/>
  <c r="M24" i="56"/>
  <c r="L24" i="56"/>
  <c r="K24" i="56"/>
  <c r="R23" i="56"/>
  <c r="Q23" i="56"/>
  <c r="O23" i="56"/>
  <c r="N23" i="56"/>
  <c r="M23" i="56"/>
  <c r="L23" i="56"/>
  <c r="K23" i="56"/>
  <c r="S22" i="56"/>
  <c r="R22" i="56"/>
  <c r="Q22" i="56"/>
  <c r="O22" i="56"/>
  <c r="N22" i="56"/>
  <c r="M22" i="56"/>
  <c r="L22" i="56"/>
  <c r="K22" i="56"/>
  <c r="R21" i="56"/>
  <c r="Q21" i="56"/>
  <c r="P21" i="56"/>
  <c r="N21" i="56"/>
  <c r="M21" i="56"/>
  <c r="L21" i="56"/>
  <c r="K21" i="56"/>
  <c r="R20" i="56"/>
  <c r="Q20" i="56"/>
  <c r="P20" i="56"/>
  <c r="N20" i="56"/>
  <c r="M20" i="56"/>
  <c r="L20" i="56"/>
  <c r="K20" i="56"/>
  <c r="R19" i="56"/>
  <c r="Q19" i="56"/>
  <c r="P19" i="56"/>
  <c r="N19" i="56"/>
  <c r="M19" i="56"/>
  <c r="L19" i="56"/>
  <c r="K19" i="56"/>
  <c r="S19" i="56" s="1"/>
  <c r="R18" i="56"/>
  <c r="Q18" i="56"/>
  <c r="P18" i="56"/>
  <c r="O18" i="56"/>
  <c r="M18" i="56"/>
  <c r="L18" i="56"/>
  <c r="K18" i="56"/>
  <c r="R17" i="56"/>
  <c r="Q17" i="56"/>
  <c r="P17" i="56"/>
  <c r="O17" i="56"/>
  <c r="M17" i="56"/>
  <c r="L17" i="56"/>
  <c r="K17" i="56"/>
  <c r="R16" i="56"/>
  <c r="Q16" i="56"/>
  <c r="P16" i="56"/>
  <c r="O16" i="56"/>
  <c r="S16" i="56" s="1"/>
  <c r="M16" i="56"/>
  <c r="L16" i="56"/>
  <c r="K16" i="56"/>
  <c r="R15" i="56"/>
  <c r="Q15" i="56"/>
  <c r="P15" i="56"/>
  <c r="O15" i="56"/>
  <c r="N15" i="56"/>
  <c r="L15" i="56"/>
  <c r="K15" i="56"/>
  <c r="R14" i="56"/>
  <c r="Q14" i="56"/>
  <c r="P14" i="56"/>
  <c r="O14" i="56"/>
  <c r="N14" i="56"/>
  <c r="L14" i="56"/>
  <c r="K14" i="56"/>
  <c r="R13" i="56"/>
  <c r="Q13" i="56"/>
  <c r="P13" i="56"/>
  <c r="O13" i="56"/>
  <c r="N13" i="56"/>
  <c r="L13" i="56"/>
  <c r="K13" i="56"/>
  <c r="S13" i="56" s="1"/>
  <c r="R12" i="56"/>
  <c r="Q12" i="56"/>
  <c r="P12" i="56"/>
  <c r="O12" i="56"/>
  <c r="N12" i="56"/>
  <c r="M12" i="56"/>
  <c r="K12" i="56"/>
  <c r="R11" i="56"/>
  <c r="Q11" i="56"/>
  <c r="P11" i="56"/>
  <c r="O11" i="56"/>
  <c r="N11" i="56"/>
  <c r="M11" i="56"/>
  <c r="K11" i="56"/>
  <c r="S10" i="56"/>
  <c r="R10" i="56"/>
  <c r="Q10" i="56"/>
  <c r="P10" i="56"/>
  <c r="O10" i="56"/>
  <c r="N10" i="56"/>
  <c r="M10" i="56"/>
  <c r="K10" i="56"/>
  <c r="R9" i="56"/>
  <c r="Q9" i="56"/>
  <c r="P9" i="56"/>
  <c r="O9" i="56"/>
  <c r="N9" i="56"/>
  <c r="M9" i="56"/>
  <c r="L9" i="56"/>
  <c r="R8" i="56"/>
  <c r="Q8" i="56"/>
  <c r="P8" i="56"/>
  <c r="O8" i="56"/>
  <c r="N8" i="56"/>
  <c r="M8" i="56"/>
  <c r="L8" i="56"/>
  <c r="R7" i="56"/>
  <c r="Q7" i="56"/>
  <c r="P7" i="56"/>
  <c r="O7" i="56"/>
  <c r="N7" i="56"/>
  <c r="M7" i="56"/>
  <c r="L7" i="56"/>
  <c r="S7" i="56" s="1"/>
  <c r="C5" i="56"/>
  <c r="L1" i="56"/>
  <c r="S60" i="55"/>
  <c r="L60" i="55"/>
  <c r="K60" i="55"/>
  <c r="J60" i="55"/>
  <c r="S59" i="55"/>
  <c r="L59" i="55"/>
  <c r="K59" i="55"/>
  <c r="J59" i="55"/>
  <c r="S58" i="55"/>
  <c r="L58" i="55"/>
  <c r="K58" i="55"/>
  <c r="J58" i="55"/>
  <c r="S57" i="55"/>
  <c r="L57" i="55"/>
  <c r="K57" i="55"/>
  <c r="J57" i="55"/>
  <c r="S56" i="55"/>
  <c r="L56" i="55"/>
  <c r="K56" i="55"/>
  <c r="J56" i="55"/>
  <c r="S55" i="55"/>
  <c r="L55" i="55"/>
  <c r="K55" i="55"/>
  <c r="J55" i="55"/>
  <c r="S54" i="55"/>
  <c r="L54" i="55"/>
  <c r="K54" i="55"/>
  <c r="J54" i="55"/>
  <c r="S53" i="55"/>
  <c r="L53" i="55"/>
  <c r="K53" i="55"/>
  <c r="J53" i="55"/>
  <c r="S52" i="55"/>
  <c r="L52" i="55"/>
  <c r="K52" i="55"/>
  <c r="J52" i="55"/>
  <c r="S51" i="55"/>
  <c r="L51" i="55"/>
  <c r="K51" i="55"/>
  <c r="J51" i="55"/>
  <c r="S50" i="55"/>
  <c r="L50" i="55"/>
  <c r="K50" i="55"/>
  <c r="J50" i="55"/>
  <c r="S49" i="55"/>
  <c r="L49" i="55"/>
  <c r="K49" i="55"/>
  <c r="J49" i="55"/>
  <c r="S48" i="55"/>
  <c r="L48" i="55"/>
  <c r="K48" i="55"/>
  <c r="J48" i="55"/>
  <c r="S47" i="55"/>
  <c r="L47" i="55"/>
  <c r="K47" i="55"/>
  <c r="J47" i="55"/>
  <c r="S46" i="55"/>
  <c r="L46" i="55"/>
  <c r="K46" i="55"/>
  <c r="J46" i="55"/>
  <c r="S45" i="55"/>
  <c r="L45" i="55"/>
  <c r="K45" i="55"/>
  <c r="J45" i="55"/>
  <c r="S44" i="55"/>
  <c r="L44" i="55"/>
  <c r="K44" i="55"/>
  <c r="J44" i="55"/>
  <c r="S43" i="55"/>
  <c r="L43" i="55"/>
  <c r="K43" i="55"/>
  <c r="J43" i="55"/>
  <c r="S42" i="55"/>
  <c r="L42" i="55"/>
  <c r="K42" i="55"/>
  <c r="J42" i="55"/>
  <c r="S41" i="55"/>
  <c r="L41" i="55"/>
  <c r="K41" i="55"/>
  <c r="J41" i="55"/>
  <c r="S40" i="55"/>
  <c r="L40" i="55"/>
  <c r="K40" i="55"/>
  <c r="J40" i="55"/>
  <c r="S39" i="55"/>
  <c r="L39" i="55"/>
  <c r="K39" i="55"/>
  <c r="J39" i="55"/>
  <c r="S38" i="55"/>
  <c r="L38" i="55"/>
  <c r="K38" i="55"/>
  <c r="J38" i="55"/>
  <c r="S37" i="55"/>
  <c r="L37" i="55"/>
  <c r="K37" i="55"/>
  <c r="J37" i="55"/>
  <c r="S36" i="55"/>
  <c r="L36" i="55"/>
  <c r="K36" i="55"/>
  <c r="J36" i="55"/>
  <c r="S35" i="55"/>
  <c r="L35" i="55"/>
  <c r="K35" i="55"/>
  <c r="J35" i="55"/>
  <c r="S34" i="55"/>
  <c r="L34" i="55"/>
  <c r="K34" i="55"/>
  <c r="J34" i="55"/>
  <c r="S33" i="55"/>
  <c r="L33" i="55"/>
  <c r="K33" i="55"/>
  <c r="J33" i="55"/>
  <c r="Q30" i="55"/>
  <c r="P30" i="55"/>
  <c r="O30" i="55"/>
  <c r="N30" i="55"/>
  <c r="M30" i="55"/>
  <c r="L30" i="55"/>
  <c r="K30" i="55"/>
  <c r="Q29" i="55"/>
  <c r="P29" i="55"/>
  <c r="O29" i="55"/>
  <c r="N29" i="55"/>
  <c r="M29" i="55"/>
  <c r="L29" i="55"/>
  <c r="K29" i="55"/>
  <c r="Q28" i="55"/>
  <c r="P28" i="55"/>
  <c r="O28" i="55"/>
  <c r="N28" i="55"/>
  <c r="M28" i="55"/>
  <c r="L28" i="55"/>
  <c r="S28" i="55" s="1"/>
  <c r="K28" i="55"/>
  <c r="R27" i="55"/>
  <c r="P27" i="55"/>
  <c r="O27" i="55"/>
  <c r="N27" i="55"/>
  <c r="M27" i="55"/>
  <c r="L27" i="55"/>
  <c r="K27" i="55"/>
  <c r="R26" i="55"/>
  <c r="P26" i="55"/>
  <c r="O26" i="55"/>
  <c r="N26" i="55"/>
  <c r="M26" i="55"/>
  <c r="L26" i="55"/>
  <c r="K26" i="55"/>
  <c r="R25" i="55"/>
  <c r="P25" i="55"/>
  <c r="O25" i="55"/>
  <c r="N25" i="55"/>
  <c r="M25" i="55"/>
  <c r="L25" i="55"/>
  <c r="K25" i="55"/>
  <c r="S25" i="55" s="1"/>
  <c r="R24" i="55"/>
  <c r="Q24" i="55"/>
  <c r="O24" i="55"/>
  <c r="N24" i="55"/>
  <c r="M24" i="55"/>
  <c r="L24" i="55"/>
  <c r="K24" i="55"/>
  <c r="R23" i="55"/>
  <c r="Q23" i="55"/>
  <c r="O23" i="55"/>
  <c r="N23" i="55"/>
  <c r="M23" i="55"/>
  <c r="L23" i="55"/>
  <c r="K23" i="55"/>
  <c r="R22" i="55"/>
  <c r="Q22" i="55"/>
  <c r="O22" i="55"/>
  <c r="N22" i="55"/>
  <c r="M22" i="55"/>
  <c r="S22" i="55" s="1"/>
  <c r="L22" i="55"/>
  <c r="K22" i="55"/>
  <c r="R21" i="55"/>
  <c r="Q21" i="55"/>
  <c r="P21" i="55"/>
  <c r="N21" i="55"/>
  <c r="M21" i="55"/>
  <c r="L21" i="55"/>
  <c r="K21" i="55"/>
  <c r="R20" i="55"/>
  <c r="Q20" i="55"/>
  <c r="P20" i="55"/>
  <c r="N20" i="55"/>
  <c r="M20" i="55"/>
  <c r="L20" i="55"/>
  <c r="K20" i="55"/>
  <c r="R19" i="55"/>
  <c r="Q19" i="55"/>
  <c r="P19" i="55"/>
  <c r="N19" i="55"/>
  <c r="M19" i="55"/>
  <c r="L19" i="55"/>
  <c r="K19" i="55"/>
  <c r="S19" i="55" s="1"/>
  <c r="R18" i="55"/>
  <c r="Q18" i="55"/>
  <c r="P18" i="55"/>
  <c r="O18" i="55"/>
  <c r="M18" i="55"/>
  <c r="L18" i="55"/>
  <c r="K18" i="55"/>
  <c r="R17" i="55"/>
  <c r="Q17" i="55"/>
  <c r="P17" i="55"/>
  <c r="O17" i="55"/>
  <c r="M17" i="55"/>
  <c r="L17" i="55"/>
  <c r="K17" i="55"/>
  <c r="R16" i="55"/>
  <c r="Q16" i="55"/>
  <c r="P16" i="55"/>
  <c r="O16" i="55"/>
  <c r="M16" i="55"/>
  <c r="L16" i="55"/>
  <c r="S16" i="55" s="1"/>
  <c r="K16" i="55"/>
  <c r="R15" i="55"/>
  <c r="Q15" i="55"/>
  <c r="P15" i="55"/>
  <c r="O15" i="55"/>
  <c r="N15" i="55"/>
  <c r="L15" i="55"/>
  <c r="K15" i="55"/>
  <c r="R14" i="55"/>
  <c r="Q14" i="55"/>
  <c r="P14" i="55"/>
  <c r="O14" i="55"/>
  <c r="N14" i="55"/>
  <c r="L14" i="55"/>
  <c r="K14" i="55"/>
  <c r="R13" i="55"/>
  <c r="Q13" i="55"/>
  <c r="P13" i="55"/>
  <c r="O13" i="55"/>
  <c r="N13" i="55"/>
  <c r="L13" i="55"/>
  <c r="K13" i="55"/>
  <c r="S13" i="55" s="1"/>
  <c r="R12" i="55"/>
  <c r="Q12" i="55"/>
  <c r="P12" i="55"/>
  <c r="O12" i="55"/>
  <c r="N12" i="55"/>
  <c r="M12" i="55"/>
  <c r="K12" i="55"/>
  <c r="R11" i="55"/>
  <c r="Q11" i="55"/>
  <c r="P11" i="55"/>
  <c r="O11" i="55"/>
  <c r="N11" i="55"/>
  <c r="M11" i="55"/>
  <c r="K11" i="55"/>
  <c r="R10" i="55"/>
  <c r="Q10" i="55"/>
  <c r="P10" i="55"/>
  <c r="O10" i="55"/>
  <c r="N10" i="55"/>
  <c r="S10" i="55" s="1"/>
  <c r="M10" i="55"/>
  <c r="K10" i="55"/>
  <c r="R9" i="55"/>
  <c r="Q9" i="55"/>
  <c r="P9" i="55"/>
  <c r="O9" i="55"/>
  <c r="N9" i="55"/>
  <c r="M9" i="55"/>
  <c r="L9" i="55"/>
  <c r="R8" i="55"/>
  <c r="Q8" i="55"/>
  <c r="P8" i="55"/>
  <c r="O8" i="55"/>
  <c r="N8" i="55"/>
  <c r="M8" i="55"/>
  <c r="L8" i="55"/>
  <c r="R7" i="55"/>
  <c r="Q7" i="55"/>
  <c r="P7" i="55"/>
  <c r="O7" i="55"/>
  <c r="N7" i="55"/>
  <c r="M7" i="55"/>
  <c r="L7" i="55"/>
  <c r="S7" i="55" s="1"/>
  <c r="E5" i="55"/>
  <c r="C5" i="55"/>
  <c r="L1" i="55"/>
  <c r="S60" i="54"/>
  <c r="L60" i="54"/>
  <c r="K60" i="54"/>
  <c r="J60" i="54"/>
  <c r="S59" i="54"/>
  <c r="L59" i="54"/>
  <c r="K59" i="54"/>
  <c r="J59" i="54"/>
  <c r="S58" i="54"/>
  <c r="L58" i="54"/>
  <c r="K58" i="54"/>
  <c r="J58" i="54"/>
  <c r="S57" i="54"/>
  <c r="L57" i="54"/>
  <c r="K57" i="54"/>
  <c r="J57" i="54"/>
  <c r="S56" i="54"/>
  <c r="L56" i="54"/>
  <c r="K56" i="54"/>
  <c r="J56" i="54"/>
  <c r="S55" i="54"/>
  <c r="L55" i="54"/>
  <c r="K55" i="54"/>
  <c r="J55" i="54"/>
  <c r="S54" i="54"/>
  <c r="L54" i="54"/>
  <c r="K54" i="54"/>
  <c r="J54" i="54"/>
  <c r="S53" i="54"/>
  <c r="L53" i="54"/>
  <c r="K53" i="54"/>
  <c r="J53" i="54"/>
  <c r="S52" i="54"/>
  <c r="L52" i="54"/>
  <c r="K52" i="54"/>
  <c r="J52" i="54"/>
  <c r="S51" i="54"/>
  <c r="L51" i="54"/>
  <c r="K51" i="54"/>
  <c r="J51" i="54"/>
  <c r="S50" i="54"/>
  <c r="L50" i="54"/>
  <c r="K50" i="54"/>
  <c r="J50" i="54"/>
  <c r="S49" i="54"/>
  <c r="L49" i="54"/>
  <c r="K49" i="54"/>
  <c r="J49" i="54"/>
  <c r="S48" i="54"/>
  <c r="L48" i="54"/>
  <c r="K48" i="54"/>
  <c r="J48" i="54"/>
  <c r="S47" i="54"/>
  <c r="L47" i="54"/>
  <c r="K47" i="54"/>
  <c r="J47" i="54"/>
  <c r="S46" i="54"/>
  <c r="L46" i="54"/>
  <c r="K46" i="54"/>
  <c r="J46" i="54"/>
  <c r="S45" i="54"/>
  <c r="L45" i="54"/>
  <c r="K45" i="54"/>
  <c r="J45" i="54"/>
  <c r="S44" i="54"/>
  <c r="L44" i="54"/>
  <c r="K44" i="54"/>
  <c r="J44" i="54"/>
  <c r="S43" i="54"/>
  <c r="L43" i="54"/>
  <c r="K43" i="54"/>
  <c r="J43" i="54"/>
  <c r="S42" i="54"/>
  <c r="L42" i="54"/>
  <c r="K42" i="54"/>
  <c r="J42" i="54"/>
  <c r="S41" i="54"/>
  <c r="L41" i="54"/>
  <c r="K41" i="54"/>
  <c r="J41" i="54"/>
  <c r="S40" i="54"/>
  <c r="L40" i="54"/>
  <c r="K40" i="54"/>
  <c r="J40" i="54"/>
  <c r="S39" i="54"/>
  <c r="L39" i="54"/>
  <c r="K39" i="54"/>
  <c r="J39" i="54"/>
  <c r="S38" i="54"/>
  <c r="L38" i="54"/>
  <c r="K38" i="54"/>
  <c r="J38" i="54"/>
  <c r="S37" i="54"/>
  <c r="L37" i="54"/>
  <c r="K37" i="54"/>
  <c r="J37" i="54"/>
  <c r="S36" i="54"/>
  <c r="L36" i="54"/>
  <c r="K36" i="54"/>
  <c r="J36" i="54"/>
  <c r="S35" i="54"/>
  <c r="L35" i="54"/>
  <c r="K35" i="54"/>
  <c r="J35" i="54"/>
  <c r="S34" i="54"/>
  <c r="L34" i="54"/>
  <c r="K34" i="54"/>
  <c r="J34" i="54"/>
  <c r="S33" i="54"/>
  <c r="L33" i="54"/>
  <c r="K33" i="54"/>
  <c r="J33" i="54"/>
  <c r="Q30" i="54"/>
  <c r="P30" i="54"/>
  <c r="O30" i="54"/>
  <c r="N30" i="54"/>
  <c r="M30" i="54"/>
  <c r="L30" i="54"/>
  <c r="K30" i="54"/>
  <c r="Q29" i="54"/>
  <c r="P29" i="54"/>
  <c r="O29" i="54"/>
  <c r="N29" i="54"/>
  <c r="M29" i="54"/>
  <c r="L29" i="54"/>
  <c r="K29" i="54"/>
  <c r="T28" i="54"/>
  <c r="Q28" i="54"/>
  <c r="P28" i="54"/>
  <c r="O28" i="54"/>
  <c r="N28" i="54"/>
  <c r="M28" i="54"/>
  <c r="S28" i="54" s="1"/>
  <c r="L28" i="54"/>
  <c r="K28" i="54"/>
  <c r="R27" i="54"/>
  <c r="P27" i="54"/>
  <c r="O27" i="54"/>
  <c r="N27" i="54"/>
  <c r="M27" i="54"/>
  <c r="L27" i="54"/>
  <c r="K27" i="54"/>
  <c r="R26" i="54"/>
  <c r="P26" i="54"/>
  <c r="O26" i="54"/>
  <c r="N26" i="54"/>
  <c r="M26" i="54"/>
  <c r="L26" i="54"/>
  <c r="K26" i="54"/>
  <c r="R25" i="54"/>
  <c r="P25" i="54"/>
  <c r="O25" i="54"/>
  <c r="N25" i="54"/>
  <c r="M25" i="54"/>
  <c r="L25" i="54"/>
  <c r="K25" i="54"/>
  <c r="S25" i="54" s="1"/>
  <c r="R24" i="54"/>
  <c r="Q24" i="54"/>
  <c r="O24" i="54"/>
  <c r="N24" i="54"/>
  <c r="M24" i="54"/>
  <c r="L24" i="54"/>
  <c r="K24" i="54"/>
  <c r="R23" i="54"/>
  <c r="Q23" i="54"/>
  <c r="O23" i="54"/>
  <c r="N23" i="54"/>
  <c r="M23" i="54"/>
  <c r="L23" i="54"/>
  <c r="K23" i="54"/>
  <c r="R22" i="54"/>
  <c r="Q22" i="54"/>
  <c r="O22" i="54"/>
  <c r="N22" i="54"/>
  <c r="M22" i="54"/>
  <c r="S22" i="54" s="1"/>
  <c r="L22" i="54"/>
  <c r="K22" i="54"/>
  <c r="R21" i="54"/>
  <c r="Q21" i="54"/>
  <c r="P21" i="54"/>
  <c r="N21" i="54"/>
  <c r="M21" i="54"/>
  <c r="L21" i="54"/>
  <c r="K21" i="54"/>
  <c r="R20" i="54"/>
  <c r="Q20" i="54"/>
  <c r="P20" i="54"/>
  <c r="N20" i="54"/>
  <c r="M20" i="54"/>
  <c r="L20" i="54"/>
  <c r="K20" i="54"/>
  <c r="R19" i="54"/>
  <c r="Q19" i="54"/>
  <c r="P19" i="54"/>
  <c r="N19" i="54"/>
  <c r="M19" i="54"/>
  <c r="L19" i="54"/>
  <c r="K19" i="54"/>
  <c r="S19" i="54" s="1"/>
  <c r="R18" i="54"/>
  <c r="Q18" i="54"/>
  <c r="P18" i="54"/>
  <c r="O18" i="54"/>
  <c r="M18" i="54"/>
  <c r="L18" i="54"/>
  <c r="K18" i="54"/>
  <c r="R17" i="54"/>
  <c r="Q17" i="54"/>
  <c r="P17" i="54"/>
  <c r="O17" i="54"/>
  <c r="M17" i="54"/>
  <c r="L17" i="54"/>
  <c r="K17" i="54"/>
  <c r="T16" i="54"/>
  <c r="R16" i="54"/>
  <c r="Q16" i="54"/>
  <c r="P16" i="54"/>
  <c r="O16" i="54"/>
  <c r="S16" i="54" s="1"/>
  <c r="M16" i="54"/>
  <c r="L16" i="54"/>
  <c r="K16" i="54"/>
  <c r="R15" i="54"/>
  <c r="Q15" i="54"/>
  <c r="P15" i="54"/>
  <c r="O15" i="54"/>
  <c r="N15" i="54"/>
  <c r="L15" i="54"/>
  <c r="K15" i="54"/>
  <c r="R14" i="54"/>
  <c r="Q14" i="54"/>
  <c r="P14" i="54"/>
  <c r="O14" i="54"/>
  <c r="N14" i="54"/>
  <c r="L14" i="54"/>
  <c r="K14" i="54"/>
  <c r="T13" i="54"/>
  <c r="R13" i="54"/>
  <c r="Q13" i="54"/>
  <c r="P13" i="54"/>
  <c r="O13" i="54"/>
  <c r="N13" i="54"/>
  <c r="S13" i="54" s="1"/>
  <c r="L13" i="54"/>
  <c r="K13" i="54"/>
  <c r="R12" i="54"/>
  <c r="Q12" i="54"/>
  <c r="P12" i="54"/>
  <c r="O12" i="54"/>
  <c r="N12" i="54"/>
  <c r="M12" i="54"/>
  <c r="K12" i="54"/>
  <c r="R11" i="54"/>
  <c r="Q11" i="54"/>
  <c r="P11" i="54"/>
  <c r="O11" i="54"/>
  <c r="N11" i="54"/>
  <c r="M11" i="54"/>
  <c r="K11" i="54"/>
  <c r="R10" i="54"/>
  <c r="Q10" i="54"/>
  <c r="P10" i="54"/>
  <c r="O10" i="54"/>
  <c r="N10" i="54"/>
  <c r="M10" i="54"/>
  <c r="K10" i="54"/>
  <c r="S10" i="54" s="1"/>
  <c r="R9" i="54"/>
  <c r="Q9" i="54"/>
  <c r="P9" i="54"/>
  <c r="O9" i="54"/>
  <c r="N9" i="54"/>
  <c r="M9" i="54"/>
  <c r="L9" i="54"/>
  <c r="R8" i="54"/>
  <c r="Q8" i="54"/>
  <c r="P8" i="54"/>
  <c r="O8" i="54"/>
  <c r="N8" i="54"/>
  <c r="M8" i="54"/>
  <c r="L8" i="54"/>
  <c r="T7" i="54"/>
  <c r="S7" i="54"/>
  <c r="R7" i="54"/>
  <c r="Q7" i="54"/>
  <c r="P7" i="54"/>
  <c r="O7" i="54"/>
  <c r="N7" i="54"/>
  <c r="M7" i="54"/>
  <c r="L7" i="54"/>
  <c r="E5" i="54"/>
  <c r="C5" i="54"/>
  <c r="L1" i="54"/>
  <c r="S60" i="53"/>
  <c r="L60" i="53"/>
  <c r="K60" i="53"/>
  <c r="J60" i="53"/>
  <c r="S59" i="53"/>
  <c r="L59" i="53"/>
  <c r="K59" i="53"/>
  <c r="J59" i="53"/>
  <c r="S58" i="53"/>
  <c r="L58" i="53"/>
  <c r="K58" i="53"/>
  <c r="J58" i="53"/>
  <c r="S57" i="53"/>
  <c r="L57" i="53"/>
  <c r="K57" i="53"/>
  <c r="J57" i="53"/>
  <c r="S56" i="53"/>
  <c r="L56" i="53"/>
  <c r="K56" i="53"/>
  <c r="J56" i="53"/>
  <c r="S55" i="53"/>
  <c r="L55" i="53"/>
  <c r="K55" i="53"/>
  <c r="J55" i="53"/>
  <c r="S54" i="53"/>
  <c r="L54" i="53"/>
  <c r="K54" i="53"/>
  <c r="J54" i="53"/>
  <c r="S53" i="53"/>
  <c r="L53" i="53"/>
  <c r="K53" i="53"/>
  <c r="J53" i="53"/>
  <c r="S52" i="53"/>
  <c r="L52" i="53"/>
  <c r="K52" i="53"/>
  <c r="J52" i="53"/>
  <c r="S51" i="53"/>
  <c r="L51" i="53"/>
  <c r="K51" i="53"/>
  <c r="J51" i="53"/>
  <c r="S50" i="53"/>
  <c r="L50" i="53"/>
  <c r="K50" i="53"/>
  <c r="J50" i="53"/>
  <c r="S49" i="53"/>
  <c r="L49" i="53"/>
  <c r="K49" i="53"/>
  <c r="J49" i="53"/>
  <c r="S48" i="53"/>
  <c r="L48" i="53"/>
  <c r="K48" i="53"/>
  <c r="J48" i="53"/>
  <c r="S47" i="53"/>
  <c r="L47" i="53"/>
  <c r="K47" i="53"/>
  <c r="J47" i="53"/>
  <c r="S46" i="53"/>
  <c r="L46" i="53"/>
  <c r="K46" i="53"/>
  <c r="J46" i="53"/>
  <c r="S45" i="53"/>
  <c r="L45" i="53"/>
  <c r="K45" i="53"/>
  <c r="J45" i="53"/>
  <c r="S44" i="53"/>
  <c r="L44" i="53"/>
  <c r="K44" i="53"/>
  <c r="J44" i="53"/>
  <c r="S43" i="53"/>
  <c r="L43" i="53"/>
  <c r="K43" i="53"/>
  <c r="J43" i="53"/>
  <c r="S42" i="53"/>
  <c r="L42" i="53"/>
  <c r="K42" i="53"/>
  <c r="J42" i="53"/>
  <c r="S41" i="53"/>
  <c r="L41" i="53"/>
  <c r="K41" i="53"/>
  <c r="J41" i="53"/>
  <c r="S40" i="53"/>
  <c r="L40" i="53"/>
  <c r="K40" i="53"/>
  <c r="J40" i="53"/>
  <c r="S39" i="53"/>
  <c r="L39" i="53"/>
  <c r="K39" i="53"/>
  <c r="J39" i="53"/>
  <c r="S38" i="53"/>
  <c r="L38" i="53"/>
  <c r="K38" i="53"/>
  <c r="J38" i="53"/>
  <c r="S37" i="53"/>
  <c r="L37" i="53"/>
  <c r="K37" i="53"/>
  <c r="J37" i="53"/>
  <c r="S36" i="53"/>
  <c r="L36" i="53"/>
  <c r="K36" i="53"/>
  <c r="J36" i="53"/>
  <c r="S35" i="53"/>
  <c r="L35" i="53"/>
  <c r="K35" i="53"/>
  <c r="J35" i="53"/>
  <c r="S34" i="53"/>
  <c r="L34" i="53"/>
  <c r="K34" i="53"/>
  <c r="J34" i="53"/>
  <c r="S33" i="53"/>
  <c r="L33" i="53"/>
  <c r="E5" i="53" s="1"/>
  <c r="K33" i="53"/>
  <c r="J33" i="53"/>
  <c r="Q30" i="53"/>
  <c r="P30" i="53"/>
  <c r="O30" i="53"/>
  <c r="N30" i="53"/>
  <c r="M30" i="53"/>
  <c r="L30" i="53"/>
  <c r="K30" i="53"/>
  <c r="Q29" i="53"/>
  <c r="P29" i="53"/>
  <c r="O29" i="53"/>
  <c r="N29" i="53"/>
  <c r="M29" i="53"/>
  <c r="L29" i="53"/>
  <c r="K29" i="53"/>
  <c r="Q28" i="53"/>
  <c r="P28" i="53"/>
  <c r="O28" i="53"/>
  <c r="N28" i="53"/>
  <c r="M28" i="53"/>
  <c r="L28" i="53"/>
  <c r="K28" i="53"/>
  <c r="S28" i="53" s="1"/>
  <c r="R27" i="53"/>
  <c r="P27" i="53"/>
  <c r="O27" i="53"/>
  <c r="N27" i="53"/>
  <c r="M27" i="53"/>
  <c r="L27" i="53"/>
  <c r="K27" i="53"/>
  <c r="R26" i="53"/>
  <c r="P26" i="53"/>
  <c r="O26" i="53"/>
  <c r="N26" i="53"/>
  <c r="M26" i="53"/>
  <c r="L26" i="53"/>
  <c r="K26" i="53"/>
  <c r="R25" i="53"/>
  <c r="P25" i="53"/>
  <c r="O25" i="53"/>
  <c r="N25" i="53"/>
  <c r="M25" i="53"/>
  <c r="S25" i="53" s="1"/>
  <c r="L25" i="53"/>
  <c r="K25" i="53"/>
  <c r="R24" i="53"/>
  <c r="Q24" i="53"/>
  <c r="O24" i="53"/>
  <c r="N24" i="53"/>
  <c r="M24" i="53"/>
  <c r="L24" i="53"/>
  <c r="K24" i="53"/>
  <c r="R23" i="53"/>
  <c r="Q23" i="53"/>
  <c r="O23" i="53"/>
  <c r="N23" i="53"/>
  <c r="M23" i="53"/>
  <c r="L23" i="53"/>
  <c r="K23" i="53"/>
  <c r="R22" i="53"/>
  <c r="Q22" i="53"/>
  <c r="O22" i="53"/>
  <c r="N22" i="53"/>
  <c r="M22" i="53"/>
  <c r="L22" i="53"/>
  <c r="K22" i="53"/>
  <c r="S22" i="53" s="1"/>
  <c r="R21" i="53"/>
  <c r="Q21" i="53"/>
  <c r="P21" i="53"/>
  <c r="N21" i="53"/>
  <c r="M21" i="53"/>
  <c r="L21" i="53"/>
  <c r="K21" i="53"/>
  <c r="R20" i="53"/>
  <c r="Q20" i="53"/>
  <c r="P20" i="53"/>
  <c r="N20" i="53"/>
  <c r="M20" i="53"/>
  <c r="L20" i="53"/>
  <c r="K20" i="53"/>
  <c r="R19" i="53"/>
  <c r="Q19" i="53"/>
  <c r="P19" i="53"/>
  <c r="N19" i="53"/>
  <c r="M19" i="53"/>
  <c r="S19" i="53" s="1"/>
  <c r="L19" i="53"/>
  <c r="K19" i="53"/>
  <c r="R18" i="53"/>
  <c r="Q18" i="53"/>
  <c r="P18" i="53"/>
  <c r="O18" i="53"/>
  <c r="M18" i="53"/>
  <c r="L18" i="53"/>
  <c r="K18" i="53"/>
  <c r="R17" i="53"/>
  <c r="Q17" i="53"/>
  <c r="P17" i="53"/>
  <c r="O17" i="53"/>
  <c r="M17" i="53"/>
  <c r="L17" i="53"/>
  <c r="K17" i="53"/>
  <c r="R16" i="53"/>
  <c r="Q16" i="53"/>
  <c r="P16" i="53"/>
  <c r="O16" i="53"/>
  <c r="M16" i="53"/>
  <c r="L16" i="53"/>
  <c r="K16" i="53"/>
  <c r="S16" i="53" s="1"/>
  <c r="R15" i="53"/>
  <c r="Q15" i="53"/>
  <c r="P15" i="53"/>
  <c r="O15" i="53"/>
  <c r="N15" i="53"/>
  <c r="L15" i="53"/>
  <c r="K15" i="53"/>
  <c r="R14" i="53"/>
  <c r="Q14" i="53"/>
  <c r="P14" i="53"/>
  <c r="O14" i="53"/>
  <c r="N14" i="53"/>
  <c r="L14" i="53"/>
  <c r="K14" i="53"/>
  <c r="R13" i="53"/>
  <c r="Q13" i="53"/>
  <c r="P13" i="53"/>
  <c r="O13" i="53"/>
  <c r="N13" i="53"/>
  <c r="S13" i="53" s="1"/>
  <c r="L13" i="53"/>
  <c r="K13" i="53"/>
  <c r="R12" i="53"/>
  <c r="Q12" i="53"/>
  <c r="P12" i="53"/>
  <c r="O12" i="53"/>
  <c r="N12" i="53"/>
  <c r="M12" i="53"/>
  <c r="K12" i="53"/>
  <c r="R11" i="53"/>
  <c r="Q11" i="53"/>
  <c r="P11" i="53"/>
  <c r="O11" i="53"/>
  <c r="N11" i="53"/>
  <c r="M11" i="53"/>
  <c r="K11" i="53"/>
  <c r="R10" i="53"/>
  <c r="Q10" i="53"/>
  <c r="P10" i="53"/>
  <c r="O10" i="53"/>
  <c r="N10" i="53"/>
  <c r="M10" i="53"/>
  <c r="K10" i="53"/>
  <c r="S10" i="53" s="1"/>
  <c r="R9" i="53"/>
  <c r="Q9" i="53"/>
  <c r="P9" i="53"/>
  <c r="O9" i="53"/>
  <c r="N9" i="53"/>
  <c r="M9" i="53"/>
  <c r="L9" i="53"/>
  <c r="R8" i="53"/>
  <c r="Q8" i="53"/>
  <c r="P8" i="53"/>
  <c r="O8" i="53"/>
  <c r="N8" i="53"/>
  <c r="M8" i="53"/>
  <c r="L8" i="53"/>
  <c r="R7" i="53"/>
  <c r="Q7" i="53"/>
  <c r="P7" i="53"/>
  <c r="O7" i="53"/>
  <c r="N7" i="53"/>
  <c r="S7" i="53" s="1"/>
  <c r="M7" i="53"/>
  <c r="L7" i="53"/>
  <c r="C5" i="53"/>
  <c r="L1" i="53"/>
  <c r="S60" i="52"/>
  <c r="L60" i="52"/>
  <c r="K60" i="52"/>
  <c r="J60" i="52"/>
  <c r="S59" i="52"/>
  <c r="L59" i="52"/>
  <c r="K59" i="52"/>
  <c r="J59" i="52"/>
  <c r="S58" i="52"/>
  <c r="L58" i="52"/>
  <c r="K58" i="52"/>
  <c r="J58" i="52"/>
  <c r="S57" i="52"/>
  <c r="L57" i="52"/>
  <c r="K57" i="52"/>
  <c r="J57" i="52"/>
  <c r="S56" i="52"/>
  <c r="L56" i="52"/>
  <c r="K56" i="52"/>
  <c r="J56" i="52"/>
  <c r="S55" i="52"/>
  <c r="L55" i="52"/>
  <c r="K55" i="52"/>
  <c r="J55" i="52"/>
  <c r="S54" i="52"/>
  <c r="L54" i="52"/>
  <c r="K54" i="52"/>
  <c r="J54" i="52"/>
  <c r="S53" i="52"/>
  <c r="L53" i="52"/>
  <c r="K53" i="52"/>
  <c r="J53" i="52"/>
  <c r="S52" i="52"/>
  <c r="L52" i="52"/>
  <c r="K52" i="52"/>
  <c r="J52" i="52"/>
  <c r="S51" i="52"/>
  <c r="L51" i="52"/>
  <c r="K51" i="52"/>
  <c r="J51" i="52"/>
  <c r="S50" i="52"/>
  <c r="L50" i="52"/>
  <c r="K50" i="52"/>
  <c r="J50" i="52"/>
  <c r="S49" i="52"/>
  <c r="L49" i="52"/>
  <c r="K49" i="52"/>
  <c r="J49" i="52"/>
  <c r="S48" i="52"/>
  <c r="L48" i="52"/>
  <c r="K48" i="52"/>
  <c r="J48" i="52"/>
  <c r="S47" i="52"/>
  <c r="L47" i="52"/>
  <c r="K47" i="52"/>
  <c r="J47" i="52"/>
  <c r="S46" i="52"/>
  <c r="L46" i="52"/>
  <c r="K46" i="52"/>
  <c r="J46" i="52"/>
  <c r="S45" i="52"/>
  <c r="L45" i="52"/>
  <c r="K45" i="52"/>
  <c r="J45" i="52"/>
  <c r="S44" i="52"/>
  <c r="L44" i="52"/>
  <c r="K44" i="52"/>
  <c r="J44" i="52"/>
  <c r="S43" i="52"/>
  <c r="L43" i="52"/>
  <c r="K43" i="52"/>
  <c r="J43" i="52"/>
  <c r="S42" i="52"/>
  <c r="L42" i="52"/>
  <c r="K42" i="52"/>
  <c r="J42" i="52"/>
  <c r="S41" i="52"/>
  <c r="L41" i="52"/>
  <c r="K41" i="52"/>
  <c r="J41" i="52"/>
  <c r="S40" i="52"/>
  <c r="L40" i="52"/>
  <c r="K40" i="52"/>
  <c r="J40" i="52"/>
  <c r="S39" i="52"/>
  <c r="L39" i="52"/>
  <c r="K39" i="52"/>
  <c r="J39" i="52"/>
  <c r="S38" i="52"/>
  <c r="L38" i="52"/>
  <c r="K38" i="52"/>
  <c r="J38" i="52"/>
  <c r="S37" i="52"/>
  <c r="L37" i="52"/>
  <c r="K37" i="52"/>
  <c r="J37" i="52"/>
  <c r="S36" i="52"/>
  <c r="L36" i="52"/>
  <c r="K36" i="52"/>
  <c r="J36" i="52"/>
  <c r="S35" i="52"/>
  <c r="L35" i="52"/>
  <c r="K35" i="52"/>
  <c r="J35" i="52"/>
  <c r="S34" i="52"/>
  <c r="L34" i="52"/>
  <c r="K34" i="52"/>
  <c r="J34" i="52"/>
  <c r="S33" i="52"/>
  <c r="L33" i="52"/>
  <c r="E5" i="52" s="1"/>
  <c r="K33" i="52"/>
  <c r="J33" i="52"/>
  <c r="Q30" i="52"/>
  <c r="P30" i="52"/>
  <c r="O30" i="52"/>
  <c r="N30" i="52"/>
  <c r="M30" i="52"/>
  <c r="L30" i="52"/>
  <c r="K30" i="52"/>
  <c r="Q29" i="52"/>
  <c r="P29" i="52"/>
  <c r="O29" i="52"/>
  <c r="N29" i="52"/>
  <c r="M29" i="52"/>
  <c r="L29" i="52"/>
  <c r="K29" i="52"/>
  <c r="Q28" i="52"/>
  <c r="P28" i="52"/>
  <c r="O28" i="52"/>
  <c r="N28" i="52"/>
  <c r="S28" i="52" s="1"/>
  <c r="M28" i="52"/>
  <c r="L28" i="52"/>
  <c r="K28" i="52"/>
  <c r="R27" i="52"/>
  <c r="P27" i="52"/>
  <c r="O27" i="52"/>
  <c r="N27" i="52"/>
  <c r="M27" i="52"/>
  <c r="L27" i="52"/>
  <c r="K27" i="52"/>
  <c r="R26" i="52"/>
  <c r="P26" i="52"/>
  <c r="O26" i="52"/>
  <c r="N26" i="52"/>
  <c r="M26" i="52"/>
  <c r="L26" i="52"/>
  <c r="K26" i="52"/>
  <c r="R25" i="52"/>
  <c r="P25" i="52"/>
  <c r="O25" i="52"/>
  <c r="N25" i="52"/>
  <c r="M25" i="52"/>
  <c r="L25" i="52"/>
  <c r="K25" i="52"/>
  <c r="S25" i="52" s="1"/>
  <c r="R24" i="52"/>
  <c r="Q24" i="52"/>
  <c r="O24" i="52"/>
  <c r="N24" i="52"/>
  <c r="M24" i="52"/>
  <c r="L24" i="52"/>
  <c r="K24" i="52"/>
  <c r="R23" i="52"/>
  <c r="Q23" i="52"/>
  <c r="O23" i="52"/>
  <c r="N23" i="52"/>
  <c r="M23" i="52"/>
  <c r="L23" i="52"/>
  <c r="K23" i="52"/>
  <c r="S22" i="52"/>
  <c r="R22" i="52"/>
  <c r="Q22" i="52"/>
  <c r="O22" i="52"/>
  <c r="N22" i="52"/>
  <c r="M22" i="52"/>
  <c r="L22" i="52"/>
  <c r="K22" i="52"/>
  <c r="R21" i="52"/>
  <c r="Q21" i="52"/>
  <c r="P21" i="52"/>
  <c r="N21" i="52"/>
  <c r="M21" i="52"/>
  <c r="L21" i="52"/>
  <c r="K21" i="52"/>
  <c r="R20" i="52"/>
  <c r="Q20" i="52"/>
  <c r="P20" i="52"/>
  <c r="N20" i="52"/>
  <c r="M20" i="52"/>
  <c r="L20" i="52"/>
  <c r="K20" i="52"/>
  <c r="R19" i="52"/>
  <c r="Q19" i="52"/>
  <c r="P19" i="52"/>
  <c r="N19" i="52"/>
  <c r="M19" i="52"/>
  <c r="L19" i="52"/>
  <c r="K19" i="52"/>
  <c r="S19" i="52" s="1"/>
  <c r="R18" i="52"/>
  <c r="Q18" i="52"/>
  <c r="P18" i="52"/>
  <c r="O18" i="52"/>
  <c r="M18" i="52"/>
  <c r="L18" i="52"/>
  <c r="K18" i="52"/>
  <c r="R17" i="52"/>
  <c r="Q17" i="52"/>
  <c r="P17" i="52"/>
  <c r="O17" i="52"/>
  <c r="M17" i="52"/>
  <c r="L17" i="52"/>
  <c r="K17" i="52"/>
  <c r="R16" i="52"/>
  <c r="Q16" i="52"/>
  <c r="P16" i="52"/>
  <c r="O16" i="52"/>
  <c r="S16" i="52" s="1"/>
  <c r="M16" i="52"/>
  <c r="L16" i="52"/>
  <c r="K16" i="52"/>
  <c r="R15" i="52"/>
  <c r="Q15" i="52"/>
  <c r="P15" i="52"/>
  <c r="O15" i="52"/>
  <c r="N15" i="52"/>
  <c r="L15" i="52"/>
  <c r="K15" i="52"/>
  <c r="R14" i="52"/>
  <c r="Q14" i="52"/>
  <c r="P14" i="52"/>
  <c r="O14" i="52"/>
  <c r="N14" i="52"/>
  <c r="L14" i="52"/>
  <c r="K14" i="52"/>
  <c r="R13" i="52"/>
  <c r="Q13" i="52"/>
  <c r="P13" i="52"/>
  <c r="O13" i="52"/>
  <c r="N13" i="52"/>
  <c r="L13" i="52"/>
  <c r="K13" i="52"/>
  <c r="S13" i="52" s="1"/>
  <c r="R12" i="52"/>
  <c r="Q12" i="52"/>
  <c r="P12" i="52"/>
  <c r="O12" i="52"/>
  <c r="N12" i="52"/>
  <c r="M12" i="52"/>
  <c r="K12" i="52"/>
  <c r="R11" i="52"/>
  <c r="Q11" i="52"/>
  <c r="P11" i="52"/>
  <c r="O11" i="52"/>
  <c r="N11" i="52"/>
  <c r="M11" i="52"/>
  <c r="K11" i="52"/>
  <c r="S10" i="52"/>
  <c r="R10" i="52"/>
  <c r="Q10" i="52"/>
  <c r="P10" i="52"/>
  <c r="O10" i="52"/>
  <c r="N10" i="52"/>
  <c r="M10" i="52"/>
  <c r="K10" i="52"/>
  <c r="R9" i="52"/>
  <c r="Q9" i="52"/>
  <c r="P9" i="52"/>
  <c r="O9" i="52"/>
  <c r="N9" i="52"/>
  <c r="M9" i="52"/>
  <c r="L9" i="52"/>
  <c r="R8" i="52"/>
  <c r="Q8" i="52"/>
  <c r="P8" i="52"/>
  <c r="O8" i="52"/>
  <c r="N8" i="52"/>
  <c r="M8" i="52"/>
  <c r="L8" i="52"/>
  <c r="R7" i="52"/>
  <c r="Q7" i="52"/>
  <c r="P7" i="52"/>
  <c r="O7" i="52"/>
  <c r="N7" i="52"/>
  <c r="M7" i="52"/>
  <c r="L7" i="52"/>
  <c r="S7" i="52" s="1"/>
  <c r="C5" i="52"/>
  <c r="L1" i="52"/>
  <c r="S60" i="51"/>
  <c r="L60" i="51"/>
  <c r="K60" i="51"/>
  <c r="J60" i="51"/>
  <c r="S59" i="51"/>
  <c r="L59" i="51"/>
  <c r="K59" i="51"/>
  <c r="J59" i="51"/>
  <c r="S58" i="51"/>
  <c r="L58" i="51"/>
  <c r="K58" i="51"/>
  <c r="J58" i="51"/>
  <c r="S57" i="51"/>
  <c r="L57" i="51"/>
  <c r="K57" i="51"/>
  <c r="J57" i="51"/>
  <c r="S56" i="51"/>
  <c r="L56" i="51"/>
  <c r="K56" i="51"/>
  <c r="J56" i="51"/>
  <c r="S55" i="51"/>
  <c r="L55" i="51"/>
  <c r="K55" i="51"/>
  <c r="J55" i="51"/>
  <c r="S54" i="51"/>
  <c r="L54" i="51"/>
  <c r="K54" i="51"/>
  <c r="J54" i="51"/>
  <c r="S53" i="51"/>
  <c r="L53" i="51"/>
  <c r="K53" i="51"/>
  <c r="J53" i="51"/>
  <c r="S52" i="51"/>
  <c r="L52" i="51"/>
  <c r="K52" i="51"/>
  <c r="J52" i="51"/>
  <c r="S51" i="51"/>
  <c r="L51" i="51"/>
  <c r="K51" i="51"/>
  <c r="J51" i="51"/>
  <c r="S50" i="51"/>
  <c r="L50" i="51"/>
  <c r="K50" i="51"/>
  <c r="J50" i="51"/>
  <c r="S49" i="51"/>
  <c r="L49" i="51"/>
  <c r="K49" i="51"/>
  <c r="J49" i="51"/>
  <c r="S48" i="51"/>
  <c r="L48" i="51"/>
  <c r="K48" i="51"/>
  <c r="J48" i="51"/>
  <c r="S47" i="51"/>
  <c r="L47" i="51"/>
  <c r="K47" i="51"/>
  <c r="J47" i="51"/>
  <c r="S46" i="51"/>
  <c r="L46" i="51"/>
  <c r="K46" i="51"/>
  <c r="J46" i="51"/>
  <c r="S45" i="51"/>
  <c r="L45" i="51"/>
  <c r="K45" i="51"/>
  <c r="J45" i="51"/>
  <c r="S44" i="51"/>
  <c r="L44" i="51"/>
  <c r="K44" i="51"/>
  <c r="J44" i="51"/>
  <c r="S43" i="51"/>
  <c r="L43" i="51"/>
  <c r="K43" i="51"/>
  <c r="J43" i="51"/>
  <c r="S42" i="51"/>
  <c r="L42" i="51"/>
  <c r="K42" i="51"/>
  <c r="J42" i="51"/>
  <c r="S41" i="51"/>
  <c r="L41" i="51"/>
  <c r="K41" i="51"/>
  <c r="J41" i="51"/>
  <c r="S40" i="51"/>
  <c r="L40" i="51"/>
  <c r="K40" i="51"/>
  <c r="J40" i="51"/>
  <c r="S39" i="51"/>
  <c r="L39" i="51"/>
  <c r="K39" i="51"/>
  <c r="J39" i="51"/>
  <c r="S38" i="51"/>
  <c r="L38" i="51"/>
  <c r="K38" i="51"/>
  <c r="J38" i="51"/>
  <c r="S37" i="51"/>
  <c r="L37" i="51"/>
  <c r="K37" i="51"/>
  <c r="J37" i="51"/>
  <c r="S36" i="51"/>
  <c r="L36" i="51"/>
  <c r="K36" i="51"/>
  <c r="J36" i="51"/>
  <c r="S35" i="51"/>
  <c r="L35" i="51"/>
  <c r="K35" i="51"/>
  <c r="J35" i="51"/>
  <c r="S34" i="51"/>
  <c r="L34" i="51"/>
  <c r="K34" i="51"/>
  <c r="J34" i="51"/>
  <c r="S33" i="51"/>
  <c r="L33" i="51"/>
  <c r="K33" i="51"/>
  <c r="J33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S28" i="51" s="1"/>
  <c r="L28" i="51"/>
  <c r="K28" i="51"/>
  <c r="R27" i="51"/>
  <c r="P27" i="51"/>
  <c r="O27" i="51"/>
  <c r="N27" i="51"/>
  <c r="M27" i="51"/>
  <c r="L27" i="51"/>
  <c r="K27" i="51"/>
  <c r="R26" i="51"/>
  <c r="P26" i="51"/>
  <c r="O26" i="51"/>
  <c r="N26" i="51"/>
  <c r="M26" i="51"/>
  <c r="L26" i="51"/>
  <c r="K26" i="51"/>
  <c r="R25" i="51"/>
  <c r="P25" i="51"/>
  <c r="O25" i="51"/>
  <c r="N25" i="51"/>
  <c r="M25" i="51"/>
  <c r="L25" i="51"/>
  <c r="K25" i="51"/>
  <c r="S25" i="51" s="1"/>
  <c r="R24" i="51"/>
  <c r="Q24" i="51"/>
  <c r="O24" i="51"/>
  <c r="N24" i="51"/>
  <c r="M24" i="51"/>
  <c r="L24" i="51"/>
  <c r="K24" i="51"/>
  <c r="R23" i="51"/>
  <c r="Q23" i="51"/>
  <c r="O23" i="51"/>
  <c r="N23" i="51"/>
  <c r="M23" i="51"/>
  <c r="L23" i="51"/>
  <c r="K23" i="51"/>
  <c r="T22" i="51"/>
  <c r="R22" i="51"/>
  <c r="Q22" i="51"/>
  <c r="O22" i="51"/>
  <c r="N22" i="51"/>
  <c r="S22" i="51" s="1"/>
  <c r="M22" i="51"/>
  <c r="L22" i="51"/>
  <c r="K22" i="51"/>
  <c r="R21" i="51"/>
  <c r="Q21" i="51"/>
  <c r="P21" i="51"/>
  <c r="N21" i="51"/>
  <c r="M21" i="51"/>
  <c r="L21" i="51"/>
  <c r="K21" i="51"/>
  <c r="R20" i="51"/>
  <c r="Q20" i="51"/>
  <c r="P20" i="51"/>
  <c r="N20" i="51"/>
  <c r="M20" i="51"/>
  <c r="L20" i="51"/>
  <c r="K20" i="51"/>
  <c r="T19" i="51"/>
  <c r="R19" i="51"/>
  <c r="Q19" i="51"/>
  <c r="P19" i="51"/>
  <c r="N19" i="51"/>
  <c r="M19" i="51"/>
  <c r="S19" i="51" s="1"/>
  <c r="L19" i="51"/>
  <c r="K19" i="51"/>
  <c r="R18" i="51"/>
  <c r="Q18" i="51"/>
  <c r="P18" i="51"/>
  <c r="O18" i="51"/>
  <c r="M18" i="51"/>
  <c r="L18" i="51"/>
  <c r="K18" i="51"/>
  <c r="R17" i="51"/>
  <c r="Q17" i="51"/>
  <c r="P17" i="51"/>
  <c r="O17" i="51"/>
  <c r="M17" i="51"/>
  <c r="L17" i="51"/>
  <c r="K17" i="51"/>
  <c r="R16" i="51"/>
  <c r="Q16" i="51"/>
  <c r="P16" i="51"/>
  <c r="O16" i="51"/>
  <c r="M16" i="51"/>
  <c r="L16" i="51"/>
  <c r="K16" i="51"/>
  <c r="S16" i="51" s="1"/>
  <c r="R15" i="51"/>
  <c r="Q15" i="51"/>
  <c r="P15" i="51"/>
  <c r="O15" i="51"/>
  <c r="N15" i="51"/>
  <c r="L15" i="51"/>
  <c r="K15" i="51"/>
  <c r="R14" i="51"/>
  <c r="Q14" i="51"/>
  <c r="P14" i="51"/>
  <c r="O14" i="51"/>
  <c r="N14" i="51"/>
  <c r="L14" i="51"/>
  <c r="K14" i="51"/>
  <c r="R13" i="51"/>
  <c r="Q13" i="51"/>
  <c r="P13" i="51"/>
  <c r="O13" i="51"/>
  <c r="N13" i="51"/>
  <c r="S13" i="51" s="1"/>
  <c r="L13" i="51"/>
  <c r="K13" i="51"/>
  <c r="R12" i="51"/>
  <c r="Q12" i="51"/>
  <c r="P12" i="51"/>
  <c r="O12" i="51"/>
  <c r="N12" i="51"/>
  <c r="M12" i="51"/>
  <c r="K12" i="51"/>
  <c r="R11" i="51"/>
  <c r="Q11" i="51"/>
  <c r="P11" i="51"/>
  <c r="O11" i="51"/>
  <c r="N11" i="51"/>
  <c r="M11" i="51"/>
  <c r="K11" i="51"/>
  <c r="T10" i="51"/>
  <c r="R10" i="51"/>
  <c r="Q10" i="51"/>
  <c r="P10" i="51"/>
  <c r="O10" i="51"/>
  <c r="N10" i="51"/>
  <c r="M10" i="51"/>
  <c r="K10" i="51"/>
  <c r="S10" i="51" s="1"/>
  <c r="R9" i="51"/>
  <c r="Q9" i="51"/>
  <c r="P9" i="51"/>
  <c r="O9" i="51"/>
  <c r="N9" i="51"/>
  <c r="M9" i="51"/>
  <c r="L9" i="51"/>
  <c r="R8" i="51"/>
  <c r="Q8" i="51"/>
  <c r="P8" i="51"/>
  <c r="O8" i="51"/>
  <c r="N8" i="51"/>
  <c r="M8" i="51"/>
  <c r="L8" i="51"/>
  <c r="R7" i="51"/>
  <c r="Q7" i="51"/>
  <c r="P7" i="51"/>
  <c r="O7" i="51"/>
  <c r="S7" i="51" s="1"/>
  <c r="N7" i="51"/>
  <c r="M7" i="51"/>
  <c r="L7" i="51"/>
  <c r="E5" i="51"/>
  <c r="C5" i="51"/>
  <c r="L1" i="51"/>
  <c r="S71" i="50"/>
  <c r="L71" i="50"/>
  <c r="K71" i="50"/>
  <c r="J71" i="50"/>
  <c r="S70" i="50"/>
  <c r="L70" i="50"/>
  <c r="K70" i="50"/>
  <c r="J70" i="50"/>
  <c r="S69" i="50"/>
  <c r="L69" i="50"/>
  <c r="K69" i="50"/>
  <c r="J69" i="50"/>
  <c r="S68" i="50"/>
  <c r="L68" i="50"/>
  <c r="K68" i="50"/>
  <c r="J68" i="50"/>
  <c r="S67" i="50"/>
  <c r="L67" i="50"/>
  <c r="K67" i="50"/>
  <c r="J67" i="50"/>
  <c r="S66" i="50"/>
  <c r="L66" i="50"/>
  <c r="K66" i="50"/>
  <c r="J66" i="50"/>
  <c r="S65" i="50"/>
  <c r="L65" i="50"/>
  <c r="K65" i="50"/>
  <c r="J65" i="50"/>
  <c r="S64" i="50"/>
  <c r="L64" i="50"/>
  <c r="K64" i="50"/>
  <c r="J64" i="50"/>
  <c r="S63" i="50"/>
  <c r="L63" i="50"/>
  <c r="K63" i="50"/>
  <c r="J63" i="50"/>
  <c r="S62" i="50"/>
  <c r="L62" i="50"/>
  <c r="K62" i="50"/>
  <c r="J62" i="50"/>
  <c r="S61" i="50"/>
  <c r="L61" i="50"/>
  <c r="K61" i="50"/>
  <c r="J61" i="50"/>
  <c r="S60" i="50"/>
  <c r="L60" i="50"/>
  <c r="K60" i="50"/>
  <c r="J60" i="50"/>
  <c r="S59" i="50"/>
  <c r="L59" i="50"/>
  <c r="K59" i="50"/>
  <c r="J59" i="50"/>
  <c r="S58" i="50"/>
  <c r="L58" i="50"/>
  <c r="K58" i="50"/>
  <c r="J58" i="50"/>
  <c r="S57" i="50"/>
  <c r="L57" i="50"/>
  <c r="K57" i="50"/>
  <c r="J57" i="50"/>
  <c r="S56" i="50"/>
  <c r="L56" i="50"/>
  <c r="K56" i="50"/>
  <c r="J56" i="50"/>
  <c r="S55" i="50"/>
  <c r="L55" i="50"/>
  <c r="K55" i="50"/>
  <c r="J55" i="50"/>
  <c r="S54" i="50"/>
  <c r="L54" i="50"/>
  <c r="K54" i="50"/>
  <c r="J54" i="50"/>
  <c r="S53" i="50"/>
  <c r="L53" i="50"/>
  <c r="K53" i="50"/>
  <c r="J53" i="50"/>
  <c r="S52" i="50"/>
  <c r="L52" i="50"/>
  <c r="K52" i="50"/>
  <c r="J52" i="50"/>
  <c r="S51" i="50"/>
  <c r="L51" i="50"/>
  <c r="K51" i="50"/>
  <c r="J51" i="50"/>
  <c r="S50" i="50"/>
  <c r="L50" i="50"/>
  <c r="K50" i="50"/>
  <c r="J50" i="50"/>
  <c r="S49" i="50"/>
  <c r="L49" i="50"/>
  <c r="K49" i="50"/>
  <c r="J49" i="50"/>
  <c r="S48" i="50"/>
  <c r="L48" i="50"/>
  <c r="K48" i="50"/>
  <c r="J48" i="50"/>
  <c r="S47" i="50"/>
  <c r="L47" i="50"/>
  <c r="K47" i="50"/>
  <c r="J47" i="50"/>
  <c r="S46" i="50"/>
  <c r="L46" i="50"/>
  <c r="K46" i="50"/>
  <c r="J46" i="50"/>
  <c r="S45" i="50"/>
  <c r="L45" i="50"/>
  <c r="K45" i="50"/>
  <c r="J45" i="50"/>
  <c r="S44" i="50"/>
  <c r="L44" i="50"/>
  <c r="K44" i="50"/>
  <c r="J44" i="50"/>
  <c r="S43" i="50"/>
  <c r="L43" i="50"/>
  <c r="K43" i="50"/>
  <c r="J43" i="50"/>
  <c r="S42" i="50"/>
  <c r="L42" i="50"/>
  <c r="K42" i="50"/>
  <c r="J42" i="50"/>
  <c r="S41" i="50"/>
  <c r="L41" i="50"/>
  <c r="K41" i="50"/>
  <c r="J41" i="50"/>
  <c r="S40" i="50"/>
  <c r="L40" i="50"/>
  <c r="K40" i="50"/>
  <c r="J40" i="50"/>
  <c r="S39" i="50"/>
  <c r="L39" i="50"/>
  <c r="K39" i="50"/>
  <c r="J39" i="50"/>
  <c r="S38" i="50"/>
  <c r="L38" i="50"/>
  <c r="K38" i="50"/>
  <c r="J38" i="50"/>
  <c r="S37" i="50"/>
  <c r="L37" i="50"/>
  <c r="K37" i="50"/>
  <c r="J37" i="50"/>
  <c r="S36" i="50"/>
  <c r="L36" i="50"/>
  <c r="K36" i="50"/>
  <c r="J36" i="50"/>
  <c r="R33" i="50"/>
  <c r="Q33" i="50"/>
  <c r="P33" i="50"/>
  <c r="O33" i="50"/>
  <c r="N33" i="50"/>
  <c r="M33" i="50"/>
  <c r="L33" i="50"/>
  <c r="K33" i="50"/>
  <c r="R32" i="50"/>
  <c r="Q32" i="50"/>
  <c r="P32" i="50"/>
  <c r="O32" i="50"/>
  <c r="N32" i="50"/>
  <c r="M32" i="50"/>
  <c r="L32" i="50"/>
  <c r="K32" i="50"/>
  <c r="R31" i="50"/>
  <c r="Q31" i="50"/>
  <c r="P31" i="50"/>
  <c r="O31" i="50"/>
  <c r="N31" i="50"/>
  <c r="M31" i="50"/>
  <c r="L31" i="50"/>
  <c r="K31" i="50"/>
  <c r="T31" i="50" s="1"/>
  <c r="S30" i="50"/>
  <c r="Q30" i="50"/>
  <c r="P30" i="50"/>
  <c r="O30" i="50"/>
  <c r="N30" i="50"/>
  <c r="M30" i="50"/>
  <c r="L30" i="50"/>
  <c r="K30" i="50"/>
  <c r="S29" i="50"/>
  <c r="Q29" i="50"/>
  <c r="P29" i="50"/>
  <c r="O29" i="50"/>
  <c r="N29" i="50"/>
  <c r="M29" i="50"/>
  <c r="L29" i="50"/>
  <c r="K29" i="50"/>
  <c r="S28" i="50"/>
  <c r="Q28" i="50"/>
  <c r="P28" i="50"/>
  <c r="O28" i="50"/>
  <c r="N28" i="50"/>
  <c r="M28" i="50"/>
  <c r="L28" i="50"/>
  <c r="K28" i="50"/>
  <c r="T28" i="50" s="1"/>
  <c r="S27" i="50"/>
  <c r="R27" i="50"/>
  <c r="P27" i="50"/>
  <c r="O27" i="50"/>
  <c r="N27" i="50"/>
  <c r="M27" i="50"/>
  <c r="L27" i="50"/>
  <c r="K27" i="50"/>
  <c r="S26" i="50"/>
  <c r="R26" i="50"/>
  <c r="P26" i="50"/>
  <c r="O26" i="50"/>
  <c r="N26" i="50"/>
  <c r="M26" i="50"/>
  <c r="L26" i="50"/>
  <c r="K26" i="50"/>
  <c r="S25" i="50"/>
  <c r="R25" i="50"/>
  <c r="P25" i="50"/>
  <c r="O25" i="50"/>
  <c r="N25" i="50"/>
  <c r="M25" i="50"/>
  <c r="L25" i="50"/>
  <c r="K25" i="50"/>
  <c r="T25" i="50" s="1"/>
  <c r="S24" i="50"/>
  <c r="R24" i="50"/>
  <c r="Q24" i="50"/>
  <c r="O24" i="50"/>
  <c r="N24" i="50"/>
  <c r="M24" i="50"/>
  <c r="L24" i="50"/>
  <c r="K24" i="50"/>
  <c r="S23" i="50"/>
  <c r="R23" i="50"/>
  <c r="Q23" i="50"/>
  <c r="O23" i="50"/>
  <c r="N23" i="50"/>
  <c r="M23" i="50"/>
  <c r="L23" i="50"/>
  <c r="K23" i="50"/>
  <c r="S22" i="50"/>
  <c r="R22" i="50"/>
  <c r="Q22" i="50"/>
  <c r="O22" i="50"/>
  <c r="N22" i="50"/>
  <c r="M22" i="50"/>
  <c r="L22" i="50"/>
  <c r="K22" i="50"/>
  <c r="T22" i="50" s="1"/>
  <c r="S21" i="50"/>
  <c r="R21" i="50"/>
  <c r="Q21" i="50"/>
  <c r="P21" i="50"/>
  <c r="N21" i="50"/>
  <c r="M21" i="50"/>
  <c r="L21" i="50"/>
  <c r="K21" i="50"/>
  <c r="S20" i="50"/>
  <c r="R20" i="50"/>
  <c r="Q20" i="50"/>
  <c r="P20" i="50"/>
  <c r="N20" i="50"/>
  <c r="M20" i="50"/>
  <c r="L20" i="50"/>
  <c r="K20" i="50"/>
  <c r="S19" i="50"/>
  <c r="R19" i="50"/>
  <c r="Q19" i="50"/>
  <c r="P19" i="50"/>
  <c r="N19" i="50"/>
  <c r="M19" i="50"/>
  <c r="L19" i="50"/>
  <c r="K19" i="50"/>
  <c r="T19" i="50" s="1"/>
  <c r="S18" i="50"/>
  <c r="R18" i="50"/>
  <c r="Q18" i="50"/>
  <c r="P18" i="50"/>
  <c r="O18" i="50"/>
  <c r="M18" i="50"/>
  <c r="L18" i="50"/>
  <c r="K18" i="50"/>
  <c r="S17" i="50"/>
  <c r="R17" i="50"/>
  <c r="Q17" i="50"/>
  <c r="P17" i="50"/>
  <c r="O17" i="50"/>
  <c r="M17" i="50"/>
  <c r="L17" i="50"/>
  <c r="K17" i="50"/>
  <c r="S16" i="50"/>
  <c r="R16" i="50"/>
  <c r="Q16" i="50"/>
  <c r="P16" i="50"/>
  <c r="O16" i="50"/>
  <c r="M16" i="50"/>
  <c r="L16" i="50"/>
  <c r="K16" i="50"/>
  <c r="T16" i="50" s="1"/>
  <c r="S15" i="50"/>
  <c r="R15" i="50"/>
  <c r="Q15" i="50"/>
  <c r="P15" i="50"/>
  <c r="O15" i="50"/>
  <c r="N15" i="50"/>
  <c r="L15" i="50"/>
  <c r="K15" i="50"/>
  <c r="S14" i="50"/>
  <c r="R14" i="50"/>
  <c r="Q14" i="50"/>
  <c r="P14" i="50"/>
  <c r="O14" i="50"/>
  <c r="N14" i="50"/>
  <c r="L14" i="50"/>
  <c r="K14" i="50"/>
  <c r="S13" i="50"/>
  <c r="R13" i="50"/>
  <c r="Q13" i="50"/>
  <c r="P13" i="50"/>
  <c r="O13" i="50"/>
  <c r="N13" i="50"/>
  <c r="L13" i="50"/>
  <c r="K13" i="50"/>
  <c r="T13" i="50" s="1"/>
  <c r="S12" i="50"/>
  <c r="R12" i="50"/>
  <c r="Q12" i="50"/>
  <c r="P12" i="50"/>
  <c r="O12" i="50"/>
  <c r="N12" i="50"/>
  <c r="M12" i="50"/>
  <c r="K12" i="50"/>
  <c r="S11" i="50"/>
  <c r="R11" i="50"/>
  <c r="Q11" i="50"/>
  <c r="P11" i="50"/>
  <c r="O11" i="50"/>
  <c r="N11" i="50"/>
  <c r="M11" i="50"/>
  <c r="K11" i="50"/>
  <c r="S10" i="50"/>
  <c r="R10" i="50"/>
  <c r="Q10" i="50"/>
  <c r="P10" i="50"/>
  <c r="O10" i="50"/>
  <c r="N10" i="50"/>
  <c r="M10" i="50"/>
  <c r="K10" i="50"/>
  <c r="T10" i="50" s="1"/>
  <c r="S9" i="50"/>
  <c r="R9" i="50"/>
  <c r="Q9" i="50"/>
  <c r="P9" i="50"/>
  <c r="O9" i="50"/>
  <c r="N9" i="50"/>
  <c r="M9" i="50"/>
  <c r="L9" i="50"/>
  <c r="S8" i="50"/>
  <c r="R8" i="50"/>
  <c r="Q8" i="50"/>
  <c r="P8" i="50"/>
  <c r="O8" i="50"/>
  <c r="N8" i="50"/>
  <c r="M8" i="50"/>
  <c r="L8" i="50"/>
  <c r="S7" i="50"/>
  <c r="R7" i="50"/>
  <c r="Q7" i="50"/>
  <c r="P7" i="50"/>
  <c r="O7" i="50"/>
  <c r="N7" i="50"/>
  <c r="M7" i="50"/>
  <c r="L7" i="50"/>
  <c r="T7" i="50" s="1"/>
  <c r="E5" i="50"/>
  <c r="C5" i="50"/>
  <c r="S71" i="49"/>
  <c r="L71" i="49"/>
  <c r="K71" i="49"/>
  <c r="J71" i="49"/>
  <c r="S70" i="49"/>
  <c r="L70" i="49"/>
  <c r="K70" i="49"/>
  <c r="J70" i="49"/>
  <c r="S69" i="49"/>
  <c r="L69" i="49"/>
  <c r="K69" i="49"/>
  <c r="J69" i="49"/>
  <c r="S68" i="49"/>
  <c r="L68" i="49"/>
  <c r="K68" i="49"/>
  <c r="J68" i="49"/>
  <c r="S67" i="49"/>
  <c r="L67" i="49"/>
  <c r="K67" i="49"/>
  <c r="J67" i="49"/>
  <c r="S66" i="49"/>
  <c r="L66" i="49"/>
  <c r="K66" i="49"/>
  <c r="J66" i="49"/>
  <c r="S65" i="49"/>
  <c r="L65" i="49"/>
  <c r="K65" i="49"/>
  <c r="J65" i="49"/>
  <c r="S64" i="49"/>
  <c r="L64" i="49"/>
  <c r="K64" i="49"/>
  <c r="J64" i="49"/>
  <c r="S63" i="49"/>
  <c r="L63" i="49"/>
  <c r="K63" i="49"/>
  <c r="J63" i="49"/>
  <c r="S62" i="49"/>
  <c r="L62" i="49"/>
  <c r="K62" i="49"/>
  <c r="J62" i="49"/>
  <c r="S61" i="49"/>
  <c r="L61" i="49"/>
  <c r="K61" i="49"/>
  <c r="J61" i="49"/>
  <c r="S60" i="49"/>
  <c r="L60" i="49"/>
  <c r="K60" i="49"/>
  <c r="J60" i="49"/>
  <c r="S59" i="49"/>
  <c r="L59" i="49"/>
  <c r="K59" i="49"/>
  <c r="J59" i="49"/>
  <c r="S58" i="49"/>
  <c r="L58" i="49"/>
  <c r="K58" i="49"/>
  <c r="J58" i="49"/>
  <c r="S57" i="49"/>
  <c r="L57" i="49"/>
  <c r="K57" i="49"/>
  <c r="J57" i="49"/>
  <c r="S56" i="49"/>
  <c r="L56" i="49"/>
  <c r="K56" i="49"/>
  <c r="J56" i="49"/>
  <c r="S55" i="49"/>
  <c r="L55" i="49"/>
  <c r="K55" i="49"/>
  <c r="J55" i="49"/>
  <c r="S54" i="49"/>
  <c r="L54" i="49"/>
  <c r="K54" i="49"/>
  <c r="J54" i="49"/>
  <c r="S53" i="49"/>
  <c r="L53" i="49"/>
  <c r="K53" i="49"/>
  <c r="J53" i="49"/>
  <c r="S52" i="49"/>
  <c r="L52" i="49"/>
  <c r="K52" i="49"/>
  <c r="J52" i="49"/>
  <c r="S51" i="49"/>
  <c r="L51" i="49"/>
  <c r="K51" i="49"/>
  <c r="J51" i="49"/>
  <c r="S50" i="49"/>
  <c r="L50" i="49"/>
  <c r="K50" i="49"/>
  <c r="J50" i="49"/>
  <c r="S49" i="49"/>
  <c r="L49" i="49"/>
  <c r="K49" i="49"/>
  <c r="J49" i="49"/>
  <c r="S48" i="49"/>
  <c r="L48" i="49"/>
  <c r="K48" i="49"/>
  <c r="J48" i="49"/>
  <c r="S47" i="49"/>
  <c r="L47" i="49"/>
  <c r="K47" i="49"/>
  <c r="J47" i="49"/>
  <c r="S46" i="49"/>
  <c r="L46" i="49"/>
  <c r="K46" i="49"/>
  <c r="J46" i="49"/>
  <c r="S45" i="49"/>
  <c r="L45" i="49"/>
  <c r="K45" i="49"/>
  <c r="J45" i="49"/>
  <c r="S44" i="49"/>
  <c r="L44" i="49"/>
  <c r="K44" i="49"/>
  <c r="J44" i="49"/>
  <c r="S43" i="49"/>
  <c r="L43" i="49"/>
  <c r="K43" i="49"/>
  <c r="J43" i="49"/>
  <c r="S42" i="49"/>
  <c r="L42" i="49"/>
  <c r="K42" i="49"/>
  <c r="J42" i="49"/>
  <c r="S41" i="49"/>
  <c r="L41" i="49"/>
  <c r="K41" i="49"/>
  <c r="J41" i="49"/>
  <c r="S40" i="49"/>
  <c r="L40" i="49"/>
  <c r="K40" i="49"/>
  <c r="J40" i="49"/>
  <c r="S39" i="49"/>
  <c r="L39" i="49"/>
  <c r="K39" i="49"/>
  <c r="J39" i="49"/>
  <c r="S38" i="49"/>
  <c r="L38" i="49"/>
  <c r="K38" i="49"/>
  <c r="J38" i="49"/>
  <c r="S37" i="49"/>
  <c r="L37" i="49"/>
  <c r="K37" i="49"/>
  <c r="J37" i="49"/>
  <c r="S36" i="49"/>
  <c r="L36" i="49"/>
  <c r="E5" i="49" s="1"/>
  <c r="K36" i="49"/>
  <c r="J36" i="49"/>
  <c r="R33" i="49"/>
  <c r="Q33" i="49"/>
  <c r="P33" i="49"/>
  <c r="O33" i="49"/>
  <c r="N33" i="49"/>
  <c r="M33" i="49"/>
  <c r="L33" i="49"/>
  <c r="K33" i="49"/>
  <c r="R32" i="49"/>
  <c r="Q32" i="49"/>
  <c r="P32" i="49"/>
  <c r="O32" i="49"/>
  <c r="N32" i="49"/>
  <c r="M32" i="49"/>
  <c r="L32" i="49"/>
  <c r="K32" i="49"/>
  <c r="R31" i="49"/>
  <c r="Q31" i="49"/>
  <c r="P31" i="49"/>
  <c r="O31" i="49"/>
  <c r="N31" i="49"/>
  <c r="M31" i="49"/>
  <c r="L31" i="49"/>
  <c r="K31" i="49"/>
  <c r="T31" i="49" s="1"/>
  <c r="S30" i="49"/>
  <c r="Q30" i="49"/>
  <c r="P30" i="49"/>
  <c r="O30" i="49"/>
  <c r="N30" i="49"/>
  <c r="M30" i="49"/>
  <c r="L30" i="49"/>
  <c r="K30" i="49"/>
  <c r="S29" i="49"/>
  <c r="Q29" i="49"/>
  <c r="P29" i="49"/>
  <c r="O29" i="49"/>
  <c r="N29" i="49"/>
  <c r="M29" i="49"/>
  <c r="L29" i="49"/>
  <c r="K29" i="49"/>
  <c r="S28" i="49"/>
  <c r="Q28" i="49"/>
  <c r="P28" i="49"/>
  <c r="O28" i="49"/>
  <c r="N28" i="49"/>
  <c r="M28" i="49"/>
  <c r="L28" i="49"/>
  <c r="K28" i="49"/>
  <c r="T28" i="49" s="1"/>
  <c r="S27" i="49"/>
  <c r="R27" i="49"/>
  <c r="P27" i="49"/>
  <c r="O27" i="49"/>
  <c r="N27" i="49"/>
  <c r="M27" i="49"/>
  <c r="L27" i="49"/>
  <c r="K27" i="49"/>
  <c r="S26" i="49"/>
  <c r="R26" i="49"/>
  <c r="P26" i="49"/>
  <c r="O26" i="49"/>
  <c r="N26" i="49"/>
  <c r="M26" i="49"/>
  <c r="L26" i="49"/>
  <c r="K26" i="49"/>
  <c r="S25" i="49"/>
  <c r="R25" i="49"/>
  <c r="P25" i="49"/>
  <c r="O25" i="49"/>
  <c r="N25" i="49"/>
  <c r="M25" i="49"/>
  <c r="L25" i="49"/>
  <c r="K25" i="49"/>
  <c r="T25" i="49" s="1"/>
  <c r="S24" i="49"/>
  <c r="R24" i="49"/>
  <c r="Q24" i="49"/>
  <c r="O24" i="49"/>
  <c r="N24" i="49"/>
  <c r="M24" i="49"/>
  <c r="L24" i="49"/>
  <c r="K24" i="49"/>
  <c r="S23" i="49"/>
  <c r="R23" i="49"/>
  <c r="Q23" i="49"/>
  <c r="O23" i="49"/>
  <c r="N23" i="49"/>
  <c r="M23" i="49"/>
  <c r="L23" i="49"/>
  <c r="K23" i="49"/>
  <c r="S22" i="49"/>
  <c r="R22" i="49"/>
  <c r="Q22" i="49"/>
  <c r="O22" i="49"/>
  <c r="N22" i="49"/>
  <c r="M22" i="49"/>
  <c r="L22" i="49"/>
  <c r="K22" i="49"/>
  <c r="T22" i="49" s="1"/>
  <c r="S21" i="49"/>
  <c r="R21" i="49"/>
  <c r="Q21" i="49"/>
  <c r="P21" i="49"/>
  <c r="N21" i="49"/>
  <c r="M21" i="49"/>
  <c r="L21" i="49"/>
  <c r="K21" i="49"/>
  <c r="S20" i="49"/>
  <c r="R20" i="49"/>
  <c r="Q20" i="49"/>
  <c r="P20" i="49"/>
  <c r="N20" i="49"/>
  <c r="M20" i="49"/>
  <c r="L20" i="49"/>
  <c r="K20" i="49"/>
  <c r="U19" i="49"/>
  <c r="S19" i="49"/>
  <c r="R19" i="49"/>
  <c r="Q19" i="49"/>
  <c r="P19" i="49"/>
  <c r="N19" i="49"/>
  <c r="M19" i="49"/>
  <c r="L19" i="49"/>
  <c r="K19" i="49"/>
  <c r="T19" i="49" s="1"/>
  <c r="S18" i="49"/>
  <c r="R18" i="49"/>
  <c r="Q18" i="49"/>
  <c r="P18" i="49"/>
  <c r="O18" i="49"/>
  <c r="M18" i="49"/>
  <c r="L18" i="49"/>
  <c r="K18" i="49"/>
  <c r="S17" i="49"/>
  <c r="R17" i="49"/>
  <c r="Q17" i="49"/>
  <c r="P17" i="49"/>
  <c r="O17" i="49"/>
  <c r="M17" i="49"/>
  <c r="L17" i="49"/>
  <c r="K17" i="49"/>
  <c r="U16" i="49"/>
  <c r="S16" i="49"/>
  <c r="R16" i="49"/>
  <c r="Q16" i="49"/>
  <c r="P16" i="49"/>
  <c r="O16" i="49"/>
  <c r="M16" i="49"/>
  <c r="L16" i="49"/>
  <c r="K16" i="49"/>
  <c r="T16" i="49" s="1"/>
  <c r="S15" i="49"/>
  <c r="R15" i="49"/>
  <c r="Q15" i="49"/>
  <c r="P15" i="49"/>
  <c r="O15" i="49"/>
  <c r="N15" i="49"/>
  <c r="L15" i="49"/>
  <c r="K15" i="49"/>
  <c r="S14" i="49"/>
  <c r="R14" i="49"/>
  <c r="Q14" i="49"/>
  <c r="P14" i="49"/>
  <c r="O14" i="49"/>
  <c r="N14" i="49"/>
  <c r="L14" i="49"/>
  <c r="K14" i="49"/>
  <c r="U13" i="49"/>
  <c r="S13" i="49"/>
  <c r="R13" i="49"/>
  <c r="Q13" i="49"/>
  <c r="P13" i="49"/>
  <c r="O13" i="49"/>
  <c r="N13" i="49"/>
  <c r="L13" i="49"/>
  <c r="K13" i="49"/>
  <c r="T13" i="49" s="1"/>
  <c r="S12" i="49"/>
  <c r="R12" i="49"/>
  <c r="Q12" i="49"/>
  <c r="P12" i="49"/>
  <c r="O12" i="49"/>
  <c r="N12" i="49"/>
  <c r="M12" i="49"/>
  <c r="K12" i="49"/>
  <c r="S11" i="49"/>
  <c r="R11" i="49"/>
  <c r="Q11" i="49"/>
  <c r="P11" i="49"/>
  <c r="O11" i="49"/>
  <c r="N11" i="49"/>
  <c r="M11" i="49"/>
  <c r="K11" i="49"/>
  <c r="S10" i="49"/>
  <c r="R10" i="49"/>
  <c r="Q10" i="49"/>
  <c r="P10" i="49"/>
  <c r="O10" i="49"/>
  <c r="N10" i="49"/>
  <c r="M10" i="49"/>
  <c r="K10" i="49"/>
  <c r="T10" i="49" s="1"/>
  <c r="S9" i="49"/>
  <c r="R9" i="49"/>
  <c r="Q9" i="49"/>
  <c r="P9" i="49"/>
  <c r="O9" i="49"/>
  <c r="N9" i="49"/>
  <c r="M9" i="49"/>
  <c r="L9" i="49"/>
  <c r="S8" i="49"/>
  <c r="R8" i="49"/>
  <c r="Q8" i="49"/>
  <c r="P8" i="49"/>
  <c r="O8" i="49"/>
  <c r="N8" i="49"/>
  <c r="M8" i="49"/>
  <c r="L8" i="49"/>
  <c r="S7" i="49"/>
  <c r="R7" i="49"/>
  <c r="Q7" i="49"/>
  <c r="P7" i="49"/>
  <c r="O7" i="49"/>
  <c r="N7" i="49"/>
  <c r="M7" i="49"/>
  <c r="L7" i="49"/>
  <c r="T7" i="49" s="1"/>
  <c r="C5" i="49"/>
  <c r="S71" i="48"/>
  <c r="L71" i="48"/>
  <c r="K71" i="48"/>
  <c r="J71" i="48"/>
  <c r="S70" i="48"/>
  <c r="L70" i="48"/>
  <c r="K70" i="48"/>
  <c r="J70" i="48"/>
  <c r="S69" i="48"/>
  <c r="L69" i="48"/>
  <c r="K69" i="48"/>
  <c r="J69" i="48"/>
  <c r="S68" i="48"/>
  <c r="L68" i="48"/>
  <c r="K68" i="48"/>
  <c r="J68" i="48"/>
  <c r="S67" i="48"/>
  <c r="L67" i="48"/>
  <c r="K67" i="48"/>
  <c r="J67" i="48"/>
  <c r="S66" i="48"/>
  <c r="L66" i="48"/>
  <c r="K66" i="48"/>
  <c r="J66" i="48"/>
  <c r="S65" i="48"/>
  <c r="L65" i="48"/>
  <c r="K65" i="48"/>
  <c r="J65" i="48"/>
  <c r="S64" i="48"/>
  <c r="L64" i="48"/>
  <c r="K64" i="48"/>
  <c r="J64" i="48"/>
  <c r="S63" i="48"/>
  <c r="L63" i="48"/>
  <c r="K63" i="48"/>
  <c r="J63" i="48"/>
  <c r="S62" i="48"/>
  <c r="L62" i="48"/>
  <c r="K62" i="48"/>
  <c r="J62" i="48"/>
  <c r="S61" i="48"/>
  <c r="L61" i="48"/>
  <c r="K61" i="48"/>
  <c r="J61" i="48"/>
  <c r="S60" i="48"/>
  <c r="L60" i="48"/>
  <c r="K60" i="48"/>
  <c r="J60" i="48"/>
  <c r="S59" i="48"/>
  <c r="L59" i="48"/>
  <c r="K59" i="48"/>
  <c r="J59" i="48"/>
  <c r="S58" i="48"/>
  <c r="L58" i="48"/>
  <c r="K58" i="48"/>
  <c r="J58" i="48"/>
  <c r="S57" i="48"/>
  <c r="L57" i="48"/>
  <c r="K57" i="48"/>
  <c r="J57" i="48"/>
  <c r="S56" i="48"/>
  <c r="L56" i="48"/>
  <c r="K56" i="48"/>
  <c r="J56" i="48"/>
  <c r="S55" i="48"/>
  <c r="L55" i="48"/>
  <c r="K55" i="48"/>
  <c r="J55" i="48"/>
  <c r="S54" i="48"/>
  <c r="L54" i="48"/>
  <c r="K54" i="48"/>
  <c r="J54" i="48"/>
  <c r="S53" i="48"/>
  <c r="L53" i="48"/>
  <c r="K53" i="48"/>
  <c r="J53" i="48"/>
  <c r="S52" i="48"/>
  <c r="L52" i="48"/>
  <c r="K52" i="48"/>
  <c r="J52" i="48"/>
  <c r="S51" i="48"/>
  <c r="L51" i="48"/>
  <c r="K51" i="48"/>
  <c r="J51" i="48"/>
  <c r="S50" i="48"/>
  <c r="L50" i="48"/>
  <c r="K50" i="48"/>
  <c r="J50" i="48"/>
  <c r="S49" i="48"/>
  <c r="L49" i="48"/>
  <c r="K49" i="48"/>
  <c r="J49" i="48"/>
  <c r="S48" i="48"/>
  <c r="L48" i="48"/>
  <c r="K48" i="48"/>
  <c r="J48" i="48"/>
  <c r="S47" i="48"/>
  <c r="L47" i="48"/>
  <c r="K47" i="48"/>
  <c r="J47" i="48"/>
  <c r="S46" i="48"/>
  <c r="L46" i="48"/>
  <c r="K46" i="48"/>
  <c r="J46" i="48"/>
  <c r="S45" i="48"/>
  <c r="L45" i="48"/>
  <c r="K45" i="48"/>
  <c r="J45" i="48"/>
  <c r="S44" i="48"/>
  <c r="L44" i="48"/>
  <c r="K44" i="48"/>
  <c r="J44" i="48"/>
  <c r="S43" i="48"/>
  <c r="L43" i="48"/>
  <c r="K43" i="48"/>
  <c r="J43" i="48"/>
  <c r="S42" i="48"/>
  <c r="L42" i="48"/>
  <c r="K42" i="48"/>
  <c r="J42" i="48"/>
  <c r="S41" i="48"/>
  <c r="L41" i="48"/>
  <c r="K41" i="48"/>
  <c r="J41" i="48"/>
  <c r="S40" i="48"/>
  <c r="L40" i="48"/>
  <c r="K40" i="48"/>
  <c r="J40" i="48"/>
  <c r="S39" i="48"/>
  <c r="L39" i="48"/>
  <c r="K39" i="48"/>
  <c r="J39" i="48"/>
  <c r="S38" i="48"/>
  <c r="L38" i="48"/>
  <c r="K38" i="48"/>
  <c r="J38" i="48"/>
  <c r="S37" i="48"/>
  <c r="L37" i="48"/>
  <c r="K37" i="48"/>
  <c r="J37" i="48"/>
  <c r="S36" i="48"/>
  <c r="L36" i="48"/>
  <c r="E5" i="48" s="1"/>
  <c r="K36" i="48"/>
  <c r="J36" i="48"/>
  <c r="R33" i="48"/>
  <c r="Q33" i="48"/>
  <c r="P33" i="48"/>
  <c r="O33" i="48"/>
  <c r="N33" i="48"/>
  <c r="M33" i="48"/>
  <c r="L33" i="48"/>
  <c r="K33" i="48"/>
  <c r="R32" i="48"/>
  <c r="Q32" i="48"/>
  <c r="P32" i="48"/>
  <c r="O32" i="48"/>
  <c r="N32" i="48"/>
  <c r="M32" i="48"/>
  <c r="L32" i="48"/>
  <c r="K32" i="48"/>
  <c r="R31" i="48"/>
  <c r="Q31" i="48"/>
  <c r="P31" i="48"/>
  <c r="O31" i="48"/>
  <c r="N31" i="48"/>
  <c r="M31" i="48"/>
  <c r="L31" i="48"/>
  <c r="K31" i="48"/>
  <c r="T31" i="48" s="1"/>
  <c r="S30" i="48"/>
  <c r="Q30" i="48"/>
  <c r="P30" i="48"/>
  <c r="O30" i="48"/>
  <c r="N30" i="48"/>
  <c r="M30" i="48"/>
  <c r="L30" i="48"/>
  <c r="K30" i="48"/>
  <c r="S29" i="48"/>
  <c r="Q29" i="48"/>
  <c r="P29" i="48"/>
  <c r="O29" i="48"/>
  <c r="N29" i="48"/>
  <c r="M29" i="48"/>
  <c r="L29" i="48"/>
  <c r="K29" i="48"/>
  <c r="S28" i="48"/>
  <c r="Q28" i="48"/>
  <c r="P28" i="48"/>
  <c r="O28" i="48"/>
  <c r="N28" i="48"/>
  <c r="M28" i="48"/>
  <c r="L28" i="48"/>
  <c r="K28" i="48"/>
  <c r="T28" i="48" s="1"/>
  <c r="S27" i="48"/>
  <c r="R27" i="48"/>
  <c r="P27" i="48"/>
  <c r="O27" i="48"/>
  <c r="N27" i="48"/>
  <c r="M27" i="48"/>
  <c r="L27" i="48"/>
  <c r="K27" i="48"/>
  <c r="S26" i="48"/>
  <c r="R26" i="48"/>
  <c r="P26" i="48"/>
  <c r="O26" i="48"/>
  <c r="N26" i="48"/>
  <c r="M26" i="48"/>
  <c r="L26" i="48"/>
  <c r="K26" i="48"/>
  <c r="S25" i="48"/>
  <c r="R25" i="48"/>
  <c r="P25" i="48"/>
  <c r="O25" i="48"/>
  <c r="N25" i="48"/>
  <c r="M25" i="48"/>
  <c r="L25" i="48"/>
  <c r="K25" i="48"/>
  <c r="T25" i="48" s="1"/>
  <c r="S24" i="48"/>
  <c r="R24" i="48"/>
  <c r="Q24" i="48"/>
  <c r="O24" i="48"/>
  <c r="N24" i="48"/>
  <c r="M24" i="48"/>
  <c r="L24" i="48"/>
  <c r="K24" i="48"/>
  <c r="S23" i="48"/>
  <c r="R23" i="48"/>
  <c r="Q23" i="48"/>
  <c r="O23" i="48"/>
  <c r="N23" i="48"/>
  <c r="M23" i="48"/>
  <c r="L23" i="48"/>
  <c r="K23" i="48"/>
  <c r="S22" i="48"/>
  <c r="R22" i="48"/>
  <c r="Q22" i="48"/>
  <c r="O22" i="48"/>
  <c r="N22" i="48"/>
  <c r="M22" i="48"/>
  <c r="L22" i="48"/>
  <c r="K22" i="48"/>
  <c r="T22" i="48" s="1"/>
  <c r="S21" i="48"/>
  <c r="R21" i="48"/>
  <c r="Q21" i="48"/>
  <c r="P21" i="48"/>
  <c r="N21" i="48"/>
  <c r="M21" i="48"/>
  <c r="L21" i="48"/>
  <c r="K21" i="48"/>
  <c r="S20" i="48"/>
  <c r="R20" i="48"/>
  <c r="Q20" i="48"/>
  <c r="P20" i="48"/>
  <c r="N20" i="48"/>
  <c r="M20" i="48"/>
  <c r="L20" i="48"/>
  <c r="K20" i="48"/>
  <c r="S19" i="48"/>
  <c r="R19" i="48"/>
  <c r="Q19" i="48"/>
  <c r="P19" i="48"/>
  <c r="N19" i="48"/>
  <c r="M19" i="48"/>
  <c r="L19" i="48"/>
  <c r="K19" i="48"/>
  <c r="T19" i="48" s="1"/>
  <c r="S18" i="48"/>
  <c r="R18" i="48"/>
  <c r="Q18" i="48"/>
  <c r="P18" i="48"/>
  <c r="O18" i="48"/>
  <c r="M18" i="48"/>
  <c r="L18" i="48"/>
  <c r="K18" i="48"/>
  <c r="S17" i="48"/>
  <c r="R17" i="48"/>
  <c r="Q17" i="48"/>
  <c r="P17" i="48"/>
  <c r="O17" i="48"/>
  <c r="M17" i="48"/>
  <c r="L17" i="48"/>
  <c r="K17" i="48"/>
  <c r="S16" i="48"/>
  <c r="R16" i="48"/>
  <c r="Q16" i="48"/>
  <c r="P16" i="48"/>
  <c r="O16" i="48"/>
  <c r="M16" i="48"/>
  <c r="L16" i="48"/>
  <c r="K16" i="48"/>
  <c r="T16" i="48" s="1"/>
  <c r="S15" i="48"/>
  <c r="R15" i="48"/>
  <c r="Q15" i="48"/>
  <c r="P15" i="48"/>
  <c r="O15" i="48"/>
  <c r="N15" i="48"/>
  <c r="L15" i="48"/>
  <c r="K15" i="48"/>
  <c r="S14" i="48"/>
  <c r="R14" i="48"/>
  <c r="Q14" i="48"/>
  <c r="P14" i="48"/>
  <c r="O14" i="48"/>
  <c r="N14" i="48"/>
  <c r="L14" i="48"/>
  <c r="K14" i="48"/>
  <c r="S13" i="48"/>
  <c r="R13" i="48"/>
  <c r="Q13" i="48"/>
  <c r="P13" i="48"/>
  <c r="O13" i="48"/>
  <c r="N13" i="48"/>
  <c r="L13" i="48"/>
  <c r="K13" i="48"/>
  <c r="T13" i="48" s="1"/>
  <c r="S12" i="48"/>
  <c r="R12" i="48"/>
  <c r="Q12" i="48"/>
  <c r="P12" i="48"/>
  <c r="O12" i="48"/>
  <c r="N12" i="48"/>
  <c r="M12" i="48"/>
  <c r="K12" i="48"/>
  <c r="S11" i="48"/>
  <c r="R11" i="48"/>
  <c r="Q11" i="48"/>
  <c r="P11" i="48"/>
  <c r="O11" i="48"/>
  <c r="N11" i="48"/>
  <c r="M11" i="48"/>
  <c r="K11" i="48"/>
  <c r="S10" i="48"/>
  <c r="R10" i="48"/>
  <c r="Q10" i="48"/>
  <c r="P10" i="48"/>
  <c r="O10" i="48"/>
  <c r="N10" i="48"/>
  <c r="M10" i="48"/>
  <c r="K10" i="48"/>
  <c r="T10" i="48" s="1"/>
  <c r="S9" i="48"/>
  <c r="R9" i="48"/>
  <c r="Q9" i="48"/>
  <c r="P9" i="48"/>
  <c r="O9" i="48"/>
  <c r="N9" i="48"/>
  <c r="M9" i="48"/>
  <c r="L9" i="48"/>
  <c r="S8" i="48"/>
  <c r="R8" i="48"/>
  <c r="Q8" i="48"/>
  <c r="P8" i="48"/>
  <c r="O8" i="48"/>
  <c r="N8" i="48"/>
  <c r="M8" i="48"/>
  <c r="L8" i="48"/>
  <c r="S7" i="48"/>
  <c r="R7" i="48"/>
  <c r="Q7" i="48"/>
  <c r="P7" i="48"/>
  <c r="O7" i="48"/>
  <c r="N7" i="48"/>
  <c r="M7" i="48"/>
  <c r="L7" i="48"/>
  <c r="T7" i="48" s="1"/>
  <c r="C5" i="48"/>
  <c r="S71" i="47"/>
  <c r="L71" i="47"/>
  <c r="K71" i="47"/>
  <c r="J71" i="47"/>
  <c r="S70" i="47"/>
  <c r="L70" i="47"/>
  <c r="K70" i="47"/>
  <c r="J70" i="47"/>
  <c r="S69" i="47"/>
  <c r="L69" i="47"/>
  <c r="K69" i="47"/>
  <c r="J69" i="47"/>
  <c r="S68" i="47"/>
  <c r="L68" i="47"/>
  <c r="K68" i="47"/>
  <c r="J68" i="47"/>
  <c r="S67" i="47"/>
  <c r="L67" i="47"/>
  <c r="K67" i="47"/>
  <c r="J67" i="47"/>
  <c r="S66" i="47"/>
  <c r="L66" i="47"/>
  <c r="K66" i="47"/>
  <c r="J66" i="47"/>
  <c r="S65" i="47"/>
  <c r="L65" i="47"/>
  <c r="K65" i="47"/>
  <c r="J65" i="47"/>
  <c r="S64" i="47"/>
  <c r="L64" i="47"/>
  <c r="K64" i="47"/>
  <c r="J64" i="47"/>
  <c r="S63" i="47"/>
  <c r="L63" i="47"/>
  <c r="K63" i="47"/>
  <c r="J63" i="47"/>
  <c r="S62" i="47"/>
  <c r="L62" i="47"/>
  <c r="K62" i="47"/>
  <c r="J62" i="47"/>
  <c r="S61" i="47"/>
  <c r="L61" i="47"/>
  <c r="K61" i="47"/>
  <c r="J61" i="47"/>
  <c r="S60" i="47"/>
  <c r="L60" i="47"/>
  <c r="K60" i="47"/>
  <c r="J60" i="47"/>
  <c r="S59" i="47"/>
  <c r="L59" i="47"/>
  <c r="K59" i="47"/>
  <c r="J59" i="47"/>
  <c r="S58" i="47"/>
  <c r="L58" i="47"/>
  <c r="K58" i="47"/>
  <c r="J58" i="47"/>
  <c r="S57" i="47"/>
  <c r="L57" i="47"/>
  <c r="K57" i="47"/>
  <c r="J57" i="47"/>
  <c r="S56" i="47"/>
  <c r="L56" i="47"/>
  <c r="K56" i="47"/>
  <c r="J56" i="47"/>
  <c r="S55" i="47"/>
  <c r="L55" i="47"/>
  <c r="K55" i="47"/>
  <c r="J55" i="47"/>
  <c r="S54" i="47"/>
  <c r="L54" i="47"/>
  <c r="K54" i="47"/>
  <c r="J54" i="47"/>
  <c r="S53" i="47"/>
  <c r="L53" i="47"/>
  <c r="K53" i="47"/>
  <c r="J53" i="47"/>
  <c r="S52" i="47"/>
  <c r="L52" i="47"/>
  <c r="K52" i="47"/>
  <c r="J52" i="47"/>
  <c r="S51" i="47"/>
  <c r="L51" i="47"/>
  <c r="K51" i="47"/>
  <c r="J51" i="47"/>
  <c r="S50" i="47"/>
  <c r="L50" i="47"/>
  <c r="K50" i="47"/>
  <c r="J50" i="47"/>
  <c r="S49" i="47"/>
  <c r="L49" i="47"/>
  <c r="K49" i="47"/>
  <c r="J49" i="47"/>
  <c r="S48" i="47"/>
  <c r="L48" i="47"/>
  <c r="K48" i="47"/>
  <c r="J48" i="47"/>
  <c r="S47" i="47"/>
  <c r="L47" i="47"/>
  <c r="K47" i="47"/>
  <c r="J47" i="47"/>
  <c r="S46" i="47"/>
  <c r="L46" i="47"/>
  <c r="K46" i="47"/>
  <c r="J46" i="47"/>
  <c r="S45" i="47"/>
  <c r="L45" i="47"/>
  <c r="K45" i="47"/>
  <c r="J45" i="47"/>
  <c r="S44" i="47"/>
  <c r="L44" i="47"/>
  <c r="K44" i="47"/>
  <c r="J44" i="47"/>
  <c r="S43" i="47"/>
  <c r="L43" i="47"/>
  <c r="K43" i="47"/>
  <c r="J43" i="47"/>
  <c r="S42" i="47"/>
  <c r="L42" i="47"/>
  <c r="K42" i="47"/>
  <c r="J42" i="47"/>
  <c r="S41" i="47"/>
  <c r="L41" i="47"/>
  <c r="K41" i="47"/>
  <c r="J41" i="47"/>
  <c r="S40" i="47"/>
  <c r="L40" i="47"/>
  <c r="K40" i="47"/>
  <c r="J40" i="47"/>
  <c r="S39" i="47"/>
  <c r="L39" i="47"/>
  <c r="K39" i="47"/>
  <c r="J39" i="47"/>
  <c r="S38" i="47"/>
  <c r="L38" i="47"/>
  <c r="K38" i="47"/>
  <c r="J38" i="47"/>
  <c r="S37" i="47"/>
  <c r="L37" i="47"/>
  <c r="K37" i="47"/>
  <c r="J37" i="47"/>
  <c r="S36" i="47"/>
  <c r="L36" i="47"/>
  <c r="E5" i="47" s="1"/>
  <c r="K36" i="47"/>
  <c r="J36" i="47"/>
  <c r="R33" i="47"/>
  <c r="Q33" i="47"/>
  <c r="P33" i="47"/>
  <c r="O33" i="47"/>
  <c r="N33" i="47"/>
  <c r="M33" i="47"/>
  <c r="L33" i="47"/>
  <c r="K33" i="47"/>
  <c r="R32" i="47"/>
  <c r="Q32" i="47"/>
  <c r="P32" i="47"/>
  <c r="O32" i="47"/>
  <c r="N32" i="47"/>
  <c r="M32" i="47"/>
  <c r="L32" i="47"/>
  <c r="K32" i="47"/>
  <c r="R31" i="47"/>
  <c r="Q31" i="47"/>
  <c r="P31" i="47"/>
  <c r="O31" i="47"/>
  <c r="N31" i="47"/>
  <c r="M31" i="47"/>
  <c r="L31" i="47"/>
  <c r="K31" i="47"/>
  <c r="T31" i="47" s="1"/>
  <c r="S30" i="47"/>
  <c r="Q30" i="47"/>
  <c r="P30" i="47"/>
  <c r="O30" i="47"/>
  <c r="N30" i="47"/>
  <c r="M30" i="47"/>
  <c r="L30" i="47"/>
  <c r="K30" i="47"/>
  <c r="S29" i="47"/>
  <c r="Q29" i="47"/>
  <c r="P29" i="47"/>
  <c r="O29" i="47"/>
  <c r="N29" i="47"/>
  <c r="M29" i="47"/>
  <c r="L29" i="47"/>
  <c r="K29" i="47"/>
  <c r="S28" i="47"/>
  <c r="Q28" i="47"/>
  <c r="P28" i="47"/>
  <c r="O28" i="47"/>
  <c r="N28" i="47"/>
  <c r="M28" i="47"/>
  <c r="L28" i="47"/>
  <c r="K28" i="47"/>
  <c r="T28" i="47" s="1"/>
  <c r="S27" i="47"/>
  <c r="R27" i="47"/>
  <c r="P27" i="47"/>
  <c r="O27" i="47"/>
  <c r="N27" i="47"/>
  <c r="M27" i="47"/>
  <c r="L27" i="47"/>
  <c r="K27" i="47"/>
  <c r="S26" i="47"/>
  <c r="R26" i="47"/>
  <c r="P26" i="47"/>
  <c r="O26" i="47"/>
  <c r="N26" i="47"/>
  <c r="M26" i="47"/>
  <c r="L26" i="47"/>
  <c r="K26" i="47"/>
  <c r="S25" i="47"/>
  <c r="R25" i="47"/>
  <c r="P25" i="47"/>
  <c r="O25" i="47"/>
  <c r="N25" i="47"/>
  <c r="M25" i="47"/>
  <c r="L25" i="47"/>
  <c r="K25" i="47"/>
  <c r="T25" i="47" s="1"/>
  <c r="S24" i="47"/>
  <c r="R24" i="47"/>
  <c r="Q24" i="47"/>
  <c r="O24" i="47"/>
  <c r="N24" i="47"/>
  <c r="M24" i="47"/>
  <c r="L24" i="47"/>
  <c r="K24" i="47"/>
  <c r="S23" i="47"/>
  <c r="R23" i="47"/>
  <c r="Q23" i="47"/>
  <c r="O23" i="47"/>
  <c r="N23" i="47"/>
  <c r="M23" i="47"/>
  <c r="L23" i="47"/>
  <c r="K23" i="47"/>
  <c r="S22" i="47"/>
  <c r="R22" i="47"/>
  <c r="Q22" i="47"/>
  <c r="O22" i="47"/>
  <c r="N22" i="47"/>
  <c r="M22" i="47"/>
  <c r="L22" i="47"/>
  <c r="K22" i="47"/>
  <c r="T22" i="47" s="1"/>
  <c r="S21" i="47"/>
  <c r="R21" i="47"/>
  <c r="Q21" i="47"/>
  <c r="P21" i="47"/>
  <c r="N21" i="47"/>
  <c r="M21" i="47"/>
  <c r="L21" i="47"/>
  <c r="K21" i="47"/>
  <c r="S20" i="47"/>
  <c r="R20" i="47"/>
  <c r="Q20" i="47"/>
  <c r="P20" i="47"/>
  <c r="N20" i="47"/>
  <c r="M20" i="47"/>
  <c r="L20" i="47"/>
  <c r="K20" i="47"/>
  <c r="S19" i="47"/>
  <c r="R19" i="47"/>
  <c r="Q19" i="47"/>
  <c r="P19" i="47"/>
  <c r="N19" i="47"/>
  <c r="M19" i="47"/>
  <c r="L19" i="47"/>
  <c r="K19" i="47"/>
  <c r="T19" i="47" s="1"/>
  <c r="S18" i="47"/>
  <c r="R18" i="47"/>
  <c r="Q18" i="47"/>
  <c r="P18" i="47"/>
  <c r="O18" i="47"/>
  <c r="M18" i="47"/>
  <c r="L18" i="47"/>
  <c r="K18" i="47"/>
  <c r="S17" i="47"/>
  <c r="R17" i="47"/>
  <c r="Q17" i="47"/>
  <c r="P17" i="47"/>
  <c r="O17" i="47"/>
  <c r="M17" i="47"/>
  <c r="L17" i="47"/>
  <c r="K17" i="47"/>
  <c r="S16" i="47"/>
  <c r="R16" i="47"/>
  <c r="Q16" i="47"/>
  <c r="P16" i="47"/>
  <c r="O16" i="47"/>
  <c r="M16" i="47"/>
  <c r="L16" i="47"/>
  <c r="K16" i="47"/>
  <c r="T16" i="47" s="1"/>
  <c r="S15" i="47"/>
  <c r="R15" i="47"/>
  <c r="Q15" i="47"/>
  <c r="P15" i="47"/>
  <c r="O15" i="47"/>
  <c r="N15" i="47"/>
  <c r="L15" i="47"/>
  <c r="K15" i="47"/>
  <c r="S14" i="47"/>
  <c r="R14" i="47"/>
  <c r="Q14" i="47"/>
  <c r="P14" i="47"/>
  <c r="O14" i="47"/>
  <c r="N14" i="47"/>
  <c r="L14" i="47"/>
  <c r="K14" i="47"/>
  <c r="S13" i="47"/>
  <c r="R13" i="47"/>
  <c r="Q13" i="47"/>
  <c r="P13" i="47"/>
  <c r="O13" i="47"/>
  <c r="N13" i="47"/>
  <c r="L13" i="47"/>
  <c r="K13" i="47"/>
  <c r="T13" i="47" s="1"/>
  <c r="S12" i="47"/>
  <c r="R12" i="47"/>
  <c r="Q12" i="47"/>
  <c r="P12" i="47"/>
  <c r="O12" i="47"/>
  <c r="N12" i="47"/>
  <c r="M12" i="47"/>
  <c r="K12" i="47"/>
  <c r="S11" i="47"/>
  <c r="R11" i="47"/>
  <c r="Q11" i="47"/>
  <c r="P11" i="47"/>
  <c r="O11" i="47"/>
  <c r="N11" i="47"/>
  <c r="M11" i="47"/>
  <c r="K11" i="47"/>
  <c r="S10" i="47"/>
  <c r="R10" i="47"/>
  <c r="Q10" i="47"/>
  <c r="P10" i="47"/>
  <c r="O10" i="47"/>
  <c r="N10" i="47"/>
  <c r="M10" i="47"/>
  <c r="K10" i="47"/>
  <c r="T10" i="47" s="1"/>
  <c r="S9" i="47"/>
  <c r="R9" i="47"/>
  <c r="Q9" i="47"/>
  <c r="P9" i="47"/>
  <c r="O9" i="47"/>
  <c r="N9" i="47"/>
  <c r="M9" i="47"/>
  <c r="L9" i="47"/>
  <c r="S8" i="47"/>
  <c r="R8" i="47"/>
  <c r="Q8" i="47"/>
  <c r="P8" i="47"/>
  <c r="O8" i="47"/>
  <c r="N8" i="47"/>
  <c r="M8" i="47"/>
  <c r="L8" i="47"/>
  <c r="S7" i="47"/>
  <c r="R7" i="47"/>
  <c r="Q7" i="47"/>
  <c r="P7" i="47"/>
  <c r="O7" i="47"/>
  <c r="N7" i="47"/>
  <c r="M7" i="47"/>
  <c r="L7" i="47"/>
  <c r="T7" i="47" s="1"/>
  <c r="C5" i="47"/>
  <c r="S71" i="46"/>
  <c r="L71" i="46"/>
  <c r="K71" i="46"/>
  <c r="J71" i="46"/>
  <c r="S70" i="46"/>
  <c r="L70" i="46"/>
  <c r="K70" i="46"/>
  <c r="J70" i="46"/>
  <c r="S69" i="46"/>
  <c r="L69" i="46"/>
  <c r="K69" i="46"/>
  <c r="J69" i="46"/>
  <c r="S68" i="46"/>
  <c r="L68" i="46"/>
  <c r="K68" i="46"/>
  <c r="J68" i="46"/>
  <c r="S67" i="46"/>
  <c r="L67" i="46"/>
  <c r="K67" i="46"/>
  <c r="J67" i="46"/>
  <c r="S66" i="46"/>
  <c r="L66" i="46"/>
  <c r="K66" i="46"/>
  <c r="J66" i="46"/>
  <c r="S65" i="46"/>
  <c r="L65" i="46"/>
  <c r="K65" i="46"/>
  <c r="J65" i="46"/>
  <c r="S64" i="46"/>
  <c r="L64" i="46"/>
  <c r="K64" i="46"/>
  <c r="J64" i="46"/>
  <c r="S63" i="46"/>
  <c r="L63" i="46"/>
  <c r="K63" i="46"/>
  <c r="J63" i="46"/>
  <c r="S62" i="46"/>
  <c r="L62" i="46"/>
  <c r="K62" i="46"/>
  <c r="J62" i="46"/>
  <c r="S61" i="46"/>
  <c r="L61" i="46"/>
  <c r="K61" i="46"/>
  <c r="J61" i="46"/>
  <c r="S60" i="46"/>
  <c r="L60" i="46"/>
  <c r="K60" i="46"/>
  <c r="J60" i="46"/>
  <c r="S59" i="46"/>
  <c r="L59" i="46"/>
  <c r="K59" i="46"/>
  <c r="J59" i="46"/>
  <c r="S58" i="46"/>
  <c r="L58" i="46"/>
  <c r="K58" i="46"/>
  <c r="J58" i="46"/>
  <c r="S57" i="46"/>
  <c r="L57" i="46"/>
  <c r="K57" i="46"/>
  <c r="J57" i="46"/>
  <c r="S56" i="46"/>
  <c r="L56" i="46"/>
  <c r="K56" i="46"/>
  <c r="J56" i="46"/>
  <c r="S55" i="46"/>
  <c r="L55" i="46"/>
  <c r="K55" i="46"/>
  <c r="J55" i="46"/>
  <c r="S54" i="46"/>
  <c r="L54" i="46"/>
  <c r="K54" i="46"/>
  <c r="J54" i="46"/>
  <c r="S53" i="46"/>
  <c r="L53" i="46"/>
  <c r="K53" i="46"/>
  <c r="J53" i="46"/>
  <c r="S52" i="46"/>
  <c r="L52" i="46"/>
  <c r="K52" i="46"/>
  <c r="J52" i="46"/>
  <c r="S51" i="46"/>
  <c r="L51" i="46"/>
  <c r="K51" i="46"/>
  <c r="J51" i="46"/>
  <c r="S50" i="46"/>
  <c r="L50" i="46"/>
  <c r="K50" i="46"/>
  <c r="J50" i="46"/>
  <c r="S49" i="46"/>
  <c r="L49" i="46"/>
  <c r="K49" i="46"/>
  <c r="J49" i="46"/>
  <c r="S48" i="46"/>
  <c r="L48" i="46"/>
  <c r="K48" i="46"/>
  <c r="J48" i="46"/>
  <c r="S47" i="46"/>
  <c r="L47" i="46"/>
  <c r="K47" i="46"/>
  <c r="J47" i="46"/>
  <c r="S46" i="46"/>
  <c r="L46" i="46"/>
  <c r="K46" i="46"/>
  <c r="J46" i="46"/>
  <c r="S45" i="46"/>
  <c r="L45" i="46"/>
  <c r="K45" i="46"/>
  <c r="J45" i="46"/>
  <c r="S44" i="46"/>
  <c r="L44" i="46"/>
  <c r="K44" i="46"/>
  <c r="J44" i="46"/>
  <c r="S43" i="46"/>
  <c r="L43" i="46"/>
  <c r="K43" i="46"/>
  <c r="J43" i="46"/>
  <c r="S42" i="46"/>
  <c r="L42" i="46"/>
  <c r="K42" i="46"/>
  <c r="J42" i="46"/>
  <c r="S41" i="46"/>
  <c r="L41" i="46"/>
  <c r="K41" i="46"/>
  <c r="J41" i="46"/>
  <c r="S40" i="46"/>
  <c r="L40" i="46"/>
  <c r="K40" i="46"/>
  <c r="J40" i="46"/>
  <c r="S39" i="46"/>
  <c r="L39" i="46"/>
  <c r="K39" i="46"/>
  <c r="J39" i="46"/>
  <c r="S38" i="46"/>
  <c r="L38" i="46"/>
  <c r="K38" i="46"/>
  <c r="J38" i="46"/>
  <c r="S37" i="46"/>
  <c r="L37" i="46"/>
  <c r="K37" i="46"/>
  <c r="J37" i="46"/>
  <c r="S36" i="46"/>
  <c r="L36" i="46"/>
  <c r="K36" i="46"/>
  <c r="J36" i="46"/>
  <c r="R33" i="46"/>
  <c r="Q33" i="46"/>
  <c r="P33" i="46"/>
  <c r="O33" i="46"/>
  <c r="N33" i="46"/>
  <c r="M33" i="46"/>
  <c r="L33" i="46"/>
  <c r="K33" i="46"/>
  <c r="R32" i="46"/>
  <c r="Q32" i="46"/>
  <c r="P32" i="46"/>
  <c r="O32" i="46"/>
  <c r="N32" i="46"/>
  <c r="M32" i="46"/>
  <c r="L32" i="46"/>
  <c r="K32" i="46"/>
  <c r="R31" i="46"/>
  <c r="Q31" i="46"/>
  <c r="P31" i="46"/>
  <c r="O31" i="46"/>
  <c r="N31" i="46"/>
  <c r="M31" i="46"/>
  <c r="L31" i="46"/>
  <c r="K31" i="46"/>
  <c r="T31" i="46" s="1"/>
  <c r="S30" i="46"/>
  <c r="Q30" i="46"/>
  <c r="P30" i="46"/>
  <c r="O30" i="46"/>
  <c r="N30" i="46"/>
  <c r="M30" i="46"/>
  <c r="L30" i="46"/>
  <c r="K30" i="46"/>
  <c r="S29" i="46"/>
  <c r="Q29" i="46"/>
  <c r="P29" i="46"/>
  <c r="O29" i="46"/>
  <c r="N29" i="46"/>
  <c r="M29" i="46"/>
  <c r="L29" i="46"/>
  <c r="K29" i="46"/>
  <c r="S28" i="46"/>
  <c r="Q28" i="46"/>
  <c r="P28" i="46"/>
  <c r="O28" i="46"/>
  <c r="N28" i="46"/>
  <c r="M28" i="46"/>
  <c r="L28" i="46"/>
  <c r="K28" i="46"/>
  <c r="T28" i="46" s="1"/>
  <c r="S27" i="46"/>
  <c r="R27" i="46"/>
  <c r="P27" i="46"/>
  <c r="O27" i="46"/>
  <c r="N27" i="46"/>
  <c r="M27" i="46"/>
  <c r="L27" i="46"/>
  <c r="K27" i="46"/>
  <c r="S26" i="46"/>
  <c r="R26" i="46"/>
  <c r="P26" i="46"/>
  <c r="O26" i="46"/>
  <c r="N26" i="46"/>
  <c r="M26" i="46"/>
  <c r="L26" i="46"/>
  <c r="K26" i="46"/>
  <c r="S25" i="46"/>
  <c r="R25" i="46"/>
  <c r="P25" i="46"/>
  <c r="O25" i="46"/>
  <c r="N25" i="46"/>
  <c r="M25" i="46"/>
  <c r="L25" i="46"/>
  <c r="K25" i="46"/>
  <c r="T25" i="46" s="1"/>
  <c r="S24" i="46"/>
  <c r="R24" i="46"/>
  <c r="Q24" i="46"/>
  <c r="O24" i="46"/>
  <c r="N24" i="46"/>
  <c r="M24" i="46"/>
  <c r="L24" i="46"/>
  <c r="K24" i="46"/>
  <c r="S23" i="46"/>
  <c r="R23" i="46"/>
  <c r="Q23" i="46"/>
  <c r="O23" i="46"/>
  <c r="N23" i="46"/>
  <c r="M23" i="46"/>
  <c r="L23" i="46"/>
  <c r="K23" i="46"/>
  <c r="S22" i="46"/>
  <c r="R22" i="46"/>
  <c r="Q22" i="46"/>
  <c r="O22" i="46"/>
  <c r="N22" i="46"/>
  <c r="M22" i="46"/>
  <c r="L22" i="46"/>
  <c r="K22" i="46"/>
  <c r="T22" i="46" s="1"/>
  <c r="S21" i="46"/>
  <c r="R21" i="46"/>
  <c r="Q21" i="46"/>
  <c r="P21" i="46"/>
  <c r="N21" i="46"/>
  <c r="M21" i="46"/>
  <c r="L21" i="46"/>
  <c r="K21" i="46"/>
  <c r="S20" i="46"/>
  <c r="R20" i="46"/>
  <c r="Q20" i="46"/>
  <c r="P20" i="46"/>
  <c r="N20" i="46"/>
  <c r="M20" i="46"/>
  <c r="L20" i="46"/>
  <c r="K20" i="46"/>
  <c r="S19" i="46"/>
  <c r="R19" i="46"/>
  <c r="Q19" i="46"/>
  <c r="P19" i="46"/>
  <c r="N19" i="46"/>
  <c r="M19" i="46"/>
  <c r="L19" i="46"/>
  <c r="K19" i="46"/>
  <c r="T19" i="46" s="1"/>
  <c r="S18" i="46"/>
  <c r="R18" i="46"/>
  <c r="Q18" i="46"/>
  <c r="P18" i="46"/>
  <c r="O18" i="46"/>
  <c r="M18" i="46"/>
  <c r="L18" i="46"/>
  <c r="K18" i="46"/>
  <c r="S17" i="46"/>
  <c r="R17" i="46"/>
  <c r="Q17" i="46"/>
  <c r="P17" i="46"/>
  <c r="O17" i="46"/>
  <c r="M17" i="46"/>
  <c r="L17" i="46"/>
  <c r="K17" i="46"/>
  <c r="S16" i="46"/>
  <c r="R16" i="46"/>
  <c r="Q16" i="46"/>
  <c r="P16" i="46"/>
  <c r="O16" i="46"/>
  <c r="M16" i="46"/>
  <c r="L16" i="46"/>
  <c r="K16" i="46"/>
  <c r="T16" i="46" s="1"/>
  <c r="S15" i="46"/>
  <c r="R15" i="46"/>
  <c r="Q15" i="46"/>
  <c r="P15" i="46"/>
  <c r="O15" i="46"/>
  <c r="N15" i="46"/>
  <c r="L15" i="46"/>
  <c r="K15" i="46"/>
  <c r="S14" i="46"/>
  <c r="R14" i="46"/>
  <c r="Q14" i="46"/>
  <c r="P14" i="46"/>
  <c r="O14" i="46"/>
  <c r="N14" i="46"/>
  <c r="L14" i="46"/>
  <c r="K14" i="46"/>
  <c r="S13" i="46"/>
  <c r="R13" i="46"/>
  <c r="Q13" i="46"/>
  <c r="P13" i="46"/>
  <c r="O13" i="46"/>
  <c r="N13" i="46"/>
  <c r="L13" i="46"/>
  <c r="K13" i="46"/>
  <c r="T13" i="46" s="1"/>
  <c r="S12" i="46"/>
  <c r="R12" i="46"/>
  <c r="Q12" i="46"/>
  <c r="P12" i="46"/>
  <c r="O12" i="46"/>
  <c r="N12" i="46"/>
  <c r="M12" i="46"/>
  <c r="K12" i="46"/>
  <c r="S11" i="46"/>
  <c r="R11" i="46"/>
  <c r="Q11" i="46"/>
  <c r="P11" i="46"/>
  <c r="O11" i="46"/>
  <c r="N11" i="46"/>
  <c r="M11" i="46"/>
  <c r="K11" i="46"/>
  <c r="S10" i="46"/>
  <c r="R10" i="46"/>
  <c r="Q10" i="46"/>
  <c r="P10" i="46"/>
  <c r="O10" i="46"/>
  <c r="N10" i="46"/>
  <c r="M10" i="46"/>
  <c r="K10" i="46"/>
  <c r="T10" i="46" s="1"/>
  <c r="S9" i="46"/>
  <c r="R9" i="46"/>
  <c r="Q9" i="46"/>
  <c r="P9" i="46"/>
  <c r="O9" i="46"/>
  <c r="N9" i="46"/>
  <c r="M9" i="46"/>
  <c r="L9" i="46"/>
  <c r="S8" i="46"/>
  <c r="R8" i="46"/>
  <c r="Q8" i="46"/>
  <c r="P8" i="46"/>
  <c r="O8" i="46"/>
  <c r="N8" i="46"/>
  <c r="M8" i="46"/>
  <c r="L8" i="46"/>
  <c r="S7" i="46"/>
  <c r="R7" i="46"/>
  <c r="Q7" i="46"/>
  <c r="P7" i="46"/>
  <c r="O7" i="46"/>
  <c r="N7" i="46"/>
  <c r="M7" i="46"/>
  <c r="L7" i="46"/>
  <c r="T7" i="46" s="1"/>
  <c r="E5" i="46"/>
  <c r="C5" i="46"/>
  <c r="S71" i="45"/>
  <c r="L71" i="45"/>
  <c r="K71" i="45"/>
  <c r="J71" i="45"/>
  <c r="S70" i="45"/>
  <c r="L70" i="45"/>
  <c r="K70" i="45"/>
  <c r="J70" i="45"/>
  <c r="S69" i="45"/>
  <c r="L69" i="45"/>
  <c r="K69" i="45"/>
  <c r="J69" i="45"/>
  <c r="S68" i="45"/>
  <c r="L68" i="45"/>
  <c r="K68" i="45"/>
  <c r="J68" i="45"/>
  <c r="S67" i="45"/>
  <c r="L67" i="45"/>
  <c r="K67" i="45"/>
  <c r="J67" i="45"/>
  <c r="S66" i="45"/>
  <c r="L66" i="45"/>
  <c r="K66" i="45"/>
  <c r="J66" i="45"/>
  <c r="S65" i="45"/>
  <c r="L65" i="45"/>
  <c r="K65" i="45"/>
  <c r="J65" i="45"/>
  <c r="S64" i="45"/>
  <c r="L64" i="45"/>
  <c r="K64" i="45"/>
  <c r="J64" i="45"/>
  <c r="S63" i="45"/>
  <c r="L63" i="45"/>
  <c r="K63" i="45"/>
  <c r="J63" i="45"/>
  <c r="S62" i="45"/>
  <c r="L62" i="45"/>
  <c r="K62" i="45"/>
  <c r="J62" i="45"/>
  <c r="S61" i="45"/>
  <c r="L61" i="45"/>
  <c r="K61" i="45"/>
  <c r="J61" i="45"/>
  <c r="S60" i="45"/>
  <c r="L60" i="45"/>
  <c r="K60" i="45"/>
  <c r="J60" i="45"/>
  <c r="S59" i="45"/>
  <c r="L59" i="45"/>
  <c r="K59" i="45"/>
  <c r="J59" i="45"/>
  <c r="S58" i="45"/>
  <c r="L58" i="45"/>
  <c r="K58" i="45"/>
  <c r="J58" i="45"/>
  <c r="S57" i="45"/>
  <c r="L57" i="45"/>
  <c r="K57" i="45"/>
  <c r="J57" i="45"/>
  <c r="S56" i="45"/>
  <c r="L56" i="45"/>
  <c r="K56" i="45"/>
  <c r="J56" i="45"/>
  <c r="S55" i="45"/>
  <c r="L55" i="45"/>
  <c r="K55" i="45"/>
  <c r="J55" i="45"/>
  <c r="S54" i="45"/>
  <c r="L54" i="45"/>
  <c r="K54" i="45"/>
  <c r="J54" i="45"/>
  <c r="S53" i="45"/>
  <c r="L53" i="45"/>
  <c r="K53" i="45"/>
  <c r="J53" i="45"/>
  <c r="S52" i="45"/>
  <c r="L52" i="45"/>
  <c r="K52" i="45"/>
  <c r="J52" i="45"/>
  <c r="S51" i="45"/>
  <c r="L51" i="45"/>
  <c r="K51" i="45"/>
  <c r="J51" i="45"/>
  <c r="S50" i="45"/>
  <c r="L50" i="45"/>
  <c r="K50" i="45"/>
  <c r="J50" i="45"/>
  <c r="S49" i="45"/>
  <c r="L49" i="45"/>
  <c r="K49" i="45"/>
  <c r="J49" i="45"/>
  <c r="S48" i="45"/>
  <c r="L48" i="45"/>
  <c r="K48" i="45"/>
  <c r="J48" i="45"/>
  <c r="S47" i="45"/>
  <c r="L47" i="45"/>
  <c r="K47" i="45"/>
  <c r="J47" i="45"/>
  <c r="S46" i="45"/>
  <c r="L46" i="45"/>
  <c r="K46" i="45"/>
  <c r="J46" i="45"/>
  <c r="S45" i="45"/>
  <c r="L45" i="45"/>
  <c r="K45" i="45"/>
  <c r="J45" i="45"/>
  <c r="S44" i="45"/>
  <c r="L44" i="45"/>
  <c r="K44" i="45"/>
  <c r="J44" i="45"/>
  <c r="S43" i="45"/>
  <c r="L43" i="45"/>
  <c r="K43" i="45"/>
  <c r="J43" i="45"/>
  <c r="S42" i="45"/>
  <c r="L42" i="45"/>
  <c r="K42" i="45"/>
  <c r="J42" i="45"/>
  <c r="S41" i="45"/>
  <c r="L41" i="45"/>
  <c r="K41" i="45"/>
  <c r="J41" i="45"/>
  <c r="S40" i="45"/>
  <c r="L40" i="45"/>
  <c r="K40" i="45"/>
  <c r="J40" i="45"/>
  <c r="S39" i="45"/>
  <c r="L39" i="45"/>
  <c r="K39" i="45"/>
  <c r="J39" i="45"/>
  <c r="S38" i="45"/>
  <c r="L38" i="45"/>
  <c r="K38" i="45"/>
  <c r="J38" i="45"/>
  <c r="S37" i="45"/>
  <c r="L37" i="45"/>
  <c r="K37" i="45"/>
  <c r="J37" i="45"/>
  <c r="S36" i="45"/>
  <c r="L36" i="45"/>
  <c r="K36" i="45"/>
  <c r="J36" i="45"/>
  <c r="R33" i="45"/>
  <c r="Q33" i="45"/>
  <c r="P33" i="45"/>
  <c r="O33" i="45"/>
  <c r="N33" i="45"/>
  <c r="M33" i="45"/>
  <c r="L33" i="45"/>
  <c r="K33" i="45"/>
  <c r="R32" i="45"/>
  <c r="Q32" i="45"/>
  <c r="P32" i="45"/>
  <c r="O32" i="45"/>
  <c r="N32" i="45"/>
  <c r="M32" i="45"/>
  <c r="L32" i="45"/>
  <c r="K32" i="45"/>
  <c r="R31" i="45"/>
  <c r="Q31" i="45"/>
  <c r="P31" i="45"/>
  <c r="O31" i="45"/>
  <c r="N31" i="45"/>
  <c r="M31" i="45"/>
  <c r="L31" i="45"/>
  <c r="K31" i="45"/>
  <c r="T31" i="45" s="1"/>
  <c r="S30" i="45"/>
  <c r="Q30" i="45"/>
  <c r="P30" i="45"/>
  <c r="O30" i="45"/>
  <c r="N30" i="45"/>
  <c r="M30" i="45"/>
  <c r="L30" i="45"/>
  <c r="K30" i="45"/>
  <c r="S29" i="45"/>
  <c r="Q29" i="45"/>
  <c r="P29" i="45"/>
  <c r="O29" i="45"/>
  <c r="N29" i="45"/>
  <c r="M29" i="45"/>
  <c r="L29" i="45"/>
  <c r="K29" i="45"/>
  <c r="S28" i="45"/>
  <c r="Q28" i="45"/>
  <c r="P28" i="45"/>
  <c r="O28" i="45"/>
  <c r="N28" i="45"/>
  <c r="M28" i="45"/>
  <c r="L28" i="45"/>
  <c r="K28" i="45"/>
  <c r="T28" i="45" s="1"/>
  <c r="S27" i="45"/>
  <c r="R27" i="45"/>
  <c r="P27" i="45"/>
  <c r="O27" i="45"/>
  <c r="N27" i="45"/>
  <c r="M27" i="45"/>
  <c r="L27" i="45"/>
  <c r="K27" i="45"/>
  <c r="S26" i="45"/>
  <c r="R26" i="45"/>
  <c r="P26" i="45"/>
  <c r="O26" i="45"/>
  <c r="N26" i="45"/>
  <c r="M26" i="45"/>
  <c r="L26" i="45"/>
  <c r="K26" i="45"/>
  <c r="S25" i="45"/>
  <c r="R25" i="45"/>
  <c r="P25" i="45"/>
  <c r="O25" i="45"/>
  <c r="N25" i="45"/>
  <c r="M25" i="45"/>
  <c r="L25" i="45"/>
  <c r="K25" i="45"/>
  <c r="T25" i="45" s="1"/>
  <c r="S24" i="45"/>
  <c r="R24" i="45"/>
  <c r="Q24" i="45"/>
  <c r="O24" i="45"/>
  <c r="N24" i="45"/>
  <c r="M24" i="45"/>
  <c r="L24" i="45"/>
  <c r="K24" i="45"/>
  <c r="S23" i="45"/>
  <c r="R23" i="45"/>
  <c r="Q23" i="45"/>
  <c r="O23" i="45"/>
  <c r="N23" i="45"/>
  <c r="M23" i="45"/>
  <c r="L23" i="45"/>
  <c r="K23" i="45"/>
  <c r="S22" i="45"/>
  <c r="R22" i="45"/>
  <c r="Q22" i="45"/>
  <c r="O22" i="45"/>
  <c r="N22" i="45"/>
  <c r="M22" i="45"/>
  <c r="L22" i="45"/>
  <c r="K22" i="45"/>
  <c r="T22" i="45" s="1"/>
  <c r="S21" i="45"/>
  <c r="R21" i="45"/>
  <c r="Q21" i="45"/>
  <c r="P21" i="45"/>
  <c r="N21" i="45"/>
  <c r="M21" i="45"/>
  <c r="L21" i="45"/>
  <c r="K21" i="45"/>
  <c r="S20" i="45"/>
  <c r="R20" i="45"/>
  <c r="Q20" i="45"/>
  <c r="P20" i="45"/>
  <c r="N20" i="45"/>
  <c r="M20" i="45"/>
  <c r="L20" i="45"/>
  <c r="K20" i="45"/>
  <c r="S19" i="45"/>
  <c r="R19" i="45"/>
  <c r="Q19" i="45"/>
  <c r="P19" i="45"/>
  <c r="N19" i="45"/>
  <c r="M19" i="45"/>
  <c r="L19" i="45"/>
  <c r="K19" i="45"/>
  <c r="T19" i="45" s="1"/>
  <c r="S18" i="45"/>
  <c r="R18" i="45"/>
  <c r="Q18" i="45"/>
  <c r="P18" i="45"/>
  <c r="O18" i="45"/>
  <c r="M18" i="45"/>
  <c r="L18" i="45"/>
  <c r="K18" i="45"/>
  <c r="S17" i="45"/>
  <c r="R17" i="45"/>
  <c r="Q17" i="45"/>
  <c r="P17" i="45"/>
  <c r="O17" i="45"/>
  <c r="M17" i="45"/>
  <c r="L17" i="45"/>
  <c r="K17" i="45"/>
  <c r="S16" i="45"/>
  <c r="R16" i="45"/>
  <c r="Q16" i="45"/>
  <c r="P16" i="45"/>
  <c r="O16" i="45"/>
  <c r="M16" i="45"/>
  <c r="L16" i="45"/>
  <c r="K16" i="45"/>
  <c r="T16" i="45" s="1"/>
  <c r="S15" i="45"/>
  <c r="R15" i="45"/>
  <c r="Q15" i="45"/>
  <c r="P15" i="45"/>
  <c r="O15" i="45"/>
  <c r="N15" i="45"/>
  <c r="L15" i="45"/>
  <c r="K15" i="45"/>
  <c r="S14" i="45"/>
  <c r="R14" i="45"/>
  <c r="Q14" i="45"/>
  <c r="P14" i="45"/>
  <c r="O14" i="45"/>
  <c r="N14" i="45"/>
  <c r="L14" i="45"/>
  <c r="K14" i="45"/>
  <c r="S13" i="45"/>
  <c r="R13" i="45"/>
  <c r="Q13" i="45"/>
  <c r="P13" i="45"/>
  <c r="O13" i="45"/>
  <c r="N13" i="45"/>
  <c r="L13" i="45"/>
  <c r="K13" i="45"/>
  <c r="T13" i="45" s="1"/>
  <c r="S12" i="45"/>
  <c r="R12" i="45"/>
  <c r="Q12" i="45"/>
  <c r="P12" i="45"/>
  <c r="O12" i="45"/>
  <c r="N12" i="45"/>
  <c r="M12" i="45"/>
  <c r="K12" i="45"/>
  <c r="S11" i="45"/>
  <c r="R11" i="45"/>
  <c r="Q11" i="45"/>
  <c r="P11" i="45"/>
  <c r="O11" i="45"/>
  <c r="N11" i="45"/>
  <c r="M11" i="45"/>
  <c r="K11" i="45"/>
  <c r="S10" i="45"/>
  <c r="R10" i="45"/>
  <c r="Q10" i="45"/>
  <c r="P10" i="45"/>
  <c r="O10" i="45"/>
  <c r="N10" i="45"/>
  <c r="M10" i="45"/>
  <c r="K10" i="45"/>
  <c r="T10" i="45" s="1"/>
  <c r="S9" i="45"/>
  <c r="R9" i="45"/>
  <c r="Q9" i="45"/>
  <c r="P9" i="45"/>
  <c r="O9" i="45"/>
  <c r="N9" i="45"/>
  <c r="M9" i="45"/>
  <c r="L9" i="45"/>
  <c r="S8" i="45"/>
  <c r="R8" i="45"/>
  <c r="Q8" i="45"/>
  <c r="P8" i="45"/>
  <c r="O8" i="45"/>
  <c r="N8" i="45"/>
  <c r="M8" i="45"/>
  <c r="L8" i="45"/>
  <c r="S7" i="45"/>
  <c r="R7" i="45"/>
  <c r="Q7" i="45"/>
  <c r="P7" i="45"/>
  <c r="O7" i="45"/>
  <c r="N7" i="45"/>
  <c r="M7" i="45"/>
  <c r="L7" i="45"/>
  <c r="T7" i="45" s="1"/>
  <c r="E5" i="45"/>
  <c r="C5" i="45"/>
  <c r="S71" i="44"/>
  <c r="L71" i="44"/>
  <c r="K71" i="44"/>
  <c r="J71" i="44"/>
  <c r="S70" i="44"/>
  <c r="L70" i="44"/>
  <c r="K70" i="44"/>
  <c r="J70" i="44"/>
  <c r="S69" i="44"/>
  <c r="L69" i="44"/>
  <c r="K69" i="44"/>
  <c r="J69" i="44"/>
  <c r="S68" i="44"/>
  <c r="L68" i="44"/>
  <c r="K68" i="44"/>
  <c r="J68" i="44"/>
  <c r="S67" i="44"/>
  <c r="L67" i="44"/>
  <c r="K67" i="44"/>
  <c r="J67" i="44"/>
  <c r="S66" i="44"/>
  <c r="L66" i="44"/>
  <c r="K66" i="44"/>
  <c r="J66" i="44"/>
  <c r="S65" i="44"/>
  <c r="L65" i="44"/>
  <c r="K65" i="44"/>
  <c r="J65" i="44"/>
  <c r="S64" i="44"/>
  <c r="L64" i="44"/>
  <c r="K64" i="44"/>
  <c r="J64" i="44"/>
  <c r="S63" i="44"/>
  <c r="L63" i="44"/>
  <c r="K63" i="44"/>
  <c r="J63" i="44"/>
  <c r="S62" i="44"/>
  <c r="L62" i="44"/>
  <c r="K62" i="44"/>
  <c r="J62" i="44"/>
  <c r="S61" i="44"/>
  <c r="L61" i="44"/>
  <c r="K61" i="44"/>
  <c r="J61" i="44"/>
  <c r="S60" i="44"/>
  <c r="L60" i="44"/>
  <c r="K60" i="44"/>
  <c r="J60" i="44"/>
  <c r="S59" i="44"/>
  <c r="L59" i="44"/>
  <c r="K59" i="44"/>
  <c r="J59" i="44"/>
  <c r="S58" i="44"/>
  <c r="L58" i="44"/>
  <c r="K58" i="44"/>
  <c r="J58" i="44"/>
  <c r="S57" i="44"/>
  <c r="L57" i="44"/>
  <c r="K57" i="44"/>
  <c r="J57" i="44"/>
  <c r="S56" i="44"/>
  <c r="L56" i="44"/>
  <c r="K56" i="44"/>
  <c r="J56" i="44"/>
  <c r="S55" i="44"/>
  <c r="L55" i="44"/>
  <c r="K55" i="44"/>
  <c r="J55" i="44"/>
  <c r="S54" i="44"/>
  <c r="L54" i="44"/>
  <c r="K54" i="44"/>
  <c r="J54" i="44"/>
  <c r="S53" i="44"/>
  <c r="L53" i="44"/>
  <c r="K53" i="44"/>
  <c r="J53" i="44"/>
  <c r="S52" i="44"/>
  <c r="L52" i="44"/>
  <c r="K52" i="44"/>
  <c r="J52" i="44"/>
  <c r="S51" i="44"/>
  <c r="L51" i="44"/>
  <c r="K51" i="44"/>
  <c r="J51" i="44"/>
  <c r="S50" i="44"/>
  <c r="L50" i="44"/>
  <c r="K50" i="44"/>
  <c r="J50" i="44"/>
  <c r="S49" i="44"/>
  <c r="L49" i="44"/>
  <c r="K49" i="44"/>
  <c r="J49" i="44"/>
  <c r="S48" i="44"/>
  <c r="L48" i="44"/>
  <c r="K48" i="44"/>
  <c r="J48" i="44"/>
  <c r="S47" i="44"/>
  <c r="L47" i="44"/>
  <c r="K47" i="44"/>
  <c r="J47" i="44"/>
  <c r="S46" i="44"/>
  <c r="L46" i="44"/>
  <c r="K46" i="44"/>
  <c r="J46" i="44"/>
  <c r="S45" i="44"/>
  <c r="L45" i="44"/>
  <c r="K45" i="44"/>
  <c r="J45" i="44"/>
  <c r="S44" i="44"/>
  <c r="L44" i="44"/>
  <c r="K44" i="44"/>
  <c r="J44" i="44"/>
  <c r="S43" i="44"/>
  <c r="L43" i="44"/>
  <c r="K43" i="44"/>
  <c r="J43" i="44"/>
  <c r="S42" i="44"/>
  <c r="L42" i="44"/>
  <c r="K42" i="44"/>
  <c r="J42" i="44"/>
  <c r="S41" i="44"/>
  <c r="L41" i="44"/>
  <c r="K41" i="44"/>
  <c r="J41" i="44"/>
  <c r="S40" i="44"/>
  <c r="L40" i="44"/>
  <c r="K40" i="44"/>
  <c r="J40" i="44"/>
  <c r="S39" i="44"/>
  <c r="L39" i="44"/>
  <c r="K39" i="44"/>
  <c r="J39" i="44"/>
  <c r="S38" i="44"/>
  <c r="L38" i="44"/>
  <c r="K38" i="44"/>
  <c r="J38" i="44"/>
  <c r="S37" i="44"/>
  <c r="L37" i="44"/>
  <c r="K37" i="44"/>
  <c r="J37" i="44"/>
  <c r="S36" i="44"/>
  <c r="L36" i="44"/>
  <c r="K36" i="44"/>
  <c r="J36" i="44"/>
  <c r="R33" i="44"/>
  <c r="Q33" i="44"/>
  <c r="P33" i="44"/>
  <c r="O33" i="44"/>
  <c r="N33" i="44"/>
  <c r="M33" i="44"/>
  <c r="L33" i="44"/>
  <c r="K33" i="44"/>
  <c r="R32" i="44"/>
  <c r="Q32" i="44"/>
  <c r="P32" i="44"/>
  <c r="O32" i="44"/>
  <c r="N32" i="44"/>
  <c r="M32" i="44"/>
  <c r="L32" i="44"/>
  <c r="K32" i="44"/>
  <c r="R31" i="44"/>
  <c r="Q31" i="44"/>
  <c r="P31" i="44"/>
  <c r="O31" i="44"/>
  <c r="N31" i="44"/>
  <c r="M31" i="44"/>
  <c r="L31" i="44"/>
  <c r="K31" i="44"/>
  <c r="T31" i="44" s="1"/>
  <c r="S30" i="44"/>
  <c r="Q30" i="44"/>
  <c r="P30" i="44"/>
  <c r="O30" i="44"/>
  <c r="N30" i="44"/>
  <c r="M30" i="44"/>
  <c r="L30" i="44"/>
  <c r="K30" i="44"/>
  <c r="S29" i="44"/>
  <c r="Q29" i="44"/>
  <c r="P29" i="44"/>
  <c r="O29" i="44"/>
  <c r="N29" i="44"/>
  <c r="M29" i="44"/>
  <c r="L29" i="44"/>
  <c r="K29" i="44"/>
  <c r="S28" i="44"/>
  <c r="Q28" i="44"/>
  <c r="P28" i="44"/>
  <c r="O28" i="44"/>
  <c r="N28" i="44"/>
  <c r="M28" i="44"/>
  <c r="L28" i="44"/>
  <c r="K28" i="44"/>
  <c r="T28" i="44" s="1"/>
  <c r="S27" i="44"/>
  <c r="R27" i="44"/>
  <c r="P27" i="44"/>
  <c r="O27" i="44"/>
  <c r="N27" i="44"/>
  <c r="M27" i="44"/>
  <c r="L27" i="44"/>
  <c r="K27" i="44"/>
  <c r="S26" i="44"/>
  <c r="R26" i="44"/>
  <c r="P26" i="44"/>
  <c r="O26" i="44"/>
  <c r="N26" i="44"/>
  <c r="M26" i="44"/>
  <c r="L26" i="44"/>
  <c r="K26" i="44"/>
  <c r="S25" i="44"/>
  <c r="R25" i="44"/>
  <c r="P25" i="44"/>
  <c r="O25" i="44"/>
  <c r="N25" i="44"/>
  <c r="M25" i="44"/>
  <c r="L25" i="44"/>
  <c r="K25" i="44"/>
  <c r="T25" i="44" s="1"/>
  <c r="S24" i="44"/>
  <c r="R24" i="44"/>
  <c r="Q24" i="44"/>
  <c r="O24" i="44"/>
  <c r="N24" i="44"/>
  <c r="M24" i="44"/>
  <c r="L24" i="44"/>
  <c r="K24" i="44"/>
  <c r="S23" i="44"/>
  <c r="R23" i="44"/>
  <c r="Q23" i="44"/>
  <c r="O23" i="44"/>
  <c r="N23" i="44"/>
  <c r="M23" i="44"/>
  <c r="L23" i="44"/>
  <c r="K23" i="44"/>
  <c r="S22" i="44"/>
  <c r="R22" i="44"/>
  <c r="Q22" i="44"/>
  <c r="O22" i="44"/>
  <c r="N22" i="44"/>
  <c r="M22" i="44"/>
  <c r="L22" i="44"/>
  <c r="K22" i="44"/>
  <c r="T22" i="44" s="1"/>
  <c r="S21" i="44"/>
  <c r="R21" i="44"/>
  <c r="Q21" i="44"/>
  <c r="P21" i="44"/>
  <c r="N21" i="44"/>
  <c r="M21" i="44"/>
  <c r="L21" i="44"/>
  <c r="K21" i="44"/>
  <c r="S20" i="44"/>
  <c r="R20" i="44"/>
  <c r="Q20" i="44"/>
  <c r="P20" i="44"/>
  <c r="N20" i="44"/>
  <c r="M20" i="44"/>
  <c r="L20" i="44"/>
  <c r="K20" i="44"/>
  <c r="S19" i="44"/>
  <c r="R19" i="44"/>
  <c r="Q19" i="44"/>
  <c r="P19" i="44"/>
  <c r="N19" i="44"/>
  <c r="M19" i="44"/>
  <c r="L19" i="44"/>
  <c r="K19" i="44"/>
  <c r="T19" i="44" s="1"/>
  <c r="S18" i="44"/>
  <c r="R18" i="44"/>
  <c r="Q18" i="44"/>
  <c r="P18" i="44"/>
  <c r="O18" i="44"/>
  <c r="M18" i="44"/>
  <c r="L18" i="44"/>
  <c r="K18" i="44"/>
  <c r="S17" i="44"/>
  <c r="R17" i="44"/>
  <c r="Q17" i="44"/>
  <c r="P17" i="44"/>
  <c r="O17" i="44"/>
  <c r="M17" i="44"/>
  <c r="L17" i="44"/>
  <c r="K17" i="44"/>
  <c r="S16" i="44"/>
  <c r="R16" i="44"/>
  <c r="Q16" i="44"/>
  <c r="P16" i="44"/>
  <c r="O16" i="44"/>
  <c r="M16" i="44"/>
  <c r="L16" i="44"/>
  <c r="K16" i="44"/>
  <c r="T16" i="44" s="1"/>
  <c r="S15" i="44"/>
  <c r="R15" i="44"/>
  <c r="Q15" i="44"/>
  <c r="P15" i="44"/>
  <c r="O15" i="44"/>
  <c r="N15" i="44"/>
  <c r="L15" i="44"/>
  <c r="K15" i="44"/>
  <c r="S14" i="44"/>
  <c r="R14" i="44"/>
  <c r="Q14" i="44"/>
  <c r="P14" i="44"/>
  <c r="O14" i="44"/>
  <c r="N14" i="44"/>
  <c r="L14" i="44"/>
  <c r="K14" i="44"/>
  <c r="S13" i="44"/>
  <c r="R13" i="44"/>
  <c r="Q13" i="44"/>
  <c r="P13" i="44"/>
  <c r="O13" i="44"/>
  <c r="N13" i="44"/>
  <c r="L13" i="44"/>
  <c r="K13" i="44"/>
  <c r="T13" i="44" s="1"/>
  <c r="S12" i="44"/>
  <c r="R12" i="44"/>
  <c r="Q12" i="44"/>
  <c r="P12" i="44"/>
  <c r="O12" i="44"/>
  <c r="N12" i="44"/>
  <c r="M12" i="44"/>
  <c r="K12" i="44"/>
  <c r="S11" i="44"/>
  <c r="R11" i="44"/>
  <c r="Q11" i="44"/>
  <c r="P11" i="44"/>
  <c r="O11" i="44"/>
  <c r="N11" i="44"/>
  <c r="M11" i="44"/>
  <c r="K11" i="44"/>
  <c r="S10" i="44"/>
  <c r="R10" i="44"/>
  <c r="Q10" i="44"/>
  <c r="P10" i="44"/>
  <c r="O10" i="44"/>
  <c r="N10" i="44"/>
  <c r="M10" i="44"/>
  <c r="K10" i="44"/>
  <c r="T10" i="44" s="1"/>
  <c r="S9" i="44"/>
  <c r="R9" i="44"/>
  <c r="Q9" i="44"/>
  <c r="P9" i="44"/>
  <c r="O9" i="44"/>
  <c r="N9" i="44"/>
  <c r="M9" i="44"/>
  <c r="L9" i="44"/>
  <c r="S8" i="44"/>
  <c r="R8" i="44"/>
  <c r="Q8" i="44"/>
  <c r="P8" i="44"/>
  <c r="O8" i="44"/>
  <c r="N8" i="44"/>
  <c r="M8" i="44"/>
  <c r="L8" i="44"/>
  <c r="S7" i="44"/>
  <c r="R7" i="44"/>
  <c r="Q7" i="44"/>
  <c r="P7" i="44"/>
  <c r="O7" i="44"/>
  <c r="N7" i="44"/>
  <c r="M7" i="44"/>
  <c r="L7" i="44"/>
  <c r="T7" i="44" s="1"/>
  <c r="E5" i="44"/>
  <c r="C5" i="44"/>
  <c r="S60" i="43"/>
  <c r="L60" i="43"/>
  <c r="K60" i="43"/>
  <c r="J60" i="43"/>
  <c r="S59" i="43"/>
  <c r="L59" i="43"/>
  <c r="K59" i="43"/>
  <c r="J59" i="43"/>
  <c r="S58" i="43"/>
  <c r="L58" i="43"/>
  <c r="K58" i="43"/>
  <c r="J58" i="43"/>
  <c r="S57" i="43"/>
  <c r="L57" i="43"/>
  <c r="K57" i="43"/>
  <c r="J57" i="43"/>
  <c r="S56" i="43"/>
  <c r="L56" i="43"/>
  <c r="K56" i="43"/>
  <c r="J56" i="43"/>
  <c r="S55" i="43"/>
  <c r="L55" i="43"/>
  <c r="K55" i="43"/>
  <c r="J55" i="43"/>
  <c r="S54" i="43"/>
  <c r="L54" i="43"/>
  <c r="K54" i="43"/>
  <c r="J54" i="43"/>
  <c r="S53" i="43"/>
  <c r="L53" i="43"/>
  <c r="K53" i="43"/>
  <c r="J53" i="43"/>
  <c r="S52" i="43"/>
  <c r="L52" i="43"/>
  <c r="K52" i="43"/>
  <c r="J52" i="43"/>
  <c r="S51" i="43"/>
  <c r="L51" i="43"/>
  <c r="K51" i="43"/>
  <c r="J51" i="43"/>
  <c r="S50" i="43"/>
  <c r="L50" i="43"/>
  <c r="K50" i="43"/>
  <c r="J50" i="43"/>
  <c r="S49" i="43"/>
  <c r="L49" i="43"/>
  <c r="K49" i="43"/>
  <c r="J49" i="43"/>
  <c r="S48" i="43"/>
  <c r="L48" i="43"/>
  <c r="K48" i="43"/>
  <c r="J48" i="43"/>
  <c r="S47" i="43"/>
  <c r="L47" i="43"/>
  <c r="K47" i="43"/>
  <c r="J47" i="43"/>
  <c r="S46" i="43"/>
  <c r="L46" i="43"/>
  <c r="K46" i="43"/>
  <c r="J46" i="43"/>
  <c r="S45" i="43"/>
  <c r="L45" i="43"/>
  <c r="K45" i="43"/>
  <c r="J45" i="43"/>
  <c r="S44" i="43"/>
  <c r="L44" i="43"/>
  <c r="K44" i="43"/>
  <c r="J44" i="43"/>
  <c r="S43" i="43"/>
  <c r="L43" i="43"/>
  <c r="K43" i="43"/>
  <c r="J43" i="43"/>
  <c r="S42" i="43"/>
  <c r="L42" i="43"/>
  <c r="K42" i="43"/>
  <c r="J42" i="43"/>
  <c r="S41" i="43"/>
  <c r="L41" i="43"/>
  <c r="K41" i="43"/>
  <c r="J41" i="43"/>
  <c r="S40" i="43"/>
  <c r="L40" i="43"/>
  <c r="K40" i="43"/>
  <c r="J40" i="43"/>
  <c r="S39" i="43"/>
  <c r="L39" i="43"/>
  <c r="K39" i="43"/>
  <c r="J39" i="43"/>
  <c r="S38" i="43"/>
  <c r="L38" i="43"/>
  <c r="K38" i="43"/>
  <c r="J38" i="43"/>
  <c r="S37" i="43"/>
  <c r="L37" i="43"/>
  <c r="K37" i="43"/>
  <c r="J37" i="43"/>
  <c r="S36" i="43"/>
  <c r="L36" i="43"/>
  <c r="K36" i="43"/>
  <c r="J36" i="43"/>
  <c r="S35" i="43"/>
  <c r="L35" i="43"/>
  <c r="K35" i="43"/>
  <c r="J35" i="43"/>
  <c r="S34" i="43"/>
  <c r="L34" i="43"/>
  <c r="K34" i="43"/>
  <c r="J34" i="43"/>
  <c r="S33" i="43"/>
  <c r="L33" i="43"/>
  <c r="E5" i="43" s="1"/>
  <c r="K33" i="43"/>
  <c r="J33" i="43"/>
  <c r="Q30" i="43"/>
  <c r="P30" i="43"/>
  <c r="O30" i="43"/>
  <c r="N30" i="43"/>
  <c r="M30" i="43"/>
  <c r="L30" i="43"/>
  <c r="K30" i="43"/>
  <c r="Q29" i="43"/>
  <c r="P29" i="43"/>
  <c r="O29" i="43"/>
  <c r="N29" i="43"/>
  <c r="M29" i="43"/>
  <c r="L29" i="43"/>
  <c r="K29" i="43"/>
  <c r="S28" i="43"/>
  <c r="Q28" i="43"/>
  <c r="P28" i="43"/>
  <c r="O28" i="43"/>
  <c r="N28" i="43"/>
  <c r="M28" i="43"/>
  <c r="L28" i="43"/>
  <c r="K28" i="43"/>
  <c r="R27" i="43"/>
  <c r="P27" i="43"/>
  <c r="O27" i="43"/>
  <c r="N27" i="43"/>
  <c r="M27" i="43"/>
  <c r="L27" i="43"/>
  <c r="K27" i="43"/>
  <c r="R26" i="43"/>
  <c r="P26" i="43"/>
  <c r="O26" i="43"/>
  <c r="N26" i="43"/>
  <c r="M26" i="43"/>
  <c r="L26" i="43"/>
  <c r="K26" i="43"/>
  <c r="S25" i="43"/>
  <c r="R25" i="43"/>
  <c r="P25" i="43"/>
  <c r="O25" i="43"/>
  <c r="N25" i="43"/>
  <c r="M25" i="43"/>
  <c r="L25" i="43"/>
  <c r="K25" i="43"/>
  <c r="R24" i="43"/>
  <c r="Q24" i="43"/>
  <c r="O24" i="43"/>
  <c r="N24" i="43"/>
  <c r="M24" i="43"/>
  <c r="L24" i="43"/>
  <c r="K24" i="43"/>
  <c r="R23" i="43"/>
  <c r="Q23" i="43"/>
  <c r="O23" i="43"/>
  <c r="N23" i="43"/>
  <c r="M23" i="43"/>
  <c r="L23" i="43"/>
  <c r="K23" i="43"/>
  <c r="S22" i="43"/>
  <c r="R22" i="43"/>
  <c r="Q22" i="43"/>
  <c r="O22" i="43"/>
  <c r="N22" i="43"/>
  <c r="M22" i="43"/>
  <c r="L22" i="43"/>
  <c r="K22" i="43"/>
  <c r="R21" i="43"/>
  <c r="Q21" i="43"/>
  <c r="P21" i="43"/>
  <c r="N21" i="43"/>
  <c r="M21" i="43"/>
  <c r="L21" i="43"/>
  <c r="K21" i="43"/>
  <c r="R20" i="43"/>
  <c r="Q20" i="43"/>
  <c r="P20" i="43"/>
  <c r="N20" i="43"/>
  <c r="M20" i="43"/>
  <c r="L20" i="43"/>
  <c r="K20" i="43"/>
  <c r="S19" i="43"/>
  <c r="R19" i="43"/>
  <c r="Q19" i="43"/>
  <c r="P19" i="43"/>
  <c r="N19" i="43"/>
  <c r="M19" i="43"/>
  <c r="L19" i="43"/>
  <c r="K19" i="43"/>
  <c r="R18" i="43"/>
  <c r="Q18" i="43"/>
  <c r="P18" i="43"/>
  <c r="O18" i="43"/>
  <c r="M18" i="43"/>
  <c r="L18" i="43"/>
  <c r="K18" i="43"/>
  <c r="R17" i="43"/>
  <c r="Q17" i="43"/>
  <c r="P17" i="43"/>
  <c r="O17" i="43"/>
  <c r="M17" i="43"/>
  <c r="L17" i="43"/>
  <c r="K17" i="43"/>
  <c r="S16" i="43"/>
  <c r="R16" i="43"/>
  <c r="Q16" i="43"/>
  <c r="P16" i="43"/>
  <c r="O16" i="43"/>
  <c r="M16" i="43"/>
  <c r="L16" i="43"/>
  <c r="K16" i="43"/>
  <c r="R15" i="43"/>
  <c r="Q15" i="43"/>
  <c r="P15" i="43"/>
  <c r="O15" i="43"/>
  <c r="N15" i="43"/>
  <c r="L15" i="43"/>
  <c r="K15" i="43"/>
  <c r="R14" i="43"/>
  <c r="Q14" i="43"/>
  <c r="P14" i="43"/>
  <c r="O14" i="43"/>
  <c r="N14" i="43"/>
  <c r="L14" i="43"/>
  <c r="K14" i="43"/>
  <c r="S13" i="43"/>
  <c r="R13" i="43"/>
  <c r="Q13" i="43"/>
  <c r="P13" i="43"/>
  <c r="O13" i="43"/>
  <c r="N13" i="43"/>
  <c r="L13" i="43"/>
  <c r="K13" i="43"/>
  <c r="R12" i="43"/>
  <c r="Q12" i="43"/>
  <c r="P12" i="43"/>
  <c r="O12" i="43"/>
  <c r="N12" i="43"/>
  <c r="M12" i="43"/>
  <c r="K12" i="43"/>
  <c r="R11" i="43"/>
  <c r="Q11" i="43"/>
  <c r="P11" i="43"/>
  <c r="O11" i="43"/>
  <c r="N11" i="43"/>
  <c r="M11" i="43"/>
  <c r="K11" i="43"/>
  <c r="S10" i="43"/>
  <c r="R10" i="43"/>
  <c r="Q10" i="43"/>
  <c r="P10" i="43"/>
  <c r="O10" i="43"/>
  <c r="N10" i="43"/>
  <c r="M10" i="43"/>
  <c r="K10" i="43"/>
  <c r="R9" i="43"/>
  <c r="Q9" i="43"/>
  <c r="P9" i="43"/>
  <c r="O9" i="43"/>
  <c r="N9" i="43"/>
  <c r="M9" i="43"/>
  <c r="L9" i="43"/>
  <c r="R8" i="43"/>
  <c r="Q8" i="43"/>
  <c r="P8" i="43"/>
  <c r="O8" i="43"/>
  <c r="N8" i="43"/>
  <c r="M8" i="43"/>
  <c r="L8" i="43"/>
  <c r="S7" i="43"/>
  <c r="R7" i="43"/>
  <c r="Q7" i="43"/>
  <c r="P7" i="43"/>
  <c r="O7" i="43"/>
  <c r="N7" i="43"/>
  <c r="M7" i="43"/>
  <c r="L7" i="43"/>
  <c r="C5" i="43"/>
  <c r="L1" i="43"/>
  <c r="S60" i="42"/>
  <c r="L60" i="42"/>
  <c r="K60" i="42"/>
  <c r="J60" i="42"/>
  <c r="S59" i="42"/>
  <c r="L59" i="42"/>
  <c r="K59" i="42"/>
  <c r="J59" i="42"/>
  <c r="S58" i="42"/>
  <c r="L58" i="42"/>
  <c r="K58" i="42"/>
  <c r="J58" i="42"/>
  <c r="S57" i="42"/>
  <c r="L57" i="42"/>
  <c r="K57" i="42"/>
  <c r="J57" i="42"/>
  <c r="S56" i="42"/>
  <c r="L56" i="42"/>
  <c r="K56" i="42"/>
  <c r="J56" i="42"/>
  <c r="S55" i="42"/>
  <c r="L55" i="42"/>
  <c r="K55" i="42"/>
  <c r="J55" i="42"/>
  <c r="S54" i="42"/>
  <c r="L54" i="42"/>
  <c r="K54" i="42"/>
  <c r="J54" i="42"/>
  <c r="S53" i="42"/>
  <c r="L53" i="42"/>
  <c r="K53" i="42"/>
  <c r="J53" i="42"/>
  <c r="S52" i="42"/>
  <c r="L52" i="42"/>
  <c r="K52" i="42"/>
  <c r="J52" i="42"/>
  <c r="S51" i="42"/>
  <c r="L51" i="42"/>
  <c r="K51" i="42"/>
  <c r="J51" i="42"/>
  <c r="S50" i="42"/>
  <c r="L50" i="42"/>
  <c r="K50" i="42"/>
  <c r="J50" i="42"/>
  <c r="S49" i="42"/>
  <c r="L49" i="42"/>
  <c r="K49" i="42"/>
  <c r="J49" i="42"/>
  <c r="S48" i="42"/>
  <c r="L48" i="42"/>
  <c r="K48" i="42"/>
  <c r="J48" i="42"/>
  <c r="S47" i="42"/>
  <c r="L47" i="42"/>
  <c r="K47" i="42"/>
  <c r="J47" i="42"/>
  <c r="S46" i="42"/>
  <c r="L46" i="42"/>
  <c r="K46" i="42"/>
  <c r="J46" i="42"/>
  <c r="S45" i="42"/>
  <c r="L45" i="42"/>
  <c r="K45" i="42"/>
  <c r="J45" i="42"/>
  <c r="S44" i="42"/>
  <c r="L44" i="42"/>
  <c r="K44" i="42"/>
  <c r="J44" i="42"/>
  <c r="S43" i="42"/>
  <c r="L43" i="42"/>
  <c r="K43" i="42"/>
  <c r="J43" i="42"/>
  <c r="S42" i="42"/>
  <c r="L42" i="42"/>
  <c r="K42" i="42"/>
  <c r="J42" i="42"/>
  <c r="S41" i="42"/>
  <c r="L41" i="42"/>
  <c r="K41" i="42"/>
  <c r="J41" i="42"/>
  <c r="S40" i="42"/>
  <c r="L40" i="42"/>
  <c r="K40" i="42"/>
  <c r="J40" i="42"/>
  <c r="S39" i="42"/>
  <c r="L39" i="42"/>
  <c r="K39" i="42"/>
  <c r="J39" i="42"/>
  <c r="S38" i="42"/>
  <c r="L38" i="42"/>
  <c r="K38" i="42"/>
  <c r="J38" i="42"/>
  <c r="S37" i="42"/>
  <c r="L37" i="42"/>
  <c r="K37" i="42"/>
  <c r="J37" i="42"/>
  <c r="S36" i="42"/>
  <c r="L36" i="42"/>
  <c r="K36" i="42"/>
  <c r="J36" i="42"/>
  <c r="S35" i="42"/>
  <c r="L35" i="42"/>
  <c r="K35" i="42"/>
  <c r="J35" i="42"/>
  <c r="S34" i="42"/>
  <c r="L34" i="42"/>
  <c r="K34" i="42"/>
  <c r="J34" i="42"/>
  <c r="S33" i="42"/>
  <c r="L33" i="42"/>
  <c r="E5" i="42" s="1"/>
  <c r="K33" i="42"/>
  <c r="J33" i="42"/>
  <c r="Q30" i="42"/>
  <c r="P30" i="42"/>
  <c r="O30" i="42"/>
  <c r="N30" i="42"/>
  <c r="M30" i="42"/>
  <c r="L30" i="42"/>
  <c r="K30" i="42"/>
  <c r="Q29" i="42"/>
  <c r="P29" i="42"/>
  <c r="O29" i="42"/>
  <c r="N29" i="42"/>
  <c r="M29" i="42"/>
  <c r="L29" i="42"/>
  <c r="K29" i="42"/>
  <c r="S28" i="42"/>
  <c r="Q28" i="42"/>
  <c r="P28" i="42"/>
  <c r="O28" i="42"/>
  <c r="N28" i="42"/>
  <c r="M28" i="42"/>
  <c r="L28" i="42"/>
  <c r="K28" i="42"/>
  <c r="R27" i="42"/>
  <c r="P27" i="42"/>
  <c r="O27" i="42"/>
  <c r="N27" i="42"/>
  <c r="M27" i="42"/>
  <c r="L27" i="42"/>
  <c r="K27" i="42"/>
  <c r="R26" i="42"/>
  <c r="P26" i="42"/>
  <c r="O26" i="42"/>
  <c r="N26" i="42"/>
  <c r="M26" i="42"/>
  <c r="L26" i="42"/>
  <c r="K26" i="42"/>
  <c r="S25" i="42"/>
  <c r="R25" i="42"/>
  <c r="P25" i="42"/>
  <c r="O25" i="42"/>
  <c r="N25" i="42"/>
  <c r="M25" i="42"/>
  <c r="L25" i="42"/>
  <c r="K25" i="42"/>
  <c r="R24" i="42"/>
  <c r="Q24" i="42"/>
  <c r="O24" i="42"/>
  <c r="N24" i="42"/>
  <c r="M24" i="42"/>
  <c r="L24" i="42"/>
  <c r="K24" i="42"/>
  <c r="R23" i="42"/>
  <c r="Q23" i="42"/>
  <c r="O23" i="42"/>
  <c r="N23" i="42"/>
  <c r="M23" i="42"/>
  <c r="L23" i="42"/>
  <c r="K23" i="42"/>
  <c r="S22" i="42"/>
  <c r="R22" i="42"/>
  <c r="Q22" i="42"/>
  <c r="O22" i="42"/>
  <c r="N22" i="42"/>
  <c r="M22" i="42"/>
  <c r="L22" i="42"/>
  <c r="K22" i="42"/>
  <c r="R21" i="42"/>
  <c r="Q21" i="42"/>
  <c r="P21" i="42"/>
  <c r="N21" i="42"/>
  <c r="M21" i="42"/>
  <c r="L21" i="42"/>
  <c r="K21" i="42"/>
  <c r="R20" i="42"/>
  <c r="Q20" i="42"/>
  <c r="P20" i="42"/>
  <c r="N20" i="42"/>
  <c r="M20" i="42"/>
  <c r="L20" i="42"/>
  <c r="K20" i="42"/>
  <c r="S19" i="42"/>
  <c r="R19" i="42"/>
  <c r="Q19" i="42"/>
  <c r="P19" i="42"/>
  <c r="N19" i="42"/>
  <c r="M19" i="42"/>
  <c r="L19" i="42"/>
  <c r="K19" i="42"/>
  <c r="R18" i="42"/>
  <c r="Q18" i="42"/>
  <c r="P18" i="42"/>
  <c r="O18" i="42"/>
  <c r="M18" i="42"/>
  <c r="L18" i="42"/>
  <c r="K18" i="42"/>
  <c r="R17" i="42"/>
  <c r="Q17" i="42"/>
  <c r="P17" i="42"/>
  <c r="O17" i="42"/>
  <c r="M17" i="42"/>
  <c r="L17" i="42"/>
  <c r="K17" i="42"/>
  <c r="S16" i="42"/>
  <c r="R16" i="42"/>
  <c r="Q16" i="42"/>
  <c r="P16" i="42"/>
  <c r="O16" i="42"/>
  <c r="M16" i="42"/>
  <c r="L16" i="42"/>
  <c r="K16" i="42"/>
  <c r="R15" i="42"/>
  <c r="Q15" i="42"/>
  <c r="P15" i="42"/>
  <c r="O15" i="42"/>
  <c r="N15" i="42"/>
  <c r="L15" i="42"/>
  <c r="K15" i="42"/>
  <c r="R14" i="42"/>
  <c r="Q14" i="42"/>
  <c r="P14" i="42"/>
  <c r="O14" i="42"/>
  <c r="N14" i="42"/>
  <c r="L14" i="42"/>
  <c r="K14" i="42"/>
  <c r="S13" i="42"/>
  <c r="R13" i="42"/>
  <c r="Q13" i="42"/>
  <c r="P13" i="42"/>
  <c r="O13" i="42"/>
  <c r="N13" i="42"/>
  <c r="L13" i="42"/>
  <c r="K13" i="42"/>
  <c r="R12" i="42"/>
  <c r="Q12" i="42"/>
  <c r="P12" i="42"/>
  <c r="O12" i="42"/>
  <c r="N12" i="42"/>
  <c r="M12" i="42"/>
  <c r="K12" i="42"/>
  <c r="R11" i="42"/>
  <c r="Q11" i="42"/>
  <c r="P11" i="42"/>
  <c r="O11" i="42"/>
  <c r="N11" i="42"/>
  <c r="M11" i="42"/>
  <c r="K11" i="42"/>
  <c r="S10" i="42"/>
  <c r="R10" i="42"/>
  <c r="Q10" i="42"/>
  <c r="P10" i="42"/>
  <c r="O10" i="42"/>
  <c r="N10" i="42"/>
  <c r="M10" i="42"/>
  <c r="K10" i="42"/>
  <c r="R9" i="42"/>
  <c r="Q9" i="42"/>
  <c r="P9" i="42"/>
  <c r="O9" i="42"/>
  <c r="N9" i="42"/>
  <c r="M9" i="42"/>
  <c r="L9" i="42"/>
  <c r="R8" i="42"/>
  <c r="Q8" i="42"/>
  <c r="P8" i="42"/>
  <c r="O8" i="42"/>
  <c r="N8" i="42"/>
  <c r="M8" i="42"/>
  <c r="L8" i="42"/>
  <c r="S7" i="42"/>
  <c r="R7" i="42"/>
  <c r="Q7" i="42"/>
  <c r="P7" i="42"/>
  <c r="O7" i="42"/>
  <c r="N7" i="42"/>
  <c r="M7" i="42"/>
  <c r="L7" i="42"/>
  <c r="C5" i="42"/>
  <c r="L1" i="42"/>
  <c r="S60" i="41"/>
  <c r="L60" i="41"/>
  <c r="K60" i="41"/>
  <c r="J60" i="41"/>
  <c r="S59" i="41"/>
  <c r="L59" i="41"/>
  <c r="K59" i="41"/>
  <c r="J59" i="41"/>
  <c r="S58" i="41"/>
  <c r="L58" i="41"/>
  <c r="K58" i="41"/>
  <c r="J58" i="41"/>
  <c r="S57" i="41"/>
  <c r="L57" i="41"/>
  <c r="K57" i="41"/>
  <c r="J57" i="41"/>
  <c r="S56" i="41"/>
  <c r="L56" i="41"/>
  <c r="K56" i="41"/>
  <c r="J56" i="41"/>
  <c r="S55" i="41"/>
  <c r="L55" i="41"/>
  <c r="K55" i="41"/>
  <c r="J55" i="41"/>
  <c r="S54" i="41"/>
  <c r="L54" i="41"/>
  <c r="K54" i="41"/>
  <c r="J54" i="41"/>
  <c r="S53" i="41"/>
  <c r="L53" i="41"/>
  <c r="K53" i="41"/>
  <c r="J53" i="41"/>
  <c r="S52" i="41"/>
  <c r="L52" i="41"/>
  <c r="K52" i="41"/>
  <c r="J52" i="41"/>
  <c r="S51" i="41"/>
  <c r="L51" i="41"/>
  <c r="K51" i="41"/>
  <c r="J51" i="41"/>
  <c r="S50" i="41"/>
  <c r="L50" i="41"/>
  <c r="K50" i="41"/>
  <c r="J50" i="41"/>
  <c r="S49" i="41"/>
  <c r="L49" i="41"/>
  <c r="K49" i="41"/>
  <c r="J49" i="41"/>
  <c r="S48" i="41"/>
  <c r="L48" i="41"/>
  <c r="K48" i="41"/>
  <c r="J48" i="41"/>
  <c r="S47" i="41"/>
  <c r="L47" i="41"/>
  <c r="K47" i="41"/>
  <c r="J47" i="41"/>
  <c r="S46" i="41"/>
  <c r="L46" i="41"/>
  <c r="K46" i="41"/>
  <c r="J46" i="41"/>
  <c r="S45" i="41"/>
  <c r="L45" i="41"/>
  <c r="K45" i="41"/>
  <c r="J45" i="41"/>
  <c r="S44" i="41"/>
  <c r="L44" i="41"/>
  <c r="K44" i="41"/>
  <c r="J44" i="41"/>
  <c r="S43" i="41"/>
  <c r="L43" i="41"/>
  <c r="K43" i="41"/>
  <c r="J43" i="41"/>
  <c r="S42" i="41"/>
  <c r="L42" i="41"/>
  <c r="K42" i="41"/>
  <c r="J42" i="41"/>
  <c r="S41" i="41"/>
  <c r="L41" i="41"/>
  <c r="K41" i="41"/>
  <c r="J41" i="41"/>
  <c r="S40" i="41"/>
  <c r="L40" i="41"/>
  <c r="K40" i="41"/>
  <c r="J40" i="41"/>
  <c r="S39" i="41"/>
  <c r="L39" i="41"/>
  <c r="K39" i="41"/>
  <c r="J39" i="41"/>
  <c r="S38" i="41"/>
  <c r="L38" i="41"/>
  <c r="K38" i="41"/>
  <c r="J38" i="41"/>
  <c r="S37" i="41"/>
  <c r="L37" i="41"/>
  <c r="K37" i="41"/>
  <c r="J37" i="41"/>
  <c r="S36" i="41"/>
  <c r="L36" i="41"/>
  <c r="K36" i="41"/>
  <c r="J36" i="41"/>
  <c r="S35" i="41"/>
  <c r="L35" i="41"/>
  <c r="K35" i="41"/>
  <c r="J35" i="41"/>
  <c r="S34" i="41"/>
  <c r="L34" i="41"/>
  <c r="K34" i="41"/>
  <c r="J34" i="41"/>
  <c r="S33" i="41"/>
  <c r="L33" i="41"/>
  <c r="K33" i="41"/>
  <c r="J33" i="41"/>
  <c r="Q30" i="41"/>
  <c r="P30" i="41"/>
  <c r="O30" i="41"/>
  <c r="N30" i="41"/>
  <c r="M30" i="41"/>
  <c r="L30" i="41"/>
  <c r="K30" i="41"/>
  <c r="Q29" i="41"/>
  <c r="P29" i="41"/>
  <c r="O29" i="41"/>
  <c r="N29" i="41"/>
  <c r="M29" i="41"/>
  <c r="L29" i="41"/>
  <c r="K29" i="41"/>
  <c r="S28" i="41"/>
  <c r="Q28" i="41"/>
  <c r="P28" i="41"/>
  <c r="O28" i="41"/>
  <c r="N28" i="41"/>
  <c r="M28" i="41"/>
  <c r="L28" i="41"/>
  <c r="K28" i="41"/>
  <c r="R27" i="41"/>
  <c r="P27" i="41"/>
  <c r="O27" i="41"/>
  <c r="N27" i="41"/>
  <c r="M27" i="41"/>
  <c r="L27" i="41"/>
  <c r="K27" i="41"/>
  <c r="R26" i="41"/>
  <c r="P26" i="41"/>
  <c r="O26" i="41"/>
  <c r="N26" i="41"/>
  <c r="M26" i="41"/>
  <c r="L26" i="41"/>
  <c r="K26" i="41"/>
  <c r="S25" i="41"/>
  <c r="R25" i="41"/>
  <c r="P25" i="41"/>
  <c r="O25" i="41"/>
  <c r="N25" i="41"/>
  <c r="M25" i="41"/>
  <c r="L25" i="41"/>
  <c r="K25" i="41"/>
  <c r="R24" i="41"/>
  <c r="Q24" i="41"/>
  <c r="O24" i="41"/>
  <c r="N24" i="41"/>
  <c r="M24" i="41"/>
  <c r="L24" i="41"/>
  <c r="K24" i="41"/>
  <c r="R23" i="41"/>
  <c r="Q23" i="41"/>
  <c r="O23" i="41"/>
  <c r="N23" i="41"/>
  <c r="M23" i="41"/>
  <c r="L23" i="41"/>
  <c r="K23" i="41"/>
  <c r="S22" i="41"/>
  <c r="R22" i="41"/>
  <c r="Q22" i="41"/>
  <c r="O22" i="41"/>
  <c r="N22" i="41"/>
  <c r="M22" i="41"/>
  <c r="L22" i="41"/>
  <c r="K22" i="41"/>
  <c r="R21" i="41"/>
  <c r="Q21" i="41"/>
  <c r="P21" i="41"/>
  <c r="N21" i="41"/>
  <c r="M21" i="41"/>
  <c r="L21" i="41"/>
  <c r="K21" i="41"/>
  <c r="R20" i="41"/>
  <c r="Q20" i="41"/>
  <c r="P20" i="41"/>
  <c r="N20" i="41"/>
  <c r="M20" i="41"/>
  <c r="L20" i="41"/>
  <c r="K20" i="41"/>
  <c r="S19" i="41"/>
  <c r="R19" i="41"/>
  <c r="Q19" i="41"/>
  <c r="P19" i="41"/>
  <c r="N19" i="41"/>
  <c r="M19" i="41"/>
  <c r="L19" i="41"/>
  <c r="K19" i="41"/>
  <c r="R18" i="41"/>
  <c r="Q18" i="41"/>
  <c r="P18" i="41"/>
  <c r="O18" i="41"/>
  <c r="M18" i="41"/>
  <c r="L18" i="41"/>
  <c r="K18" i="41"/>
  <c r="R17" i="41"/>
  <c r="Q17" i="41"/>
  <c r="P17" i="41"/>
  <c r="O17" i="41"/>
  <c r="M17" i="41"/>
  <c r="L17" i="41"/>
  <c r="K17" i="41"/>
  <c r="S16" i="41"/>
  <c r="R16" i="41"/>
  <c r="Q16" i="41"/>
  <c r="P16" i="41"/>
  <c r="O16" i="41"/>
  <c r="M16" i="41"/>
  <c r="L16" i="41"/>
  <c r="K16" i="41"/>
  <c r="R15" i="41"/>
  <c r="Q15" i="41"/>
  <c r="P15" i="41"/>
  <c r="O15" i="41"/>
  <c r="N15" i="41"/>
  <c r="L15" i="41"/>
  <c r="K15" i="41"/>
  <c r="R14" i="41"/>
  <c r="Q14" i="41"/>
  <c r="P14" i="41"/>
  <c r="O14" i="41"/>
  <c r="N14" i="41"/>
  <c r="L14" i="41"/>
  <c r="K14" i="41"/>
  <c r="S13" i="41"/>
  <c r="R13" i="41"/>
  <c r="Q13" i="41"/>
  <c r="P13" i="41"/>
  <c r="O13" i="41"/>
  <c r="N13" i="41"/>
  <c r="L13" i="41"/>
  <c r="K13" i="41"/>
  <c r="R12" i="41"/>
  <c r="Q12" i="41"/>
  <c r="P12" i="41"/>
  <c r="O12" i="41"/>
  <c r="N12" i="41"/>
  <c r="M12" i="41"/>
  <c r="K12" i="41"/>
  <c r="R11" i="41"/>
  <c r="Q11" i="41"/>
  <c r="P11" i="41"/>
  <c r="O11" i="41"/>
  <c r="N11" i="41"/>
  <c r="M11" i="41"/>
  <c r="K11" i="41"/>
  <c r="S10" i="41"/>
  <c r="R10" i="41"/>
  <c r="Q10" i="41"/>
  <c r="P10" i="41"/>
  <c r="O10" i="41"/>
  <c r="N10" i="41"/>
  <c r="M10" i="41"/>
  <c r="K10" i="41"/>
  <c r="R9" i="41"/>
  <c r="Q9" i="41"/>
  <c r="P9" i="41"/>
  <c r="O9" i="41"/>
  <c r="N9" i="41"/>
  <c r="M9" i="41"/>
  <c r="L9" i="41"/>
  <c r="R8" i="41"/>
  <c r="Q8" i="41"/>
  <c r="P8" i="41"/>
  <c r="O8" i="41"/>
  <c r="N8" i="41"/>
  <c r="M8" i="41"/>
  <c r="L8" i="41"/>
  <c r="S7" i="41"/>
  <c r="R7" i="41"/>
  <c r="Q7" i="41"/>
  <c r="P7" i="41"/>
  <c r="O7" i="41"/>
  <c r="N7" i="41"/>
  <c r="M7" i="41"/>
  <c r="L7" i="41"/>
  <c r="E5" i="41"/>
  <c r="C5" i="41"/>
  <c r="L1" i="41"/>
  <c r="S60" i="40"/>
  <c r="L60" i="40"/>
  <c r="K60" i="40"/>
  <c r="J60" i="40"/>
  <c r="S59" i="40"/>
  <c r="L59" i="40"/>
  <c r="K59" i="40"/>
  <c r="J59" i="40"/>
  <c r="S58" i="40"/>
  <c r="L58" i="40"/>
  <c r="K58" i="40"/>
  <c r="J58" i="40"/>
  <c r="S57" i="40"/>
  <c r="L57" i="40"/>
  <c r="K57" i="40"/>
  <c r="J57" i="40"/>
  <c r="S56" i="40"/>
  <c r="L56" i="40"/>
  <c r="K56" i="40"/>
  <c r="J56" i="40"/>
  <c r="S55" i="40"/>
  <c r="L55" i="40"/>
  <c r="K55" i="40"/>
  <c r="J55" i="40"/>
  <c r="S54" i="40"/>
  <c r="L54" i="40"/>
  <c r="K54" i="40"/>
  <c r="J54" i="40"/>
  <c r="S53" i="40"/>
  <c r="L53" i="40"/>
  <c r="K53" i="40"/>
  <c r="J53" i="40"/>
  <c r="S52" i="40"/>
  <c r="L52" i="40"/>
  <c r="K52" i="40"/>
  <c r="J52" i="40"/>
  <c r="S51" i="40"/>
  <c r="L51" i="40"/>
  <c r="K51" i="40"/>
  <c r="J51" i="40"/>
  <c r="S50" i="40"/>
  <c r="L50" i="40"/>
  <c r="K50" i="40"/>
  <c r="J50" i="40"/>
  <c r="S49" i="40"/>
  <c r="L49" i="40"/>
  <c r="K49" i="40"/>
  <c r="J49" i="40"/>
  <c r="S48" i="40"/>
  <c r="L48" i="40"/>
  <c r="K48" i="40"/>
  <c r="J48" i="40"/>
  <c r="S47" i="40"/>
  <c r="L47" i="40"/>
  <c r="K47" i="40"/>
  <c r="J47" i="40"/>
  <c r="S46" i="40"/>
  <c r="L46" i="40"/>
  <c r="K46" i="40"/>
  <c r="J46" i="40"/>
  <c r="S45" i="40"/>
  <c r="L45" i="40"/>
  <c r="K45" i="40"/>
  <c r="J45" i="40"/>
  <c r="S44" i="40"/>
  <c r="L44" i="40"/>
  <c r="K44" i="40"/>
  <c r="J44" i="40"/>
  <c r="S43" i="40"/>
  <c r="L43" i="40"/>
  <c r="K43" i="40"/>
  <c r="J43" i="40"/>
  <c r="S42" i="40"/>
  <c r="L42" i="40"/>
  <c r="K42" i="40"/>
  <c r="J42" i="40"/>
  <c r="S41" i="40"/>
  <c r="L41" i="40"/>
  <c r="K41" i="40"/>
  <c r="J41" i="40"/>
  <c r="S40" i="40"/>
  <c r="L40" i="40"/>
  <c r="K40" i="40"/>
  <c r="J40" i="40"/>
  <c r="S39" i="40"/>
  <c r="L39" i="40"/>
  <c r="K39" i="40"/>
  <c r="J39" i="40"/>
  <c r="S38" i="40"/>
  <c r="L38" i="40"/>
  <c r="K38" i="40"/>
  <c r="J38" i="40"/>
  <c r="S37" i="40"/>
  <c r="L37" i="40"/>
  <c r="K37" i="40"/>
  <c r="J37" i="40"/>
  <c r="S36" i="40"/>
  <c r="L36" i="40"/>
  <c r="K36" i="40"/>
  <c r="J36" i="40"/>
  <c r="S35" i="40"/>
  <c r="L35" i="40"/>
  <c r="K35" i="40"/>
  <c r="J35" i="40"/>
  <c r="S34" i="40"/>
  <c r="L34" i="40"/>
  <c r="K34" i="40"/>
  <c r="J34" i="40"/>
  <c r="S33" i="40"/>
  <c r="L33" i="40"/>
  <c r="K33" i="40"/>
  <c r="J33" i="40"/>
  <c r="Q30" i="40"/>
  <c r="P30" i="40"/>
  <c r="O30" i="40"/>
  <c r="N30" i="40"/>
  <c r="M30" i="40"/>
  <c r="L30" i="40"/>
  <c r="K30" i="40"/>
  <c r="Q29" i="40"/>
  <c r="P29" i="40"/>
  <c r="O29" i="40"/>
  <c r="N29" i="40"/>
  <c r="M29" i="40"/>
  <c r="L29" i="40"/>
  <c r="K29" i="40"/>
  <c r="S28" i="40"/>
  <c r="Q28" i="40"/>
  <c r="P28" i="40"/>
  <c r="O28" i="40"/>
  <c r="N28" i="40"/>
  <c r="M28" i="40"/>
  <c r="L28" i="40"/>
  <c r="K28" i="40"/>
  <c r="R27" i="40"/>
  <c r="P27" i="40"/>
  <c r="O27" i="40"/>
  <c r="N27" i="40"/>
  <c r="M27" i="40"/>
  <c r="L27" i="40"/>
  <c r="K27" i="40"/>
  <c r="R26" i="40"/>
  <c r="P26" i="40"/>
  <c r="O26" i="40"/>
  <c r="N26" i="40"/>
  <c r="M26" i="40"/>
  <c r="L26" i="40"/>
  <c r="K26" i="40"/>
  <c r="S25" i="40"/>
  <c r="R25" i="40"/>
  <c r="P25" i="40"/>
  <c r="O25" i="40"/>
  <c r="N25" i="40"/>
  <c r="M25" i="40"/>
  <c r="L25" i="40"/>
  <c r="K25" i="40"/>
  <c r="R24" i="40"/>
  <c r="Q24" i="40"/>
  <c r="O24" i="40"/>
  <c r="N24" i="40"/>
  <c r="M24" i="40"/>
  <c r="L24" i="40"/>
  <c r="K24" i="40"/>
  <c r="R23" i="40"/>
  <c r="Q23" i="40"/>
  <c r="O23" i="40"/>
  <c r="N23" i="40"/>
  <c r="M23" i="40"/>
  <c r="L23" i="40"/>
  <c r="K23" i="40"/>
  <c r="S22" i="40"/>
  <c r="R22" i="40"/>
  <c r="Q22" i="40"/>
  <c r="O22" i="40"/>
  <c r="N22" i="40"/>
  <c r="M22" i="40"/>
  <c r="L22" i="40"/>
  <c r="K22" i="40"/>
  <c r="R21" i="40"/>
  <c r="Q21" i="40"/>
  <c r="P21" i="40"/>
  <c r="N21" i="40"/>
  <c r="M21" i="40"/>
  <c r="L21" i="40"/>
  <c r="K21" i="40"/>
  <c r="R20" i="40"/>
  <c r="Q20" i="40"/>
  <c r="P20" i="40"/>
  <c r="N20" i="40"/>
  <c r="M20" i="40"/>
  <c r="L20" i="40"/>
  <c r="K20" i="40"/>
  <c r="S19" i="40"/>
  <c r="R19" i="40"/>
  <c r="Q19" i="40"/>
  <c r="P19" i="40"/>
  <c r="N19" i="40"/>
  <c r="M19" i="40"/>
  <c r="L19" i="40"/>
  <c r="K19" i="40"/>
  <c r="R18" i="40"/>
  <c r="Q18" i="40"/>
  <c r="P18" i="40"/>
  <c r="O18" i="40"/>
  <c r="M18" i="40"/>
  <c r="L18" i="40"/>
  <c r="K18" i="40"/>
  <c r="R17" i="40"/>
  <c r="Q17" i="40"/>
  <c r="P17" i="40"/>
  <c r="O17" i="40"/>
  <c r="M17" i="40"/>
  <c r="L17" i="40"/>
  <c r="K17" i="40"/>
  <c r="S16" i="40"/>
  <c r="R16" i="40"/>
  <c r="Q16" i="40"/>
  <c r="P16" i="40"/>
  <c r="O16" i="40"/>
  <c r="M16" i="40"/>
  <c r="L16" i="40"/>
  <c r="K16" i="40"/>
  <c r="R15" i="40"/>
  <c r="Q15" i="40"/>
  <c r="P15" i="40"/>
  <c r="O15" i="40"/>
  <c r="N15" i="40"/>
  <c r="L15" i="40"/>
  <c r="K15" i="40"/>
  <c r="R14" i="40"/>
  <c r="Q14" i="40"/>
  <c r="P14" i="40"/>
  <c r="O14" i="40"/>
  <c r="N14" i="40"/>
  <c r="L14" i="40"/>
  <c r="K14" i="40"/>
  <c r="S13" i="40"/>
  <c r="R13" i="40"/>
  <c r="Q13" i="40"/>
  <c r="P13" i="40"/>
  <c r="O13" i="40"/>
  <c r="N13" i="40"/>
  <c r="L13" i="40"/>
  <c r="K13" i="40"/>
  <c r="R12" i="40"/>
  <c r="Q12" i="40"/>
  <c r="P12" i="40"/>
  <c r="O12" i="40"/>
  <c r="N12" i="40"/>
  <c r="M12" i="40"/>
  <c r="K12" i="40"/>
  <c r="R11" i="40"/>
  <c r="Q11" i="40"/>
  <c r="P11" i="40"/>
  <c r="O11" i="40"/>
  <c r="N11" i="40"/>
  <c r="M11" i="40"/>
  <c r="K11" i="40"/>
  <c r="S10" i="40"/>
  <c r="R10" i="40"/>
  <c r="Q10" i="40"/>
  <c r="P10" i="40"/>
  <c r="O10" i="40"/>
  <c r="N10" i="40"/>
  <c r="M10" i="40"/>
  <c r="K10" i="40"/>
  <c r="R9" i="40"/>
  <c r="Q9" i="40"/>
  <c r="P9" i="40"/>
  <c r="O9" i="40"/>
  <c r="N9" i="40"/>
  <c r="M9" i="40"/>
  <c r="L9" i="40"/>
  <c r="R8" i="40"/>
  <c r="Q8" i="40"/>
  <c r="P8" i="40"/>
  <c r="O8" i="40"/>
  <c r="N8" i="40"/>
  <c r="M8" i="40"/>
  <c r="L8" i="40"/>
  <c r="S7" i="40"/>
  <c r="R7" i="40"/>
  <c r="Q7" i="40"/>
  <c r="P7" i="40"/>
  <c r="O7" i="40"/>
  <c r="N7" i="40"/>
  <c r="M7" i="40"/>
  <c r="L7" i="40"/>
  <c r="E5" i="40"/>
  <c r="C5" i="40"/>
  <c r="L1" i="40"/>
  <c r="S60" i="39"/>
  <c r="L60" i="39"/>
  <c r="K60" i="39"/>
  <c r="J60" i="39"/>
  <c r="S59" i="39"/>
  <c r="L59" i="39"/>
  <c r="K59" i="39"/>
  <c r="J59" i="39"/>
  <c r="S58" i="39"/>
  <c r="L58" i="39"/>
  <c r="K58" i="39"/>
  <c r="J58" i="39"/>
  <c r="S57" i="39"/>
  <c r="L57" i="39"/>
  <c r="K57" i="39"/>
  <c r="J57" i="39"/>
  <c r="S56" i="39"/>
  <c r="L56" i="39"/>
  <c r="K56" i="39"/>
  <c r="J56" i="39"/>
  <c r="S55" i="39"/>
  <c r="L55" i="39"/>
  <c r="K55" i="39"/>
  <c r="J55" i="39"/>
  <c r="S54" i="39"/>
  <c r="L54" i="39"/>
  <c r="K54" i="39"/>
  <c r="J54" i="39"/>
  <c r="S53" i="39"/>
  <c r="L53" i="39"/>
  <c r="K53" i="39"/>
  <c r="J53" i="39"/>
  <c r="S52" i="39"/>
  <c r="L52" i="39"/>
  <c r="K52" i="39"/>
  <c r="J52" i="39"/>
  <c r="S51" i="39"/>
  <c r="L51" i="39"/>
  <c r="K51" i="39"/>
  <c r="J51" i="39"/>
  <c r="S50" i="39"/>
  <c r="L50" i="39"/>
  <c r="K50" i="39"/>
  <c r="J50" i="39"/>
  <c r="S49" i="39"/>
  <c r="L49" i="39"/>
  <c r="K49" i="39"/>
  <c r="J49" i="39"/>
  <c r="S48" i="39"/>
  <c r="L48" i="39"/>
  <c r="K48" i="39"/>
  <c r="J48" i="39"/>
  <c r="S47" i="39"/>
  <c r="L47" i="39"/>
  <c r="K47" i="39"/>
  <c r="J47" i="39"/>
  <c r="S46" i="39"/>
  <c r="L46" i="39"/>
  <c r="K46" i="39"/>
  <c r="J46" i="39"/>
  <c r="S45" i="39"/>
  <c r="L45" i="39"/>
  <c r="K45" i="39"/>
  <c r="J45" i="39"/>
  <c r="S44" i="39"/>
  <c r="L44" i="39"/>
  <c r="K44" i="39"/>
  <c r="J44" i="39"/>
  <c r="S43" i="39"/>
  <c r="L43" i="39"/>
  <c r="K43" i="39"/>
  <c r="J43" i="39"/>
  <c r="S42" i="39"/>
  <c r="L42" i="39"/>
  <c r="K42" i="39"/>
  <c r="J42" i="39"/>
  <c r="S41" i="39"/>
  <c r="L41" i="39"/>
  <c r="K41" i="39"/>
  <c r="J41" i="39"/>
  <c r="S40" i="39"/>
  <c r="L40" i="39"/>
  <c r="K40" i="39"/>
  <c r="J40" i="39"/>
  <c r="S39" i="39"/>
  <c r="L39" i="39"/>
  <c r="K39" i="39"/>
  <c r="J39" i="39"/>
  <c r="S38" i="39"/>
  <c r="L38" i="39"/>
  <c r="K38" i="39"/>
  <c r="J38" i="39"/>
  <c r="S37" i="39"/>
  <c r="L37" i="39"/>
  <c r="K37" i="39"/>
  <c r="J37" i="39"/>
  <c r="S36" i="39"/>
  <c r="L36" i="39"/>
  <c r="K36" i="39"/>
  <c r="J36" i="39"/>
  <c r="S35" i="39"/>
  <c r="L35" i="39"/>
  <c r="K35" i="39"/>
  <c r="J35" i="39"/>
  <c r="S34" i="39"/>
  <c r="L34" i="39"/>
  <c r="K34" i="39"/>
  <c r="J34" i="39"/>
  <c r="S33" i="39"/>
  <c r="L33" i="39"/>
  <c r="E5" i="39" s="1"/>
  <c r="K33" i="39"/>
  <c r="J33" i="39"/>
  <c r="Q30" i="39"/>
  <c r="P30" i="39"/>
  <c r="O30" i="39"/>
  <c r="N30" i="39"/>
  <c r="M30" i="39"/>
  <c r="L30" i="39"/>
  <c r="K30" i="39"/>
  <c r="Q29" i="39"/>
  <c r="P29" i="39"/>
  <c r="O29" i="39"/>
  <c r="N29" i="39"/>
  <c r="M29" i="39"/>
  <c r="L29" i="39"/>
  <c r="K29" i="39"/>
  <c r="S28" i="39"/>
  <c r="Q28" i="39"/>
  <c r="P28" i="39"/>
  <c r="O28" i="39"/>
  <c r="N28" i="39"/>
  <c r="M28" i="39"/>
  <c r="L28" i="39"/>
  <c r="K28" i="39"/>
  <c r="R27" i="39"/>
  <c r="P27" i="39"/>
  <c r="O27" i="39"/>
  <c r="N27" i="39"/>
  <c r="M27" i="39"/>
  <c r="L27" i="39"/>
  <c r="K27" i="39"/>
  <c r="R26" i="39"/>
  <c r="P26" i="39"/>
  <c r="O26" i="39"/>
  <c r="N26" i="39"/>
  <c r="M26" i="39"/>
  <c r="L26" i="39"/>
  <c r="K26" i="39"/>
  <c r="S25" i="39"/>
  <c r="R25" i="39"/>
  <c r="P25" i="39"/>
  <c r="O25" i="39"/>
  <c r="N25" i="39"/>
  <c r="M25" i="39"/>
  <c r="L25" i="39"/>
  <c r="K25" i="39"/>
  <c r="R24" i="39"/>
  <c r="Q24" i="39"/>
  <c r="O24" i="39"/>
  <c r="N24" i="39"/>
  <c r="M24" i="39"/>
  <c r="L24" i="39"/>
  <c r="K24" i="39"/>
  <c r="R23" i="39"/>
  <c r="Q23" i="39"/>
  <c r="O23" i="39"/>
  <c r="N23" i="39"/>
  <c r="M23" i="39"/>
  <c r="L23" i="39"/>
  <c r="K23" i="39"/>
  <c r="S22" i="39"/>
  <c r="R22" i="39"/>
  <c r="Q22" i="39"/>
  <c r="O22" i="39"/>
  <c r="N22" i="39"/>
  <c r="M22" i="39"/>
  <c r="L22" i="39"/>
  <c r="K22" i="39"/>
  <c r="R21" i="39"/>
  <c r="Q21" i="39"/>
  <c r="P21" i="39"/>
  <c r="N21" i="39"/>
  <c r="M21" i="39"/>
  <c r="L21" i="39"/>
  <c r="K21" i="39"/>
  <c r="R20" i="39"/>
  <c r="Q20" i="39"/>
  <c r="P20" i="39"/>
  <c r="N20" i="39"/>
  <c r="M20" i="39"/>
  <c r="L20" i="39"/>
  <c r="K20" i="39"/>
  <c r="S19" i="39"/>
  <c r="R19" i="39"/>
  <c r="Q19" i="39"/>
  <c r="P19" i="39"/>
  <c r="N19" i="39"/>
  <c r="M19" i="39"/>
  <c r="L19" i="39"/>
  <c r="K19" i="39"/>
  <c r="R18" i="39"/>
  <c r="Q18" i="39"/>
  <c r="P18" i="39"/>
  <c r="O18" i="39"/>
  <c r="M18" i="39"/>
  <c r="L18" i="39"/>
  <c r="K18" i="39"/>
  <c r="R17" i="39"/>
  <c r="Q17" i="39"/>
  <c r="P17" i="39"/>
  <c r="O17" i="39"/>
  <c r="M17" i="39"/>
  <c r="L17" i="39"/>
  <c r="K17" i="39"/>
  <c r="S16" i="39"/>
  <c r="R16" i="39"/>
  <c r="Q16" i="39"/>
  <c r="P16" i="39"/>
  <c r="O16" i="39"/>
  <c r="M16" i="39"/>
  <c r="L16" i="39"/>
  <c r="K16" i="39"/>
  <c r="R15" i="39"/>
  <c r="Q15" i="39"/>
  <c r="P15" i="39"/>
  <c r="O15" i="39"/>
  <c r="N15" i="39"/>
  <c r="L15" i="39"/>
  <c r="K15" i="39"/>
  <c r="R14" i="39"/>
  <c r="Q14" i="39"/>
  <c r="P14" i="39"/>
  <c r="O14" i="39"/>
  <c r="N14" i="39"/>
  <c r="L14" i="39"/>
  <c r="K14" i="39"/>
  <c r="S13" i="39"/>
  <c r="R13" i="39"/>
  <c r="Q13" i="39"/>
  <c r="P13" i="39"/>
  <c r="O13" i="39"/>
  <c r="N13" i="39"/>
  <c r="L13" i="39"/>
  <c r="K13" i="39"/>
  <c r="R12" i="39"/>
  <c r="Q12" i="39"/>
  <c r="P12" i="39"/>
  <c r="O12" i="39"/>
  <c r="N12" i="39"/>
  <c r="M12" i="39"/>
  <c r="K12" i="39"/>
  <c r="R11" i="39"/>
  <c r="Q11" i="39"/>
  <c r="P11" i="39"/>
  <c r="O11" i="39"/>
  <c r="N11" i="39"/>
  <c r="M11" i="39"/>
  <c r="K11" i="39"/>
  <c r="S10" i="39"/>
  <c r="R10" i="39"/>
  <c r="Q10" i="39"/>
  <c r="P10" i="39"/>
  <c r="O10" i="39"/>
  <c r="N10" i="39"/>
  <c r="M10" i="39"/>
  <c r="K10" i="39"/>
  <c r="R9" i="39"/>
  <c r="Q9" i="39"/>
  <c r="P9" i="39"/>
  <c r="O9" i="39"/>
  <c r="N9" i="39"/>
  <c r="M9" i="39"/>
  <c r="L9" i="39"/>
  <c r="R8" i="39"/>
  <c r="Q8" i="39"/>
  <c r="P8" i="39"/>
  <c r="O8" i="39"/>
  <c r="N8" i="39"/>
  <c r="M8" i="39"/>
  <c r="L8" i="39"/>
  <c r="S7" i="39"/>
  <c r="R7" i="39"/>
  <c r="Q7" i="39"/>
  <c r="P7" i="39"/>
  <c r="O7" i="39"/>
  <c r="N7" i="39"/>
  <c r="M7" i="39"/>
  <c r="L7" i="39"/>
  <c r="C5" i="39"/>
  <c r="L1" i="39"/>
  <c r="S60" i="38"/>
  <c r="L60" i="38"/>
  <c r="K60" i="38"/>
  <c r="J60" i="38"/>
  <c r="S59" i="38"/>
  <c r="L59" i="38"/>
  <c r="K59" i="38"/>
  <c r="J59" i="38"/>
  <c r="S58" i="38"/>
  <c r="L58" i="38"/>
  <c r="K58" i="38"/>
  <c r="J58" i="38"/>
  <c r="S57" i="38"/>
  <c r="L57" i="38"/>
  <c r="K57" i="38"/>
  <c r="J57" i="38"/>
  <c r="S56" i="38"/>
  <c r="L56" i="38"/>
  <c r="K56" i="38"/>
  <c r="J56" i="38"/>
  <c r="S55" i="38"/>
  <c r="L55" i="38"/>
  <c r="K55" i="38"/>
  <c r="J55" i="38"/>
  <c r="S54" i="38"/>
  <c r="L54" i="38"/>
  <c r="K54" i="38"/>
  <c r="J54" i="38"/>
  <c r="S53" i="38"/>
  <c r="L53" i="38"/>
  <c r="K53" i="38"/>
  <c r="J53" i="38"/>
  <c r="S52" i="38"/>
  <c r="L52" i="38"/>
  <c r="K52" i="38"/>
  <c r="J52" i="38"/>
  <c r="S51" i="38"/>
  <c r="L51" i="38"/>
  <c r="K51" i="38"/>
  <c r="J51" i="38"/>
  <c r="S50" i="38"/>
  <c r="L50" i="38"/>
  <c r="K50" i="38"/>
  <c r="J50" i="38"/>
  <c r="S49" i="38"/>
  <c r="L49" i="38"/>
  <c r="K49" i="38"/>
  <c r="J49" i="38"/>
  <c r="S48" i="38"/>
  <c r="L48" i="38"/>
  <c r="K48" i="38"/>
  <c r="J48" i="38"/>
  <c r="S47" i="38"/>
  <c r="L47" i="38"/>
  <c r="K47" i="38"/>
  <c r="J47" i="38"/>
  <c r="S46" i="38"/>
  <c r="L46" i="38"/>
  <c r="K46" i="38"/>
  <c r="J46" i="38"/>
  <c r="S45" i="38"/>
  <c r="L45" i="38"/>
  <c r="K45" i="38"/>
  <c r="J45" i="38"/>
  <c r="S44" i="38"/>
  <c r="L44" i="38"/>
  <c r="K44" i="38"/>
  <c r="J44" i="38"/>
  <c r="S43" i="38"/>
  <c r="L43" i="38"/>
  <c r="K43" i="38"/>
  <c r="J43" i="38"/>
  <c r="S42" i="38"/>
  <c r="L42" i="38"/>
  <c r="K42" i="38"/>
  <c r="J42" i="38"/>
  <c r="S41" i="38"/>
  <c r="L41" i="38"/>
  <c r="K41" i="38"/>
  <c r="J41" i="38"/>
  <c r="S40" i="38"/>
  <c r="L40" i="38"/>
  <c r="K40" i="38"/>
  <c r="J40" i="38"/>
  <c r="S39" i="38"/>
  <c r="L39" i="38"/>
  <c r="K39" i="38"/>
  <c r="J39" i="38"/>
  <c r="S38" i="38"/>
  <c r="L38" i="38"/>
  <c r="K38" i="38"/>
  <c r="J38" i="38"/>
  <c r="S37" i="38"/>
  <c r="L37" i="38"/>
  <c r="K37" i="38"/>
  <c r="J37" i="38"/>
  <c r="S36" i="38"/>
  <c r="L36" i="38"/>
  <c r="K36" i="38"/>
  <c r="J36" i="38"/>
  <c r="S35" i="38"/>
  <c r="L35" i="38"/>
  <c r="K35" i="38"/>
  <c r="J35" i="38"/>
  <c r="S34" i="38"/>
  <c r="L34" i="38"/>
  <c r="K34" i="38"/>
  <c r="J34" i="38"/>
  <c r="S33" i="38"/>
  <c r="L33" i="38"/>
  <c r="E5" i="38" s="1"/>
  <c r="K33" i="38"/>
  <c r="J33" i="38"/>
  <c r="Q30" i="38"/>
  <c r="P30" i="38"/>
  <c r="O30" i="38"/>
  <c r="N30" i="38"/>
  <c r="M30" i="38"/>
  <c r="L30" i="38"/>
  <c r="K30" i="38"/>
  <c r="Q29" i="38"/>
  <c r="P29" i="38"/>
  <c r="O29" i="38"/>
  <c r="N29" i="38"/>
  <c r="M29" i="38"/>
  <c r="L29" i="38"/>
  <c r="K29" i="38"/>
  <c r="S28" i="38"/>
  <c r="Q28" i="38"/>
  <c r="P28" i="38"/>
  <c r="O28" i="38"/>
  <c r="N28" i="38"/>
  <c r="M28" i="38"/>
  <c r="L28" i="38"/>
  <c r="K28" i="38"/>
  <c r="R27" i="38"/>
  <c r="P27" i="38"/>
  <c r="O27" i="38"/>
  <c r="N27" i="38"/>
  <c r="M27" i="38"/>
  <c r="L27" i="38"/>
  <c r="K27" i="38"/>
  <c r="R26" i="38"/>
  <c r="P26" i="38"/>
  <c r="O26" i="38"/>
  <c r="N26" i="38"/>
  <c r="M26" i="38"/>
  <c r="L26" i="38"/>
  <c r="K26" i="38"/>
  <c r="S25" i="38"/>
  <c r="R25" i="38"/>
  <c r="P25" i="38"/>
  <c r="O25" i="38"/>
  <c r="N25" i="38"/>
  <c r="M25" i="38"/>
  <c r="L25" i="38"/>
  <c r="K25" i="38"/>
  <c r="R24" i="38"/>
  <c r="Q24" i="38"/>
  <c r="O24" i="38"/>
  <c r="N24" i="38"/>
  <c r="M24" i="38"/>
  <c r="L24" i="38"/>
  <c r="K24" i="38"/>
  <c r="R23" i="38"/>
  <c r="Q23" i="38"/>
  <c r="O23" i="38"/>
  <c r="N23" i="38"/>
  <c r="M23" i="38"/>
  <c r="L23" i="38"/>
  <c r="K23" i="38"/>
  <c r="S22" i="38"/>
  <c r="R22" i="38"/>
  <c r="Q22" i="38"/>
  <c r="O22" i="38"/>
  <c r="N22" i="38"/>
  <c r="M22" i="38"/>
  <c r="L22" i="38"/>
  <c r="K22" i="38"/>
  <c r="R21" i="38"/>
  <c r="Q21" i="38"/>
  <c r="P21" i="38"/>
  <c r="N21" i="38"/>
  <c r="M21" i="38"/>
  <c r="L21" i="38"/>
  <c r="K21" i="38"/>
  <c r="R20" i="38"/>
  <c r="Q20" i="38"/>
  <c r="P20" i="38"/>
  <c r="N20" i="38"/>
  <c r="M20" i="38"/>
  <c r="L20" i="38"/>
  <c r="K20" i="38"/>
  <c r="S19" i="38"/>
  <c r="R19" i="38"/>
  <c r="Q19" i="38"/>
  <c r="P19" i="38"/>
  <c r="N19" i="38"/>
  <c r="M19" i="38"/>
  <c r="L19" i="38"/>
  <c r="K19" i="38"/>
  <c r="R18" i="38"/>
  <c r="Q18" i="38"/>
  <c r="P18" i="38"/>
  <c r="O18" i="38"/>
  <c r="M18" i="38"/>
  <c r="L18" i="38"/>
  <c r="K18" i="38"/>
  <c r="R17" i="38"/>
  <c r="Q17" i="38"/>
  <c r="P17" i="38"/>
  <c r="O17" i="38"/>
  <c r="M17" i="38"/>
  <c r="L17" i="38"/>
  <c r="K17" i="38"/>
  <c r="S16" i="38"/>
  <c r="R16" i="38"/>
  <c r="Q16" i="38"/>
  <c r="P16" i="38"/>
  <c r="O16" i="38"/>
  <c r="M16" i="38"/>
  <c r="L16" i="38"/>
  <c r="K16" i="38"/>
  <c r="R15" i="38"/>
  <c r="Q15" i="38"/>
  <c r="P15" i="38"/>
  <c r="O15" i="38"/>
  <c r="N15" i="38"/>
  <c r="L15" i="38"/>
  <c r="K15" i="38"/>
  <c r="R14" i="38"/>
  <c r="Q14" i="38"/>
  <c r="P14" i="38"/>
  <c r="O14" i="38"/>
  <c r="N14" i="38"/>
  <c r="L14" i="38"/>
  <c r="K14" i="38"/>
  <c r="S13" i="38"/>
  <c r="R13" i="38"/>
  <c r="Q13" i="38"/>
  <c r="P13" i="38"/>
  <c r="O13" i="38"/>
  <c r="N13" i="38"/>
  <c r="L13" i="38"/>
  <c r="K13" i="38"/>
  <c r="R12" i="38"/>
  <c r="Q12" i="38"/>
  <c r="P12" i="38"/>
  <c r="O12" i="38"/>
  <c r="N12" i="38"/>
  <c r="M12" i="38"/>
  <c r="K12" i="38"/>
  <c r="R11" i="38"/>
  <c r="Q11" i="38"/>
  <c r="P11" i="38"/>
  <c r="O11" i="38"/>
  <c r="N11" i="38"/>
  <c r="M11" i="38"/>
  <c r="K11" i="38"/>
  <c r="S10" i="38"/>
  <c r="R10" i="38"/>
  <c r="Q10" i="38"/>
  <c r="P10" i="38"/>
  <c r="O10" i="38"/>
  <c r="N10" i="38"/>
  <c r="M10" i="38"/>
  <c r="K10" i="38"/>
  <c r="R9" i="38"/>
  <c r="Q9" i="38"/>
  <c r="P9" i="38"/>
  <c r="O9" i="38"/>
  <c r="N9" i="38"/>
  <c r="M9" i="38"/>
  <c r="L9" i="38"/>
  <c r="R8" i="38"/>
  <c r="Q8" i="38"/>
  <c r="P8" i="38"/>
  <c r="O8" i="38"/>
  <c r="N8" i="38"/>
  <c r="M8" i="38"/>
  <c r="L8" i="38"/>
  <c r="S7" i="38"/>
  <c r="R7" i="38"/>
  <c r="Q7" i="38"/>
  <c r="P7" i="38"/>
  <c r="O7" i="38"/>
  <c r="N7" i="38"/>
  <c r="M7" i="38"/>
  <c r="L7" i="38"/>
  <c r="C5" i="38"/>
  <c r="L1" i="38"/>
  <c r="S60" i="37"/>
  <c r="L60" i="37"/>
  <c r="K60" i="37"/>
  <c r="J60" i="37"/>
  <c r="S59" i="37"/>
  <c r="L59" i="37"/>
  <c r="K59" i="37"/>
  <c r="J59" i="37"/>
  <c r="S58" i="37"/>
  <c r="L58" i="37"/>
  <c r="K58" i="37"/>
  <c r="J58" i="37"/>
  <c r="S57" i="37"/>
  <c r="L57" i="37"/>
  <c r="K57" i="37"/>
  <c r="J57" i="37"/>
  <c r="S56" i="37"/>
  <c r="L56" i="37"/>
  <c r="K56" i="37"/>
  <c r="J56" i="37"/>
  <c r="S55" i="37"/>
  <c r="L55" i="37"/>
  <c r="K55" i="37"/>
  <c r="J55" i="37"/>
  <c r="S54" i="37"/>
  <c r="L54" i="37"/>
  <c r="K54" i="37"/>
  <c r="J54" i="37"/>
  <c r="S53" i="37"/>
  <c r="L53" i="37"/>
  <c r="K53" i="37"/>
  <c r="J53" i="37"/>
  <c r="S52" i="37"/>
  <c r="L52" i="37"/>
  <c r="K52" i="37"/>
  <c r="J52" i="37"/>
  <c r="S51" i="37"/>
  <c r="L51" i="37"/>
  <c r="K51" i="37"/>
  <c r="J51" i="37"/>
  <c r="S50" i="37"/>
  <c r="L50" i="37"/>
  <c r="K50" i="37"/>
  <c r="J50" i="37"/>
  <c r="S49" i="37"/>
  <c r="L49" i="37"/>
  <c r="K49" i="37"/>
  <c r="J49" i="37"/>
  <c r="S48" i="37"/>
  <c r="L48" i="37"/>
  <c r="K48" i="37"/>
  <c r="J48" i="37"/>
  <c r="S47" i="37"/>
  <c r="L47" i="37"/>
  <c r="K47" i="37"/>
  <c r="J47" i="37"/>
  <c r="S46" i="37"/>
  <c r="L46" i="37"/>
  <c r="K46" i="37"/>
  <c r="J46" i="37"/>
  <c r="S45" i="37"/>
  <c r="L45" i="37"/>
  <c r="K45" i="37"/>
  <c r="J45" i="37"/>
  <c r="S44" i="37"/>
  <c r="L44" i="37"/>
  <c r="K44" i="37"/>
  <c r="J44" i="37"/>
  <c r="S43" i="37"/>
  <c r="L43" i="37"/>
  <c r="K43" i="37"/>
  <c r="J43" i="37"/>
  <c r="S42" i="37"/>
  <c r="L42" i="37"/>
  <c r="K42" i="37"/>
  <c r="J42" i="37"/>
  <c r="S41" i="37"/>
  <c r="L41" i="37"/>
  <c r="K41" i="37"/>
  <c r="J41" i="37"/>
  <c r="S40" i="37"/>
  <c r="L40" i="37"/>
  <c r="K40" i="37"/>
  <c r="J40" i="37"/>
  <c r="S39" i="37"/>
  <c r="L39" i="37"/>
  <c r="K39" i="37"/>
  <c r="J39" i="37"/>
  <c r="S38" i="37"/>
  <c r="L38" i="37"/>
  <c r="K38" i="37"/>
  <c r="J38" i="37"/>
  <c r="S37" i="37"/>
  <c r="L37" i="37"/>
  <c r="K37" i="37"/>
  <c r="J37" i="37"/>
  <c r="S36" i="37"/>
  <c r="L36" i="37"/>
  <c r="K36" i="37"/>
  <c r="J36" i="37"/>
  <c r="S35" i="37"/>
  <c r="L35" i="37"/>
  <c r="K35" i="37"/>
  <c r="J35" i="37"/>
  <c r="S34" i="37"/>
  <c r="L34" i="37"/>
  <c r="K34" i="37"/>
  <c r="J34" i="37"/>
  <c r="S33" i="37"/>
  <c r="L33" i="37"/>
  <c r="K33" i="37"/>
  <c r="J33" i="37"/>
  <c r="Q30" i="37"/>
  <c r="P30" i="37"/>
  <c r="O30" i="37"/>
  <c r="N30" i="37"/>
  <c r="M30" i="37"/>
  <c r="L30" i="37"/>
  <c r="K30" i="37"/>
  <c r="Q29" i="37"/>
  <c r="P29" i="37"/>
  <c r="O29" i="37"/>
  <c r="N29" i="37"/>
  <c r="M29" i="37"/>
  <c r="L29" i="37"/>
  <c r="K29" i="37"/>
  <c r="S28" i="37"/>
  <c r="Q28" i="37"/>
  <c r="P28" i="37"/>
  <c r="O28" i="37"/>
  <c r="N28" i="37"/>
  <c r="M28" i="37"/>
  <c r="L28" i="37"/>
  <c r="K28" i="37"/>
  <c r="R27" i="37"/>
  <c r="P27" i="37"/>
  <c r="O27" i="37"/>
  <c r="N27" i="37"/>
  <c r="M27" i="37"/>
  <c r="L27" i="37"/>
  <c r="K27" i="37"/>
  <c r="R26" i="37"/>
  <c r="P26" i="37"/>
  <c r="O26" i="37"/>
  <c r="N26" i="37"/>
  <c r="M26" i="37"/>
  <c r="L26" i="37"/>
  <c r="K26" i="37"/>
  <c r="S25" i="37"/>
  <c r="R25" i="37"/>
  <c r="P25" i="37"/>
  <c r="O25" i="37"/>
  <c r="N25" i="37"/>
  <c r="M25" i="37"/>
  <c r="L25" i="37"/>
  <c r="K25" i="37"/>
  <c r="R24" i="37"/>
  <c r="Q24" i="37"/>
  <c r="O24" i="37"/>
  <c r="N24" i="37"/>
  <c r="M24" i="37"/>
  <c r="L24" i="37"/>
  <c r="K24" i="37"/>
  <c r="R23" i="37"/>
  <c r="Q23" i="37"/>
  <c r="O23" i="37"/>
  <c r="N23" i="37"/>
  <c r="M23" i="37"/>
  <c r="L23" i="37"/>
  <c r="K23" i="37"/>
  <c r="S22" i="37"/>
  <c r="R22" i="37"/>
  <c r="Q22" i="37"/>
  <c r="O22" i="37"/>
  <c r="N22" i="37"/>
  <c r="M22" i="37"/>
  <c r="L22" i="37"/>
  <c r="K22" i="37"/>
  <c r="R21" i="37"/>
  <c r="Q21" i="37"/>
  <c r="P21" i="37"/>
  <c r="N21" i="37"/>
  <c r="M21" i="37"/>
  <c r="L21" i="37"/>
  <c r="K21" i="37"/>
  <c r="R20" i="37"/>
  <c r="Q20" i="37"/>
  <c r="P20" i="37"/>
  <c r="N20" i="37"/>
  <c r="M20" i="37"/>
  <c r="L20" i="37"/>
  <c r="K20" i="37"/>
  <c r="S19" i="37"/>
  <c r="R19" i="37"/>
  <c r="Q19" i="37"/>
  <c r="P19" i="37"/>
  <c r="N19" i="37"/>
  <c r="M19" i="37"/>
  <c r="L19" i="37"/>
  <c r="K19" i="37"/>
  <c r="R18" i="37"/>
  <c r="Q18" i="37"/>
  <c r="P18" i="37"/>
  <c r="O18" i="37"/>
  <c r="M18" i="37"/>
  <c r="L18" i="37"/>
  <c r="K18" i="37"/>
  <c r="R17" i="37"/>
  <c r="Q17" i="37"/>
  <c r="P17" i="37"/>
  <c r="O17" i="37"/>
  <c r="M17" i="37"/>
  <c r="L17" i="37"/>
  <c r="K17" i="37"/>
  <c r="S16" i="37"/>
  <c r="R16" i="37"/>
  <c r="Q16" i="37"/>
  <c r="P16" i="37"/>
  <c r="O16" i="37"/>
  <c r="M16" i="37"/>
  <c r="L16" i="37"/>
  <c r="K16" i="37"/>
  <c r="R15" i="37"/>
  <c r="Q15" i="37"/>
  <c r="P15" i="37"/>
  <c r="O15" i="37"/>
  <c r="N15" i="37"/>
  <c r="L15" i="37"/>
  <c r="K15" i="37"/>
  <c r="R14" i="37"/>
  <c r="Q14" i="37"/>
  <c r="P14" i="37"/>
  <c r="O14" i="37"/>
  <c r="N14" i="37"/>
  <c r="L14" i="37"/>
  <c r="K14" i="37"/>
  <c r="S13" i="37"/>
  <c r="R13" i="37"/>
  <c r="Q13" i="37"/>
  <c r="P13" i="37"/>
  <c r="O13" i="37"/>
  <c r="N13" i="37"/>
  <c r="L13" i="37"/>
  <c r="K13" i="37"/>
  <c r="R12" i="37"/>
  <c r="Q12" i="37"/>
  <c r="P12" i="37"/>
  <c r="O12" i="37"/>
  <c r="N12" i="37"/>
  <c r="M12" i="37"/>
  <c r="K12" i="37"/>
  <c r="R11" i="37"/>
  <c r="Q11" i="37"/>
  <c r="P11" i="37"/>
  <c r="O11" i="37"/>
  <c r="N11" i="37"/>
  <c r="M11" i="37"/>
  <c r="K11" i="37"/>
  <c r="S10" i="37"/>
  <c r="R10" i="37"/>
  <c r="Q10" i="37"/>
  <c r="P10" i="37"/>
  <c r="O10" i="37"/>
  <c r="N10" i="37"/>
  <c r="M10" i="37"/>
  <c r="K10" i="37"/>
  <c r="R9" i="37"/>
  <c r="Q9" i="37"/>
  <c r="P9" i="37"/>
  <c r="O9" i="37"/>
  <c r="N9" i="37"/>
  <c r="M9" i="37"/>
  <c r="L9" i="37"/>
  <c r="R8" i="37"/>
  <c r="Q8" i="37"/>
  <c r="P8" i="37"/>
  <c r="O8" i="37"/>
  <c r="N8" i="37"/>
  <c r="M8" i="37"/>
  <c r="L8" i="37"/>
  <c r="S7" i="37"/>
  <c r="R7" i="37"/>
  <c r="Q7" i="37"/>
  <c r="P7" i="37"/>
  <c r="O7" i="37"/>
  <c r="N7" i="37"/>
  <c r="M7" i="37"/>
  <c r="L7" i="37"/>
  <c r="E5" i="37"/>
  <c r="C5" i="37"/>
  <c r="L1" i="37"/>
  <c r="S60" i="36"/>
  <c r="L60" i="36"/>
  <c r="K60" i="36"/>
  <c r="J60" i="36"/>
  <c r="S59" i="36"/>
  <c r="L59" i="36"/>
  <c r="K59" i="36"/>
  <c r="J59" i="36"/>
  <c r="S58" i="36"/>
  <c r="L58" i="36"/>
  <c r="K58" i="36"/>
  <c r="J58" i="36"/>
  <c r="S57" i="36"/>
  <c r="L57" i="36"/>
  <c r="K57" i="36"/>
  <c r="J57" i="36"/>
  <c r="S56" i="36"/>
  <c r="L56" i="36"/>
  <c r="K56" i="36"/>
  <c r="J56" i="36"/>
  <c r="S55" i="36"/>
  <c r="L55" i="36"/>
  <c r="K55" i="36"/>
  <c r="J55" i="36"/>
  <c r="S54" i="36"/>
  <c r="L54" i="36"/>
  <c r="K54" i="36"/>
  <c r="J54" i="36"/>
  <c r="S53" i="36"/>
  <c r="L53" i="36"/>
  <c r="K53" i="36"/>
  <c r="J53" i="36"/>
  <c r="S52" i="36"/>
  <c r="L52" i="36"/>
  <c r="K52" i="36"/>
  <c r="J52" i="36"/>
  <c r="S51" i="36"/>
  <c r="L51" i="36"/>
  <c r="K51" i="36"/>
  <c r="J51" i="36"/>
  <c r="S50" i="36"/>
  <c r="L50" i="36"/>
  <c r="K50" i="36"/>
  <c r="J50" i="36"/>
  <c r="S49" i="36"/>
  <c r="L49" i="36"/>
  <c r="K49" i="36"/>
  <c r="J49" i="36"/>
  <c r="S48" i="36"/>
  <c r="L48" i="36"/>
  <c r="K48" i="36"/>
  <c r="J48" i="36"/>
  <c r="S47" i="36"/>
  <c r="L47" i="36"/>
  <c r="K47" i="36"/>
  <c r="J47" i="36"/>
  <c r="S46" i="36"/>
  <c r="L46" i="36"/>
  <c r="K46" i="36"/>
  <c r="J46" i="36"/>
  <c r="S45" i="36"/>
  <c r="L45" i="36"/>
  <c r="K45" i="36"/>
  <c r="J45" i="36"/>
  <c r="S44" i="36"/>
  <c r="L44" i="36"/>
  <c r="K44" i="36"/>
  <c r="J44" i="36"/>
  <c r="S43" i="36"/>
  <c r="L43" i="36"/>
  <c r="K43" i="36"/>
  <c r="J43" i="36"/>
  <c r="S42" i="36"/>
  <c r="L42" i="36"/>
  <c r="K42" i="36"/>
  <c r="J42" i="36"/>
  <c r="S41" i="36"/>
  <c r="L41" i="36"/>
  <c r="K41" i="36"/>
  <c r="J41" i="36"/>
  <c r="S40" i="36"/>
  <c r="L40" i="36"/>
  <c r="K40" i="36"/>
  <c r="J40" i="36"/>
  <c r="S39" i="36"/>
  <c r="L39" i="36"/>
  <c r="K39" i="36"/>
  <c r="J39" i="36"/>
  <c r="S38" i="36"/>
  <c r="L38" i="36"/>
  <c r="K38" i="36"/>
  <c r="J38" i="36"/>
  <c r="S37" i="36"/>
  <c r="L37" i="36"/>
  <c r="K37" i="36"/>
  <c r="J37" i="36"/>
  <c r="S36" i="36"/>
  <c r="L36" i="36"/>
  <c r="K36" i="36"/>
  <c r="J36" i="36"/>
  <c r="S35" i="36"/>
  <c r="L35" i="36"/>
  <c r="K35" i="36"/>
  <c r="J35" i="36"/>
  <c r="S34" i="36"/>
  <c r="L34" i="36"/>
  <c r="K34" i="36"/>
  <c r="J34" i="36"/>
  <c r="S33" i="36"/>
  <c r="L33" i="36"/>
  <c r="K33" i="36"/>
  <c r="J33" i="36"/>
  <c r="Q30" i="36"/>
  <c r="P30" i="36"/>
  <c r="O30" i="36"/>
  <c r="N30" i="36"/>
  <c r="M30" i="36"/>
  <c r="L30" i="36"/>
  <c r="K30" i="36"/>
  <c r="Q29" i="36"/>
  <c r="P29" i="36"/>
  <c r="O29" i="36"/>
  <c r="N29" i="36"/>
  <c r="M29" i="36"/>
  <c r="L29" i="36"/>
  <c r="K29" i="36"/>
  <c r="S28" i="36"/>
  <c r="Q28" i="36"/>
  <c r="P28" i="36"/>
  <c r="O28" i="36"/>
  <c r="N28" i="36"/>
  <c r="M28" i="36"/>
  <c r="L28" i="36"/>
  <c r="K28" i="36"/>
  <c r="R27" i="36"/>
  <c r="P27" i="36"/>
  <c r="O27" i="36"/>
  <c r="N27" i="36"/>
  <c r="M27" i="36"/>
  <c r="L27" i="36"/>
  <c r="K27" i="36"/>
  <c r="R26" i="36"/>
  <c r="P26" i="36"/>
  <c r="O26" i="36"/>
  <c r="N26" i="36"/>
  <c r="M26" i="36"/>
  <c r="L26" i="36"/>
  <c r="K26" i="36"/>
  <c r="S25" i="36"/>
  <c r="R25" i="36"/>
  <c r="P25" i="36"/>
  <c r="O25" i="36"/>
  <c r="N25" i="36"/>
  <c r="M25" i="36"/>
  <c r="L25" i="36"/>
  <c r="K25" i="36"/>
  <c r="R24" i="36"/>
  <c r="Q24" i="36"/>
  <c r="O24" i="36"/>
  <c r="N24" i="36"/>
  <c r="M24" i="36"/>
  <c r="L24" i="36"/>
  <c r="K24" i="36"/>
  <c r="R23" i="36"/>
  <c r="Q23" i="36"/>
  <c r="O23" i="36"/>
  <c r="N23" i="36"/>
  <c r="M23" i="36"/>
  <c r="L23" i="36"/>
  <c r="K23" i="36"/>
  <c r="S22" i="36"/>
  <c r="R22" i="36"/>
  <c r="Q22" i="36"/>
  <c r="O22" i="36"/>
  <c r="N22" i="36"/>
  <c r="M22" i="36"/>
  <c r="L22" i="36"/>
  <c r="K22" i="36"/>
  <c r="R21" i="36"/>
  <c r="Q21" i="36"/>
  <c r="P21" i="36"/>
  <c r="N21" i="36"/>
  <c r="M21" i="36"/>
  <c r="L21" i="36"/>
  <c r="K21" i="36"/>
  <c r="R20" i="36"/>
  <c r="Q20" i="36"/>
  <c r="P20" i="36"/>
  <c r="N20" i="36"/>
  <c r="M20" i="36"/>
  <c r="L20" i="36"/>
  <c r="K20" i="36"/>
  <c r="S19" i="36"/>
  <c r="R19" i="36"/>
  <c r="Q19" i="36"/>
  <c r="P19" i="36"/>
  <c r="N19" i="36"/>
  <c r="M19" i="36"/>
  <c r="L19" i="36"/>
  <c r="K19" i="36"/>
  <c r="R18" i="36"/>
  <c r="Q18" i="36"/>
  <c r="P18" i="36"/>
  <c r="O18" i="36"/>
  <c r="M18" i="36"/>
  <c r="L18" i="36"/>
  <c r="K18" i="36"/>
  <c r="R17" i="36"/>
  <c r="Q17" i="36"/>
  <c r="P17" i="36"/>
  <c r="O17" i="36"/>
  <c r="M17" i="36"/>
  <c r="L17" i="36"/>
  <c r="K17" i="36"/>
  <c r="S16" i="36"/>
  <c r="R16" i="36"/>
  <c r="Q16" i="36"/>
  <c r="P16" i="36"/>
  <c r="O16" i="36"/>
  <c r="M16" i="36"/>
  <c r="L16" i="36"/>
  <c r="K16" i="36"/>
  <c r="R15" i="36"/>
  <c r="Q15" i="36"/>
  <c r="P15" i="36"/>
  <c r="O15" i="36"/>
  <c r="N15" i="36"/>
  <c r="L15" i="36"/>
  <c r="K15" i="36"/>
  <c r="R14" i="36"/>
  <c r="Q14" i="36"/>
  <c r="P14" i="36"/>
  <c r="O14" i="36"/>
  <c r="N14" i="36"/>
  <c r="L14" i="36"/>
  <c r="K14" i="36"/>
  <c r="S13" i="36"/>
  <c r="R13" i="36"/>
  <c r="Q13" i="36"/>
  <c r="P13" i="36"/>
  <c r="O13" i="36"/>
  <c r="N13" i="36"/>
  <c r="L13" i="36"/>
  <c r="K13" i="36"/>
  <c r="R12" i="36"/>
  <c r="Q12" i="36"/>
  <c r="P12" i="36"/>
  <c r="O12" i="36"/>
  <c r="N12" i="36"/>
  <c r="M12" i="36"/>
  <c r="K12" i="36"/>
  <c r="R11" i="36"/>
  <c r="Q11" i="36"/>
  <c r="P11" i="36"/>
  <c r="O11" i="36"/>
  <c r="N11" i="36"/>
  <c r="M11" i="36"/>
  <c r="K11" i="36"/>
  <c r="S10" i="36"/>
  <c r="R10" i="36"/>
  <c r="Q10" i="36"/>
  <c r="P10" i="36"/>
  <c r="O10" i="36"/>
  <c r="N10" i="36"/>
  <c r="M10" i="36"/>
  <c r="K10" i="36"/>
  <c r="R9" i="36"/>
  <c r="Q9" i="36"/>
  <c r="P9" i="36"/>
  <c r="O9" i="36"/>
  <c r="N9" i="36"/>
  <c r="M9" i="36"/>
  <c r="L9" i="36"/>
  <c r="R8" i="36"/>
  <c r="Q8" i="36"/>
  <c r="P8" i="36"/>
  <c r="O8" i="36"/>
  <c r="N8" i="36"/>
  <c r="M8" i="36"/>
  <c r="L8" i="36"/>
  <c r="S7" i="36"/>
  <c r="R7" i="36"/>
  <c r="Q7" i="36"/>
  <c r="P7" i="36"/>
  <c r="O7" i="36"/>
  <c r="N7" i="36"/>
  <c r="M7" i="36"/>
  <c r="L7" i="36"/>
  <c r="E5" i="36"/>
  <c r="C5" i="36"/>
  <c r="L1" i="36"/>
  <c r="S71" i="35"/>
  <c r="L71" i="35"/>
  <c r="K71" i="35"/>
  <c r="J71" i="35"/>
  <c r="S70" i="35"/>
  <c r="L70" i="35"/>
  <c r="K70" i="35"/>
  <c r="J70" i="35"/>
  <c r="S69" i="35"/>
  <c r="L69" i="35"/>
  <c r="K69" i="35"/>
  <c r="J69" i="35"/>
  <c r="S68" i="35"/>
  <c r="L68" i="35"/>
  <c r="K68" i="35"/>
  <c r="J68" i="35"/>
  <c r="S67" i="35"/>
  <c r="L67" i="35"/>
  <c r="K67" i="35"/>
  <c r="J67" i="35"/>
  <c r="S66" i="35"/>
  <c r="L66" i="35"/>
  <c r="K66" i="35"/>
  <c r="J66" i="35"/>
  <c r="S65" i="35"/>
  <c r="L65" i="35"/>
  <c r="K65" i="35"/>
  <c r="J65" i="35"/>
  <c r="S64" i="35"/>
  <c r="L64" i="35"/>
  <c r="K64" i="35"/>
  <c r="J64" i="35"/>
  <c r="S63" i="35"/>
  <c r="L63" i="35"/>
  <c r="K63" i="35"/>
  <c r="J63" i="35"/>
  <c r="S62" i="35"/>
  <c r="L62" i="35"/>
  <c r="K62" i="35"/>
  <c r="J62" i="35"/>
  <c r="S61" i="35"/>
  <c r="L61" i="35"/>
  <c r="K61" i="35"/>
  <c r="J61" i="35"/>
  <c r="S60" i="35"/>
  <c r="L60" i="35"/>
  <c r="K60" i="35"/>
  <c r="J60" i="35"/>
  <c r="S59" i="35"/>
  <c r="L59" i="35"/>
  <c r="K59" i="35"/>
  <c r="J59" i="35"/>
  <c r="S58" i="35"/>
  <c r="L58" i="35"/>
  <c r="K58" i="35"/>
  <c r="J58" i="35"/>
  <c r="S57" i="35"/>
  <c r="L57" i="35"/>
  <c r="K57" i="35"/>
  <c r="J57" i="35"/>
  <c r="S56" i="35"/>
  <c r="L56" i="35"/>
  <c r="K56" i="35"/>
  <c r="J56" i="35"/>
  <c r="S55" i="35"/>
  <c r="L55" i="35"/>
  <c r="K55" i="35"/>
  <c r="J55" i="35"/>
  <c r="S54" i="35"/>
  <c r="L54" i="35"/>
  <c r="K54" i="35"/>
  <c r="J54" i="35"/>
  <c r="S53" i="35"/>
  <c r="L53" i="35"/>
  <c r="K53" i="35"/>
  <c r="J53" i="35"/>
  <c r="S52" i="35"/>
  <c r="L52" i="35"/>
  <c r="K52" i="35"/>
  <c r="J52" i="35"/>
  <c r="S51" i="35"/>
  <c r="L51" i="35"/>
  <c r="K51" i="35"/>
  <c r="J51" i="35"/>
  <c r="S50" i="35"/>
  <c r="L50" i="35"/>
  <c r="K50" i="35"/>
  <c r="J50" i="35"/>
  <c r="S49" i="35"/>
  <c r="L49" i="35"/>
  <c r="K49" i="35"/>
  <c r="J49" i="35"/>
  <c r="S48" i="35"/>
  <c r="L48" i="35"/>
  <c r="K48" i="35"/>
  <c r="J48" i="35"/>
  <c r="S47" i="35"/>
  <c r="L47" i="35"/>
  <c r="K47" i="35"/>
  <c r="J47" i="35"/>
  <c r="S46" i="35"/>
  <c r="L46" i="35"/>
  <c r="K46" i="35"/>
  <c r="J46" i="35"/>
  <c r="S45" i="35"/>
  <c r="L45" i="35"/>
  <c r="K45" i="35"/>
  <c r="J45" i="35"/>
  <c r="S44" i="35"/>
  <c r="L44" i="35"/>
  <c r="K44" i="35"/>
  <c r="J44" i="35"/>
  <c r="S43" i="35"/>
  <c r="L43" i="35"/>
  <c r="K43" i="35"/>
  <c r="J43" i="35"/>
  <c r="S42" i="35"/>
  <c r="L42" i="35"/>
  <c r="K42" i="35"/>
  <c r="J42" i="35"/>
  <c r="S41" i="35"/>
  <c r="L41" i="35"/>
  <c r="K41" i="35"/>
  <c r="J41" i="35"/>
  <c r="S40" i="35"/>
  <c r="L40" i="35"/>
  <c r="K40" i="35"/>
  <c r="J40" i="35"/>
  <c r="S39" i="35"/>
  <c r="L39" i="35"/>
  <c r="K39" i="35"/>
  <c r="J39" i="35"/>
  <c r="S38" i="35"/>
  <c r="L38" i="35"/>
  <c r="K38" i="35"/>
  <c r="J38" i="35"/>
  <c r="S37" i="35"/>
  <c r="L37" i="35"/>
  <c r="K37" i="35"/>
  <c r="J37" i="35"/>
  <c r="S36" i="35"/>
  <c r="L36" i="35"/>
  <c r="K36" i="35"/>
  <c r="J36" i="35"/>
  <c r="R33" i="35"/>
  <c r="Q33" i="35"/>
  <c r="P33" i="35"/>
  <c r="O33" i="35"/>
  <c r="N33" i="35"/>
  <c r="M33" i="35"/>
  <c r="L33" i="35"/>
  <c r="K33" i="35"/>
  <c r="R32" i="35"/>
  <c r="Q32" i="35"/>
  <c r="P32" i="35"/>
  <c r="O32" i="35"/>
  <c r="N32" i="35"/>
  <c r="M32" i="35"/>
  <c r="L32" i="35"/>
  <c r="K32" i="35"/>
  <c r="R31" i="35"/>
  <c r="Q31" i="35"/>
  <c r="P31" i="35"/>
  <c r="O31" i="35"/>
  <c r="N31" i="35"/>
  <c r="M31" i="35"/>
  <c r="L31" i="35"/>
  <c r="K31" i="35"/>
  <c r="T31" i="35" s="1"/>
  <c r="S30" i="35"/>
  <c r="Q30" i="35"/>
  <c r="P30" i="35"/>
  <c r="O30" i="35"/>
  <c r="N30" i="35"/>
  <c r="M30" i="35"/>
  <c r="L30" i="35"/>
  <c r="K30" i="35"/>
  <c r="S29" i="35"/>
  <c r="Q29" i="35"/>
  <c r="P29" i="35"/>
  <c r="O29" i="35"/>
  <c r="N29" i="35"/>
  <c r="M29" i="35"/>
  <c r="L29" i="35"/>
  <c r="K29" i="35"/>
  <c r="S28" i="35"/>
  <c r="Q28" i="35"/>
  <c r="P28" i="35"/>
  <c r="O28" i="35"/>
  <c r="N28" i="35"/>
  <c r="M28" i="35"/>
  <c r="L28" i="35"/>
  <c r="K28" i="35"/>
  <c r="T28" i="35" s="1"/>
  <c r="S27" i="35"/>
  <c r="R27" i="35"/>
  <c r="P27" i="35"/>
  <c r="O27" i="35"/>
  <c r="N27" i="35"/>
  <c r="M27" i="35"/>
  <c r="L27" i="35"/>
  <c r="K27" i="35"/>
  <c r="S26" i="35"/>
  <c r="R26" i="35"/>
  <c r="P26" i="35"/>
  <c r="O26" i="35"/>
  <c r="N26" i="35"/>
  <c r="M26" i="35"/>
  <c r="L26" i="35"/>
  <c r="K26" i="35"/>
  <c r="S25" i="35"/>
  <c r="R25" i="35"/>
  <c r="P25" i="35"/>
  <c r="O25" i="35"/>
  <c r="N25" i="35"/>
  <c r="M25" i="35"/>
  <c r="L25" i="35"/>
  <c r="K25" i="35"/>
  <c r="T25" i="35" s="1"/>
  <c r="S24" i="35"/>
  <c r="R24" i="35"/>
  <c r="Q24" i="35"/>
  <c r="O24" i="35"/>
  <c r="N24" i="35"/>
  <c r="M24" i="35"/>
  <c r="L24" i="35"/>
  <c r="K24" i="35"/>
  <c r="S23" i="35"/>
  <c r="R23" i="35"/>
  <c r="Q23" i="35"/>
  <c r="O23" i="35"/>
  <c r="N23" i="35"/>
  <c r="M23" i="35"/>
  <c r="L23" i="35"/>
  <c r="K23" i="35"/>
  <c r="S22" i="35"/>
  <c r="R22" i="35"/>
  <c r="Q22" i="35"/>
  <c r="O22" i="35"/>
  <c r="N22" i="35"/>
  <c r="M22" i="35"/>
  <c r="L22" i="35"/>
  <c r="K22" i="35"/>
  <c r="T22" i="35" s="1"/>
  <c r="S21" i="35"/>
  <c r="R21" i="35"/>
  <c r="Q21" i="35"/>
  <c r="P21" i="35"/>
  <c r="N21" i="35"/>
  <c r="M21" i="35"/>
  <c r="L21" i="35"/>
  <c r="K21" i="35"/>
  <c r="S20" i="35"/>
  <c r="R20" i="35"/>
  <c r="Q20" i="35"/>
  <c r="P20" i="35"/>
  <c r="N20" i="35"/>
  <c r="M20" i="35"/>
  <c r="L20" i="35"/>
  <c r="K20" i="35"/>
  <c r="S19" i="35"/>
  <c r="R19" i="35"/>
  <c r="Q19" i="35"/>
  <c r="P19" i="35"/>
  <c r="N19" i="35"/>
  <c r="M19" i="35"/>
  <c r="L19" i="35"/>
  <c r="K19" i="35"/>
  <c r="T19" i="35" s="1"/>
  <c r="S18" i="35"/>
  <c r="R18" i="35"/>
  <c r="Q18" i="35"/>
  <c r="P18" i="35"/>
  <c r="O18" i="35"/>
  <c r="M18" i="35"/>
  <c r="L18" i="35"/>
  <c r="K18" i="35"/>
  <c r="S17" i="35"/>
  <c r="R17" i="35"/>
  <c r="Q17" i="35"/>
  <c r="P17" i="35"/>
  <c r="O17" i="35"/>
  <c r="M17" i="35"/>
  <c r="L17" i="35"/>
  <c r="K17" i="35"/>
  <c r="S16" i="35"/>
  <c r="R16" i="35"/>
  <c r="Q16" i="35"/>
  <c r="P16" i="35"/>
  <c r="O16" i="35"/>
  <c r="M16" i="35"/>
  <c r="L16" i="35"/>
  <c r="K16" i="35"/>
  <c r="T16" i="35" s="1"/>
  <c r="S15" i="35"/>
  <c r="R15" i="35"/>
  <c r="Q15" i="35"/>
  <c r="P15" i="35"/>
  <c r="O15" i="35"/>
  <c r="N15" i="35"/>
  <c r="L15" i="35"/>
  <c r="K15" i="35"/>
  <c r="S14" i="35"/>
  <c r="R14" i="35"/>
  <c r="Q14" i="35"/>
  <c r="P14" i="35"/>
  <c r="O14" i="35"/>
  <c r="N14" i="35"/>
  <c r="L14" i="35"/>
  <c r="K14" i="35"/>
  <c r="S13" i="35"/>
  <c r="R13" i="35"/>
  <c r="Q13" i="35"/>
  <c r="P13" i="35"/>
  <c r="O13" i="35"/>
  <c r="N13" i="35"/>
  <c r="L13" i="35"/>
  <c r="K13" i="35"/>
  <c r="T13" i="35" s="1"/>
  <c r="S12" i="35"/>
  <c r="R12" i="35"/>
  <c r="Q12" i="35"/>
  <c r="P12" i="35"/>
  <c r="O12" i="35"/>
  <c r="N12" i="35"/>
  <c r="M12" i="35"/>
  <c r="K12" i="35"/>
  <c r="S11" i="35"/>
  <c r="R11" i="35"/>
  <c r="Q11" i="35"/>
  <c r="P11" i="35"/>
  <c r="O11" i="35"/>
  <c r="N11" i="35"/>
  <c r="M11" i="35"/>
  <c r="K11" i="35"/>
  <c r="S10" i="35"/>
  <c r="R10" i="35"/>
  <c r="Q10" i="35"/>
  <c r="P10" i="35"/>
  <c r="O10" i="35"/>
  <c r="N10" i="35"/>
  <c r="M10" i="35"/>
  <c r="K10" i="35"/>
  <c r="T10" i="35" s="1"/>
  <c r="S9" i="35"/>
  <c r="R9" i="35"/>
  <c r="Q9" i="35"/>
  <c r="P9" i="35"/>
  <c r="O9" i="35"/>
  <c r="N9" i="35"/>
  <c r="M9" i="35"/>
  <c r="L9" i="35"/>
  <c r="S8" i="35"/>
  <c r="R8" i="35"/>
  <c r="Q8" i="35"/>
  <c r="P8" i="35"/>
  <c r="O8" i="35"/>
  <c r="N8" i="35"/>
  <c r="M8" i="35"/>
  <c r="L8" i="35"/>
  <c r="S7" i="35"/>
  <c r="R7" i="35"/>
  <c r="Q7" i="35"/>
  <c r="P7" i="35"/>
  <c r="O7" i="35"/>
  <c r="N7" i="35"/>
  <c r="M7" i="35"/>
  <c r="L7" i="35"/>
  <c r="T7" i="35" s="1"/>
  <c r="E5" i="35"/>
  <c r="C5" i="35"/>
  <c r="S71" i="34"/>
  <c r="L71" i="34"/>
  <c r="K71" i="34"/>
  <c r="J71" i="34"/>
  <c r="S70" i="34"/>
  <c r="L70" i="34"/>
  <c r="K70" i="34"/>
  <c r="J70" i="34"/>
  <c r="S69" i="34"/>
  <c r="L69" i="34"/>
  <c r="K69" i="34"/>
  <c r="J69" i="34"/>
  <c r="S68" i="34"/>
  <c r="L68" i="34"/>
  <c r="K68" i="34"/>
  <c r="J68" i="34"/>
  <c r="S67" i="34"/>
  <c r="L67" i="34"/>
  <c r="K67" i="34"/>
  <c r="J67" i="34"/>
  <c r="S66" i="34"/>
  <c r="L66" i="34"/>
  <c r="K66" i="34"/>
  <c r="J66" i="34"/>
  <c r="S65" i="34"/>
  <c r="L65" i="34"/>
  <c r="K65" i="34"/>
  <c r="J65" i="34"/>
  <c r="S64" i="34"/>
  <c r="L64" i="34"/>
  <c r="K64" i="34"/>
  <c r="J64" i="34"/>
  <c r="S63" i="34"/>
  <c r="L63" i="34"/>
  <c r="K63" i="34"/>
  <c r="J63" i="34"/>
  <c r="S62" i="34"/>
  <c r="L62" i="34"/>
  <c r="K62" i="34"/>
  <c r="J62" i="34"/>
  <c r="S61" i="34"/>
  <c r="L61" i="34"/>
  <c r="K61" i="34"/>
  <c r="J61" i="34"/>
  <c r="S60" i="34"/>
  <c r="L60" i="34"/>
  <c r="K60" i="34"/>
  <c r="J60" i="34"/>
  <c r="S59" i="34"/>
  <c r="L59" i="34"/>
  <c r="K59" i="34"/>
  <c r="J59" i="34"/>
  <c r="S58" i="34"/>
  <c r="L58" i="34"/>
  <c r="K58" i="34"/>
  <c r="J58" i="34"/>
  <c r="S57" i="34"/>
  <c r="L57" i="34"/>
  <c r="K57" i="34"/>
  <c r="J57" i="34"/>
  <c r="S56" i="34"/>
  <c r="L56" i="34"/>
  <c r="K56" i="34"/>
  <c r="J56" i="34"/>
  <c r="S55" i="34"/>
  <c r="L55" i="34"/>
  <c r="K55" i="34"/>
  <c r="J55" i="34"/>
  <c r="S54" i="34"/>
  <c r="L54" i="34"/>
  <c r="K54" i="34"/>
  <c r="J54" i="34"/>
  <c r="S53" i="34"/>
  <c r="L53" i="34"/>
  <c r="K53" i="34"/>
  <c r="J53" i="34"/>
  <c r="S52" i="34"/>
  <c r="L52" i="34"/>
  <c r="K52" i="34"/>
  <c r="J52" i="34"/>
  <c r="S51" i="34"/>
  <c r="L51" i="34"/>
  <c r="K51" i="34"/>
  <c r="J51" i="34"/>
  <c r="S50" i="34"/>
  <c r="L50" i="34"/>
  <c r="K50" i="34"/>
  <c r="J50" i="34"/>
  <c r="S49" i="34"/>
  <c r="L49" i="34"/>
  <c r="K49" i="34"/>
  <c r="J49" i="34"/>
  <c r="S48" i="34"/>
  <c r="L48" i="34"/>
  <c r="K48" i="34"/>
  <c r="J48" i="34"/>
  <c r="S47" i="34"/>
  <c r="L47" i="34"/>
  <c r="K47" i="34"/>
  <c r="J47" i="34"/>
  <c r="S46" i="34"/>
  <c r="L46" i="34"/>
  <c r="K46" i="34"/>
  <c r="J46" i="34"/>
  <c r="S45" i="34"/>
  <c r="L45" i="34"/>
  <c r="K45" i="34"/>
  <c r="J45" i="34"/>
  <c r="S44" i="34"/>
  <c r="L44" i="34"/>
  <c r="K44" i="34"/>
  <c r="J44" i="34"/>
  <c r="S43" i="34"/>
  <c r="L43" i="34"/>
  <c r="K43" i="34"/>
  <c r="J43" i="34"/>
  <c r="S42" i="34"/>
  <c r="L42" i="34"/>
  <c r="K42" i="34"/>
  <c r="J42" i="34"/>
  <c r="S41" i="34"/>
  <c r="L41" i="34"/>
  <c r="K41" i="34"/>
  <c r="J41" i="34"/>
  <c r="S40" i="34"/>
  <c r="L40" i="34"/>
  <c r="K40" i="34"/>
  <c r="J40" i="34"/>
  <c r="S39" i="34"/>
  <c r="L39" i="34"/>
  <c r="K39" i="34"/>
  <c r="J39" i="34"/>
  <c r="S38" i="34"/>
  <c r="L38" i="34"/>
  <c r="K38" i="34"/>
  <c r="J38" i="34"/>
  <c r="S37" i="34"/>
  <c r="L37" i="34"/>
  <c r="K37" i="34"/>
  <c r="J37" i="34"/>
  <c r="S36" i="34"/>
  <c r="L36" i="34"/>
  <c r="E5" i="34" s="1"/>
  <c r="K36" i="34"/>
  <c r="J36" i="34"/>
  <c r="R33" i="34"/>
  <c r="Q33" i="34"/>
  <c r="P33" i="34"/>
  <c r="O33" i="34"/>
  <c r="N33" i="34"/>
  <c r="M33" i="34"/>
  <c r="L33" i="34"/>
  <c r="K33" i="34"/>
  <c r="R32" i="34"/>
  <c r="Q32" i="34"/>
  <c r="P32" i="34"/>
  <c r="O32" i="34"/>
  <c r="N32" i="34"/>
  <c r="M32" i="34"/>
  <c r="L32" i="34"/>
  <c r="K32" i="34"/>
  <c r="R31" i="34"/>
  <c r="Q31" i="34"/>
  <c r="P31" i="34"/>
  <c r="O31" i="34"/>
  <c r="N31" i="34"/>
  <c r="M31" i="34"/>
  <c r="L31" i="34"/>
  <c r="K31" i="34"/>
  <c r="T31" i="34" s="1"/>
  <c r="S30" i="34"/>
  <c r="Q30" i="34"/>
  <c r="P30" i="34"/>
  <c r="O30" i="34"/>
  <c r="N30" i="34"/>
  <c r="M30" i="34"/>
  <c r="L30" i="34"/>
  <c r="K30" i="34"/>
  <c r="S29" i="34"/>
  <c r="Q29" i="34"/>
  <c r="P29" i="34"/>
  <c r="O29" i="34"/>
  <c r="N29" i="34"/>
  <c r="M29" i="34"/>
  <c r="L29" i="34"/>
  <c r="K29" i="34"/>
  <c r="S28" i="34"/>
  <c r="Q28" i="34"/>
  <c r="P28" i="34"/>
  <c r="O28" i="34"/>
  <c r="N28" i="34"/>
  <c r="M28" i="34"/>
  <c r="L28" i="34"/>
  <c r="K28" i="34"/>
  <c r="T28" i="34" s="1"/>
  <c r="S27" i="34"/>
  <c r="R27" i="34"/>
  <c r="P27" i="34"/>
  <c r="O27" i="34"/>
  <c r="N27" i="34"/>
  <c r="M27" i="34"/>
  <c r="L27" i="34"/>
  <c r="K27" i="34"/>
  <c r="S26" i="34"/>
  <c r="R26" i="34"/>
  <c r="P26" i="34"/>
  <c r="O26" i="34"/>
  <c r="N26" i="34"/>
  <c r="M26" i="34"/>
  <c r="L26" i="34"/>
  <c r="K26" i="34"/>
  <c r="S25" i="34"/>
  <c r="R25" i="34"/>
  <c r="P25" i="34"/>
  <c r="O25" i="34"/>
  <c r="N25" i="34"/>
  <c r="M25" i="34"/>
  <c r="L25" i="34"/>
  <c r="K25" i="34"/>
  <c r="T25" i="34" s="1"/>
  <c r="S24" i="34"/>
  <c r="R24" i="34"/>
  <c r="Q24" i="34"/>
  <c r="O24" i="34"/>
  <c r="N24" i="34"/>
  <c r="M24" i="34"/>
  <c r="L24" i="34"/>
  <c r="K24" i="34"/>
  <c r="S23" i="34"/>
  <c r="R23" i="34"/>
  <c r="Q23" i="34"/>
  <c r="O23" i="34"/>
  <c r="N23" i="34"/>
  <c r="M23" i="34"/>
  <c r="L23" i="34"/>
  <c r="K23" i="34"/>
  <c r="S22" i="34"/>
  <c r="R22" i="34"/>
  <c r="Q22" i="34"/>
  <c r="O22" i="34"/>
  <c r="N22" i="34"/>
  <c r="M22" i="34"/>
  <c r="L22" i="34"/>
  <c r="K22" i="34"/>
  <c r="T22" i="34" s="1"/>
  <c r="S21" i="34"/>
  <c r="R21" i="34"/>
  <c r="Q21" i="34"/>
  <c r="P21" i="34"/>
  <c r="N21" i="34"/>
  <c r="M21" i="34"/>
  <c r="L21" i="34"/>
  <c r="K21" i="34"/>
  <c r="S20" i="34"/>
  <c r="R20" i="34"/>
  <c r="Q20" i="34"/>
  <c r="P20" i="34"/>
  <c r="N20" i="34"/>
  <c r="M20" i="34"/>
  <c r="L20" i="34"/>
  <c r="K20" i="34"/>
  <c r="S19" i="34"/>
  <c r="R19" i="34"/>
  <c r="Q19" i="34"/>
  <c r="P19" i="34"/>
  <c r="N19" i="34"/>
  <c r="M19" i="34"/>
  <c r="L19" i="34"/>
  <c r="K19" i="34"/>
  <c r="T19" i="34" s="1"/>
  <c r="S18" i="34"/>
  <c r="R18" i="34"/>
  <c r="Q18" i="34"/>
  <c r="P18" i="34"/>
  <c r="O18" i="34"/>
  <c r="M18" i="34"/>
  <c r="L18" i="34"/>
  <c r="K18" i="34"/>
  <c r="S17" i="34"/>
  <c r="R17" i="34"/>
  <c r="Q17" i="34"/>
  <c r="P17" i="34"/>
  <c r="O17" i="34"/>
  <c r="M17" i="34"/>
  <c r="L17" i="34"/>
  <c r="K17" i="34"/>
  <c r="S16" i="34"/>
  <c r="R16" i="34"/>
  <c r="Q16" i="34"/>
  <c r="P16" i="34"/>
  <c r="O16" i="34"/>
  <c r="M16" i="34"/>
  <c r="L16" i="34"/>
  <c r="K16" i="34"/>
  <c r="T16" i="34" s="1"/>
  <c r="S15" i="34"/>
  <c r="R15" i="34"/>
  <c r="Q15" i="34"/>
  <c r="P15" i="34"/>
  <c r="O15" i="34"/>
  <c r="N15" i="34"/>
  <c r="L15" i="34"/>
  <c r="K15" i="34"/>
  <c r="S14" i="34"/>
  <c r="R14" i="34"/>
  <c r="Q14" i="34"/>
  <c r="P14" i="34"/>
  <c r="O14" i="34"/>
  <c r="N14" i="34"/>
  <c r="L14" i="34"/>
  <c r="K14" i="34"/>
  <c r="S13" i="34"/>
  <c r="R13" i="34"/>
  <c r="Q13" i="34"/>
  <c r="P13" i="34"/>
  <c r="O13" i="34"/>
  <c r="N13" i="34"/>
  <c r="L13" i="34"/>
  <c r="K13" i="34"/>
  <c r="T13" i="34" s="1"/>
  <c r="S12" i="34"/>
  <c r="R12" i="34"/>
  <c r="Q12" i="34"/>
  <c r="P12" i="34"/>
  <c r="O12" i="34"/>
  <c r="N12" i="34"/>
  <c r="M12" i="34"/>
  <c r="K12" i="34"/>
  <c r="S11" i="34"/>
  <c r="R11" i="34"/>
  <c r="Q11" i="34"/>
  <c r="P11" i="34"/>
  <c r="O11" i="34"/>
  <c r="N11" i="34"/>
  <c r="M11" i="34"/>
  <c r="K11" i="34"/>
  <c r="S10" i="34"/>
  <c r="R10" i="34"/>
  <c r="Q10" i="34"/>
  <c r="P10" i="34"/>
  <c r="O10" i="34"/>
  <c r="N10" i="34"/>
  <c r="M10" i="34"/>
  <c r="K10" i="34"/>
  <c r="T10" i="34" s="1"/>
  <c r="S9" i="34"/>
  <c r="R9" i="34"/>
  <c r="Q9" i="34"/>
  <c r="P9" i="34"/>
  <c r="O9" i="34"/>
  <c r="N9" i="34"/>
  <c r="M9" i="34"/>
  <c r="L9" i="34"/>
  <c r="S8" i="34"/>
  <c r="R8" i="34"/>
  <c r="Q8" i="34"/>
  <c r="P8" i="34"/>
  <c r="O8" i="34"/>
  <c r="N8" i="34"/>
  <c r="M8" i="34"/>
  <c r="L8" i="34"/>
  <c r="S7" i="34"/>
  <c r="R7" i="34"/>
  <c r="Q7" i="34"/>
  <c r="P7" i="34"/>
  <c r="O7" i="34"/>
  <c r="N7" i="34"/>
  <c r="M7" i="34"/>
  <c r="L7" i="34"/>
  <c r="T7" i="34" s="1"/>
  <c r="C5" i="34"/>
  <c r="S71" i="33"/>
  <c r="L71" i="33"/>
  <c r="K71" i="33"/>
  <c r="J71" i="33"/>
  <c r="S70" i="33"/>
  <c r="L70" i="33"/>
  <c r="K70" i="33"/>
  <c r="J70" i="33"/>
  <c r="S69" i="33"/>
  <c r="L69" i="33"/>
  <c r="K69" i="33"/>
  <c r="J69" i="33"/>
  <c r="S68" i="33"/>
  <c r="L68" i="33"/>
  <c r="K68" i="33"/>
  <c r="J68" i="33"/>
  <c r="S67" i="33"/>
  <c r="L67" i="33"/>
  <c r="K67" i="33"/>
  <c r="J67" i="33"/>
  <c r="S66" i="33"/>
  <c r="L66" i="33"/>
  <c r="K66" i="33"/>
  <c r="J66" i="33"/>
  <c r="S65" i="33"/>
  <c r="L65" i="33"/>
  <c r="K65" i="33"/>
  <c r="J65" i="33"/>
  <c r="S64" i="33"/>
  <c r="L64" i="33"/>
  <c r="K64" i="33"/>
  <c r="J64" i="33"/>
  <c r="S63" i="33"/>
  <c r="L63" i="33"/>
  <c r="K63" i="33"/>
  <c r="J63" i="33"/>
  <c r="S62" i="33"/>
  <c r="L62" i="33"/>
  <c r="K62" i="33"/>
  <c r="J62" i="33"/>
  <c r="S61" i="33"/>
  <c r="L61" i="33"/>
  <c r="K61" i="33"/>
  <c r="J61" i="33"/>
  <c r="S60" i="33"/>
  <c r="L60" i="33"/>
  <c r="K60" i="33"/>
  <c r="J60" i="33"/>
  <c r="S59" i="33"/>
  <c r="L59" i="33"/>
  <c r="K59" i="33"/>
  <c r="J59" i="33"/>
  <c r="S58" i="33"/>
  <c r="L58" i="33"/>
  <c r="K58" i="33"/>
  <c r="J58" i="33"/>
  <c r="S57" i="33"/>
  <c r="L57" i="33"/>
  <c r="K57" i="33"/>
  <c r="J57" i="33"/>
  <c r="S56" i="33"/>
  <c r="L56" i="33"/>
  <c r="K56" i="33"/>
  <c r="J56" i="33"/>
  <c r="S55" i="33"/>
  <c r="L55" i="33"/>
  <c r="K55" i="33"/>
  <c r="J55" i="33"/>
  <c r="S54" i="33"/>
  <c r="L54" i="33"/>
  <c r="K54" i="33"/>
  <c r="J54" i="33"/>
  <c r="S53" i="33"/>
  <c r="L53" i="33"/>
  <c r="K53" i="33"/>
  <c r="J53" i="33"/>
  <c r="S52" i="33"/>
  <c r="L52" i="33"/>
  <c r="K52" i="33"/>
  <c r="J52" i="33"/>
  <c r="S51" i="33"/>
  <c r="L51" i="33"/>
  <c r="K51" i="33"/>
  <c r="J51" i="33"/>
  <c r="S50" i="33"/>
  <c r="L50" i="33"/>
  <c r="K50" i="33"/>
  <c r="J50" i="33"/>
  <c r="S49" i="33"/>
  <c r="L49" i="33"/>
  <c r="K49" i="33"/>
  <c r="J49" i="33"/>
  <c r="S48" i="33"/>
  <c r="L48" i="33"/>
  <c r="K48" i="33"/>
  <c r="J48" i="33"/>
  <c r="S47" i="33"/>
  <c r="L47" i="33"/>
  <c r="K47" i="33"/>
  <c r="J47" i="33"/>
  <c r="S46" i="33"/>
  <c r="L46" i="33"/>
  <c r="K46" i="33"/>
  <c r="J46" i="33"/>
  <c r="S45" i="33"/>
  <c r="L45" i="33"/>
  <c r="K45" i="33"/>
  <c r="J45" i="33"/>
  <c r="S44" i="33"/>
  <c r="L44" i="33"/>
  <c r="K44" i="33"/>
  <c r="J44" i="33"/>
  <c r="S43" i="33"/>
  <c r="L43" i="33"/>
  <c r="K43" i="33"/>
  <c r="J43" i="33"/>
  <c r="S42" i="33"/>
  <c r="L42" i="33"/>
  <c r="K42" i="33"/>
  <c r="J42" i="33"/>
  <c r="S41" i="33"/>
  <c r="L41" i="33"/>
  <c r="K41" i="33"/>
  <c r="J41" i="33"/>
  <c r="S40" i="33"/>
  <c r="L40" i="33"/>
  <c r="K40" i="33"/>
  <c r="J40" i="33"/>
  <c r="S39" i="33"/>
  <c r="L39" i="33"/>
  <c r="K39" i="33"/>
  <c r="J39" i="33"/>
  <c r="S38" i="33"/>
  <c r="L38" i="33"/>
  <c r="K38" i="33"/>
  <c r="J38" i="33"/>
  <c r="S37" i="33"/>
  <c r="L37" i="33"/>
  <c r="K37" i="33"/>
  <c r="J37" i="33"/>
  <c r="S36" i="33"/>
  <c r="L36" i="33"/>
  <c r="E5" i="33" s="1"/>
  <c r="K36" i="33"/>
  <c r="J36" i="33"/>
  <c r="R33" i="33"/>
  <c r="Q33" i="33"/>
  <c r="P33" i="33"/>
  <c r="O33" i="33"/>
  <c r="N33" i="33"/>
  <c r="M33" i="33"/>
  <c r="L33" i="33"/>
  <c r="K33" i="33"/>
  <c r="R32" i="33"/>
  <c r="Q32" i="33"/>
  <c r="P32" i="33"/>
  <c r="O32" i="33"/>
  <c r="N32" i="33"/>
  <c r="M32" i="33"/>
  <c r="L32" i="33"/>
  <c r="K32" i="33"/>
  <c r="R31" i="33"/>
  <c r="Q31" i="33"/>
  <c r="P31" i="33"/>
  <c r="O31" i="33"/>
  <c r="N31" i="33"/>
  <c r="M31" i="33"/>
  <c r="L31" i="33"/>
  <c r="K31" i="33"/>
  <c r="T31" i="33" s="1"/>
  <c r="S30" i="33"/>
  <c r="Q30" i="33"/>
  <c r="P30" i="33"/>
  <c r="O30" i="33"/>
  <c r="N30" i="33"/>
  <c r="M30" i="33"/>
  <c r="L30" i="33"/>
  <c r="K30" i="33"/>
  <c r="S29" i="33"/>
  <c r="Q29" i="33"/>
  <c r="P29" i="33"/>
  <c r="O29" i="33"/>
  <c r="N29" i="33"/>
  <c r="M29" i="33"/>
  <c r="L29" i="33"/>
  <c r="K29" i="33"/>
  <c r="S28" i="33"/>
  <c r="Q28" i="33"/>
  <c r="P28" i="33"/>
  <c r="O28" i="33"/>
  <c r="N28" i="33"/>
  <c r="M28" i="33"/>
  <c r="L28" i="33"/>
  <c r="K28" i="33"/>
  <c r="T28" i="33" s="1"/>
  <c r="S27" i="33"/>
  <c r="R27" i="33"/>
  <c r="P27" i="33"/>
  <c r="O27" i="33"/>
  <c r="N27" i="33"/>
  <c r="M27" i="33"/>
  <c r="L27" i="33"/>
  <c r="K27" i="33"/>
  <c r="S26" i="33"/>
  <c r="R26" i="33"/>
  <c r="P26" i="33"/>
  <c r="O26" i="33"/>
  <c r="N26" i="33"/>
  <c r="M26" i="33"/>
  <c r="L26" i="33"/>
  <c r="K26" i="33"/>
  <c r="S25" i="33"/>
  <c r="R25" i="33"/>
  <c r="P25" i="33"/>
  <c r="O25" i="33"/>
  <c r="N25" i="33"/>
  <c r="M25" i="33"/>
  <c r="L25" i="33"/>
  <c r="K25" i="33"/>
  <c r="T25" i="33" s="1"/>
  <c r="S24" i="33"/>
  <c r="R24" i="33"/>
  <c r="Q24" i="33"/>
  <c r="O24" i="33"/>
  <c r="N24" i="33"/>
  <c r="M24" i="33"/>
  <c r="L24" i="33"/>
  <c r="K24" i="33"/>
  <c r="S23" i="33"/>
  <c r="R23" i="33"/>
  <c r="Q23" i="33"/>
  <c r="O23" i="33"/>
  <c r="N23" i="33"/>
  <c r="M23" i="33"/>
  <c r="L23" i="33"/>
  <c r="K23" i="33"/>
  <c r="U22" i="33"/>
  <c r="S22" i="33"/>
  <c r="R22" i="33"/>
  <c r="Q22" i="33"/>
  <c r="O22" i="33"/>
  <c r="N22" i="33"/>
  <c r="M22" i="33"/>
  <c r="L22" i="33"/>
  <c r="K22" i="33"/>
  <c r="T22" i="33" s="1"/>
  <c r="S21" i="33"/>
  <c r="R21" i="33"/>
  <c r="Q21" i="33"/>
  <c r="P21" i="33"/>
  <c r="N21" i="33"/>
  <c r="M21" i="33"/>
  <c r="L21" i="33"/>
  <c r="K21" i="33"/>
  <c r="S20" i="33"/>
  <c r="R20" i="33"/>
  <c r="Q20" i="33"/>
  <c r="P20" i="33"/>
  <c r="N20" i="33"/>
  <c r="M20" i="33"/>
  <c r="L20" i="33"/>
  <c r="K20" i="33"/>
  <c r="U19" i="33"/>
  <c r="S19" i="33"/>
  <c r="R19" i="33"/>
  <c r="Q19" i="33"/>
  <c r="P19" i="33"/>
  <c r="N19" i="33"/>
  <c r="M19" i="33"/>
  <c r="L19" i="33"/>
  <c r="K19" i="33"/>
  <c r="T19" i="33" s="1"/>
  <c r="S18" i="33"/>
  <c r="R18" i="33"/>
  <c r="Q18" i="33"/>
  <c r="P18" i="33"/>
  <c r="O18" i="33"/>
  <c r="M18" i="33"/>
  <c r="L18" i="33"/>
  <c r="K18" i="33"/>
  <c r="S17" i="33"/>
  <c r="R17" i="33"/>
  <c r="Q17" i="33"/>
  <c r="P17" i="33"/>
  <c r="O17" i="33"/>
  <c r="M17" i="33"/>
  <c r="L17" i="33"/>
  <c r="K17" i="33"/>
  <c r="S16" i="33"/>
  <c r="R16" i="33"/>
  <c r="Q16" i="33"/>
  <c r="P16" i="33"/>
  <c r="T16" i="33" s="1"/>
  <c r="O16" i="33"/>
  <c r="M16" i="33"/>
  <c r="L16" i="33"/>
  <c r="K16" i="33"/>
  <c r="S15" i="33"/>
  <c r="R15" i="33"/>
  <c r="Q15" i="33"/>
  <c r="P15" i="33"/>
  <c r="O15" i="33"/>
  <c r="N15" i="33"/>
  <c r="L15" i="33"/>
  <c r="K15" i="33"/>
  <c r="S14" i="33"/>
  <c r="R14" i="33"/>
  <c r="Q14" i="33"/>
  <c r="P14" i="33"/>
  <c r="O14" i="33"/>
  <c r="N14" i="33"/>
  <c r="L14" i="33"/>
  <c r="K14" i="33"/>
  <c r="S13" i="33"/>
  <c r="R13" i="33"/>
  <c r="Q13" i="33"/>
  <c r="P13" i="33"/>
  <c r="O13" i="33"/>
  <c r="N13" i="33"/>
  <c r="L13" i="33"/>
  <c r="K13" i="33"/>
  <c r="T13" i="33" s="1"/>
  <c r="S12" i="33"/>
  <c r="R12" i="33"/>
  <c r="Q12" i="33"/>
  <c r="P12" i="33"/>
  <c r="O12" i="33"/>
  <c r="N12" i="33"/>
  <c r="M12" i="33"/>
  <c r="K12" i="33"/>
  <c r="S11" i="33"/>
  <c r="R11" i="33"/>
  <c r="Q11" i="33"/>
  <c r="P11" i="33"/>
  <c r="O11" i="33"/>
  <c r="N11" i="33"/>
  <c r="M11" i="33"/>
  <c r="K11" i="33"/>
  <c r="U10" i="33"/>
  <c r="S10" i="33"/>
  <c r="R10" i="33"/>
  <c r="Q10" i="33"/>
  <c r="P10" i="33"/>
  <c r="O10" i="33"/>
  <c r="N10" i="33"/>
  <c r="M10" i="33"/>
  <c r="K10" i="33"/>
  <c r="T10" i="33" s="1"/>
  <c r="S9" i="33"/>
  <c r="R9" i="33"/>
  <c r="Q9" i="33"/>
  <c r="P9" i="33"/>
  <c r="O9" i="33"/>
  <c r="N9" i="33"/>
  <c r="M9" i="33"/>
  <c r="L9" i="33"/>
  <c r="S8" i="33"/>
  <c r="R8" i="33"/>
  <c r="Q8" i="33"/>
  <c r="P8" i="33"/>
  <c r="O8" i="33"/>
  <c r="N8" i="33"/>
  <c r="M8" i="33"/>
  <c r="L8" i="33"/>
  <c r="S7" i="33"/>
  <c r="R7" i="33"/>
  <c r="Q7" i="33"/>
  <c r="P7" i="33"/>
  <c r="O7" i="33"/>
  <c r="N7" i="33"/>
  <c r="M7" i="33"/>
  <c r="L7" i="33"/>
  <c r="T7" i="33" s="1"/>
  <c r="C5" i="33"/>
  <c r="S71" i="32"/>
  <c r="L71" i="32"/>
  <c r="K71" i="32"/>
  <c r="J71" i="32"/>
  <c r="S70" i="32"/>
  <c r="L70" i="32"/>
  <c r="K70" i="32"/>
  <c r="J70" i="32"/>
  <c r="S69" i="32"/>
  <c r="L69" i="32"/>
  <c r="K69" i="32"/>
  <c r="J69" i="32"/>
  <c r="S68" i="32"/>
  <c r="L68" i="32"/>
  <c r="K68" i="32"/>
  <c r="J68" i="32"/>
  <c r="S67" i="32"/>
  <c r="L67" i="32"/>
  <c r="K67" i="32"/>
  <c r="J67" i="32"/>
  <c r="S66" i="32"/>
  <c r="L66" i="32"/>
  <c r="K66" i="32"/>
  <c r="J66" i="32"/>
  <c r="S65" i="32"/>
  <c r="L65" i="32"/>
  <c r="K65" i="32"/>
  <c r="J65" i="32"/>
  <c r="S64" i="32"/>
  <c r="L64" i="32"/>
  <c r="K64" i="32"/>
  <c r="J64" i="32"/>
  <c r="S63" i="32"/>
  <c r="L63" i="32"/>
  <c r="K63" i="32"/>
  <c r="J63" i="32"/>
  <c r="S62" i="32"/>
  <c r="L62" i="32"/>
  <c r="K62" i="32"/>
  <c r="J62" i="32"/>
  <c r="S61" i="32"/>
  <c r="L61" i="32"/>
  <c r="K61" i="32"/>
  <c r="J61" i="32"/>
  <c r="S60" i="32"/>
  <c r="L60" i="32"/>
  <c r="K60" i="32"/>
  <c r="J60" i="32"/>
  <c r="S59" i="32"/>
  <c r="L59" i="32"/>
  <c r="K59" i="32"/>
  <c r="J59" i="32"/>
  <c r="S58" i="32"/>
  <c r="L58" i="32"/>
  <c r="K58" i="32"/>
  <c r="J58" i="32"/>
  <c r="S57" i="32"/>
  <c r="L57" i="32"/>
  <c r="K57" i="32"/>
  <c r="J57" i="32"/>
  <c r="S56" i="32"/>
  <c r="L56" i="32"/>
  <c r="K56" i="32"/>
  <c r="J56" i="32"/>
  <c r="S55" i="32"/>
  <c r="L55" i="32"/>
  <c r="K55" i="32"/>
  <c r="J55" i="32"/>
  <c r="S54" i="32"/>
  <c r="L54" i="32"/>
  <c r="K54" i="32"/>
  <c r="J54" i="32"/>
  <c r="S53" i="32"/>
  <c r="L53" i="32"/>
  <c r="K53" i="32"/>
  <c r="J53" i="32"/>
  <c r="S52" i="32"/>
  <c r="L52" i="32"/>
  <c r="K52" i="32"/>
  <c r="J52" i="32"/>
  <c r="S51" i="32"/>
  <c r="L51" i="32"/>
  <c r="K51" i="32"/>
  <c r="J51" i="32"/>
  <c r="S50" i="32"/>
  <c r="L50" i="32"/>
  <c r="K50" i="32"/>
  <c r="J50" i="32"/>
  <c r="S49" i="32"/>
  <c r="L49" i="32"/>
  <c r="K49" i="32"/>
  <c r="J49" i="32"/>
  <c r="S48" i="32"/>
  <c r="L48" i="32"/>
  <c r="K48" i="32"/>
  <c r="J48" i="32"/>
  <c r="S47" i="32"/>
  <c r="L47" i="32"/>
  <c r="K47" i="32"/>
  <c r="J47" i="32"/>
  <c r="S46" i="32"/>
  <c r="L46" i="32"/>
  <c r="K46" i="32"/>
  <c r="J46" i="32"/>
  <c r="S45" i="32"/>
  <c r="L45" i="32"/>
  <c r="K45" i="32"/>
  <c r="J45" i="32"/>
  <c r="S44" i="32"/>
  <c r="L44" i="32"/>
  <c r="K44" i="32"/>
  <c r="J44" i="32"/>
  <c r="S43" i="32"/>
  <c r="L43" i="32"/>
  <c r="K43" i="32"/>
  <c r="J43" i="32"/>
  <c r="S42" i="32"/>
  <c r="L42" i="32"/>
  <c r="K42" i="32"/>
  <c r="J42" i="32"/>
  <c r="S41" i="32"/>
  <c r="L41" i="32"/>
  <c r="K41" i="32"/>
  <c r="J41" i="32"/>
  <c r="S40" i="32"/>
  <c r="L40" i="32"/>
  <c r="K40" i="32"/>
  <c r="J40" i="32"/>
  <c r="S39" i="32"/>
  <c r="L39" i="32"/>
  <c r="K39" i="32"/>
  <c r="J39" i="32"/>
  <c r="S38" i="32"/>
  <c r="L38" i="32"/>
  <c r="K38" i="32"/>
  <c r="J38" i="32"/>
  <c r="S37" i="32"/>
  <c r="L37" i="32"/>
  <c r="K37" i="32"/>
  <c r="J37" i="32"/>
  <c r="S36" i="32"/>
  <c r="L36" i="32"/>
  <c r="E5" i="32" s="1"/>
  <c r="K36" i="32"/>
  <c r="J36" i="32"/>
  <c r="R33" i="32"/>
  <c r="Q33" i="32"/>
  <c r="P33" i="32"/>
  <c r="O33" i="32"/>
  <c r="N33" i="32"/>
  <c r="M33" i="32"/>
  <c r="L33" i="32"/>
  <c r="K33" i="32"/>
  <c r="R32" i="32"/>
  <c r="Q32" i="32"/>
  <c r="P32" i="32"/>
  <c r="O32" i="32"/>
  <c r="N32" i="32"/>
  <c r="M32" i="32"/>
  <c r="L32" i="32"/>
  <c r="K32" i="32"/>
  <c r="R31" i="32"/>
  <c r="Q31" i="32"/>
  <c r="P31" i="32"/>
  <c r="O31" i="32"/>
  <c r="N31" i="32"/>
  <c r="M31" i="32"/>
  <c r="L31" i="32"/>
  <c r="K31" i="32"/>
  <c r="T31" i="32" s="1"/>
  <c r="S30" i="32"/>
  <c r="Q30" i="32"/>
  <c r="P30" i="32"/>
  <c r="O30" i="32"/>
  <c r="N30" i="32"/>
  <c r="M30" i="32"/>
  <c r="L30" i="32"/>
  <c r="K30" i="32"/>
  <c r="S29" i="32"/>
  <c r="Q29" i="32"/>
  <c r="P29" i="32"/>
  <c r="O29" i="32"/>
  <c r="N29" i="32"/>
  <c r="M29" i="32"/>
  <c r="L29" i="32"/>
  <c r="K29" i="32"/>
  <c r="S28" i="32"/>
  <c r="Q28" i="32"/>
  <c r="P28" i="32"/>
  <c r="O28" i="32"/>
  <c r="T28" i="32" s="1"/>
  <c r="N28" i="32"/>
  <c r="M28" i="32"/>
  <c r="L28" i="32"/>
  <c r="K28" i="32"/>
  <c r="S27" i="32"/>
  <c r="R27" i="32"/>
  <c r="P27" i="32"/>
  <c r="O27" i="32"/>
  <c r="N27" i="32"/>
  <c r="M27" i="32"/>
  <c r="L27" i="32"/>
  <c r="K27" i="32"/>
  <c r="S26" i="32"/>
  <c r="R26" i="32"/>
  <c r="P26" i="32"/>
  <c r="O26" i="32"/>
  <c r="N26" i="32"/>
  <c r="M26" i="32"/>
  <c r="L26" i="32"/>
  <c r="K26" i="32"/>
  <c r="S25" i="32"/>
  <c r="R25" i="32"/>
  <c r="P25" i="32"/>
  <c r="O25" i="32"/>
  <c r="N25" i="32"/>
  <c r="M25" i="32"/>
  <c r="L25" i="32"/>
  <c r="K25" i="32"/>
  <c r="T25" i="32" s="1"/>
  <c r="S24" i="32"/>
  <c r="R24" i="32"/>
  <c r="Q24" i="32"/>
  <c r="O24" i="32"/>
  <c r="N24" i="32"/>
  <c r="M24" i="32"/>
  <c r="L24" i="32"/>
  <c r="K24" i="32"/>
  <c r="S23" i="32"/>
  <c r="R23" i="32"/>
  <c r="Q23" i="32"/>
  <c r="O23" i="32"/>
  <c r="N23" i="32"/>
  <c r="M23" i="32"/>
  <c r="L23" i="32"/>
  <c r="K23" i="32"/>
  <c r="S22" i="32"/>
  <c r="R22" i="32"/>
  <c r="Q22" i="32"/>
  <c r="O22" i="32"/>
  <c r="N22" i="32"/>
  <c r="M22" i="32"/>
  <c r="L22" i="32"/>
  <c r="K22" i="32"/>
  <c r="T22" i="32" s="1"/>
  <c r="S21" i="32"/>
  <c r="R21" i="32"/>
  <c r="Q21" i="32"/>
  <c r="P21" i="32"/>
  <c r="N21" i="32"/>
  <c r="M21" i="32"/>
  <c r="L21" i="32"/>
  <c r="K21" i="32"/>
  <c r="S20" i="32"/>
  <c r="R20" i="32"/>
  <c r="Q20" i="32"/>
  <c r="P20" i="32"/>
  <c r="N20" i="32"/>
  <c r="M20" i="32"/>
  <c r="L20" i="32"/>
  <c r="K20" i="32"/>
  <c r="S19" i="32"/>
  <c r="R19" i="32"/>
  <c r="Q19" i="32"/>
  <c r="P19" i="32"/>
  <c r="N19" i="32"/>
  <c r="M19" i="32"/>
  <c r="L19" i="32"/>
  <c r="K19" i="32"/>
  <c r="T19" i="32" s="1"/>
  <c r="S18" i="32"/>
  <c r="R18" i="32"/>
  <c r="Q18" i="32"/>
  <c r="P18" i="32"/>
  <c r="O18" i="32"/>
  <c r="M18" i="32"/>
  <c r="L18" i="32"/>
  <c r="K18" i="32"/>
  <c r="S17" i="32"/>
  <c r="R17" i="32"/>
  <c r="Q17" i="32"/>
  <c r="P17" i="32"/>
  <c r="O17" i="32"/>
  <c r="M17" i="32"/>
  <c r="L17" i="32"/>
  <c r="K17" i="32"/>
  <c r="S16" i="32"/>
  <c r="R16" i="32"/>
  <c r="Q16" i="32"/>
  <c r="P16" i="32"/>
  <c r="O16" i="32"/>
  <c r="M16" i="32"/>
  <c r="L16" i="32"/>
  <c r="K16" i="32"/>
  <c r="T16" i="32" s="1"/>
  <c r="S15" i="32"/>
  <c r="R15" i="32"/>
  <c r="Q15" i="32"/>
  <c r="P15" i="32"/>
  <c r="O15" i="32"/>
  <c r="N15" i="32"/>
  <c r="L15" i="32"/>
  <c r="K15" i="32"/>
  <c r="S14" i="32"/>
  <c r="R14" i="32"/>
  <c r="Q14" i="32"/>
  <c r="P14" i="32"/>
  <c r="O14" i="32"/>
  <c r="N14" i="32"/>
  <c r="L14" i="32"/>
  <c r="K14" i="32"/>
  <c r="S13" i="32"/>
  <c r="R13" i="32"/>
  <c r="Q13" i="32"/>
  <c r="P13" i="32"/>
  <c r="O13" i="32"/>
  <c r="N13" i="32"/>
  <c r="L13" i="32"/>
  <c r="K13" i="32"/>
  <c r="T13" i="32" s="1"/>
  <c r="S12" i="32"/>
  <c r="R12" i="32"/>
  <c r="Q12" i="32"/>
  <c r="P12" i="32"/>
  <c r="O12" i="32"/>
  <c r="N12" i="32"/>
  <c r="M12" i="32"/>
  <c r="K12" i="32"/>
  <c r="S11" i="32"/>
  <c r="R11" i="32"/>
  <c r="Q11" i="32"/>
  <c r="P11" i="32"/>
  <c r="O11" i="32"/>
  <c r="N11" i="32"/>
  <c r="M11" i="32"/>
  <c r="K11" i="32"/>
  <c r="S10" i="32"/>
  <c r="R10" i="32"/>
  <c r="Q10" i="32"/>
  <c r="P10" i="32"/>
  <c r="O10" i="32"/>
  <c r="N10" i="32"/>
  <c r="M10" i="32"/>
  <c r="K10" i="32"/>
  <c r="T10" i="32" s="1"/>
  <c r="S9" i="32"/>
  <c r="R9" i="32"/>
  <c r="Q9" i="32"/>
  <c r="P9" i="32"/>
  <c r="O9" i="32"/>
  <c r="N9" i="32"/>
  <c r="M9" i="32"/>
  <c r="L9" i="32"/>
  <c r="S8" i="32"/>
  <c r="R8" i="32"/>
  <c r="Q8" i="32"/>
  <c r="P8" i="32"/>
  <c r="O8" i="32"/>
  <c r="N8" i="32"/>
  <c r="M8" i="32"/>
  <c r="L8" i="32"/>
  <c r="S7" i="32"/>
  <c r="R7" i="32"/>
  <c r="Q7" i="32"/>
  <c r="P7" i="32"/>
  <c r="O7" i="32"/>
  <c r="N7" i="32"/>
  <c r="M7" i="32"/>
  <c r="L7" i="32"/>
  <c r="T7" i="32" s="1"/>
  <c r="C5" i="32"/>
  <c r="S71" i="31"/>
  <c r="L71" i="31"/>
  <c r="K71" i="31"/>
  <c r="J71" i="31"/>
  <c r="S70" i="31"/>
  <c r="L70" i="31"/>
  <c r="K70" i="31"/>
  <c r="J70" i="31"/>
  <c r="S69" i="31"/>
  <c r="L69" i="31"/>
  <c r="K69" i="31"/>
  <c r="J69" i="31"/>
  <c r="S68" i="31"/>
  <c r="L68" i="31"/>
  <c r="K68" i="31"/>
  <c r="J68" i="31"/>
  <c r="S67" i="31"/>
  <c r="L67" i="31"/>
  <c r="K67" i="31"/>
  <c r="J67" i="31"/>
  <c r="S66" i="31"/>
  <c r="L66" i="31"/>
  <c r="K66" i="31"/>
  <c r="J66" i="31"/>
  <c r="S65" i="31"/>
  <c r="L65" i="31"/>
  <c r="K65" i="31"/>
  <c r="J65" i="31"/>
  <c r="S64" i="31"/>
  <c r="L64" i="31"/>
  <c r="K64" i="31"/>
  <c r="J64" i="31"/>
  <c r="S63" i="31"/>
  <c r="L63" i="31"/>
  <c r="K63" i="31"/>
  <c r="J63" i="31"/>
  <c r="S62" i="31"/>
  <c r="L62" i="31"/>
  <c r="K62" i="31"/>
  <c r="J62" i="31"/>
  <c r="S61" i="31"/>
  <c r="L61" i="31"/>
  <c r="K61" i="31"/>
  <c r="J61" i="31"/>
  <c r="S60" i="31"/>
  <c r="L60" i="31"/>
  <c r="K60" i="31"/>
  <c r="J60" i="31"/>
  <c r="S59" i="31"/>
  <c r="L59" i="31"/>
  <c r="K59" i="31"/>
  <c r="J59" i="31"/>
  <c r="S58" i="31"/>
  <c r="L58" i="31"/>
  <c r="K58" i="31"/>
  <c r="J58" i="31"/>
  <c r="S57" i="31"/>
  <c r="L57" i="31"/>
  <c r="K57" i="31"/>
  <c r="J57" i="31"/>
  <c r="S56" i="31"/>
  <c r="L56" i="31"/>
  <c r="K56" i="31"/>
  <c r="J56" i="31"/>
  <c r="S55" i="31"/>
  <c r="L55" i="31"/>
  <c r="K55" i="31"/>
  <c r="J55" i="31"/>
  <c r="S54" i="31"/>
  <c r="L54" i="31"/>
  <c r="K54" i="31"/>
  <c r="J54" i="31"/>
  <c r="S53" i="31"/>
  <c r="L53" i="31"/>
  <c r="K53" i="31"/>
  <c r="J53" i="31"/>
  <c r="S52" i="31"/>
  <c r="L52" i="31"/>
  <c r="K52" i="31"/>
  <c r="J52" i="31"/>
  <c r="S51" i="31"/>
  <c r="L51" i="31"/>
  <c r="K51" i="31"/>
  <c r="J51" i="31"/>
  <c r="S50" i="31"/>
  <c r="L50" i="31"/>
  <c r="K50" i="31"/>
  <c r="J50" i="31"/>
  <c r="S49" i="31"/>
  <c r="L49" i="31"/>
  <c r="K49" i="31"/>
  <c r="J49" i="31"/>
  <c r="S48" i="31"/>
  <c r="L48" i="31"/>
  <c r="K48" i="31"/>
  <c r="J48" i="31"/>
  <c r="S47" i="31"/>
  <c r="L47" i="31"/>
  <c r="K47" i="31"/>
  <c r="J47" i="31"/>
  <c r="S46" i="31"/>
  <c r="L46" i="31"/>
  <c r="K46" i="31"/>
  <c r="J46" i="31"/>
  <c r="S45" i="31"/>
  <c r="L45" i="31"/>
  <c r="K45" i="31"/>
  <c r="J45" i="31"/>
  <c r="S44" i="31"/>
  <c r="L44" i="31"/>
  <c r="K44" i="31"/>
  <c r="J44" i="31"/>
  <c r="S43" i="31"/>
  <c r="L43" i="31"/>
  <c r="K43" i="31"/>
  <c r="J43" i="31"/>
  <c r="S42" i="31"/>
  <c r="L42" i="31"/>
  <c r="K42" i="31"/>
  <c r="J42" i="31"/>
  <c r="S41" i="31"/>
  <c r="L41" i="31"/>
  <c r="K41" i="31"/>
  <c r="J41" i="31"/>
  <c r="S40" i="31"/>
  <c r="L40" i="31"/>
  <c r="K40" i="31"/>
  <c r="J40" i="31"/>
  <c r="S39" i="31"/>
  <c r="L39" i="31"/>
  <c r="K39" i="31"/>
  <c r="J39" i="31"/>
  <c r="S38" i="31"/>
  <c r="L38" i="31"/>
  <c r="K38" i="31"/>
  <c r="J38" i="31"/>
  <c r="S37" i="31"/>
  <c r="L37" i="31"/>
  <c r="K37" i="31"/>
  <c r="J37" i="31"/>
  <c r="S36" i="31"/>
  <c r="L36" i="31"/>
  <c r="E5" i="31" s="1"/>
  <c r="K36" i="31"/>
  <c r="J36" i="31"/>
  <c r="R33" i="31"/>
  <c r="Q33" i="31"/>
  <c r="P33" i="31"/>
  <c r="O33" i="31"/>
  <c r="N33" i="31"/>
  <c r="M33" i="31"/>
  <c r="L33" i="31"/>
  <c r="K33" i="31"/>
  <c r="R32" i="31"/>
  <c r="Q32" i="31"/>
  <c r="P32" i="31"/>
  <c r="O32" i="31"/>
  <c r="N32" i="31"/>
  <c r="M32" i="31"/>
  <c r="L32" i="31"/>
  <c r="K32" i="31"/>
  <c r="R31" i="31"/>
  <c r="Q31" i="31"/>
  <c r="P31" i="31"/>
  <c r="O31" i="31"/>
  <c r="N31" i="31"/>
  <c r="M31" i="31"/>
  <c r="L31" i="31"/>
  <c r="K31" i="31"/>
  <c r="T31" i="31" s="1"/>
  <c r="S30" i="31"/>
  <c r="Q30" i="31"/>
  <c r="P30" i="31"/>
  <c r="O30" i="31"/>
  <c r="N30" i="31"/>
  <c r="M30" i="31"/>
  <c r="L30" i="31"/>
  <c r="K30" i="31"/>
  <c r="S29" i="31"/>
  <c r="Q29" i="31"/>
  <c r="P29" i="31"/>
  <c r="O29" i="31"/>
  <c r="N29" i="31"/>
  <c r="M29" i="31"/>
  <c r="L29" i="31"/>
  <c r="K29" i="31"/>
  <c r="S28" i="31"/>
  <c r="Q28" i="31"/>
  <c r="P28" i="31"/>
  <c r="O28" i="31"/>
  <c r="N28" i="31"/>
  <c r="M28" i="31"/>
  <c r="L28" i="31"/>
  <c r="K28" i="31"/>
  <c r="T28" i="31" s="1"/>
  <c r="S27" i="31"/>
  <c r="R27" i="31"/>
  <c r="P27" i="31"/>
  <c r="O27" i="31"/>
  <c r="N27" i="31"/>
  <c r="M27" i="31"/>
  <c r="L27" i="31"/>
  <c r="K27" i="31"/>
  <c r="S26" i="31"/>
  <c r="R26" i="31"/>
  <c r="P26" i="31"/>
  <c r="O26" i="31"/>
  <c r="N26" i="31"/>
  <c r="M26" i="31"/>
  <c r="L26" i="31"/>
  <c r="K26" i="31"/>
  <c r="U25" i="31"/>
  <c r="S25" i="31"/>
  <c r="R25" i="31"/>
  <c r="P25" i="31"/>
  <c r="O25" i="31"/>
  <c r="N25" i="31"/>
  <c r="M25" i="31"/>
  <c r="L25" i="31"/>
  <c r="K25" i="31"/>
  <c r="T25" i="31" s="1"/>
  <c r="S24" i="31"/>
  <c r="R24" i="31"/>
  <c r="Q24" i="31"/>
  <c r="O24" i="31"/>
  <c r="N24" i="31"/>
  <c r="M24" i="31"/>
  <c r="L24" i="31"/>
  <c r="K24" i="31"/>
  <c r="S23" i="31"/>
  <c r="R23" i="31"/>
  <c r="Q23" i="31"/>
  <c r="O23" i="31"/>
  <c r="N23" i="31"/>
  <c r="M23" i="31"/>
  <c r="L23" i="31"/>
  <c r="K23" i="31"/>
  <c r="S22" i="31"/>
  <c r="R22" i="31"/>
  <c r="Q22" i="31"/>
  <c r="O22" i="31"/>
  <c r="N22" i="31"/>
  <c r="M22" i="31"/>
  <c r="L22" i="31"/>
  <c r="K22" i="31"/>
  <c r="T22" i="31" s="1"/>
  <c r="S21" i="31"/>
  <c r="R21" i="31"/>
  <c r="Q21" i="31"/>
  <c r="P21" i="31"/>
  <c r="N21" i="31"/>
  <c r="M21" i="31"/>
  <c r="L21" i="31"/>
  <c r="K21" i="31"/>
  <c r="S20" i="31"/>
  <c r="R20" i="31"/>
  <c r="Q20" i="31"/>
  <c r="P20" i="31"/>
  <c r="N20" i="31"/>
  <c r="M20" i="31"/>
  <c r="L20" i="31"/>
  <c r="K20" i="31"/>
  <c r="U19" i="31"/>
  <c r="S19" i="31"/>
  <c r="R19" i="31"/>
  <c r="Q19" i="31"/>
  <c r="P19" i="31"/>
  <c r="T19" i="31" s="1"/>
  <c r="N19" i="31"/>
  <c r="M19" i="31"/>
  <c r="L19" i="31"/>
  <c r="K19" i="31"/>
  <c r="S18" i="31"/>
  <c r="R18" i="31"/>
  <c r="Q18" i="31"/>
  <c r="P18" i="31"/>
  <c r="O18" i="31"/>
  <c r="M18" i="31"/>
  <c r="L18" i="31"/>
  <c r="K18" i="31"/>
  <c r="S17" i="31"/>
  <c r="R17" i="31"/>
  <c r="Q17" i="31"/>
  <c r="P17" i="31"/>
  <c r="O17" i="31"/>
  <c r="M17" i="31"/>
  <c r="L17" i="31"/>
  <c r="K17" i="31"/>
  <c r="S16" i="31"/>
  <c r="R16" i="31"/>
  <c r="Q16" i="31"/>
  <c r="P16" i="31"/>
  <c r="O16" i="31"/>
  <c r="M16" i="31"/>
  <c r="L16" i="31"/>
  <c r="K16" i="31"/>
  <c r="T16" i="31" s="1"/>
  <c r="S15" i="31"/>
  <c r="R15" i="31"/>
  <c r="Q15" i="31"/>
  <c r="P15" i="31"/>
  <c r="O15" i="31"/>
  <c r="N15" i="31"/>
  <c r="L15" i="31"/>
  <c r="K15" i="31"/>
  <c r="S14" i="31"/>
  <c r="R14" i="31"/>
  <c r="Q14" i="31"/>
  <c r="P14" i="31"/>
  <c r="O14" i="31"/>
  <c r="N14" i="31"/>
  <c r="L14" i="31"/>
  <c r="K14" i="31"/>
  <c r="S13" i="31"/>
  <c r="R13" i="31"/>
  <c r="Q13" i="31"/>
  <c r="P13" i="31"/>
  <c r="O13" i="31"/>
  <c r="N13" i="31"/>
  <c r="L13" i="31"/>
  <c r="K13" i="31"/>
  <c r="T13" i="31" s="1"/>
  <c r="S12" i="31"/>
  <c r="R12" i="31"/>
  <c r="Q12" i="31"/>
  <c r="P12" i="31"/>
  <c r="O12" i="31"/>
  <c r="N12" i="31"/>
  <c r="M12" i="31"/>
  <c r="K12" i="31"/>
  <c r="S11" i="31"/>
  <c r="R11" i="31"/>
  <c r="Q11" i="31"/>
  <c r="P11" i="31"/>
  <c r="O11" i="31"/>
  <c r="N11" i="31"/>
  <c r="M11" i="31"/>
  <c r="K11" i="31"/>
  <c r="S10" i="31"/>
  <c r="R10" i="31"/>
  <c r="Q10" i="31"/>
  <c r="P10" i="31"/>
  <c r="O10" i="31"/>
  <c r="N10" i="31"/>
  <c r="M10" i="31"/>
  <c r="K10" i="31"/>
  <c r="T10" i="31" s="1"/>
  <c r="S9" i="31"/>
  <c r="R9" i="31"/>
  <c r="Q9" i="31"/>
  <c r="P9" i="31"/>
  <c r="O9" i="31"/>
  <c r="N9" i="31"/>
  <c r="M9" i="31"/>
  <c r="L9" i="31"/>
  <c r="S8" i="31"/>
  <c r="R8" i="31"/>
  <c r="Q8" i="31"/>
  <c r="P8" i="31"/>
  <c r="O8" i="31"/>
  <c r="N8" i="31"/>
  <c r="M8" i="31"/>
  <c r="L8" i="31"/>
  <c r="U7" i="31"/>
  <c r="S7" i="31"/>
  <c r="R7" i="31"/>
  <c r="Q7" i="31"/>
  <c r="P7" i="31"/>
  <c r="O7" i="31"/>
  <c r="N7" i="31"/>
  <c r="M7" i="31"/>
  <c r="L7" i="31"/>
  <c r="T7" i="31" s="1"/>
  <c r="C5" i="31"/>
  <c r="S71" i="30"/>
  <c r="L71" i="30"/>
  <c r="K71" i="30"/>
  <c r="J71" i="30"/>
  <c r="S70" i="30"/>
  <c r="L70" i="30"/>
  <c r="K70" i="30"/>
  <c r="J70" i="30"/>
  <c r="S69" i="30"/>
  <c r="L69" i="30"/>
  <c r="K69" i="30"/>
  <c r="J69" i="30"/>
  <c r="S68" i="30"/>
  <c r="L68" i="30"/>
  <c r="K68" i="30"/>
  <c r="J68" i="30"/>
  <c r="S67" i="30"/>
  <c r="L67" i="30"/>
  <c r="K67" i="30"/>
  <c r="J67" i="30"/>
  <c r="S66" i="30"/>
  <c r="L66" i="30"/>
  <c r="K66" i="30"/>
  <c r="J66" i="30"/>
  <c r="S65" i="30"/>
  <c r="L65" i="30"/>
  <c r="K65" i="30"/>
  <c r="J65" i="30"/>
  <c r="S64" i="30"/>
  <c r="L64" i="30"/>
  <c r="K64" i="30"/>
  <c r="J64" i="30"/>
  <c r="S63" i="30"/>
  <c r="L63" i="30"/>
  <c r="K63" i="30"/>
  <c r="J63" i="30"/>
  <c r="S62" i="30"/>
  <c r="L62" i="30"/>
  <c r="K62" i="30"/>
  <c r="J62" i="30"/>
  <c r="S61" i="30"/>
  <c r="L61" i="30"/>
  <c r="K61" i="30"/>
  <c r="J61" i="30"/>
  <c r="S60" i="30"/>
  <c r="L60" i="30"/>
  <c r="K60" i="30"/>
  <c r="J60" i="30"/>
  <c r="S59" i="30"/>
  <c r="L59" i="30"/>
  <c r="K59" i="30"/>
  <c r="J59" i="30"/>
  <c r="S58" i="30"/>
  <c r="L58" i="30"/>
  <c r="K58" i="30"/>
  <c r="J58" i="30"/>
  <c r="S57" i="30"/>
  <c r="L57" i="30"/>
  <c r="K57" i="30"/>
  <c r="J57" i="30"/>
  <c r="S56" i="30"/>
  <c r="L56" i="30"/>
  <c r="K56" i="30"/>
  <c r="J56" i="30"/>
  <c r="S55" i="30"/>
  <c r="L55" i="30"/>
  <c r="K55" i="30"/>
  <c r="J55" i="30"/>
  <c r="S54" i="30"/>
  <c r="L54" i="30"/>
  <c r="K54" i="30"/>
  <c r="J54" i="30"/>
  <c r="S53" i="30"/>
  <c r="L53" i="30"/>
  <c r="K53" i="30"/>
  <c r="J53" i="30"/>
  <c r="S52" i="30"/>
  <c r="L52" i="30"/>
  <c r="K52" i="30"/>
  <c r="J52" i="30"/>
  <c r="S51" i="30"/>
  <c r="L51" i="30"/>
  <c r="K51" i="30"/>
  <c r="J51" i="30"/>
  <c r="S50" i="30"/>
  <c r="L50" i="30"/>
  <c r="K50" i="30"/>
  <c r="J50" i="30"/>
  <c r="S49" i="30"/>
  <c r="L49" i="30"/>
  <c r="K49" i="30"/>
  <c r="J49" i="30"/>
  <c r="S48" i="30"/>
  <c r="L48" i="30"/>
  <c r="K48" i="30"/>
  <c r="J48" i="30"/>
  <c r="S47" i="30"/>
  <c r="L47" i="30"/>
  <c r="K47" i="30"/>
  <c r="J47" i="30"/>
  <c r="S46" i="30"/>
  <c r="L46" i="30"/>
  <c r="K46" i="30"/>
  <c r="J46" i="30"/>
  <c r="S45" i="30"/>
  <c r="L45" i="30"/>
  <c r="K45" i="30"/>
  <c r="J45" i="30"/>
  <c r="S44" i="30"/>
  <c r="L44" i="30"/>
  <c r="K44" i="30"/>
  <c r="J44" i="30"/>
  <c r="S43" i="30"/>
  <c r="L43" i="30"/>
  <c r="K43" i="30"/>
  <c r="J43" i="30"/>
  <c r="S42" i="30"/>
  <c r="L42" i="30"/>
  <c r="K42" i="30"/>
  <c r="J42" i="30"/>
  <c r="S41" i="30"/>
  <c r="L41" i="30"/>
  <c r="K41" i="30"/>
  <c r="J41" i="30"/>
  <c r="S40" i="30"/>
  <c r="L40" i="30"/>
  <c r="K40" i="30"/>
  <c r="J40" i="30"/>
  <c r="S39" i="30"/>
  <c r="L39" i="30"/>
  <c r="K39" i="30"/>
  <c r="J39" i="30"/>
  <c r="S38" i="30"/>
  <c r="L38" i="30"/>
  <c r="K38" i="30"/>
  <c r="J38" i="30"/>
  <c r="S37" i="30"/>
  <c r="L37" i="30"/>
  <c r="K37" i="30"/>
  <c r="J37" i="30"/>
  <c r="S36" i="30"/>
  <c r="L36" i="30"/>
  <c r="K36" i="30"/>
  <c r="J36" i="30"/>
  <c r="R33" i="30"/>
  <c r="Q33" i="30"/>
  <c r="P33" i="30"/>
  <c r="O33" i="30"/>
  <c r="N33" i="30"/>
  <c r="M33" i="30"/>
  <c r="L33" i="30"/>
  <c r="K33" i="30"/>
  <c r="R32" i="30"/>
  <c r="Q32" i="30"/>
  <c r="P32" i="30"/>
  <c r="O32" i="30"/>
  <c r="N32" i="30"/>
  <c r="M32" i="30"/>
  <c r="L32" i="30"/>
  <c r="K32" i="30"/>
  <c r="R31" i="30"/>
  <c r="Q31" i="30"/>
  <c r="P31" i="30"/>
  <c r="O31" i="30"/>
  <c r="T31" i="30" s="1"/>
  <c r="N31" i="30"/>
  <c r="M31" i="30"/>
  <c r="L31" i="30"/>
  <c r="K31" i="30"/>
  <c r="S30" i="30"/>
  <c r="Q30" i="30"/>
  <c r="P30" i="30"/>
  <c r="O30" i="30"/>
  <c r="N30" i="30"/>
  <c r="M30" i="30"/>
  <c r="L30" i="30"/>
  <c r="K30" i="30"/>
  <c r="S29" i="30"/>
  <c r="Q29" i="30"/>
  <c r="P29" i="30"/>
  <c r="O29" i="30"/>
  <c r="N29" i="30"/>
  <c r="M29" i="30"/>
  <c r="L29" i="30"/>
  <c r="K29" i="30"/>
  <c r="S28" i="30"/>
  <c r="Q28" i="30"/>
  <c r="P28" i="30"/>
  <c r="O28" i="30"/>
  <c r="N28" i="30"/>
  <c r="M28" i="30"/>
  <c r="L28" i="30"/>
  <c r="K28" i="30"/>
  <c r="T28" i="30" s="1"/>
  <c r="S27" i="30"/>
  <c r="R27" i="30"/>
  <c r="P27" i="30"/>
  <c r="O27" i="30"/>
  <c r="N27" i="30"/>
  <c r="M27" i="30"/>
  <c r="L27" i="30"/>
  <c r="K27" i="30"/>
  <c r="S26" i="30"/>
  <c r="R26" i="30"/>
  <c r="P26" i="30"/>
  <c r="O26" i="30"/>
  <c r="N26" i="30"/>
  <c r="M26" i="30"/>
  <c r="L26" i="30"/>
  <c r="K26" i="30"/>
  <c r="S25" i="30"/>
  <c r="R25" i="30"/>
  <c r="P25" i="30"/>
  <c r="O25" i="30"/>
  <c r="N25" i="30"/>
  <c r="M25" i="30"/>
  <c r="L25" i="30"/>
  <c r="K25" i="30"/>
  <c r="T25" i="30" s="1"/>
  <c r="S24" i="30"/>
  <c r="R24" i="30"/>
  <c r="Q24" i="30"/>
  <c r="O24" i="30"/>
  <c r="N24" i="30"/>
  <c r="M24" i="30"/>
  <c r="L24" i="30"/>
  <c r="K24" i="30"/>
  <c r="S23" i="30"/>
  <c r="R23" i="30"/>
  <c r="Q23" i="30"/>
  <c r="O23" i="30"/>
  <c r="N23" i="30"/>
  <c r="M23" i="30"/>
  <c r="L23" i="30"/>
  <c r="K23" i="30"/>
  <c r="S22" i="30"/>
  <c r="R22" i="30"/>
  <c r="Q22" i="30"/>
  <c r="O22" i="30"/>
  <c r="N22" i="30"/>
  <c r="M22" i="30"/>
  <c r="L22" i="30"/>
  <c r="K22" i="30"/>
  <c r="T22" i="30" s="1"/>
  <c r="S21" i="30"/>
  <c r="R21" i="30"/>
  <c r="Q21" i="30"/>
  <c r="P21" i="30"/>
  <c r="N21" i="30"/>
  <c r="M21" i="30"/>
  <c r="L21" i="30"/>
  <c r="K21" i="30"/>
  <c r="S20" i="30"/>
  <c r="R20" i="30"/>
  <c r="Q20" i="30"/>
  <c r="P20" i="30"/>
  <c r="N20" i="30"/>
  <c r="M20" i="30"/>
  <c r="L20" i="30"/>
  <c r="K20" i="30"/>
  <c r="T19" i="30"/>
  <c r="S19" i="30"/>
  <c r="R19" i="30"/>
  <c r="Q19" i="30"/>
  <c r="P19" i="30"/>
  <c r="N19" i="30"/>
  <c r="M19" i="30"/>
  <c r="L19" i="30"/>
  <c r="K19" i="30"/>
  <c r="S18" i="30"/>
  <c r="R18" i="30"/>
  <c r="Q18" i="30"/>
  <c r="P18" i="30"/>
  <c r="O18" i="30"/>
  <c r="M18" i="30"/>
  <c r="L18" i="30"/>
  <c r="K18" i="30"/>
  <c r="S17" i="30"/>
  <c r="R17" i="30"/>
  <c r="Q17" i="30"/>
  <c r="P17" i="30"/>
  <c r="O17" i="30"/>
  <c r="M17" i="30"/>
  <c r="L17" i="30"/>
  <c r="K17" i="30"/>
  <c r="S16" i="30"/>
  <c r="R16" i="30"/>
  <c r="Q16" i="30"/>
  <c r="P16" i="30"/>
  <c r="O16" i="30"/>
  <c r="M16" i="30"/>
  <c r="L16" i="30"/>
  <c r="K16" i="30"/>
  <c r="T16" i="30" s="1"/>
  <c r="S15" i="30"/>
  <c r="R15" i="30"/>
  <c r="Q15" i="30"/>
  <c r="P15" i="30"/>
  <c r="O15" i="30"/>
  <c r="N15" i="30"/>
  <c r="L15" i="30"/>
  <c r="K15" i="30"/>
  <c r="S14" i="30"/>
  <c r="R14" i="30"/>
  <c r="Q14" i="30"/>
  <c r="P14" i="30"/>
  <c r="O14" i="30"/>
  <c r="N14" i="30"/>
  <c r="L14" i="30"/>
  <c r="K14" i="30"/>
  <c r="S13" i="30"/>
  <c r="R13" i="30"/>
  <c r="Q13" i="30"/>
  <c r="P13" i="30"/>
  <c r="O13" i="30"/>
  <c r="N13" i="30"/>
  <c r="L13" i="30"/>
  <c r="K13" i="30"/>
  <c r="T13" i="30" s="1"/>
  <c r="S12" i="30"/>
  <c r="R12" i="30"/>
  <c r="Q12" i="30"/>
  <c r="P12" i="30"/>
  <c r="O12" i="30"/>
  <c r="N12" i="30"/>
  <c r="M12" i="30"/>
  <c r="K12" i="30"/>
  <c r="S11" i="30"/>
  <c r="R11" i="30"/>
  <c r="Q11" i="30"/>
  <c r="P11" i="30"/>
  <c r="O11" i="30"/>
  <c r="N11" i="30"/>
  <c r="M11" i="30"/>
  <c r="K11" i="30"/>
  <c r="S10" i="30"/>
  <c r="R10" i="30"/>
  <c r="Q10" i="30"/>
  <c r="P10" i="30"/>
  <c r="O10" i="30"/>
  <c r="N10" i="30"/>
  <c r="M10" i="30"/>
  <c r="K10" i="30"/>
  <c r="T10" i="30" s="1"/>
  <c r="S9" i="30"/>
  <c r="R9" i="30"/>
  <c r="Q9" i="30"/>
  <c r="P9" i="30"/>
  <c r="O9" i="30"/>
  <c r="N9" i="30"/>
  <c r="M9" i="30"/>
  <c r="L9" i="30"/>
  <c r="S8" i="30"/>
  <c r="R8" i="30"/>
  <c r="Q8" i="30"/>
  <c r="P8" i="30"/>
  <c r="O8" i="30"/>
  <c r="N8" i="30"/>
  <c r="M8" i="30"/>
  <c r="L8" i="30"/>
  <c r="S7" i="30"/>
  <c r="R7" i="30"/>
  <c r="Q7" i="30"/>
  <c r="P7" i="30"/>
  <c r="T7" i="30" s="1"/>
  <c r="O7" i="30"/>
  <c r="N7" i="30"/>
  <c r="M7" i="30"/>
  <c r="L7" i="30"/>
  <c r="E5" i="30"/>
  <c r="C5" i="30"/>
  <c r="S60" i="29"/>
  <c r="L60" i="29"/>
  <c r="K60" i="29"/>
  <c r="J60" i="29"/>
  <c r="S59" i="29"/>
  <c r="L59" i="29"/>
  <c r="K59" i="29"/>
  <c r="J59" i="29"/>
  <c r="S58" i="29"/>
  <c r="L58" i="29"/>
  <c r="K58" i="29"/>
  <c r="J58" i="29"/>
  <c r="S57" i="29"/>
  <c r="L57" i="29"/>
  <c r="K57" i="29"/>
  <c r="J57" i="29"/>
  <c r="S56" i="29"/>
  <c r="L56" i="29"/>
  <c r="K56" i="29"/>
  <c r="J56" i="29"/>
  <c r="S55" i="29"/>
  <c r="L55" i="29"/>
  <c r="K55" i="29"/>
  <c r="J55" i="29"/>
  <c r="S54" i="29"/>
  <c r="L54" i="29"/>
  <c r="K54" i="29"/>
  <c r="J54" i="29"/>
  <c r="S53" i="29"/>
  <c r="L53" i="29"/>
  <c r="K53" i="29"/>
  <c r="J53" i="29"/>
  <c r="S52" i="29"/>
  <c r="L52" i="29"/>
  <c r="K52" i="29"/>
  <c r="J52" i="29"/>
  <c r="S51" i="29"/>
  <c r="L51" i="29"/>
  <c r="K51" i="29"/>
  <c r="J51" i="29"/>
  <c r="S50" i="29"/>
  <c r="L50" i="29"/>
  <c r="K50" i="29"/>
  <c r="J50" i="29"/>
  <c r="S49" i="29"/>
  <c r="L49" i="29"/>
  <c r="K49" i="29"/>
  <c r="J49" i="29"/>
  <c r="S48" i="29"/>
  <c r="L48" i="29"/>
  <c r="K48" i="29"/>
  <c r="J48" i="29"/>
  <c r="S47" i="29"/>
  <c r="L47" i="29"/>
  <c r="K47" i="29"/>
  <c r="J47" i="29"/>
  <c r="S46" i="29"/>
  <c r="L46" i="29"/>
  <c r="K46" i="29"/>
  <c r="J46" i="29"/>
  <c r="S45" i="29"/>
  <c r="L45" i="29"/>
  <c r="K45" i="29"/>
  <c r="J45" i="29"/>
  <c r="S44" i="29"/>
  <c r="L44" i="29"/>
  <c r="K44" i="29"/>
  <c r="J44" i="29"/>
  <c r="S43" i="29"/>
  <c r="L43" i="29"/>
  <c r="K43" i="29"/>
  <c r="J43" i="29"/>
  <c r="S42" i="29"/>
  <c r="L42" i="29"/>
  <c r="K42" i="29"/>
  <c r="J42" i="29"/>
  <c r="S41" i="29"/>
  <c r="L41" i="29"/>
  <c r="K41" i="29"/>
  <c r="J41" i="29"/>
  <c r="S40" i="29"/>
  <c r="L40" i="29"/>
  <c r="K40" i="29"/>
  <c r="J40" i="29"/>
  <c r="S39" i="29"/>
  <c r="L39" i="29"/>
  <c r="K39" i="29"/>
  <c r="J39" i="29"/>
  <c r="S38" i="29"/>
  <c r="L38" i="29"/>
  <c r="K38" i="29"/>
  <c r="J38" i="29"/>
  <c r="S37" i="29"/>
  <c r="L37" i="29"/>
  <c r="K37" i="29"/>
  <c r="J37" i="29"/>
  <c r="S36" i="29"/>
  <c r="L36" i="29"/>
  <c r="K36" i="29"/>
  <c r="J36" i="29"/>
  <c r="S35" i="29"/>
  <c r="L35" i="29"/>
  <c r="K35" i="29"/>
  <c r="J35" i="29"/>
  <c r="S34" i="29"/>
  <c r="L34" i="29"/>
  <c r="K34" i="29"/>
  <c r="J34" i="29"/>
  <c r="S33" i="29"/>
  <c r="L33" i="29"/>
  <c r="E5" i="29" s="1"/>
  <c r="K33" i="29"/>
  <c r="J33" i="29"/>
  <c r="Q30" i="29"/>
  <c r="P30" i="29"/>
  <c r="O30" i="29"/>
  <c r="N30" i="29"/>
  <c r="M30" i="29"/>
  <c r="L30" i="29"/>
  <c r="K30" i="29"/>
  <c r="Q29" i="29"/>
  <c r="P29" i="29"/>
  <c r="O29" i="29"/>
  <c r="N29" i="29"/>
  <c r="M29" i="29"/>
  <c r="L29" i="29"/>
  <c r="K29" i="29"/>
  <c r="S28" i="29"/>
  <c r="Q28" i="29"/>
  <c r="P28" i="29"/>
  <c r="O28" i="29"/>
  <c r="N28" i="29"/>
  <c r="M28" i="29"/>
  <c r="L28" i="29"/>
  <c r="K28" i="29"/>
  <c r="R27" i="29"/>
  <c r="P27" i="29"/>
  <c r="O27" i="29"/>
  <c r="N27" i="29"/>
  <c r="M27" i="29"/>
  <c r="L27" i="29"/>
  <c r="K27" i="29"/>
  <c r="R26" i="29"/>
  <c r="P26" i="29"/>
  <c r="O26" i="29"/>
  <c r="N26" i="29"/>
  <c r="M26" i="29"/>
  <c r="L26" i="29"/>
  <c r="K26" i="29"/>
  <c r="S25" i="29"/>
  <c r="R25" i="29"/>
  <c r="P25" i="29"/>
  <c r="O25" i="29"/>
  <c r="N25" i="29"/>
  <c r="M25" i="29"/>
  <c r="L25" i="29"/>
  <c r="K25" i="29"/>
  <c r="R24" i="29"/>
  <c r="Q24" i="29"/>
  <c r="O24" i="29"/>
  <c r="N24" i="29"/>
  <c r="M24" i="29"/>
  <c r="L24" i="29"/>
  <c r="K24" i="29"/>
  <c r="R23" i="29"/>
  <c r="Q23" i="29"/>
  <c r="O23" i="29"/>
  <c r="N23" i="29"/>
  <c r="M23" i="29"/>
  <c r="L23" i="29"/>
  <c r="K23" i="29"/>
  <c r="S22" i="29"/>
  <c r="R22" i="29"/>
  <c r="Q22" i="29"/>
  <c r="O22" i="29"/>
  <c r="N22" i="29"/>
  <c r="M22" i="29"/>
  <c r="L22" i="29"/>
  <c r="K22" i="29"/>
  <c r="R21" i="29"/>
  <c r="Q21" i="29"/>
  <c r="P21" i="29"/>
  <c r="N21" i="29"/>
  <c r="M21" i="29"/>
  <c r="L21" i="29"/>
  <c r="K21" i="29"/>
  <c r="R20" i="29"/>
  <c r="Q20" i="29"/>
  <c r="P20" i="29"/>
  <c r="N20" i="29"/>
  <c r="M20" i="29"/>
  <c r="L20" i="29"/>
  <c r="K20" i="29"/>
  <c r="S19" i="29"/>
  <c r="R19" i="29"/>
  <c r="Q19" i="29"/>
  <c r="P19" i="29"/>
  <c r="N19" i="29"/>
  <c r="M19" i="29"/>
  <c r="L19" i="29"/>
  <c r="K19" i="29"/>
  <c r="R18" i="29"/>
  <c r="Q18" i="29"/>
  <c r="P18" i="29"/>
  <c r="O18" i="29"/>
  <c r="M18" i="29"/>
  <c r="L18" i="29"/>
  <c r="K18" i="29"/>
  <c r="R17" i="29"/>
  <c r="Q17" i="29"/>
  <c r="P17" i="29"/>
  <c r="O17" i="29"/>
  <c r="M17" i="29"/>
  <c r="L17" i="29"/>
  <c r="K17" i="29"/>
  <c r="S16" i="29"/>
  <c r="R16" i="29"/>
  <c r="Q16" i="29"/>
  <c r="P16" i="29"/>
  <c r="O16" i="29"/>
  <c r="M16" i="29"/>
  <c r="L16" i="29"/>
  <c r="K16" i="29"/>
  <c r="R15" i="29"/>
  <c r="Q15" i="29"/>
  <c r="P15" i="29"/>
  <c r="O15" i="29"/>
  <c r="N15" i="29"/>
  <c r="L15" i="29"/>
  <c r="K15" i="29"/>
  <c r="R14" i="29"/>
  <c r="Q14" i="29"/>
  <c r="P14" i="29"/>
  <c r="O14" i="29"/>
  <c r="N14" i="29"/>
  <c r="L14" i="29"/>
  <c r="K14" i="29"/>
  <c r="S13" i="29"/>
  <c r="R13" i="29"/>
  <c r="Q13" i="29"/>
  <c r="P13" i="29"/>
  <c r="O13" i="29"/>
  <c r="N13" i="29"/>
  <c r="L13" i="29"/>
  <c r="K13" i="29"/>
  <c r="R12" i="29"/>
  <c r="Q12" i="29"/>
  <c r="P12" i="29"/>
  <c r="O12" i="29"/>
  <c r="N12" i="29"/>
  <c r="M12" i="29"/>
  <c r="K12" i="29"/>
  <c r="R11" i="29"/>
  <c r="Q11" i="29"/>
  <c r="P11" i="29"/>
  <c r="O11" i="29"/>
  <c r="N11" i="29"/>
  <c r="M11" i="29"/>
  <c r="K11" i="29"/>
  <c r="S10" i="29"/>
  <c r="R10" i="29"/>
  <c r="Q10" i="29"/>
  <c r="P10" i="29"/>
  <c r="O10" i="29"/>
  <c r="N10" i="29"/>
  <c r="M10" i="29"/>
  <c r="K10" i="29"/>
  <c r="R9" i="29"/>
  <c r="Q9" i="29"/>
  <c r="P9" i="29"/>
  <c r="O9" i="29"/>
  <c r="N9" i="29"/>
  <c r="M9" i="29"/>
  <c r="L9" i="29"/>
  <c r="R8" i="29"/>
  <c r="Q8" i="29"/>
  <c r="P8" i="29"/>
  <c r="O8" i="29"/>
  <c r="N8" i="29"/>
  <c r="M8" i="29"/>
  <c r="L8" i="29"/>
  <c r="S7" i="29"/>
  <c r="R7" i="29"/>
  <c r="Q7" i="29"/>
  <c r="P7" i="29"/>
  <c r="O7" i="29"/>
  <c r="N7" i="29"/>
  <c r="M7" i="29"/>
  <c r="L7" i="29"/>
  <c r="C5" i="29"/>
  <c r="L1" i="29"/>
  <c r="S60" i="28"/>
  <c r="L60" i="28"/>
  <c r="K60" i="28"/>
  <c r="J60" i="28"/>
  <c r="S59" i="28"/>
  <c r="L59" i="28"/>
  <c r="K59" i="28"/>
  <c r="J59" i="28"/>
  <c r="S58" i="28"/>
  <c r="L58" i="28"/>
  <c r="K58" i="28"/>
  <c r="J58" i="28"/>
  <c r="S57" i="28"/>
  <c r="L57" i="28"/>
  <c r="K57" i="28"/>
  <c r="J57" i="28"/>
  <c r="S56" i="28"/>
  <c r="L56" i="28"/>
  <c r="K56" i="28"/>
  <c r="J56" i="28"/>
  <c r="S55" i="28"/>
  <c r="L55" i="28"/>
  <c r="K55" i="28"/>
  <c r="J55" i="28"/>
  <c r="S54" i="28"/>
  <c r="L54" i="28"/>
  <c r="K54" i="28"/>
  <c r="J54" i="28"/>
  <c r="S53" i="28"/>
  <c r="L53" i="28"/>
  <c r="K53" i="28"/>
  <c r="J53" i="28"/>
  <c r="S52" i="28"/>
  <c r="L52" i="28"/>
  <c r="K52" i="28"/>
  <c r="J52" i="28"/>
  <c r="S51" i="28"/>
  <c r="L51" i="28"/>
  <c r="K51" i="28"/>
  <c r="J51" i="28"/>
  <c r="S50" i="28"/>
  <c r="L50" i="28"/>
  <c r="K50" i="28"/>
  <c r="J50" i="28"/>
  <c r="S49" i="28"/>
  <c r="L49" i="28"/>
  <c r="K49" i="28"/>
  <c r="J49" i="28"/>
  <c r="S48" i="28"/>
  <c r="L48" i="28"/>
  <c r="K48" i="28"/>
  <c r="J48" i="28"/>
  <c r="S47" i="28"/>
  <c r="L47" i="28"/>
  <c r="K47" i="28"/>
  <c r="J47" i="28"/>
  <c r="S46" i="28"/>
  <c r="L46" i="28"/>
  <c r="K46" i="28"/>
  <c r="J46" i="28"/>
  <c r="S45" i="28"/>
  <c r="L45" i="28"/>
  <c r="K45" i="28"/>
  <c r="J45" i="28"/>
  <c r="S44" i="28"/>
  <c r="L44" i="28"/>
  <c r="K44" i="28"/>
  <c r="J44" i="28"/>
  <c r="S43" i="28"/>
  <c r="L43" i="28"/>
  <c r="K43" i="28"/>
  <c r="J43" i="28"/>
  <c r="S42" i="28"/>
  <c r="L42" i="28"/>
  <c r="K42" i="28"/>
  <c r="J42" i="28"/>
  <c r="S41" i="28"/>
  <c r="L41" i="28"/>
  <c r="K41" i="28"/>
  <c r="J41" i="28"/>
  <c r="S40" i="28"/>
  <c r="L40" i="28"/>
  <c r="K40" i="28"/>
  <c r="J40" i="28"/>
  <c r="S39" i="28"/>
  <c r="L39" i="28"/>
  <c r="K39" i="28"/>
  <c r="J39" i="28"/>
  <c r="S38" i="28"/>
  <c r="L38" i="28"/>
  <c r="K38" i="28"/>
  <c r="J38" i="28"/>
  <c r="S37" i="28"/>
  <c r="L37" i="28"/>
  <c r="K37" i="28"/>
  <c r="J37" i="28"/>
  <c r="S36" i="28"/>
  <c r="L36" i="28"/>
  <c r="K36" i="28"/>
  <c r="J36" i="28"/>
  <c r="S35" i="28"/>
  <c r="L35" i="28"/>
  <c r="K35" i="28"/>
  <c r="J35" i="28"/>
  <c r="S34" i="28"/>
  <c r="L34" i="28"/>
  <c r="K34" i="28"/>
  <c r="J34" i="28"/>
  <c r="S33" i="28"/>
  <c r="L33" i="28"/>
  <c r="E5" i="28" s="1"/>
  <c r="K33" i="28"/>
  <c r="J33" i="28"/>
  <c r="Q30" i="28"/>
  <c r="P30" i="28"/>
  <c r="O30" i="28"/>
  <c r="N30" i="28"/>
  <c r="M30" i="28"/>
  <c r="L30" i="28"/>
  <c r="K30" i="28"/>
  <c r="Q29" i="28"/>
  <c r="P29" i="28"/>
  <c r="O29" i="28"/>
  <c r="N29" i="28"/>
  <c r="M29" i="28"/>
  <c r="L29" i="28"/>
  <c r="K29" i="28"/>
  <c r="S28" i="28"/>
  <c r="Q28" i="28"/>
  <c r="P28" i="28"/>
  <c r="O28" i="28"/>
  <c r="N28" i="28"/>
  <c r="M28" i="28"/>
  <c r="L28" i="28"/>
  <c r="K28" i="28"/>
  <c r="R27" i="28"/>
  <c r="P27" i="28"/>
  <c r="O27" i="28"/>
  <c r="N27" i="28"/>
  <c r="M27" i="28"/>
  <c r="L27" i="28"/>
  <c r="K27" i="28"/>
  <c r="R26" i="28"/>
  <c r="P26" i="28"/>
  <c r="O26" i="28"/>
  <c r="N26" i="28"/>
  <c r="M26" i="28"/>
  <c r="L26" i="28"/>
  <c r="K26" i="28"/>
  <c r="S25" i="28"/>
  <c r="R25" i="28"/>
  <c r="P25" i="28"/>
  <c r="O25" i="28"/>
  <c r="N25" i="28"/>
  <c r="M25" i="28"/>
  <c r="L25" i="28"/>
  <c r="K25" i="28"/>
  <c r="R24" i="28"/>
  <c r="Q24" i="28"/>
  <c r="O24" i="28"/>
  <c r="N24" i="28"/>
  <c r="M24" i="28"/>
  <c r="L24" i="28"/>
  <c r="K24" i="28"/>
  <c r="R23" i="28"/>
  <c r="Q23" i="28"/>
  <c r="O23" i="28"/>
  <c r="N23" i="28"/>
  <c r="M23" i="28"/>
  <c r="L23" i="28"/>
  <c r="K23" i="28"/>
  <c r="S22" i="28"/>
  <c r="R22" i="28"/>
  <c r="Q22" i="28"/>
  <c r="O22" i="28"/>
  <c r="N22" i="28"/>
  <c r="M22" i="28"/>
  <c r="L22" i="28"/>
  <c r="K22" i="28"/>
  <c r="R21" i="28"/>
  <c r="Q21" i="28"/>
  <c r="P21" i="28"/>
  <c r="N21" i="28"/>
  <c r="M21" i="28"/>
  <c r="L21" i="28"/>
  <c r="K21" i="28"/>
  <c r="R20" i="28"/>
  <c r="Q20" i="28"/>
  <c r="P20" i="28"/>
  <c r="N20" i="28"/>
  <c r="M20" i="28"/>
  <c r="L20" i="28"/>
  <c r="K20" i="28"/>
  <c r="S19" i="28"/>
  <c r="R19" i="28"/>
  <c r="Q19" i="28"/>
  <c r="P19" i="28"/>
  <c r="N19" i="28"/>
  <c r="M19" i="28"/>
  <c r="L19" i="28"/>
  <c r="K19" i="28"/>
  <c r="R18" i="28"/>
  <c r="Q18" i="28"/>
  <c r="P18" i="28"/>
  <c r="O18" i="28"/>
  <c r="M18" i="28"/>
  <c r="L18" i="28"/>
  <c r="K18" i="28"/>
  <c r="R17" i="28"/>
  <c r="Q17" i="28"/>
  <c r="P17" i="28"/>
  <c r="O17" i="28"/>
  <c r="M17" i="28"/>
  <c r="L17" i="28"/>
  <c r="K17" i="28"/>
  <c r="S16" i="28"/>
  <c r="R16" i="28"/>
  <c r="Q16" i="28"/>
  <c r="P16" i="28"/>
  <c r="O16" i="28"/>
  <c r="M16" i="28"/>
  <c r="L16" i="28"/>
  <c r="K16" i="28"/>
  <c r="R15" i="28"/>
  <c r="Q15" i="28"/>
  <c r="P15" i="28"/>
  <c r="O15" i="28"/>
  <c r="N15" i="28"/>
  <c r="L15" i="28"/>
  <c r="K15" i="28"/>
  <c r="R14" i="28"/>
  <c r="Q14" i="28"/>
  <c r="P14" i="28"/>
  <c r="O14" i="28"/>
  <c r="N14" i="28"/>
  <c r="L14" i="28"/>
  <c r="K14" i="28"/>
  <c r="S13" i="28"/>
  <c r="R13" i="28"/>
  <c r="Q13" i="28"/>
  <c r="P13" i="28"/>
  <c r="O13" i="28"/>
  <c r="N13" i="28"/>
  <c r="L13" i="28"/>
  <c r="K13" i="28"/>
  <c r="R12" i="28"/>
  <c r="Q12" i="28"/>
  <c r="P12" i="28"/>
  <c r="O12" i="28"/>
  <c r="N12" i="28"/>
  <c r="M12" i="28"/>
  <c r="K12" i="28"/>
  <c r="R11" i="28"/>
  <c r="Q11" i="28"/>
  <c r="P11" i="28"/>
  <c r="O11" i="28"/>
  <c r="N11" i="28"/>
  <c r="M11" i="28"/>
  <c r="K11" i="28"/>
  <c r="S10" i="28"/>
  <c r="R10" i="28"/>
  <c r="Q10" i="28"/>
  <c r="P10" i="28"/>
  <c r="O10" i="28"/>
  <c r="N10" i="28"/>
  <c r="M10" i="28"/>
  <c r="K10" i="28"/>
  <c r="R9" i="28"/>
  <c r="Q9" i="28"/>
  <c r="P9" i="28"/>
  <c r="O9" i="28"/>
  <c r="N9" i="28"/>
  <c r="M9" i="28"/>
  <c r="L9" i="28"/>
  <c r="R8" i="28"/>
  <c r="Q8" i="28"/>
  <c r="P8" i="28"/>
  <c r="O8" i="28"/>
  <c r="N8" i="28"/>
  <c r="M8" i="28"/>
  <c r="L8" i="28"/>
  <c r="S7" i="28"/>
  <c r="R7" i="28"/>
  <c r="Q7" i="28"/>
  <c r="P7" i="28"/>
  <c r="O7" i="28"/>
  <c r="N7" i="28"/>
  <c r="M7" i="28"/>
  <c r="L7" i="28"/>
  <c r="C5" i="28"/>
  <c r="L1" i="28"/>
  <c r="S60" i="27"/>
  <c r="L60" i="27"/>
  <c r="K60" i="27"/>
  <c r="J60" i="27"/>
  <c r="S59" i="27"/>
  <c r="L59" i="27"/>
  <c r="K59" i="27"/>
  <c r="J59" i="27"/>
  <c r="S58" i="27"/>
  <c r="L58" i="27"/>
  <c r="K58" i="27"/>
  <c r="J58" i="27"/>
  <c r="S57" i="27"/>
  <c r="L57" i="27"/>
  <c r="K57" i="27"/>
  <c r="J57" i="27"/>
  <c r="S56" i="27"/>
  <c r="L56" i="27"/>
  <c r="K56" i="27"/>
  <c r="J56" i="27"/>
  <c r="S55" i="27"/>
  <c r="L55" i="27"/>
  <c r="K55" i="27"/>
  <c r="J55" i="27"/>
  <c r="S54" i="27"/>
  <c r="L54" i="27"/>
  <c r="K54" i="27"/>
  <c r="J54" i="27"/>
  <c r="S53" i="27"/>
  <c r="L53" i="27"/>
  <c r="K53" i="27"/>
  <c r="J53" i="27"/>
  <c r="S52" i="27"/>
  <c r="L52" i="27"/>
  <c r="K52" i="27"/>
  <c r="J52" i="27"/>
  <c r="S51" i="27"/>
  <c r="L51" i="27"/>
  <c r="K51" i="27"/>
  <c r="J51" i="27"/>
  <c r="S50" i="27"/>
  <c r="L50" i="27"/>
  <c r="K50" i="27"/>
  <c r="J50" i="27"/>
  <c r="S49" i="27"/>
  <c r="L49" i="27"/>
  <c r="K49" i="27"/>
  <c r="J49" i="27"/>
  <c r="S48" i="27"/>
  <c r="L48" i="27"/>
  <c r="K48" i="27"/>
  <c r="J48" i="27"/>
  <c r="S47" i="27"/>
  <c r="L47" i="27"/>
  <c r="K47" i="27"/>
  <c r="J47" i="27"/>
  <c r="S46" i="27"/>
  <c r="L46" i="27"/>
  <c r="K46" i="27"/>
  <c r="J46" i="27"/>
  <c r="S45" i="27"/>
  <c r="L45" i="27"/>
  <c r="K45" i="27"/>
  <c r="J45" i="27"/>
  <c r="S44" i="27"/>
  <c r="L44" i="27"/>
  <c r="K44" i="27"/>
  <c r="J44" i="27"/>
  <c r="S43" i="27"/>
  <c r="L43" i="27"/>
  <c r="K43" i="27"/>
  <c r="J43" i="27"/>
  <c r="S42" i="27"/>
  <c r="L42" i="27"/>
  <c r="K42" i="27"/>
  <c r="J42" i="27"/>
  <c r="S41" i="27"/>
  <c r="L41" i="27"/>
  <c r="K41" i="27"/>
  <c r="J41" i="27"/>
  <c r="S40" i="27"/>
  <c r="L40" i="27"/>
  <c r="K40" i="27"/>
  <c r="J40" i="27"/>
  <c r="S39" i="27"/>
  <c r="L39" i="27"/>
  <c r="K39" i="27"/>
  <c r="J39" i="27"/>
  <c r="S38" i="27"/>
  <c r="L38" i="27"/>
  <c r="K38" i="27"/>
  <c r="J38" i="27"/>
  <c r="S37" i="27"/>
  <c r="L37" i="27"/>
  <c r="K37" i="27"/>
  <c r="J37" i="27"/>
  <c r="S36" i="27"/>
  <c r="L36" i="27"/>
  <c r="K36" i="27"/>
  <c r="J36" i="27"/>
  <c r="S35" i="27"/>
  <c r="L35" i="27"/>
  <c r="K35" i="27"/>
  <c r="J35" i="27"/>
  <c r="S34" i="27"/>
  <c r="L34" i="27"/>
  <c r="K34" i="27"/>
  <c r="J34" i="27"/>
  <c r="S33" i="27"/>
  <c r="L33" i="27"/>
  <c r="K33" i="27"/>
  <c r="J33" i="27"/>
  <c r="Q30" i="27"/>
  <c r="P30" i="27"/>
  <c r="O30" i="27"/>
  <c r="N30" i="27"/>
  <c r="M30" i="27"/>
  <c r="L30" i="27"/>
  <c r="K30" i="27"/>
  <c r="Q29" i="27"/>
  <c r="P29" i="27"/>
  <c r="O29" i="27"/>
  <c r="N29" i="27"/>
  <c r="M29" i="27"/>
  <c r="L29" i="27"/>
  <c r="K29" i="27"/>
  <c r="S28" i="27"/>
  <c r="Q28" i="27"/>
  <c r="P28" i="27"/>
  <c r="O28" i="27"/>
  <c r="N28" i="27"/>
  <c r="M28" i="27"/>
  <c r="L28" i="27"/>
  <c r="K28" i="27"/>
  <c r="R27" i="27"/>
  <c r="P27" i="27"/>
  <c r="O27" i="27"/>
  <c r="N27" i="27"/>
  <c r="M27" i="27"/>
  <c r="L27" i="27"/>
  <c r="K27" i="27"/>
  <c r="R26" i="27"/>
  <c r="P26" i="27"/>
  <c r="O26" i="27"/>
  <c r="N26" i="27"/>
  <c r="M26" i="27"/>
  <c r="L26" i="27"/>
  <c r="K26" i="27"/>
  <c r="S25" i="27"/>
  <c r="R25" i="27"/>
  <c r="P25" i="27"/>
  <c r="O25" i="27"/>
  <c r="N25" i="27"/>
  <c r="M25" i="27"/>
  <c r="L25" i="27"/>
  <c r="K25" i="27"/>
  <c r="R24" i="27"/>
  <c r="Q24" i="27"/>
  <c r="O24" i="27"/>
  <c r="N24" i="27"/>
  <c r="M24" i="27"/>
  <c r="L24" i="27"/>
  <c r="K24" i="27"/>
  <c r="R23" i="27"/>
  <c r="Q23" i="27"/>
  <c r="O23" i="27"/>
  <c r="N23" i="27"/>
  <c r="M23" i="27"/>
  <c r="L23" i="27"/>
  <c r="K23" i="27"/>
  <c r="S22" i="27"/>
  <c r="R22" i="27"/>
  <c r="Q22" i="27"/>
  <c r="O22" i="27"/>
  <c r="N22" i="27"/>
  <c r="M22" i="27"/>
  <c r="L22" i="27"/>
  <c r="K22" i="27"/>
  <c r="R21" i="27"/>
  <c r="Q21" i="27"/>
  <c r="P21" i="27"/>
  <c r="N21" i="27"/>
  <c r="M21" i="27"/>
  <c r="L21" i="27"/>
  <c r="K21" i="27"/>
  <c r="R20" i="27"/>
  <c r="Q20" i="27"/>
  <c r="P20" i="27"/>
  <c r="N20" i="27"/>
  <c r="M20" i="27"/>
  <c r="L20" i="27"/>
  <c r="K20" i="27"/>
  <c r="S19" i="27"/>
  <c r="R19" i="27"/>
  <c r="Q19" i="27"/>
  <c r="P19" i="27"/>
  <c r="N19" i="27"/>
  <c r="M19" i="27"/>
  <c r="L19" i="27"/>
  <c r="K19" i="27"/>
  <c r="R18" i="27"/>
  <c r="Q18" i="27"/>
  <c r="P18" i="27"/>
  <c r="O18" i="27"/>
  <c r="M18" i="27"/>
  <c r="L18" i="27"/>
  <c r="K18" i="27"/>
  <c r="R17" i="27"/>
  <c r="Q17" i="27"/>
  <c r="P17" i="27"/>
  <c r="O17" i="27"/>
  <c r="M17" i="27"/>
  <c r="L17" i="27"/>
  <c r="K17" i="27"/>
  <c r="S16" i="27"/>
  <c r="R16" i="27"/>
  <c r="Q16" i="27"/>
  <c r="P16" i="27"/>
  <c r="O16" i="27"/>
  <c r="M16" i="27"/>
  <c r="L16" i="27"/>
  <c r="K16" i="27"/>
  <c r="R15" i="27"/>
  <c r="Q15" i="27"/>
  <c r="P15" i="27"/>
  <c r="O15" i="27"/>
  <c r="N15" i="27"/>
  <c r="L15" i="27"/>
  <c r="K15" i="27"/>
  <c r="R14" i="27"/>
  <c r="Q14" i="27"/>
  <c r="P14" i="27"/>
  <c r="O14" i="27"/>
  <c r="N14" i="27"/>
  <c r="L14" i="27"/>
  <c r="K14" i="27"/>
  <c r="S13" i="27"/>
  <c r="R13" i="27"/>
  <c r="Q13" i="27"/>
  <c r="P13" i="27"/>
  <c r="O13" i="27"/>
  <c r="N13" i="27"/>
  <c r="L13" i="27"/>
  <c r="K13" i="27"/>
  <c r="R12" i="27"/>
  <c r="Q12" i="27"/>
  <c r="P12" i="27"/>
  <c r="O12" i="27"/>
  <c r="N12" i="27"/>
  <c r="M12" i="27"/>
  <c r="K12" i="27"/>
  <c r="R11" i="27"/>
  <c r="Q11" i="27"/>
  <c r="P11" i="27"/>
  <c r="O11" i="27"/>
  <c r="N11" i="27"/>
  <c r="M11" i="27"/>
  <c r="K11" i="27"/>
  <c r="S10" i="27"/>
  <c r="R10" i="27"/>
  <c r="Q10" i="27"/>
  <c r="P10" i="27"/>
  <c r="O10" i="27"/>
  <c r="N10" i="27"/>
  <c r="M10" i="27"/>
  <c r="K10" i="27"/>
  <c r="R9" i="27"/>
  <c r="Q9" i="27"/>
  <c r="P9" i="27"/>
  <c r="O9" i="27"/>
  <c r="N9" i="27"/>
  <c r="M9" i="27"/>
  <c r="L9" i="27"/>
  <c r="R8" i="27"/>
  <c r="Q8" i="27"/>
  <c r="P8" i="27"/>
  <c r="O8" i="27"/>
  <c r="N8" i="27"/>
  <c r="M8" i="27"/>
  <c r="L8" i="27"/>
  <c r="S7" i="27"/>
  <c r="R7" i="27"/>
  <c r="Q7" i="27"/>
  <c r="P7" i="27"/>
  <c r="O7" i="27"/>
  <c r="N7" i="27"/>
  <c r="M7" i="27"/>
  <c r="L7" i="27"/>
  <c r="E5" i="27"/>
  <c r="C5" i="27"/>
  <c r="L1" i="27"/>
  <c r="S60" i="26"/>
  <c r="L60" i="26"/>
  <c r="K60" i="26"/>
  <c r="J60" i="26"/>
  <c r="S59" i="26"/>
  <c r="L59" i="26"/>
  <c r="K59" i="26"/>
  <c r="J59" i="26"/>
  <c r="S58" i="26"/>
  <c r="L58" i="26"/>
  <c r="K58" i="26"/>
  <c r="J58" i="26"/>
  <c r="S57" i="26"/>
  <c r="L57" i="26"/>
  <c r="K57" i="26"/>
  <c r="J57" i="26"/>
  <c r="S56" i="26"/>
  <c r="L56" i="26"/>
  <c r="K56" i="26"/>
  <c r="J56" i="26"/>
  <c r="S55" i="26"/>
  <c r="L55" i="26"/>
  <c r="K55" i="26"/>
  <c r="J55" i="26"/>
  <c r="S54" i="26"/>
  <c r="L54" i="26"/>
  <c r="K54" i="26"/>
  <c r="J54" i="26"/>
  <c r="S53" i="26"/>
  <c r="L53" i="26"/>
  <c r="K53" i="26"/>
  <c r="J53" i="26"/>
  <c r="S52" i="26"/>
  <c r="L52" i="26"/>
  <c r="K52" i="26"/>
  <c r="J52" i="26"/>
  <c r="S51" i="26"/>
  <c r="L51" i="26"/>
  <c r="K51" i="26"/>
  <c r="J51" i="26"/>
  <c r="S50" i="26"/>
  <c r="L50" i="26"/>
  <c r="K50" i="26"/>
  <c r="J50" i="26"/>
  <c r="S49" i="26"/>
  <c r="L49" i="26"/>
  <c r="K49" i="26"/>
  <c r="J49" i="26"/>
  <c r="S48" i="26"/>
  <c r="L48" i="26"/>
  <c r="K48" i="26"/>
  <c r="J48" i="26"/>
  <c r="S47" i="26"/>
  <c r="L47" i="26"/>
  <c r="K47" i="26"/>
  <c r="J47" i="26"/>
  <c r="S46" i="26"/>
  <c r="L46" i="26"/>
  <c r="K46" i="26"/>
  <c r="J46" i="26"/>
  <c r="S45" i="26"/>
  <c r="L45" i="26"/>
  <c r="K45" i="26"/>
  <c r="J45" i="26"/>
  <c r="S44" i="26"/>
  <c r="L44" i="26"/>
  <c r="K44" i="26"/>
  <c r="J44" i="26"/>
  <c r="S43" i="26"/>
  <c r="L43" i="26"/>
  <c r="K43" i="26"/>
  <c r="J43" i="26"/>
  <c r="S42" i="26"/>
  <c r="L42" i="26"/>
  <c r="K42" i="26"/>
  <c r="J42" i="26"/>
  <c r="S41" i="26"/>
  <c r="L41" i="26"/>
  <c r="K41" i="26"/>
  <c r="J41" i="26"/>
  <c r="S40" i="26"/>
  <c r="L40" i="26"/>
  <c r="K40" i="26"/>
  <c r="J40" i="26"/>
  <c r="S39" i="26"/>
  <c r="L39" i="26"/>
  <c r="K39" i="26"/>
  <c r="J39" i="26"/>
  <c r="S38" i="26"/>
  <c r="L38" i="26"/>
  <c r="K38" i="26"/>
  <c r="J38" i="26"/>
  <c r="S37" i="26"/>
  <c r="L37" i="26"/>
  <c r="K37" i="26"/>
  <c r="J37" i="26"/>
  <c r="S36" i="26"/>
  <c r="L36" i="26"/>
  <c r="K36" i="26"/>
  <c r="J36" i="26"/>
  <c r="S35" i="26"/>
  <c r="L35" i="26"/>
  <c r="K35" i="26"/>
  <c r="J35" i="26"/>
  <c r="S34" i="26"/>
  <c r="L34" i="26"/>
  <c r="K34" i="26"/>
  <c r="J34" i="26"/>
  <c r="S33" i="26"/>
  <c r="L33" i="26"/>
  <c r="E5" i="26" s="1"/>
  <c r="K33" i="26"/>
  <c r="J33" i="26"/>
  <c r="Q30" i="26"/>
  <c r="P30" i="26"/>
  <c r="O30" i="26"/>
  <c r="N30" i="26"/>
  <c r="M30" i="26"/>
  <c r="L30" i="26"/>
  <c r="K30" i="26"/>
  <c r="Q29" i="26"/>
  <c r="P29" i="26"/>
  <c r="O29" i="26"/>
  <c r="N29" i="26"/>
  <c r="M29" i="26"/>
  <c r="L29" i="26"/>
  <c r="K29" i="26"/>
  <c r="S28" i="26"/>
  <c r="Q28" i="26"/>
  <c r="P28" i="26"/>
  <c r="O28" i="26"/>
  <c r="N28" i="26"/>
  <c r="M28" i="26"/>
  <c r="L28" i="26"/>
  <c r="K28" i="26"/>
  <c r="R27" i="26"/>
  <c r="P27" i="26"/>
  <c r="O27" i="26"/>
  <c r="N27" i="26"/>
  <c r="M27" i="26"/>
  <c r="L27" i="26"/>
  <c r="K27" i="26"/>
  <c r="R26" i="26"/>
  <c r="P26" i="26"/>
  <c r="O26" i="26"/>
  <c r="N26" i="26"/>
  <c r="M26" i="26"/>
  <c r="L26" i="26"/>
  <c r="K26" i="26"/>
  <c r="S25" i="26"/>
  <c r="R25" i="26"/>
  <c r="P25" i="26"/>
  <c r="O25" i="26"/>
  <c r="N25" i="26"/>
  <c r="M25" i="26"/>
  <c r="L25" i="26"/>
  <c r="K25" i="26"/>
  <c r="R24" i="26"/>
  <c r="Q24" i="26"/>
  <c r="O24" i="26"/>
  <c r="N24" i="26"/>
  <c r="M24" i="26"/>
  <c r="L24" i="26"/>
  <c r="K24" i="26"/>
  <c r="R23" i="26"/>
  <c r="Q23" i="26"/>
  <c r="O23" i="26"/>
  <c r="N23" i="26"/>
  <c r="M23" i="26"/>
  <c r="L23" i="26"/>
  <c r="K23" i="26"/>
  <c r="S22" i="26"/>
  <c r="R22" i="26"/>
  <c r="Q22" i="26"/>
  <c r="O22" i="26"/>
  <c r="N22" i="26"/>
  <c r="M22" i="26"/>
  <c r="L22" i="26"/>
  <c r="K22" i="26"/>
  <c r="R21" i="26"/>
  <c r="Q21" i="26"/>
  <c r="P21" i="26"/>
  <c r="N21" i="26"/>
  <c r="M21" i="26"/>
  <c r="L21" i="26"/>
  <c r="K21" i="26"/>
  <c r="R20" i="26"/>
  <c r="Q20" i="26"/>
  <c r="P20" i="26"/>
  <c r="N20" i="26"/>
  <c r="M20" i="26"/>
  <c r="L20" i="26"/>
  <c r="K20" i="26"/>
  <c r="S19" i="26"/>
  <c r="R19" i="26"/>
  <c r="Q19" i="26"/>
  <c r="P19" i="26"/>
  <c r="N19" i="26"/>
  <c r="M19" i="26"/>
  <c r="L19" i="26"/>
  <c r="K19" i="26"/>
  <c r="R18" i="26"/>
  <c r="Q18" i="26"/>
  <c r="P18" i="26"/>
  <c r="O18" i="26"/>
  <c r="M18" i="26"/>
  <c r="L18" i="26"/>
  <c r="K18" i="26"/>
  <c r="R17" i="26"/>
  <c r="Q17" i="26"/>
  <c r="P17" i="26"/>
  <c r="O17" i="26"/>
  <c r="M17" i="26"/>
  <c r="L17" i="26"/>
  <c r="K17" i="26"/>
  <c r="S16" i="26"/>
  <c r="R16" i="26"/>
  <c r="Q16" i="26"/>
  <c r="P16" i="26"/>
  <c r="O16" i="26"/>
  <c r="M16" i="26"/>
  <c r="L16" i="26"/>
  <c r="K16" i="26"/>
  <c r="R15" i="26"/>
  <c r="Q15" i="26"/>
  <c r="P15" i="26"/>
  <c r="O15" i="26"/>
  <c r="N15" i="26"/>
  <c r="L15" i="26"/>
  <c r="K15" i="26"/>
  <c r="R14" i="26"/>
  <c r="Q14" i="26"/>
  <c r="P14" i="26"/>
  <c r="O14" i="26"/>
  <c r="N14" i="26"/>
  <c r="L14" i="26"/>
  <c r="K14" i="26"/>
  <c r="S13" i="26"/>
  <c r="R13" i="26"/>
  <c r="Q13" i="26"/>
  <c r="P13" i="26"/>
  <c r="O13" i="26"/>
  <c r="N13" i="26"/>
  <c r="L13" i="26"/>
  <c r="K13" i="26"/>
  <c r="R12" i="26"/>
  <c r="Q12" i="26"/>
  <c r="P12" i="26"/>
  <c r="O12" i="26"/>
  <c r="N12" i="26"/>
  <c r="M12" i="26"/>
  <c r="K12" i="26"/>
  <c r="R11" i="26"/>
  <c r="Q11" i="26"/>
  <c r="P11" i="26"/>
  <c r="O11" i="26"/>
  <c r="N11" i="26"/>
  <c r="M11" i="26"/>
  <c r="K11" i="26"/>
  <c r="S10" i="26"/>
  <c r="R10" i="26"/>
  <c r="Q10" i="26"/>
  <c r="P10" i="26"/>
  <c r="O10" i="26"/>
  <c r="N10" i="26"/>
  <c r="M10" i="26"/>
  <c r="K10" i="26"/>
  <c r="R9" i="26"/>
  <c r="Q9" i="26"/>
  <c r="P9" i="26"/>
  <c r="O9" i="26"/>
  <c r="N9" i="26"/>
  <c r="M9" i="26"/>
  <c r="L9" i="26"/>
  <c r="R8" i="26"/>
  <c r="Q8" i="26"/>
  <c r="P8" i="26"/>
  <c r="O8" i="26"/>
  <c r="N8" i="26"/>
  <c r="M8" i="26"/>
  <c r="L8" i="26"/>
  <c r="S7" i="26"/>
  <c r="R7" i="26"/>
  <c r="Q7" i="26"/>
  <c r="P7" i="26"/>
  <c r="O7" i="26"/>
  <c r="N7" i="26"/>
  <c r="M7" i="26"/>
  <c r="L7" i="26"/>
  <c r="C5" i="26"/>
  <c r="L1" i="26"/>
  <c r="S60" i="25"/>
  <c r="L60" i="25"/>
  <c r="K60" i="25"/>
  <c r="J60" i="25"/>
  <c r="S59" i="25"/>
  <c r="L59" i="25"/>
  <c r="K59" i="25"/>
  <c r="J59" i="25"/>
  <c r="S58" i="25"/>
  <c r="L58" i="25"/>
  <c r="K58" i="25"/>
  <c r="J58" i="25"/>
  <c r="S57" i="25"/>
  <c r="L57" i="25"/>
  <c r="K57" i="25"/>
  <c r="J57" i="25"/>
  <c r="S56" i="25"/>
  <c r="L56" i="25"/>
  <c r="K56" i="25"/>
  <c r="J56" i="25"/>
  <c r="S55" i="25"/>
  <c r="L55" i="25"/>
  <c r="K55" i="25"/>
  <c r="J55" i="25"/>
  <c r="S54" i="25"/>
  <c r="L54" i="25"/>
  <c r="K54" i="25"/>
  <c r="J54" i="25"/>
  <c r="S53" i="25"/>
  <c r="L53" i="25"/>
  <c r="K53" i="25"/>
  <c r="J53" i="25"/>
  <c r="S52" i="25"/>
  <c r="L52" i="25"/>
  <c r="K52" i="25"/>
  <c r="J52" i="25"/>
  <c r="S51" i="25"/>
  <c r="L51" i="25"/>
  <c r="K51" i="25"/>
  <c r="J51" i="25"/>
  <c r="S50" i="25"/>
  <c r="L50" i="25"/>
  <c r="K50" i="25"/>
  <c r="J50" i="25"/>
  <c r="S49" i="25"/>
  <c r="L49" i="25"/>
  <c r="K49" i="25"/>
  <c r="J49" i="25"/>
  <c r="S48" i="25"/>
  <c r="L48" i="25"/>
  <c r="K48" i="25"/>
  <c r="J48" i="25"/>
  <c r="S47" i="25"/>
  <c r="L47" i="25"/>
  <c r="K47" i="25"/>
  <c r="J47" i="25"/>
  <c r="S46" i="25"/>
  <c r="L46" i="25"/>
  <c r="K46" i="25"/>
  <c r="J46" i="25"/>
  <c r="S45" i="25"/>
  <c r="L45" i="25"/>
  <c r="K45" i="25"/>
  <c r="J45" i="25"/>
  <c r="S44" i="25"/>
  <c r="L44" i="25"/>
  <c r="K44" i="25"/>
  <c r="J44" i="25"/>
  <c r="S43" i="25"/>
  <c r="L43" i="25"/>
  <c r="K43" i="25"/>
  <c r="J43" i="25"/>
  <c r="S42" i="25"/>
  <c r="L42" i="25"/>
  <c r="K42" i="25"/>
  <c r="J42" i="25"/>
  <c r="S41" i="25"/>
  <c r="L41" i="25"/>
  <c r="K41" i="25"/>
  <c r="J41" i="25"/>
  <c r="S40" i="25"/>
  <c r="L40" i="25"/>
  <c r="K40" i="25"/>
  <c r="J40" i="25"/>
  <c r="S39" i="25"/>
  <c r="L39" i="25"/>
  <c r="K39" i="25"/>
  <c r="J39" i="25"/>
  <c r="S38" i="25"/>
  <c r="L38" i="25"/>
  <c r="K38" i="25"/>
  <c r="J38" i="25"/>
  <c r="S37" i="25"/>
  <c r="L37" i="25"/>
  <c r="K37" i="25"/>
  <c r="J37" i="25"/>
  <c r="S36" i="25"/>
  <c r="L36" i="25"/>
  <c r="K36" i="25"/>
  <c r="J36" i="25"/>
  <c r="S35" i="25"/>
  <c r="L35" i="25"/>
  <c r="K35" i="25"/>
  <c r="J35" i="25"/>
  <c r="S34" i="25"/>
  <c r="L34" i="25"/>
  <c r="K34" i="25"/>
  <c r="J34" i="25"/>
  <c r="S33" i="25"/>
  <c r="L33" i="25"/>
  <c r="E5" i="25" s="1"/>
  <c r="K33" i="25"/>
  <c r="J33" i="25"/>
  <c r="Q30" i="25"/>
  <c r="P30" i="25"/>
  <c r="O30" i="25"/>
  <c r="N30" i="25"/>
  <c r="M30" i="25"/>
  <c r="L30" i="25"/>
  <c r="K30" i="25"/>
  <c r="Q29" i="25"/>
  <c r="P29" i="25"/>
  <c r="O29" i="25"/>
  <c r="N29" i="25"/>
  <c r="M29" i="25"/>
  <c r="L29" i="25"/>
  <c r="K29" i="25"/>
  <c r="S28" i="25"/>
  <c r="Q28" i="25"/>
  <c r="P28" i="25"/>
  <c r="O28" i="25"/>
  <c r="N28" i="25"/>
  <c r="M28" i="25"/>
  <c r="L28" i="25"/>
  <c r="K28" i="25"/>
  <c r="R27" i="25"/>
  <c r="P27" i="25"/>
  <c r="O27" i="25"/>
  <c r="N27" i="25"/>
  <c r="M27" i="25"/>
  <c r="L27" i="25"/>
  <c r="K27" i="25"/>
  <c r="R26" i="25"/>
  <c r="P26" i="25"/>
  <c r="O26" i="25"/>
  <c r="N26" i="25"/>
  <c r="M26" i="25"/>
  <c r="L26" i="25"/>
  <c r="K26" i="25"/>
  <c r="S25" i="25"/>
  <c r="R25" i="25"/>
  <c r="P25" i="25"/>
  <c r="O25" i="25"/>
  <c r="N25" i="25"/>
  <c r="M25" i="25"/>
  <c r="L25" i="25"/>
  <c r="K25" i="25"/>
  <c r="R24" i="25"/>
  <c r="Q24" i="25"/>
  <c r="O24" i="25"/>
  <c r="N24" i="25"/>
  <c r="M24" i="25"/>
  <c r="L24" i="25"/>
  <c r="K24" i="25"/>
  <c r="R23" i="25"/>
  <c r="Q23" i="25"/>
  <c r="O23" i="25"/>
  <c r="N23" i="25"/>
  <c r="M23" i="25"/>
  <c r="L23" i="25"/>
  <c r="K23" i="25"/>
  <c r="S22" i="25"/>
  <c r="R22" i="25"/>
  <c r="Q22" i="25"/>
  <c r="O22" i="25"/>
  <c r="N22" i="25"/>
  <c r="M22" i="25"/>
  <c r="L22" i="25"/>
  <c r="K22" i="25"/>
  <c r="R21" i="25"/>
  <c r="Q21" i="25"/>
  <c r="P21" i="25"/>
  <c r="N21" i="25"/>
  <c r="M21" i="25"/>
  <c r="L21" i="25"/>
  <c r="K21" i="25"/>
  <c r="R20" i="25"/>
  <c r="Q20" i="25"/>
  <c r="P20" i="25"/>
  <c r="N20" i="25"/>
  <c r="M20" i="25"/>
  <c r="L20" i="25"/>
  <c r="K20" i="25"/>
  <c r="S19" i="25"/>
  <c r="R19" i="25"/>
  <c r="Q19" i="25"/>
  <c r="P19" i="25"/>
  <c r="N19" i="25"/>
  <c r="M19" i="25"/>
  <c r="L19" i="25"/>
  <c r="K19" i="25"/>
  <c r="R18" i="25"/>
  <c r="Q18" i="25"/>
  <c r="P18" i="25"/>
  <c r="O18" i="25"/>
  <c r="M18" i="25"/>
  <c r="L18" i="25"/>
  <c r="K18" i="25"/>
  <c r="R17" i="25"/>
  <c r="Q17" i="25"/>
  <c r="P17" i="25"/>
  <c r="O17" i="25"/>
  <c r="M17" i="25"/>
  <c r="L17" i="25"/>
  <c r="K17" i="25"/>
  <c r="S16" i="25"/>
  <c r="R16" i="25"/>
  <c r="Q16" i="25"/>
  <c r="P16" i="25"/>
  <c r="O16" i="25"/>
  <c r="M16" i="25"/>
  <c r="L16" i="25"/>
  <c r="K16" i="25"/>
  <c r="R15" i="25"/>
  <c r="Q15" i="25"/>
  <c r="P15" i="25"/>
  <c r="O15" i="25"/>
  <c r="N15" i="25"/>
  <c r="L15" i="25"/>
  <c r="K15" i="25"/>
  <c r="R14" i="25"/>
  <c r="Q14" i="25"/>
  <c r="P14" i="25"/>
  <c r="O14" i="25"/>
  <c r="N14" i="25"/>
  <c r="L14" i="25"/>
  <c r="K14" i="25"/>
  <c r="S13" i="25"/>
  <c r="R13" i="25"/>
  <c r="Q13" i="25"/>
  <c r="P13" i="25"/>
  <c r="O13" i="25"/>
  <c r="N13" i="25"/>
  <c r="L13" i="25"/>
  <c r="K13" i="25"/>
  <c r="R12" i="25"/>
  <c r="Q12" i="25"/>
  <c r="P12" i="25"/>
  <c r="O12" i="25"/>
  <c r="N12" i="25"/>
  <c r="M12" i="25"/>
  <c r="K12" i="25"/>
  <c r="R11" i="25"/>
  <c r="Q11" i="25"/>
  <c r="P11" i="25"/>
  <c r="O11" i="25"/>
  <c r="N11" i="25"/>
  <c r="M11" i="25"/>
  <c r="K11" i="25"/>
  <c r="S10" i="25"/>
  <c r="R10" i="25"/>
  <c r="Q10" i="25"/>
  <c r="P10" i="25"/>
  <c r="O10" i="25"/>
  <c r="N10" i="25"/>
  <c r="M10" i="25"/>
  <c r="K10" i="25"/>
  <c r="R9" i="25"/>
  <c r="Q9" i="25"/>
  <c r="P9" i="25"/>
  <c r="O9" i="25"/>
  <c r="N9" i="25"/>
  <c r="M9" i="25"/>
  <c r="L9" i="25"/>
  <c r="R8" i="25"/>
  <c r="Q8" i="25"/>
  <c r="P8" i="25"/>
  <c r="O8" i="25"/>
  <c r="N8" i="25"/>
  <c r="M8" i="25"/>
  <c r="L8" i="25"/>
  <c r="S7" i="25"/>
  <c r="R7" i="25"/>
  <c r="Q7" i="25"/>
  <c r="P7" i="25"/>
  <c r="O7" i="25"/>
  <c r="N7" i="25"/>
  <c r="M7" i="25"/>
  <c r="L7" i="25"/>
  <c r="C5" i="25"/>
  <c r="L1" i="25"/>
  <c r="S60" i="24"/>
  <c r="L60" i="24"/>
  <c r="K60" i="24"/>
  <c r="J60" i="24"/>
  <c r="S59" i="24"/>
  <c r="L59" i="24"/>
  <c r="K59" i="24"/>
  <c r="J59" i="24"/>
  <c r="S58" i="24"/>
  <c r="L58" i="24"/>
  <c r="K58" i="24"/>
  <c r="J58" i="24"/>
  <c r="S57" i="24"/>
  <c r="L57" i="24"/>
  <c r="K57" i="24"/>
  <c r="J57" i="24"/>
  <c r="S56" i="24"/>
  <c r="L56" i="24"/>
  <c r="K56" i="24"/>
  <c r="J56" i="24"/>
  <c r="S55" i="24"/>
  <c r="L55" i="24"/>
  <c r="K55" i="24"/>
  <c r="J55" i="24"/>
  <c r="S54" i="24"/>
  <c r="L54" i="24"/>
  <c r="K54" i="24"/>
  <c r="J54" i="24"/>
  <c r="S53" i="24"/>
  <c r="L53" i="24"/>
  <c r="K53" i="24"/>
  <c r="J53" i="24"/>
  <c r="S52" i="24"/>
  <c r="L52" i="24"/>
  <c r="K52" i="24"/>
  <c r="J52" i="24"/>
  <c r="S51" i="24"/>
  <c r="L51" i="24"/>
  <c r="K51" i="24"/>
  <c r="J51" i="24"/>
  <c r="S50" i="24"/>
  <c r="L50" i="24"/>
  <c r="K50" i="24"/>
  <c r="J50" i="24"/>
  <c r="S49" i="24"/>
  <c r="L49" i="24"/>
  <c r="K49" i="24"/>
  <c r="J49" i="24"/>
  <c r="S48" i="24"/>
  <c r="L48" i="24"/>
  <c r="K48" i="24"/>
  <c r="J48" i="24"/>
  <c r="S47" i="24"/>
  <c r="L47" i="24"/>
  <c r="K47" i="24"/>
  <c r="J47" i="24"/>
  <c r="S46" i="24"/>
  <c r="L46" i="24"/>
  <c r="K46" i="24"/>
  <c r="J46" i="24"/>
  <c r="S45" i="24"/>
  <c r="L45" i="24"/>
  <c r="K45" i="24"/>
  <c r="J45" i="24"/>
  <c r="S44" i="24"/>
  <c r="L44" i="24"/>
  <c r="K44" i="24"/>
  <c r="J44" i="24"/>
  <c r="S43" i="24"/>
  <c r="L43" i="24"/>
  <c r="K43" i="24"/>
  <c r="J43" i="24"/>
  <c r="S42" i="24"/>
  <c r="L42" i="24"/>
  <c r="K42" i="24"/>
  <c r="J42" i="24"/>
  <c r="S41" i="24"/>
  <c r="L41" i="24"/>
  <c r="K41" i="24"/>
  <c r="J41" i="24"/>
  <c r="S40" i="24"/>
  <c r="L40" i="24"/>
  <c r="K40" i="24"/>
  <c r="J40" i="24"/>
  <c r="S39" i="24"/>
  <c r="L39" i="24"/>
  <c r="K39" i="24"/>
  <c r="J39" i="24"/>
  <c r="S38" i="24"/>
  <c r="L38" i="24"/>
  <c r="K38" i="24"/>
  <c r="J38" i="24"/>
  <c r="S37" i="24"/>
  <c r="L37" i="24"/>
  <c r="K37" i="24"/>
  <c r="J37" i="24"/>
  <c r="S36" i="24"/>
  <c r="L36" i="24"/>
  <c r="K36" i="24"/>
  <c r="J36" i="24"/>
  <c r="S35" i="24"/>
  <c r="L35" i="24"/>
  <c r="K35" i="24"/>
  <c r="J35" i="24"/>
  <c r="S34" i="24"/>
  <c r="L34" i="24"/>
  <c r="K34" i="24"/>
  <c r="J34" i="24"/>
  <c r="S33" i="24"/>
  <c r="L33" i="24"/>
  <c r="E5" i="24" s="1"/>
  <c r="K33" i="24"/>
  <c r="J33" i="24"/>
  <c r="Q30" i="24"/>
  <c r="P30" i="24"/>
  <c r="O30" i="24"/>
  <c r="N30" i="24"/>
  <c r="M30" i="24"/>
  <c r="L30" i="24"/>
  <c r="K30" i="24"/>
  <c r="Q29" i="24"/>
  <c r="P29" i="24"/>
  <c r="O29" i="24"/>
  <c r="N29" i="24"/>
  <c r="M29" i="24"/>
  <c r="L29" i="24"/>
  <c r="K29" i="24"/>
  <c r="S28" i="24"/>
  <c r="Q28" i="24"/>
  <c r="P28" i="24"/>
  <c r="O28" i="24"/>
  <c r="N28" i="24"/>
  <c r="M28" i="24"/>
  <c r="L28" i="24"/>
  <c r="K28" i="24"/>
  <c r="R27" i="24"/>
  <c r="P27" i="24"/>
  <c r="O27" i="24"/>
  <c r="N27" i="24"/>
  <c r="M27" i="24"/>
  <c r="L27" i="24"/>
  <c r="K27" i="24"/>
  <c r="R26" i="24"/>
  <c r="P26" i="24"/>
  <c r="O26" i="24"/>
  <c r="N26" i="24"/>
  <c r="M26" i="24"/>
  <c r="L26" i="24"/>
  <c r="K26" i="24"/>
  <c r="S25" i="24"/>
  <c r="R25" i="24"/>
  <c r="P25" i="24"/>
  <c r="O25" i="24"/>
  <c r="N25" i="24"/>
  <c r="M25" i="24"/>
  <c r="L25" i="24"/>
  <c r="K25" i="24"/>
  <c r="R24" i="24"/>
  <c r="Q24" i="24"/>
  <c r="O24" i="24"/>
  <c r="N24" i="24"/>
  <c r="M24" i="24"/>
  <c r="L24" i="24"/>
  <c r="K24" i="24"/>
  <c r="R23" i="24"/>
  <c r="Q23" i="24"/>
  <c r="O23" i="24"/>
  <c r="N23" i="24"/>
  <c r="M23" i="24"/>
  <c r="L23" i="24"/>
  <c r="K23" i="24"/>
  <c r="S22" i="24"/>
  <c r="R22" i="24"/>
  <c r="Q22" i="24"/>
  <c r="O22" i="24"/>
  <c r="N22" i="24"/>
  <c r="M22" i="24"/>
  <c r="L22" i="24"/>
  <c r="K22" i="24"/>
  <c r="R21" i="24"/>
  <c r="Q21" i="24"/>
  <c r="P21" i="24"/>
  <c r="N21" i="24"/>
  <c r="M21" i="24"/>
  <c r="L21" i="24"/>
  <c r="K21" i="24"/>
  <c r="R20" i="24"/>
  <c r="Q20" i="24"/>
  <c r="P20" i="24"/>
  <c r="N20" i="24"/>
  <c r="M20" i="24"/>
  <c r="L20" i="24"/>
  <c r="K20" i="24"/>
  <c r="S19" i="24"/>
  <c r="R19" i="24"/>
  <c r="Q19" i="24"/>
  <c r="P19" i="24"/>
  <c r="N19" i="24"/>
  <c r="M19" i="24"/>
  <c r="L19" i="24"/>
  <c r="K19" i="24"/>
  <c r="R18" i="24"/>
  <c r="Q18" i="24"/>
  <c r="P18" i="24"/>
  <c r="O18" i="24"/>
  <c r="M18" i="24"/>
  <c r="L18" i="24"/>
  <c r="K18" i="24"/>
  <c r="R17" i="24"/>
  <c r="Q17" i="24"/>
  <c r="P17" i="24"/>
  <c r="O17" i="24"/>
  <c r="M17" i="24"/>
  <c r="L17" i="24"/>
  <c r="K17" i="24"/>
  <c r="S16" i="24"/>
  <c r="R16" i="24"/>
  <c r="Q16" i="24"/>
  <c r="P16" i="24"/>
  <c r="O16" i="24"/>
  <c r="M16" i="24"/>
  <c r="L16" i="24"/>
  <c r="K16" i="24"/>
  <c r="R15" i="24"/>
  <c r="Q15" i="24"/>
  <c r="P15" i="24"/>
  <c r="O15" i="24"/>
  <c r="N15" i="24"/>
  <c r="L15" i="24"/>
  <c r="K15" i="24"/>
  <c r="R14" i="24"/>
  <c r="Q14" i="24"/>
  <c r="P14" i="24"/>
  <c r="O14" i="24"/>
  <c r="N14" i="24"/>
  <c r="L14" i="24"/>
  <c r="K14" i="24"/>
  <c r="S13" i="24"/>
  <c r="R13" i="24"/>
  <c r="Q13" i="24"/>
  <c r="P13" i="24"/>
  <c r="O13" i="24"/>
  <c r="N13" i="24"/>
  <c r="L13" i="24"/>
  <c r="K13" i="24"/>
  <c r="R12" i="24"/>
  <c r="Q12" i="24"/>
  <c r="P12" i="24"/>
  <c r="O12" i="24"/>
  <c r="N12" i="24"/>
  <c r="M12" i="24"/>
  <c r="K12" i="24"/>
  <c r="R11" i="24"/>
  <c r="Q11" i="24"/>
  <c r="P11" i="24"/>
  <c r="O11" i="24"/>
  <c r="N11" i="24"/>
  <c r="M11" i="24"/>
  <c r="K11" i="24"/>
  <c r="S10" i="24"/>
  <c r="R10" i="24"/>
  <c r="Q10" i="24"/>
  <c r="P10" i="24"/>
  <c r="O10" i="24"/>
  <c r="N10" i="24"/>
  <c r="M10" i="24"/>
  <c r="K10" i="24"/>
  <c r="R9" i="24"/>
  <c r="Q9" i="24"/>
  <c r="P9" i="24"/>
  <c r="O9" i="24"/>
  <c r="N9" i="24"/>
  <c r="M9" i="24"/>
  <c r="L9" i="24"/>
  <c r="R8" i="24"/>
  <c r="Q8" i="24"/>
  <c r="P8" i="24"/>
  <c r="O8" i="24"/>
  <c r="N8" i="24"/>
  <c r="M8" i="24"/>
  <c r="L8" i="24"/>
  <c r="S7" i="24"/>
  <c r="R7" i="24"/>
  <c r="Q7" i="24"/>
  <c r="P7" i="24"/>
  <c r="O7" i="24"/>
  <c r="N7" i="24"/>
  <c r="M7" i="24"/>
  <c r="L7" i="24"/>
  <c r="C5" i="24"/>
  <c r="L1" i="24"/>
  <c r="S60" i="23"/>
  <c r="L60" i="23"/>
  <c r="K60" i="23"/>
  <c r="J60" i="23"/>
  <c r="S59" i="23"/>
  <c r="L59" i="23"/>
  <c r="K59" i="23"/>
  <c r="J59" i="23"/>
  <c r="S58" i="23"/>
  <c r="L58" i="23"/>
  <c r="K58" i="23"/>
  <c r="J58" i="23"/>
  <c r="S57" i="23"/>
  <c r="L57" i="23"/>
  <c r="K57" i="23"/>
  <c r="J57" i="23"/>
  <c r="S56" i="23"/>
  <c r="L56" i="23"/>
  <c r="K56" i="23"/>
  <c r="J56" i="23"/>
  <c r="S55" i="23"/>
  <c r="L55" i="23"/>
  <c r="K55" i="23"/>
  <c r="J55" i="23"/>
  <c r="S54" i="23"/>
  <c r="L54" i="23"/>
  <c r="K54" i="23"/>
  <c r="J54" i="23"/>
  <c r="S53" i="23"/>
  <c r="L53" i="23"/>
  <c r="K53" i="23"/>
  <c r="J53" i="23"/>
  <c r="S52" i="23"/>
  <c r="L52" i="23"/>
  <c r="K52" i="23"/>
  <c r="J52" i="23"/>
  <c r="S51" i="23"/>
  <c r="L51" i="23"/>
  <c r="K51" i="23"/>
  <c r="J51" i="23"/>
  <c r="S50" i="23"/>
  <c r="L50" i="23"/>
  <c r="K50" i="23"/>
  <c r="J50" i="23"/>
  <c r="S49" i="23"/>
  <c r="L49" i="23"/>
  <c r="K49" i="23"/>
  <c r="J49" i="23"/>
  <c r="S48" i="23"/>
  <c r="L48" i="23"/>
  <c r="K48" i="23"/>
  <c r="J48" i="23"/>
  <c r="S47" i="23"/>
  <c r="L47" i="23"/>
  <c r="K47" i="23"/>
  <c r="J47" i="23"/>
  <c r="S46" i="23"/>
  <c r="L46" i="23"/>
  <c r="K46" i="23"/>
  <c r="J46" i="23"/>
  <c r="S45" i="23"/>
  <c r="L45" i="23"/>
  <c r="K45" i="23"/>
  <c r="J45" i="23"/>
  <c r="S44" i="23"/>
  <c r="L44" i="23"/>
  <c r="K44" i="23"/>
  <c r="J44" i="23"/>
  <c r="S43" i="23"/>
  <c r="L43" i="23"/>
  <c r="K43" i="23"/>
  <c r="J43" i="23"/>
  <c r="S42" i="23"/>
  <c r="L42" i="23"/>
  <c r="K42" i="23"/>
  <c r="J42" i="23"/>
  <c r="S41" i="23"/>
  <c r="L41" i="23"/>
  <c r="K41" i="23"/>
  <c r="J41" i="23"/>
  <c r="S40" i="23"/>
  <c r="L40" i="23"/>
  <c r="K40" i="23"/>
  <c r="J40" i="23"/>
  <c r="S39" i="23"/>
  <c r="L39" i="23"/>
  <c r="K39" i="23"/>
  <c r="J39" i="23"/>
  <c r="S38" i="23"/>
  <c r="L38" i="23"/>
  <c r="K38" i="23"/>
  <c r="J38" i="23"/>
  <c r="S37" i="23"/>
  <c r="L37" i="23"/>
  <c r="K37" i="23"/>
  <c r="J37" i="23"/>
  <c r="S36" i="23"/>
  <c r="L36" i="23"/>
  <c r="K36" i="23"/>
  <c r="J36" i="23"/>
  <c r="S35" i="23"/>
  <c r="L35" i="23"/>
  <c r="K35" i="23"/>
  <c r="J35" i="23"/>
  <c r="S34" i="23"/>
  <c r="L34" i="23"/>
  <c r="E5" i="23" s="1"/>
  <c r="K34" i="23"/>
  <c r="J34" i="23"/>
  <c r="S33" i="23"/>
  <c r="L33" i="23"/>
  <c r="K33" i="23"/>
  <c r="J33" i="23"/>
  <c r="Q30" i="23"/>
  <c r="P30" i="23"/>
  <c r="O30" i="23"/>
  <c r="N30" i="23"/>
  <c r="M30" i="23"/>
  <c r="L30" i="23"/>
  <c r="K30" i="23"/>
  <c r="Q29" i="23"/>
  <c r="P29" i="23"/>
  <c r="O29" i="23"/>
  <c r="N29" i="23"/>
  <c r="M29" i="23"/>
  <c r="L29" i="23"/>
  <c r="K29" i="23"/>
  <c r="S28" i="23"/>
  <c r="Q28" i="23"/>
  <c r="P28" i="23"/>
  <c r="O28" i="23"/>
  <c r="N28" i="23"/>
  <c r="M28" i="23"/>
  <c r="L28" i="23"/>
  <c r="K28" i="23"/>
  <c r="R27" i="23"/>
  <c r="P27" i="23"/>
  <c r="O27" i="23"/>
  <c r="N27" i="23"/>
  <c r="M27" i="23"/>
  <c r="L27" i="23"/>
  <c r="K27" i="23"/>
  <c r="R26" i="23"/>
  <c r="P26" i="23"/>
  <c r="O26" i="23"/>
  <c r="N26" i="23"/>
  <c r="M26" i="23"/>
  <c r="L26" i="23"/>
  <c r="K26" i="23"/>
  <c r="S25" i="23"/>
  <c r="R25" i="23"/>
  <c r="P25" i="23"/>
  <c r="O25" i="23"/>
  <c r="N25" i="23"/>
  <c r="M25" i="23"/>
  <c r="L25" i="23"/>
  <c r="K25" i="23"/>
  <c r="R24" i="23"/>
  <c r="Q24" i="23"/>
  <c r="O24" i="23"/>
  <c r="N24" i="23"/>
  <c r="M24" i="23"/>
  <c r="L24" i="23"/>
  <c r="K24" i="23"/>
  <c r="R23" i="23"/>
  <c r="Q23" i="23"/>
  <c r="O23" i="23"/>
  <c r="N23" i="23"/>
  <c r="M23" i="23"/>
  <c r="L23" i="23"/>
  <c r="K23" i="23"/>
  <c r="S22" i="23"/>
  <c r="R22" i="23"/>
  <c r="Q22" i="23"/>
  <c r="O22" i="23"/>
  <c r="N22" i="23"/>
  <c r="M22" i="23"/>
  <c r="L22" i="23"/>
  <c r="K22" i="23"/>
  <c r="R21" i="23"/>
  <c r="Q21" i="23"/>
  <c r="P21" i="23"/>
  <c r="N21" i="23"/>
  <c r="M21" i="23"/>
  <c r="L21" i="23"/>
  <c r="K21" i="23"/>
  <c r="R20" i="23"/>
  <c r="Q20" i="23"/>
  <c r="P20" i="23"/>
  <c r="N20" i="23"/>
  <c r="M20" i="23"/>
  <c r="L20" i="23"/>
  <c r="K20" i="23"/>
  <c r="S19" i="23"/>
  <c r="R19" i="23"/>
  <c r="Q19" i="23"/>
  <c r="P19" i="23"/>
  <c r="N19" i="23"/>
  <c r="M19" i="23"/>
  <c r="L19" i="23"/>
  <c r="K19" i="23"/>
  <c r="R18" i="23"/>
  <c r="Q18" i="23"/>
  <c r="P18" i="23"/>
  <c r="O18" i="23"/>
  <c r="M18" i="23"/>
  <c r="L18" i="23"/>
  <c r="K18" i="23"/>
  <c r="R17" i="23"/>
  <c r="Q17" i="23"/>
  <c r="P17" i="23"/>
  <c r="O17" i="23"/>
  <c r="M17" i="23"/>
  <c r="L17" i="23"/>
  <c r="K17" i="23"/>
  <c r="S16" i="23"/>
  <c r="R16" i="23"/>
  <c r="Q16" i="23"/>
  <c r="P16" i="23"/>
  <c r="O16" i="23"/>
  <c r="M16" i="23"/>
  <c r="L16" i="23"/>
  <c r="K16" i="23"/>
  <c r="R15" i="23"/>
  <c r="Q15" i="23"/>
  <c r="P15" i="23"/>
  <c r="O15" i="23"/>
  <c r="N15" i="23"/>
  <c r="L15" i="23"/>
  <c r="K15" i="23"/>
  <c r="R14" i="23"/>
  <c r="Q14" i="23"/>
  <c r="P14" i="23"/>
  <c r="O14" i="23"/>
  <c r="N14" i="23"/>
  <c r="L14" i="23"/>
  <c r="K14" i="23"/>
  <c r="S13" i="23"/>
  <c r="R13" i="23"/>
  <c r="Q13" i="23"/>
  <c r="P13" i="23"/>
  <c r="O13" i="23"/>
  <c r="N13" i="23"/>
  <c r="L13" i="23"/>
  <c r="K13" i="23"/>
  <c r="R12" i="23"/>
  <c r="Q12" i="23"/>
  <c r="P12" i="23"/>
  <c r="O12" i="23"/>
  <c r="N12" i="23"/>
  <c r="M12" i="23"/>
  <c r="K12" i="23"/>
  <c r="R11" i="23"/>
  <c r="Q11" i="23"/>
  <c r="P11" i="23"/>
  <c r="O11" i="23"/>
  <c r="N11" i="23"/>
  <c r="M11" i="23"/>
  <c r="K11" i="23"/>
  <c r="S10" i="23"/>
  <c r="R10" i="23"/>
  <c r="Q10" i="23"/>
  <c r="P10" i="23"/>
  <c r="O10" i="23"/>
  <c r="N10" i="23"/>
  <c r="M10" i="23"/>
  <c r="K10" i="23"/>
  <c r="R9" i="23"/>
  <c r="Q9" i="23"/>
  <c r="P9" i="23"/>
  <c r="O9" i="23"/>
  <c r="N9" i="23"/>
  <c r="M9" i="23"/>
  <c r="L9" i="23"/>
  <c r="R8" i="23"/>
  <c r="Q8" i="23"/>
  <c r="P8" i="23"/>
  <c r="O8" i="23"/>
  <c r="N8" i="23"/>
  <c r="M8" i="23"/>
  <c r="L8" i="23"/>
  <c r="S7" i="23"/>
  <c r="R7" i="23"/>
  <c r="Q7" i="23"/>
  <c r="P7" i="23"/>
  <c r="O7" i="23"/>
  <c r="N7" i="23"/>
  <c r="M7" i="23"/>
  <c r="L7" i="23"/>
  <c r="C5" i="23"/>
  <c r="L1" i="23"/>
  <c r="S71" i="22"/>
  <c r="L71" i="22"/>
  <c r="K71" i="22"/>
  <c r="J71" i="22"/>
  <c r="S70" i="22"/>
  <c r="L70" i="22"/>
  <c r="K70" i="22"/>
  <c r="J70" i="22"/>
  <c r="S69" i="22"/>
  <c r="L69" i="22"/>
  <c r="K69" i="22"/>
  <c r="J69" i="22"/>
  <c r="S68" i="22"/>
  <c r="L68" i="22"/>
  <c r="K68" i="22"/>
  <c r="J68" i="22"/>
  <c r="S67" i="22"/>
  <c r="L67" i="22"/>
  <c r="K67" i="22"/>
  <c r="J67" i="22"/>
  <c r="S66" i="22"/>
  <c r="L66" i="22"/>
  <c r="K66" i="22"/>
  <c r="J66" i="22"/>
  <c r="S65" i="22"/>
  <c r="L65" i="22"/>
  <c r="K65" i="22"/>
  <c r="J65" i="22"/>
  <c r="S64" i="22"/>
  <c r="L64" i="22"/>
  <c r="K64" i="22"/>
  <c r="J64" i="22"/>
  <c r="S63" i="22"/>
  <c r="L63" i="22"/>
  <c r="K63" i="22"/>
  <c r="J63" i="22"/>
  <c r="S62" i="22"/>
  <c r="L62" i="22"/>
  <c r="K62" i="22"/>
  <c r="J62" i="22"/>
  <c r="S61" i="22"/>
  <c r="L61" i="22"/>
  <c r="K61" i="22"/>
  <c r="J61" i="22"/>
  <c r="S60" i="22"/>
  <c r="L60" i="22"/>
  <c r="K60" i="22"/>
  <c r="J60" i="22"/>
  <c r="S59" i="22"/>
  <c r="L59" i="22"/>
  <c r="K59" i="22"/>
  <c r="J59" i="22"/>
  <c r="S58" i="22"/>
  <c r="L58" i="22"/>
  <c r="K58" i="22"/>
  <c r="J58" i="22"/>
  <c r="S57" i="22"/>
  <c r="L57" i="22"/>
  <c r="K57" i="22"/>
  <c r="J57" i="22"/>
  <c r="S56" i="22"/>
  <c r="L56" i="22"/>
  <c r="K56" i="22"/>
  <c r="J56" i="22"/>
  <c r="S55" i="22"/>
  <c r="L55" i="22"/>
  <c r="K55" i="22"/>
  <c r="J55" i="22"/>
  <c r="S54" i="22"/>
  <c r="L54" i="22"/>
  <c r="K54" i="22"/>
  <c r="J54" i="22"/>
  <c r="S53" i="22"/>
  <c r="L53" i="22"/>
  <c r="K53" i="22"/>
  <c r="J53" i="22"/>
  <c r="S52" i="22"/>
  <c r="L52" i="22"/>
  <c r="K52" i="22"/>
  <c r="J52" i="22"/>
  <c r="S51" i="22"/>
  <c r="L51" i="22"/>
  <c r="K51" i="22"/>
  <c r="J51" i="22"/>
  <c r="S50" i="22"/>
  <c r="L50" i="22"/>
  <c r="K50" i="22"/>
  <c r="J50" i="22"/>
  <c r="S49" i="22"/>
  <c r="L49" i="22"/>
  <c r="K49" i="22"/>
  <c r="J49" i="22"/>
  <c r="S48" i="22"/>
  <c r="L48" i="22"/>
  <c r="K48" i="22"/>
  <c r="J48" i="22"/>
  <c r="S47" i="22"/>
  <c r="L47" i="22"/>
  <c r="K47" i="22"/>
  <c r="J47" i="22"/>
  <c r="S46" i="22"/>
  <c r="L46" i="22"/>
  <c r="K46" i="22"/>
  <c r="J46" i="22"/>
  <c r="S45" i="22"/>
  <c r="L45" i="22"/>
  <c r="K45" i="22"/>
  <c r="J45" i="22"/>
  <c r="S44" i="22"/>
  <c r="L44" i="22"/>
  <c r="K44" i="22"/>
  <c r="J44" i="22"/>
  <c r="S43" i="22"/>
  <c r="L43" i="22"/>
  <c r="K43" i="22"/>
  <c r="J43" i="22"/>
  <c r="S42" i="22"/>
  <c r="L42" i="22"/>
  <c r="K42" i="22"/>
  <c r="J42" i="22"/>
  <c r="S41" i="22"/>
  <c r="L41" i="22"/>
  <c r="K41" i="22"/>
  <c r="J41" i="22"/>
  <c r="S40" i="22"/>
  <c r="L40" i="22"/>
  <c r="K40" i="22"/>
  <c r="J40" i="22"/>
  <c r="S39" i="22"/>
  <c r="L39" i="22"/>
  <c r="K39" i="22"/>
  <c r="J39" i="22"/>
  <c r="S38" i="22"/>
  <c r="L38" i="22"/>
  <c r="K38" i="22"/>
  <c r="J38" i="22"/>
  <c r="S37" i="22"/>
  <c r="L37" i="22"/>
  <c r="K37" i="22"/>
  <c r="J37" i="22"/>
  <c r="S36" i="22"/>
  <c r="L36" i="22"/>
  <c r="K36" i="22"/>
  <c r="J36" i="22"/>
  <c r="R33" i="22"/>
  <c r="Q33" i="22"/>
  <c r="P33" i="22"/>
  <c r="O33" i="22"/>
  <c r="N33" i="22"/>
  <c r="M33" i="22"/>
  <c r="L33" i="22"/>
  <c r="K33" i="22"/>
  <c r="R32" i="22"/>
  <c r="Q32" i="22"/>
  <c r="P32" i="22"/>
  <c r="O32" i="22"/>
  <c r="N32" i="22"/>
  <c r="M32" i="22"/>
  <c r="L32" i="22"/>
  <c r="K32" i="22"/>
  <c r="R31" i="22"/>
  <c r="Q31" i="22"/>
  <c r="P31" i="22"/>
  <c r="O31" i="22"/>
  <c r="N31" i="22"/>
  <c r="M31" i="22"/>
  <c r="L31" i="22"/>
  <c r="K31" i="22"/>
  <c r="S30" i="22"/>
  <c r="Q30" i="22"/>
  <c r="P30" i="22"/>
  <c r="O30" i="22"/>
  <c r="N30" i="22"/>
  <c r="M30" i="22"/>
  <c r="L30" i="22"/>
  <c r="K30" i="22"/>
  <c r="S29" i="22"/>
  <c r="Q29" i="22"/>
  <c r="P29" i="22"/>
  <c r="O29" i="22"/>
  <c r="N29" i="22"/>
  <c r="M29" i="22"/>
  <c r="L29" i="22"/>
  <c r="K29" i="22"/>
  <c r="U28" i="22"/>
  <c r="S28" i="22"/>
  <c r="Q28" i="22"/>
  <c r="P28" i="22"/>
  <c r="O28" i="22"/>
  <c r="N28" i="22"/>
  <c r="M28" i="22"/>
  <c r="L28" i="22"/>
  <c r="K28" i="22"/>
  <c r="T28" i="22" s="1"/>
  <c r="S27" i="22"/>
  <c r="R27" i="22"/>
  <c r="P27" i="22"/>
  <c r="O27" i="22"/>
  <c r="N27" i="22"/>
  <c r="M27" i="22"/>
  <c r="L27" i="22"/>
  <c r="K27" i="22"/>
  <c r="S26" i="22"/>
  <c r="R26" i="22"/>
  <c r="P26" i="22"/>
  <c r="O26" i="22"/>
  <c r="N26" i="22"/>
  <c r="M26" i="22"/>
  <c r="L26" i="22"/>
  <c r="K26" i="22"/>
  <c r="S25" i="22"/>
  <c r="R25" i="22"/>
  <c r="P25" i="22"/>
  <c r="O25" i="22"/>
  <c r="N25" i="22"/>
  <c r="M25" i="22"/>
  <c r="L25" i="22"/>
  <c r="K25" i="22"/>
  <c r="T25" i="22" s="1"/>
  <c r="S24" i="22"/>
  <c r="R24" i="22"/>
  <c r="Q24" i="22"/>
  <c r="O24" i="22"/>
  <c r="N24" i="22"/>
  <c r="M24" i="22"/>
  <c r="L24" i="22"/>
  <c r="K24" i="22"/>
  <c r="S23" i="22"/>
  <c r="R23" i="22"/>
  <c r="Q23" i="22"/>
  <c r="O23" i="22"/>
  <c r="N23" i="22"/>
  <c r="M23" i="22"/>
  <c r="L23" i="22"/>
  <c r="K23" i="22"/>
  <c r="U22" i="22"/>
  <c r="S22" i="22"/>
  <c r="R22" i="22"/>
  <c r="Q22" i="22"/>
  <c r="O22" i="22"/>
  <c r="N22" i="22"/>
  <c r="M22" i="22"/>
  <c r="L22" i="22"/>
  <c r="K22" i="22"/>
  <c r="T22" i="22" s="1"/>
  <c r="S21" i="22"/>
  <c r="R21" i="22"/>
  <c r="Q21" i="22"/>
  <c r="P21" i="22"/>
  <c r="N21" i="22"/>
  <c r="M21" i="22"/>
  <c r="L21" i="22"/>
  <c r="K21" i="22"/>
  <c r="S20" i="22"/>
  <c r="R20" i="22"/>
  <c r="Q20" i="22"/>
  <c r="P20" i="22"/>
  <c r="N20" i="22"/>
  <c r="M20" i="22"/>
  <c r="L20" i="22"/>
  <c r="K20" i="22"/>
  <c r="S19" i="22"/>
  <c r="R19" i="22"/>
  <c r="Q19" i="22"/>
  <c r="P19" i="22"/>
  <c r="N19" i="22"/>
  <c r="M19" i="22"/>
  <c r="L19" i="22"/>
  <c r="K19" i="22"/>
  <c r="T19" i="22" s="1"/>
  <c r="S18" i="22"/>
  <c r="R18" i="22"/>
  <c r="Q18" i="22"/>
  <c r="P18" i="22"/>
  <c r="O18" i="22"/>
  <c r="M18" i="22"/>
  <c r="L18" i="22"/>
  <c r="K18" i="22"/>
  <c r="S17" i="22"/>
  <c r="R17" i="22"/>
  <c r="Q17" i="22"/>
  <c r="P17" i="22"/>
  <c r="O17" i="22"/>
  <c r="M17" i="22"/>
  <c r="L17" i="22"/>
  <c r="K17" i="22"/>
  <c r="U16" i="22"/>
  <c r="S16" i="22"/>
  <c r="R16" i="22"/>
  <c r="Q16" i="22"/>
  <c r="P16" i="22"/>
  <c r="T16" i="22" s="1"/>
  <c r="O16" i="22"/>
  <c r="M16" i="22"/>
  <c r="L16" i="22"/>
  <c r="K16" i="22"/>
  <c r="S15" i="22"/>
  <c r="R15" i="22"/>
  <c r="Q15" i="22"/>
  <c r="P15" i="22"/>
  <c r="O15" i="22"/>
  <c r="N15" i="22"/>
  <c r="L15" i="22"/>
  <c r="K15" i="22"/>
  <c r="S14" i="22"/>
  <c r="R14" i="22"/>
  <c r="Q14" i="22"/>
  <c r="P14" i="22"/>
  <c r="O14" i="22"/>
  <c r="N14" i="22"/>
  <c r="L14" i="22"/>
  <c r="K14" i="22"/>
  <c r="S13" i="22"/>
  <c r="R13" i="22"/>
  <c r="Q13" i="22"/>
  <c r="P13" i="22"/>
  <c r="O13" i="22"/>
  <c r="N13" i="22"/>
  <c r="L13" i="22"/>
  <c r="K13" i="22"/>
  <c r="T13" i="22" s="1"/>
  <c r="S12" i="22"/>
  <c r="R12" i="22"/>
  <c r="Q12" i="22"/>
  <c r="P12" i="22"/>
  <c r="O12" i="22"/>
  <c r="N12" i="22"/>
  <c r="M12" i="22"/>
  <c r="K12" i="22"/>
  <c r="S11" i="22"/>
  <c r="R11" i="22"/>
  <c r="Q11" i="22"/>
  <c r="P11" i="22"/>
  <c r="O11" i="22"/>
  <c r="N11" i="22"/>
  <c r="M11" i="22"/>
  <c r="K11" i="22"/>
  <c r="S10" i="22"/>
  <c r="R10" i="22"/>
  <c r="Q10" i="22"/>
  <c r="P10" i="22"/>
  <c r="O10" i="22"/>
  <c r="N10" i="22"/>
  <c r="M10" i="22"/>
  <c r="K10" i="22"/>
  <c r="T10" i="22" s="1"/>
  <c r="S9" i="22"/>
  <c r="R9" i="22"/>
  <c r="Q9" i="22"/>
  <c r="P9" i="22"/>
  <c r="O9" i="22"/>
  <c r="N9" i="22"/>
  <c r="M9" i="22"/>
  <c r="L9" i="22"/>
  <c r="S8" i="22"/>
  <c r="R8" i="22"/>
  <c r="Q8" i="22"/>
  <c r="P8" i="22"/>
  <c r="O8" i="22"/>
  <c r="N8" i="22"/>
  <c r="M8" i="22"/>
  <c r="L8" i="22"/>
  <c r="S7" i="22"/>
  <c r="R7" i="22"/>
  <c r="Q7" i="22"/>
  <c r="P7" i="22"/>
  <c r="O7" i="22"/>
  <c r="N7" i="22"/>
  <c r="M7" i="22"/>
  <c r="L7" i="22"/>
  <c r="C5" i="22"/>
  <c r="S71" i="21"/>
  <c r="L71" i="21"/>
  <c r="K71" i="21"/>
  <c r="J71" i="21"/>
  <c r="S70" i="21"/>
  <c r="L70" i="21"/>
  <c r="K70" i="21"/>
  <c r="J70" i="21"/>
  <c r="S69" i="21"/>
  <c r="L69" i="21"/>
  <c r="K69" i="21"/>
  <c r="J69" i="21"/>
  <c r="S68" i="21"/>
  <c r="L68" i="21"/>
  <c r="K68" i="21"/>
  <c r="J68" i="21"/>
  <c r="S67" i="21"/>
  <c r="L67" i="21"/>
  <c r="K67" i="21"/>
  <c r="J67" i="21"/>
  <c r="S66" i="21"/>
  <c r="L66" i="21"/>
  <c r="K66" i="21"/>
  <c r="J66" i="21"/>
  <c r="S65" i="21"/>
  <c r="L65" i="21"/>
  <c r="K65" i="21"/>
  <c r="J65" i="21"/>
  <c r="S64" i="21"/>
  <c r="L64" i="21"/>
  <c r="K64" i="21"/>
  <c r="J64" i="21"/>
  <c r="S63" i="21"/>
  <c r="L63" i="21"/>
  <c r="K63" i="21"/>
  <c r="J63" i="21"/>
  <c r="S62" i="21"/>
  <c r="L62" i="21"/>
  <c r="K62" i="21"/>
  <c r="J62" i="21"/>
  <c r="S61" i="21"/>
  <c r="L61" i="21"/>
  <c r="K61" i="21"/>
  <c r="J61" i="21"/>
  <c r="S60" i="21"/>
  <c r="L60" i="21"/>
  <c r="K60" i="21"/>
  <c r="J60" i="21"/>
  <c r="S59" i="21"/>
  <c r="L59" i="21"/>
  <c r="K59" i="21"/>
  <c r="J59" i="21"/>
  <c r="S58" i="21"/>
  <c r="L58" i="21"/>
  <c r="K58" i="21"/>
  <c r="J58" i="21"/>
  <c r="S57" i="21"/>
  <c r="L57" i="21"/>
  <c r="K57" i="21"/>
  <c r="J57" i="21"/>
  <c r="S56" i="21"/>
  <c r="L56" i="21"/>
  <c r="K56" i="21"/>
  <c r="J56" i="21"/>
  <c r="S55" i="21"/>
  <c r="L55" i="21"/>
  <c r="K55" i="21"/>
  <c r="J55" i="21"/>
  <c r="S54" i="21"/>
  <c r="L54" i="21"/>
  <c r="K54" i="21"/>
  <c r="J54" i="21"/>
  <c r="S53" i="21"/>
  <c r="L53" i="21"/>
  <c r="K53" i="21"/>
  <c r="J53" i="21"/>
  <c r="S52" i="21"/>
  <c r="L52" i="21"/>
  <c r="K52" i="21"/>
  <c r="J52" i="21"/>
  <c r="S51" i="21"/>
  <c r="L51" i="21"/>
  <c r="K51" i="21"/>
  <c r="J51" i="21"/>
  <c r="S50" i="21"/>
  <c r="L50" i="21"/>
  <c r="K50" i="21"/>
  <c r="J50" i="21"/>
  <c r="S49" i="21"/>
  <c r="L49" i="21"/>
  <c r="K49" i="21"/>
  <c r="J49" i="21"/>
  <c r="S48" i="21"/>
  <c r="L48" i="21"/>
  <c r="K48" i="21"/>
  <c r="J48" i="21"/>
  <c r="S47" i="21"/>
  <c r="L47" i="21"/>
  <c r="K47" i="21"/>
  <c r="J47" i="21"/>
  <c r="S46" i="21"/>
  <c r="L46" i="21"/>
  <c r="K46" i="21"/>
  <c r="J46" i="21"/>
  <c r="S45" i="21"/>
  <c r="L45" i="21"/>
  <c r="K45" i="21"/>
  <c r="J45" i="21"/>
  <c r="S44" i="21"/>
  <c r="L44" i="21"/>
  <c r="K44" i="21"/>
  <c r="J44" i="21"/>
  <c r="S43" i="21"/>
  <c r="L43" i="21"/>
  <c r="K43" i="21"/>
  <c r="J43" i="21"/>
  <c r="S42" i="21"/>
  <c r="L42" i="21"/>
  <c r="K42" i="21"/>
  <c r="J42" i="21"/>
  <c r="S41" i="21"/>
  <c r="L41" i="21"/>
  <c r="K41" i="21"/>
  <c r="J41" i="21"/>
  <c r="S40" i="21"/>
  <c r="L40" i="21"/>
  <c r="K40" i="21"/>
  <c r="J40" i="21"/>
  <c r="S39" i="21"/>
  <c r="L39" i="21"/>
  <c r="K39" i="21"/>
  <c r="J39" i="21"/>
  <c r="S38" i="21"/>
  <c r="L38" i="21"/>
  <c r="K38" i="21"/>
  <c r="J38" i="21"/>
  <c r="S37" i="21"/>
  <c r="L37" i="21"/>
  <c r="K37" i="21"/>
  <c r="J37" i="21"/>
  <c r="S36" i="21"/>
  <c r="L36" i="21"/>
  <c r="E5" i="21" s="1"/>
  <c r="K36" i="21"/>
  <c r="J36" i="21"/>
  <c r="R33" i="21"/>
  <c r="Q33" i="21"/>
  <c r="P33" i="21"/>
  <c r="O33" i="21"/>
  <c r="N33" i="21"/>
  <c r="M33" i="21"/>
  <c r="L33" i="21"/>
  <c r="K33" i="21"/>
  <c r="R32" i="21"/>
  <c r="Q32" i="21"/>
  <c r="P32" i="21"/>
  <c r="O32" i="21"/>
  <c r="N32" i="21"/>
  <c r="M32" i="21"/>
  <c r="L32" i="21"/>
  <c r="K32" i="21"/>
  <c r="R31" i="21"/>
  <c r="Q31" i="21"/>
  <c r="P31" i="21"/>
  <c r="O31" i="21"/>
  <c r="N31" i="21"/>
  <c r="M31" i="21"/>
  <c r="L31" i="21"/>
  <c r="K31" i="21"/>
  <c r="S30" i="21"/>
  <c r="Q30" i="21"/>
  <c r="P30" i="21"/>
  <c r="O30" i="21"/>
  <c r="N30" i="21"/>
  <c r="M30" i="21"/>
  <c r="L30" i="21"/>
  <c r="K30" i="21"/>
  <c r="S29" i="21"/>
  <c r="Q29" i="21"/>
  <c r="P29" i="21"/>
  <c r="O29" i="21"/>
  <c r="N29" i="21"/>
  <c r="M29" i="21"/>
  <c r="L29" i="21"/>
  <c r="K29" i="21"/>
  <c r="S28" i="21"/>
  <c r="Q28" i="21"/>
  <c r="P28" i="21"/>
  <c r="O28" i="21"/>
  <c r="N28" i="21"/>
  <c r="M28" i="21"/>
  <c r="L28" i="21"/>
  <c r="K28" i="21"/>
  <c r="S27" i="21"/>
  <c r="R27" i="21"/>
  <c r="P27" i="21"/>
  <c r="O27" i="21"/>
  <c r="N27" i="21"/>
  <c r="M27" i="21"/>
  <c r="L27" i="21"/>
  <c r="K27" i="21"/>
  <c r="S26" i="21"/>
  <c r="R26" i="21"/>
  <c r="P26" i="21"/>
  <c r="O26" i="21"/>
  <c r="N26" i="21"/>
  <c r="M26" i="21"/>
  <c r="L26" i="21"/>
  <c r="K26" i="21"/>
  <c r="S25" i="21"/>
  <c r="R25" i="21"/>
  <c r="P25" i="21"/>
  <c r="O25" i="21"/>
  <c r="T25" i="21" s="1"/>
  <c r="N25" i="21"/>
  <c r="M25" i="21"/>
  <c r="L25" i="21"/>
  <c r="K25" i="21"/>
  <c r="S24" i="21"/>
  <c r="R24" i="21"/>
  <c r="Q24" i="21"/>
  <c r="O24" i="21"/>
  <c r="N24" i="21"/>
  <c r="M24" i="21"/>
  <c r="L24" i="21"/>
  <c r="K24" i="21"/>
  <c r="S23" i="21"/>
  <c r="R23" i="21"/>
  <c r="Q23" i="21"/>
  <c r="O23" i="21"/>
  <c r="N23" i="21"/>
  <c r="M23" i="21"/>
  <c r="L23" i="21"/>
  <c r="K23" i="21"/>
  <c r="S22" i="21"/>
  <c r="R22" i="21"/>
  <c r="Q22" i="21"/>
  <c r="O22" i="21"/>
  <c r="N22" i="21"/>
  <c r="M22" i="21"/>
  <c r="L22" i="21"/>
  <c r="K22" i="21"/>
  <c r="T22" i="21" s="1"/>
  <c r="S21" i="21"/>
  <c r="R21" i="21"/>
  <c r="Q21" i="21"/>
  <c r="P21" i="21"/>
  <c r="N21" i="21"/>
  <c r="M21" i="21"/>
  <c r="L21" i="21"/>
  <c r="K21" i="21"/>
  <c r="S20" i="21"/>
  <c r="R20" i="21"/>
  <c r="Q20" i="21"/>
  <c r="P20" i="21"/>
  <c r="N20" i="21"/>
  <c r="M20" i="21"/>
  <c r="L20" i="21"/>
  <c r="K20" i="21"/>
  <c r="S19" i="21"/>
  <c r="R19" i="21"/>
  <c r="Q19" i="21"/>
  <c r="P19" i="21"/>
  <c r="N19" i="21"/>
  <c r="M19" i="21"/>
  <c r="L19" i="21"/>
  <c r="K19" i="21"/>
  <c r="T19" i="21" s="1"/>
  <c r="S18" i="21"/>
  <c r="R18" i="21"/>
  <c r="Q18" i="21"/>
  <c r="P18" i="21"/>
  <c r="O18" i="21"/>
  <c r="M18" i="21"/>
  <c r="L18" i="21"/>
  <c r="K18" i="21"/>
  <c r="S17" i="21"/>
  <c r="R17" i="21"/>
  <c r="Q17" i="21"/>
  <c r="P17" i="21"/>
  <c r="O17" i="21"/>
  <c r="M17" i="21"/>
  <c r="L17" i="21"/>
  <c r="K17" i="21"/>
  <c r="S16" i="21"/>
  <c r="R16" i="21"/>
  <c r="Q16" i="21"/>
  <c r="P16" i="21"/>
  <c r="O16" i="21"/>
  <c r="M16" i="21"/>
  <c r="L16" i="21"/>
  <c r="K16" i="21"/>
  <c r="S15" i="21"/>
  <c r="R15" i="21"/>
  <c r="Q15" i="21"/>
  <c r="P15" i="21"/>
  <c r="O15" i="21"/>
  <c r="N15" i="21"/>
  <c r="L15" i="21"/>
  <c r="K15" i="21"/>
  <c r="S14" i="21"/>
  <c r="R14" i="21"/>
  <c r="Q14" i="21"/>
  <c r="P14" i="21"/>
  <c r="O14" i="21"/>
  <c r="N14" i="21"/>
  <c r="L14" i="21"/>
  <c r="K14" i="21"/>
  <c r="S13" i="21"/>
  <c r="R13" i="21"/>
  <c r="Q13" i="21"/>
  <c r="P13" i="21"/>
  <c r="O13" i="21"/>
  <c r="T13" i="21" s="1"/>
  <c r="N13" i="21"/>
  <c r="L13" i="21"/>
  <c r="K13" i="21"/>
  <c r="S12" i="21"/>
  <c r="R12" i="21"/>
  <c r="Q12" i="21"/>
  <c r="P12" i="21"/>
  <c r="O12" i="21"/>
  <c r="N12" i="21"/>
  <c r="M12" i="21"/>
  <c r="K12" i="21"/>
  <c r="S11" i="21"/>
  <c r="R11" i="21"/>
  <c r="Q11" i="21"/>
  <c r="P11" i="21"/>
  <c r="O11" i="21"/>
  <c r="N11" i="21"/>
  <c r="M11" i="21"/>
  <c r="K11" i="21"/>
  <c r="S10" i="21"/>
  <c r="R10" i="21"/>
  <c r="Q10" i="21"/>
  <c r="P10" i="21"/>
  <c r="O10" i="21"/>
  <c r="N10" i="21"/>
  <c r="M10" i="21"/>
  <c r="K10" i="21"/>
  <c r="S9" i="21"/>
  <c r="R9" i="21"/>
  <c r="Q9" i="21"/>
  <c r="P9" i="21"/>
  <c r="O9" i="21"/>
  <c r="N9" i="21"/>
  <c r="M9" i="21"/>
  <c r="L9" i="21"/>
  <c r="S8" i="21"/>
  <c r="R8" i="21"/>
  <c r="Q8" i="21"/>
  <c r="P8" i="21"/>
  <c r="O8" i="21"/>
  <c r="N8" i="21"/>
  <c r="M8" i="21"/>
  <c r="L8" i="21"/>
  <c r="S7" i="21"/>
  <c r="R7" i="21"/>
  <c r="Q7" i="21"/>
  <c r="P7" i="21"/>
  <c r="O7" i="21"/>
  <c r="N7" i="21"/>
  <c r="M7" i="21"/>
  <c r="L7" i="21"/>
  <c r="C5" i="21"/>
  <c r="S60" i="20"/>
  <c r="L60" i="20"/>
  <c r="K60" i="20"/>
  <c r="J60" i="20"/>
  <c r="S59" i="20"/>
  <c r="L59" i="20"/>
  <c r="K59" i="20"/>
  <c r="J59" i="20"/>
  <c r="S58" i="20"/>
  <c r="L58" i="20"/>
  <c r="K58" i="20"/>
  <c r="J58" i="20"/>
  <c r="S57" i="20"/>
  <c r="L57" i="20"/>
  <c r="K57" i="20"/>
  <c r="J57" i="20"/>
  <c r="S56" i="20"/>
  <c r="L56" i="20"/>
  <c r="K56" i="20"/>
  <c r="J56" i="20"/>
  <c r="S55" i="20"/>
  <c r="L55" i="20"/>
  <c r="K55" i="20"/>
  <c r="J55" i="20"/>
  <c r="S54" i="20"/>
  <c r="L54" i="20"/>
  <c r="K54" i="20"/>
  <c r="J54" i="20"/>
  <c r="S53" i="20"/>
  <c r="L53" i="20"/>
  <c r="K53" i="20"/>
  <c r="J53" i="20"/>
  <c r="S52" i="20"/>
  <c r="L52" i="20"/>
  <c r="K52" i="20"/>
  <c r="J52" i="20"/>
  <c r="S51" i="20"/>
  <c r="L51" i="20"/>
  <c r="K51" i="20"/>
  <c r="J51" i="20"/>
  <c r="S50" i="20"/>
  <c r="L50" i="20"/>
  <c r="K50" i="20"/>
  <c r="J50" i="20"/>
  <c r="S49" i="20"/>
  <c r="L49" i="20"/>
  <c r="K49" i="20"/>
  <c r="J49" i="20"/>
  <c r="S48" i="20"/>
  <c r="L48" i="20"/>
  <c r="K48" i="20"/>
  <c r="J48" i="20"/>
  <c r="S47" i="20"/>
  <c r="L47" i="20"/>
  <c r="K47" i="20"/>
  <c r="J47" i="20"/>
  <c r="S46" i="20"/>
  <c r="L46" i="20"/>
  <c r="K46" i="20"/>
  <c r="J46" i="20"/>
  <c r="S45" i="20"/>
  <c r="L45" i="20"/>
  <c r="K45" i="20"/>
  <c r="J45" i="20"/>
  <c r="S44" i="20"/>
  <c r="L44" i="20"/>
  <c r="K44" i="20"/>
  <c r="J44" i="20"/>
  <c r="S43" i="20"/>
  <c r="L43" i="20"/>
  <c r="K43" i="20"/>
  <c r="J43" i="20"/>
  <c r="S42" i="20"/>
  <c r="L42" i="20"/>
  <c r="K42" i="20"/>
  <c r="J42" i="20"/>
  <c r="S41" i="20"/>
  <c r="L41" i="20"/>
  <c r="K41" i="20"/>
  <c r="J41" i="20"/>
  <c r="S40" i="20"/>
  <c r="L40" i="20"/>
  <c r="K40" i="20"/>
  <c r="J40" i="20"/>
  <c r="S39" i="20"/>
  <c r="L39" i="20"/>
  <c r="K39" i="20"/>
  <c r="J39" i="20"/>
  <c r="S38" i="20"/>
  <c r="L38" i="20"/>
  <c r="K38" i="20"/>
  <c r="J38" i="20"/>
  <c r="S37" i="20"/>
  <c r="L37" i="20"/>
  <c r="K37" i="20"/>
  <c r="J37" i="20"/>
  <c r="S36" i="20"/>
  <c r="L36" i="20"/>
  <c r="K36" i="20"/>
  <c r="J36" i="20"/>
  <c r="S35" i="20"/>
  <c r="L35" i="20"/>
  <c r="K35" i="20"/>
  <c r="J35" i="20"/>
  <c r="S34" i="20"/>
  <c r="L34" i="20"/>
  <c r="K34" i="20"/>
  <c r="J34" i="20"/>
  <c r="S33" i="20"/>
  <c r="L33" i="20"/>
  <c r="K33" i="20"/>
  <c r="J33" i="20"/>
  <c r="Q30" i="20"/>
  <c r="P30" i="20"/>
  <c r="O30" i="20"/>
  <c r="N30" i="20"/>
  <c r="M30" i="20"/>
  <c r="L30" i="20"/>
  <c r="K30" i="20"/>
  <c r="Q29" i="20"/>
  <c r="P29" i="20"/>
  <c r="O29" i="20"/>
  <c r="N29" i="20"/>
  <c r="M29" i="20"/>
  <c r="L29" i="20"/>
  <c r="K29" i="20"/>
  <c r="Q28" i="20"/>
  <c r="P28" i="20"/>
  <c r="O28" i="20"/>
  <c r="N28" i="20"/>
  <c r="M28" i="20"/>
  <c r="L28" i="20"/>
  <c r="K28" i="20"/>
  <c r="R27" i="20"/>
  <c r="P27" i="20"/>
  <c r="O27" i="20"/>
  <c r="N27" i="20"/>
  <c r="M27" i="20"/>
  <c r="L27" i="20"/>
  <c r="K27" i="20"/>
  <c r="R26" i="20"/>
  <c r="P26" i="20"/>
  <c r="O26" i="20"/>
  <c r="N26" i="20"/>
  <c r="M26" i="20"/>
  <c r="L26" i="20"/>
  <c r="K26" i="20"/>
  <c r="R25" i="20"/>
  <c r="P25" i="20"/>
  <c r="O25" i="20"/>
  <c r="N25" i="20"/>
  <c r="M25" i="20"/>
  <c r="L25" i="20"/>
  <c r="K25" i="20"/>
  <c r="S25" i="20" s="1"/>
  <c r="R24" i="20"/>
  <c r="Q24" i="20"/>
  <c r="O24" i="20"/>
  <c r="N24" i="20"/>
  <c r="M24" i="20"/>
  <c r="L24" i="20"/>
  <c r="K24" i="20"/>
  <c r="R23" i="20"/>
  <c r="Q23" i="20"/>
  <c r="O23" i="20"/>
  <c r="N23" i="20"/>
  <c r="M23" i="20"/>
  <c r="L23" i="20"/>
  <c r="K23" i="20"/>
  <c r="T22" i="20"/>
  <c r="R22" i="20"/>
  <c r="Q22" i="20"/>
  <c r="O22" i="20"/>
  <c r="N22" i="20"/>
  <c r="M22" i="20"/>
  <c r="S22" i="20" s="1"/>
  <c r="L22" i="20"/>
  <c r="K22" i="20"/>
  <c r="R21" i="20"/>
  <c r="Q21" i="20"/>
  <c r="P21" i="20"/>
  <c r="N21" i="20"/>
  <c r="M21" i="20"/>
  <c r="L21" i="20"/>
  <c r="K21" i="20"/>
  <c r="R20" i="20"/>
  <c r="Q20" i="20"/>
  <c r="P20" i="20"/>
  <c r="N20" i="20"/>
  <c r="M20" i="20"/>
  <c r="L20" i="20"/>
  <c r="K20" i="20"/>
  <c r="T19" i="20"/>
  <c r="R19" i="20"/>
  <c r="Q19" i="20"/>
  <c r="P19" i="20"/>
  <c r="N19" i="20"/>
  <c r="M19" i="20"/>
  <c r="L19" i="20"/>
  <c r="S19" i="20" s="1"/>
  <c r="K19" i="20"/>
  <c r="R18" i="20"/>
  <c r="Q18" i="20"/>
  <c r="P18" i="20"/>
  <c r="O18" i="20"/>
  <c r="M18" i="20"/>
  <c r="L18" i="20"/>
  <c r="K18" i="20"/>
  <c r="R17" i="20"/>
  <c r="Q17" i="20"/>
  <c r="P17" i="20"/>
  <c r="O17" i="20"/>
  <c r="M17" i="20"/>
  <c r="L17" i="20"/>
  <c r="K17" i="20"/>
  <c r="T16" i="20"/>
  <c r="R16" i="20"/>
  <c r="Q16" i="20"/>
  <c r="P16" i="20"/>
  <c r="O16" i="20"/>
  <c r="M16" i="20"/>
  <c r="L16" i="20"/>
  <c r="K16" i="20"/>
  <c r="S16" i="20" s="1"/>
  <c r="R15" i="20"/>
  <c r="Q15" i="20"/>
  <c r="P15" i="20"/>
  <c r="O15" i="20"/>
  <c r="N15" i="20"/>
  <c r="L15" i="20"/>
  <c r="K15" i="20"/>
  <c r="R14" i="20"/>
  <c r="Q14" i="20"/>
  <c r="P14" i="20"/>
  <c r="O14" i="20"/>
  <c r="N14" i="20"/>
  <c r="L14" i="20"/>
  <c r="K14" i="20"/>
  <c r="T13" i="20"/>
  <c r="E5" i="20" s="1"/>
  <c r="S13" i="20"/>
  <c r="R13" i="20"/>
  <c r="Q13" i="20"/>
  <c r="P13" i="20"/>
  <c r="O13" i="20"/>
  <c r="N13" i="20"/>
  <c r="L13" i="20"/>
  <c r="K13" i="20"/>
  <c r="R12" i="20"/>
  <c r="Q12" i="20"/>
  <c r="P12" i="20"/>
  <c r="O12" i="20"/>
  <c r="N12" i="20"/>
  <c r="M12" i="20"/>
  <c r="K12" i="20"/>
  <c r="R11" i="20"/>
  <c r="Q11" i="20"/>
  <c r="P11" i="20"/>
  <c r="O11" i="20"/>
  <c r="N11" i="20"/>
  <c r="M11" i="20"/>
  <c r="K11" i="20"/>
  <c r="T10" i="20"/>
  <c r="R10" i="20"/>
  <c r="Q10" i="20"/>
  <c r="P10" i="20"/>
  <c r="O10" i="20"/>
  <c r="N10" i="20"/>
  <c r="M10" i="20"/>
  <c r="K10" i="20"/>
  <c r="R9" i="20"/>
  <c r="Q9" i="20"/>
  <c r="P9" i="20"/>
  <c r="O9" i="20"/>
  <c r="N9" i="20"/>
  <c r="M9" i="20"/>
  <c r="L9" i="20"/>
  <c r="R8" i="20"/>
  <c r="Q8" i="20"/>
  <c r="P8" i="20"/>
  <c r="O8" i="20"/>
  <c r="N8" i="20"/>
  <c r="M8" i="20"/>
  <c r="L8" i="20"/>
  <c r="T7" i="20"/>
  <c r="R7" i="20"/>
  <c r="Q7" i="20"/>
  <c r="P7" i="20"/>
  <c r="O7" i="20"/>
  <c r="N7" i="20"/>
  <c r="M7" i="20"/>
  <c r="L7" i="20"/>
  <c r="C5" i="20"/>
  <c r="L1" i="20"/>
  <c r="S60" i="19"/>
  <c r="L60" i="19"/>
  <c r="K60" i="19"/>
  <c r="J60" i="19"/>
  <c r="S59" i="19"/>
  <c r="L59" i="19"/>
  <c r="K59" i="19"/>
  <c r="J59" i="19"/>
  <c r="S58" i="19"/>
  <c r="L58" i="19"/>
  <c r="K58" i="19"/>
  <c r="J58" i="19"/>
  <c r="S57" i="19"/>
  <c r="L57" i="19"/>
  <c r="K57" i="19"/>
  <c r="J57" i="19"/>
  <c r="S56" i="19"/>
  <c r="L56" i="19"/>
  <c r="K56" i="19"/>
  <c r="J56" i="19"/>
  <c r="S55" i="19"/>
  <c r="L55" i="19"/>
  <c r="K55" i="19"/>
  <c r="J55" i="19"/>
  <c r="S54" i="19"/>
  <c r="L54" i="19"/>
  <c r="K54" i="19"/>
  <c r="J54" i="19"/>
  <c r="S53" i="19"/>
  <c r="L53" i="19"/>
  <c r="K53" i="19"/>
  <c r="J53" i="19"/>
  <c r="S52" i="19"/>
  <c r="L52" i="19"/>
  <c r="K52" i="19"/>
  <c r="J52" i="19"/>
  <c r="S51" i="19"/>
  <c r="L51" i="19"/>
  <c r="K51" i="19"/>
  <c r="J51" i="19"/>
  <c r="S50" i="19"/>
  <c r="L50" i="19"/>
  <c r="K50" i="19"/>
  <c r="J50" i="19"/>
  <c r="S49" i="19"/>
  <c r="L49" i="19"/>
  <c r="K49" i="19"/>
  <c r="J49" i="19"/>
  <c r="S48" i="19"/>
  <c r="L48" i="19"/>
  <c r="K48" i="19"/>
  <c r="J48" i="19"/>
  <c r="S47" i="19"/>
  <c r="L47" i="19"/>
  <c r="K47" i="19"/>
  <c r="J47" i="19"/>
  <c r="S46" i="19"/>
  <c r="L46" i="19"/>
  <c r="K46" i="19"/>
  <c r="J46" i="19"/>
  <c r="S45" i="19"/>
  <c r="L45" i="19"/>
  <c r="K45" i="19"/>
  <c r="J45" i="19"/>
  <c r="S44" i="19"/>
  <c r="L44" i="19"/>
  <c r="K44" i="19"/>
  <c r="J44" i="19"/>
  <c r="S43" i="19"/>
  <c r="L43" i="19"/>
  <c r="K43" i="19"/>
  <c r="J43" i="19"/>
  <c r="S42" i="19"/>
  <c r="L42" i="19"/>
  <c r="K42" i="19"/>
  <c r="J42" i="19"/>
  <c r="S41" i="19"/>
  <c r="L41" i="19"/>
  <c r="K41" i="19"/>
  <c r="J41" i="19"/>
  <c r="S40" i="19"/>
  <c r="L40" i="19"/>
  <c r="K40" i="19"/>
  <c r="J40" i="19"/>
  <c r="S39" i="19"/>
  <c r="L39" i="19"/>
  <c r="K39" i="19"/>
  <c r="J39" i="19"/>
  <c r="S38" i="19"/>
  <c r="L38" i="19"/>
  <c r="K38" i="19"/>
  <c r="J38" i="19"/>
  <c r="S37" i="19"/>
  <c r="L37" i="19"/>
  <c r="K37" i="19"/>
  <c r="J37" i="19"/>
  <c r="S36" i="19"/>
  <c r="L36" i="19"/>
  <c r="K36" i="19"/>
  <c r="J36" i="19"/>
  <c r="S35" i="19"/>
  <c r="L35" i="19"/>
  <c r="K35" i="19"/>
  <c r="J35" i="19"/>
  <c r="S34" i="19"/>
  <c r="L34" i="19"/>
  <c r="K34" i="19"/>
  <c r="J34" i="19"/>
  <c r="S33" i="19"/>
  <c r="L33" i="19"/>
  <c r="E5" i="19" s="1"/>
  <c r="K33" i="19"/>
  <c r="J33" i="19"/>
  <c r="Q30" i="19"/>
  <c r="P30" i="19"/>
  <c r="O30" i="19"/>
  <c r="N30" i="19"/>
  <c r="M30" i="19"/>
  <c r="L30" i="19"/>
  <c r="K30" i="19"/>
  <c r="Q29" i="19"/>
  <c r="P29" i="19"/>
  <c r="O29" i="19"/>
  <c r="N29" i="19"/>
  <c r="M29" i="19"/>
  <c r="L29" i="19"/>
  <c r="K29" i="19"/>
  <c r="Q28" i="19"/>
  <c r="P28" i="19"/>
  <c r="O28" i="19"/>
  <c r="N28" i="19"/>
  <c r="S28" i="19" s="1"/>
  <c r="M28" i="19"/>
  <c r="L28" i="19"/>
  <c r="K28" i="19"/>
  <c r="R27" i="19"/>
  <c r="P27" i="19"/>
  <c r="O27" i="19"/>
  <c r="N27" i="19"/>
  <c r="M27" i="19"/>
  <c r="L27" i="19"/>
  <c r="K27" i="19"/>
  <c r="R26" i="19"/>
  <c r="P26" i="19"/>
  <c r="O26" i="19"/>
  <c r="N26" i="19"/>
  <c r="M26" i="19"/>
  <c r="L26" i="19"/>
  <c r="K26" i="19"/>
  <c r="R25" i="19"/>
  <c r="P25" i="19"/>
  <c r="O25" i="19"/>
  <c r="N25" i="19"/>
  <c r="M25" i="19"/>
  <c r="L25" i="19"/>
  <c r="K25" i="19"/>
  <c r="S25" i="19" s="1"/>
  <c r="R24" i="19"/>
  <c r="Q24" i="19"/>
  <c r="O24" i="19"/>
  <c r="N24" i="19"/>
  <c r="M24" i="19"/>
  <c r="L24" i="19"/>
  <c r="K24" i="19"/>
  <c r="R23" i="19"/>
  <c r="Q23" i="19"/>
  <c r="O23" i="19"/>
  <c r="N23" i="19"/>
  <c r="M23" i="19"/>
  <c r="L23" i="19"/>
  <c r="K23" i="19"/>
  <c r="R22" i="19"/>
  <c r="Q22" i="19"/>
  <c r="O22" i="19"/>
  <c r="N22" i="19"/>
  <c r="M22" i="19"/>
  <c r="S22" i="19" s="1"/>
  <c r="L22" i="19"/>
  <c r="K22" i="19"/>
  <c r="R21" i="19"/>
  <c r="Q21" i="19"/>
  <c r="P21" i="19"/>
  <c r="N21" i="19"/>
  <c r="M21" i="19"/>
  <c r="L21" i="19"/>
  <c r="K21" i="19"/>
  <c r="R20" i="19"/>
  <c r="Q20" i="19"/>
  <c r="P20" i="19"/>
  <c r="N20" i="19"/>
  <c r="M20" i="19"/>
  <c r="L20" i="19"/>
  <c r="K20" i="19"/>
  <c r="R19" i="19"/>
  <c r="Q19" i="19"/>
  <c r="P19" i="19"/>
  <c r="N19" i="19"/>
  <c r="M19" i="19"/>
  <c r="L19" i="19"/>
  <c r="K19" i="19"/>
  <c r="S19" i="19" s="1"/>
  <c r="R18" i="19"/>
  <c r="Q18" i="19"/>
  <c r="P18" i="19"/>
  <c r="O18" i="19"/>
  <c r="M18" i="19"/>
  <c r="L18" i="19"/>
  <c r="K18" i="19"/>
  <c r="R17" i="19"/>
  <c r="Q17" i="19"/>
  <c r="P17" i="19"/>
  <c r="O17" i="19"/>
  <c r="M17" i="19"/>
  <c r="L17" i="19"/>
  <c r="K17" i="19"/>
  <c r="R16" i="19"/>
  <c r="Q16" i="19"/>
  <c r="P16" i="19"/>
  <c r="O16" i="19"/>
  <c r="S16" i="19" s="1"/>
  <c r="M16" i="19"/>
  <c r="L16" i="19"/>
  <c r="K16" i="19"/>
  <c r="R15" i="19"/>
  <c r="Q15" i="19"/>
  <c r="P15" i="19"/>
  <c r="O15" i="19"/>
  <c r="N15" i="19"/>
  <c r="L15" i="19"/>
  <c r="K15" i="19"/>
  <c r="R14" i="19"/>
  <c r="Q14" i="19"/>
  <c r="P14" i="19"/>
  <c r="O14" i="19"/>
  <c r="N14" i="19"/>
  <c r="L14" i="19"/>
  <c r="K14" i="19"/>
  <c r="R13" i="19"/>
  <c r="Q13" i="19"/>
  <c r="P13" i="19"/>
  <c r="O13" i="19"/>
  <c r="N13" i="19"/>
  <c r="L13" i="19"/>
  <c r="K13" i="19"/>
  <c r="R12" i="19"/>
  <c r="Q12" i="19"/>
  <c r="P12" i="19"/>
  <c r="O12" i="19"/>
  <c r="N12" i="19"/>
  <c r="M12" i="19"/>
  <c r="K12" i="19"/>
  <c r="R11" i="19"/>
  <c r="Q11" i="19"/>
  <c r="P11" i="19"/>
  <c r="O11" i="19"/>
  <c r="N11" i="19"/>
  <c r="M11" i="19"/>
  <c r="K11" i="19"/>
  <c r="R10" i="19"/>
  <c r="Q10" i="19"/>
  <c r="P10" i="19"/>
  <c r="O10" i="19"/>
  <c r="N10" i="19"/>
  <c r="S10" i="19" s="1"/>
  <c r="M10" i="19"/>
  <c r="K10" i="19"/>
  <c r="R9" i="19"/>
  <c r="Q9" i="19"/>
  <c r="P9" i="19"/>
  <c r="O9" i="19"/>
  <c r="N9" i="19"/>
  <c r="M9" i="19"/>
  <c r="L9" i="19"/>
  <c r="R8" i="19"/>
  <c r="Q8" i="19"/>
  <c r="P8" i="19"/>
  <c r="O8" i="19"/>
  <c r="N8" i="19"/>
  <c r="M8" i="19"/>
  <c r="L8" i="19"/>
  <c r="R7" i="19"/>
  <c r="Q7" i="19"/>
  <c r="P7" i="19"/>
  <c r="O7" i="19"/>
  <c r="N7" i="19"/>
  <c r="M7" i="19"/>
  <c r="L7" i="19"/>
  <c r="S7" i="19" s="1"/>
  <c r="C5" i="19"/>
  <c r="L1" i="19"/>
  <c r="S60" i="18"/>
  <c r="L60" i="18"/>
  <c r="K60" i="18"/>
  <c r="J60" i="18"/>
  <c r="S59" i="18"/>
  <c r="L59" i="18"/>
  <c r="K59" i="18"/>
  <c r="J59" i="18"/>
  <c r="S58" i="18"/>
  <c r="L58" i="18"/>
  <c r="K58" i="18"/>
  <c r="J58" i="18"/>
  <c r="S57" i="18"/>
  <c r="L57" i="18"/>
  <c r="K57" i="18"/>
  <c r="J57" i="18"/>
  <c r="S56" i="18"/>
  <c r="L56" i="18"/>
  <c r="K56" i="18"/>
  <c r="J56" i="18"/>
  <c r="S55" i="18"/>
  <c r="L55" i="18"/>
  <c r="K55" i="18"/>
  <c r="J55" i="18"/>
  <c r="S54" i="18"/>
  <c r="L54" i="18"/>
  <c r="K54" i="18"/>
  <c r="J54" i="18"/>
  <c r="S53" i="18"/>
  <c r="L53" i="18"/>
  <c r="K53" i="18"/>
  <c r="J53" i="18"/>
  <c r="S52" i="18"/>
  <c r="L52" i="18"/>
  <c r="K52" i="18"/>
  <c r="J52" i="18"/>
  <c r="S51" i="18"/>
  <c r="L51" i="18"/>
  <c r="K51" i="18"/>
  <c r="J51" i="18"/>
  <c r="S50" i="18"/>
  <c r="L50" i="18"/>
  <c r="K50" i="18"/>
  <c r="J50" i="18"/>
  <c r="S49" i="18"/>
  <c r="L49" i="18"/>
  <c r="K49" i="18"/>
  <c r="J49" i="18"/>
  <c r="S48" i="18"/>
  <c r="L48" i="18"/>
  <c r="K48" i="18"/>
  <c r="J48" i="18"/>
  <c r="S47" i="18"/>
  <c r="L47" i="18"/>
  <c r="K47" i="18"/>
  <c r="J47" i="18"/>
  <c r="S46" i="18"/>
  <c r="L46" i="18"/>
  <c r="K46" i="18"/>
  <c r="J46" i="18"/>
  <c r="S45" i="18"/>
  <c r="L45" i="18"/>
  <c r="K45" i="18"/>
  <c r="J45" i="18"/>
  <c r="S44" i="18"/>
  <c r="L44" i="18"/>
  <c r="K44" i="18"/>
  <c r="J44" i="18"/>
  <c r="S43" i="18"/>
  <c r="L43" i="18"/>
  <c r="K43" i="18"/>
  <c r="J43" i="18"/>
  <c r="S42" i="18"/>
  <c r="L42" i="18"/>
  <c r="K42" i="18"/>
  <c r="J42" i="18"/>
  <c r="S41" i="18"/>
  <c r="L41" i="18"/>
  <c r="K41" i="18"/>
  <c r="J41" i="18"/>
  <c r="S40" i="18"/>
  <c r="L40" i="18"/>
  <c r="K40" i="18"/>
  <c r="J40" i="18"/>
  <c r="S39" i="18"/>
  <c r="L39" i="18"/>
  <c r="K39" i="18"/>
  <c r="J39" i="18"/>
  <c r="S38" i="18"/>
  <c r="L38" i="18"/>
  <c r="K38" i="18"/>
  <c r="J38" i="18"/>
  <c r="S37" i="18"/>
  <c r="L37" i="18"/>
  <c r="K37" i="18"/>
  <c r="J37" i="18"/>
  <c r="S36" i="18"/>
  <c r="L36" i="18"/>
  <c r="K36" i="18"/>
  <c r="J36" i="18"/>
  <c r="S35" i="18"/>
  <c r="L35" i="18"/>
  <c r="K35" i="18"/>
  <c r="J35" i="18"/>
  <c r="S34" i="18"/>
  <c r="L34" i="18"/>
  <c r="K34" i="18"/>
  <c r="J34" i="18"/>
  <c r="S33" i="18"/>
  <c r="L33" i="18"/>
  <c r="K33" i="18"/>
  <c r="J33" i="18"/>
  <c r="Q30" i="18"/>
  <c r="P30" i="18"/>
  <c r="O30" i="18"/>
  <c r="N30" i="18"/>
  <c r="M30" i="18"/>
  <c r="L30" i="18"/>
  <c r="K30" i="18"/>
  <c r="Q29" i="18"/>
  <c r="P29" i="18"/>
  <c r="O29" i="18"/>
  <c r="N29" i="18"/>
  <c r="M29" i="18"/>
  <c r="L29" i="18"/>
  <c r="K29" i="18"/>
  <c r="Q28" i="18"/>
  <c r="P28" i="18"/>
  <c r="O28" i="18"/>
  <c r="N28" i="18"/>
  <c r="M28" i="18"/>
  <c r="L28" i="18"/>
  <c r="S28" i="18" s="1"/>
  <c r="K28" i="18"/>
  <c r="R27" i="18"/>
  <c r="P27" i="18"/>
  <c r="O27" i="18"/>
  <c r="N27" i="18"/>
  <c r="M27" i="18"/>
  <c r="L27" i="18"/>
  <c r="K27" i="18"/>
  <c r="R26" i="18"/>
  <c r="P26" i="18"/>
  <c r="O26" i="18"/>
  <c r="N26" i="18"/>
  <c r="M26" i="18"/>
  <c r="L26" i="18"/>
  <c r="K26" i="18"/>
  <c r="S25" i="18"/>
  <c r="R25" i="18"/>
  <c r="P25" i="18"/>
  <c r="O25" i="18"/>
  <c r="N25" i="18"/>
  <c r="M25" i="18"/>
  <c r="L25" i="18"/>
  <c r="K25" i="18"/>
  <c r="R24" i="18"/>
  <c r="Q24" i="18"/>
  <c r="O24" i="18"/>
  <c r="N24" i="18"/>
  <c r="M24" i="18"/>
  <c r="L24" i="18"/>
  <c r="K24" i="18"/>
  <c r="R23" i="18"/>
  <c r="Q23" i="18"/>
  <c r="O23" i="18"/>
  <c r="N23" i="18"/>
  <c r="M23" i="18"/>
  <c r="L23" i="18"/>
  <c r="K23" i="18"/>
  <c r="R22" i="18"/>
  <c r="Q22" i="18"/>
  <c r="O22" i="18"/>
  <c r="N22" i="18"/>
  <c r="M22" i="18"/>
  <c r="S22" i="18" s="1"/>
  <c r="L22" i="18"/>
  <c r="K22" i="18"/>
  <c r="R21" i="18"/>
  <c r="Q21" i="18"/>
  <c r="P21" i="18"/>
  <c r="N21" i="18"/>
  <c r="M21" i="18"/>
  <c r="L21" i="18"/>
  <c r="K21" i="18"/>
  <c r="R20" i="18"/>
  <c r="Q20" i="18"/>
  <c r="P20" i="18"/>
  <c r="N20" i="18"/>
  <c r="M20" i="18"/>
  <c r="L20" i="18"/>
  <c r="K20" i="18"/>
  <c r="R19" i="18"/>
  <c r="Q19" i="18"/>
  <c r="P19" i="18"/>
  <c r="N19" i="18"/>
  <c r="M19" i="18"/>
  <c r="L19" i="18"/>
  <c r="K19" i="18"/>
  <c r="S19" i="18" s="1"/>
  <c r="R18" i="18"/>
  <c r="Q18" i="18"/>
  <c r="P18" i="18"/>
  <c r="O18" i="18"/>
  <c r="M18" i="18"/>
  <c r="L18" i="18"/>
  <c r="K18" i="18"/>
  <c r="R17" i="18"/>
  <c r="Q17" i="18"/>
  <c r="P17" i="18"/>
  <c r="O17" i="18"/>
  <c r="M17" i="18"/>
  <c r="L17" i="18"/>
  <c r="K17" i="18"/>
  <c r="R16" i="18"/>
  <c r="Q16" i="18"/>
  <c r="P16" i="18"/>
  <c r="O16" i="18"/>
  <c r="M16" i="18"/>
  <c r="L16" i="18"/>
  <c r="S16" i="18" s="1"/>
  <c r="K16" i="18"/>
  <c r="R15" i="18"/>
  <c r="Q15" i="18"/>
  <c r="P15" i="18"/>
  <c r="O15" i="18"/>
  <c r="N15" i="18"/>
  <c r="L15" i="18"/>
  <c r="K15" i="18"/>
  <c r="R14" i="18"/>
  <c r="Q14" i="18"/>
  <c r="P14" i="18"/>
  <c r="O14" i="18"/>
  <c r="N14" i="18"/>
  <c r="L14" i="18"/>
  <c r="K14" i="18"/>
  <c r="S13" i="18"/>
  <c r="R13" i="18"/>
  <c r="Q13" i="18"/>
  <c r="P13" i="18"/>
  <c r="O13" i="18"/>
  <c r="N13" i="18"/>
  <c r="L13" i="18"/>
  <c r="K13" i="18"/>
  <c r="R12" i="18"/>
  <c r="Q12" i="18"/>
  <c r="P12" i="18"/>
  <c r="O12" i="18"/>
  <c r="N12" i="18"/>
  <c r="M12" i="18"/>
  <c r="K12" i="18"/>
  <c r="R11" i="18"/>
  <c r="Q11" i="18"/>
  <c r="P11" i="18"/>
  <c r="O11" i="18"/>
  <c r="N11" i="18"/>
  <c r="M11" i="18"/>
  <c r="K11" i="18"/>
  <c r="R10" i="18"/>
  <c r="Q10" i="18"/>
  <c r="P10" i="18"/>
  <c r="O10" i="18"/>
  <c r="N10" i="18"/>
  <c r="M10" i="18"/>
  <c r="S10" i="18" s="1"/>
  <c r="K10" i="18"/>
  <c r="R9" i="18"/>
  <c r="Q9" i="18"/>
  <c r="P9" i="18"/>
  <c r="O9" i="18"/>
  <c r="N9" i="18"/>
  <c r="M9" i="18"/>
  <c r="L9" i="18"/>
  <c r="R8" i="18"/>
  <c r="Q8" i="18"/>
  <c r="P8" i="18"/>
  <c r="O8" i="18"/>
  <c r="N8" i="18"/>
  <c r="M8" i="18"/>
  <c r="L8" i="18"/>
  <c r="R7" i="18"/>
  <c r="Q7" i="18"/>
  <c r="P7" i="18"/>
  <c r="O7" i="18"/>
  <c r="N7" i="18"/>
  <c r="M7" i="18"/>
  <c r="L7" i="18"/>
  <c r="E5" i="18"/>
  <c r="C5" i="18"/>
  <c r="L1" i="18"/>
  <c r="S60" i="17"/>
  <c r="L60" i="17"/>
  <c r="K60" i="17"/>
  <c r="J60" i="17"/>
  <c r="S59" i="17"/>
  <c r="L59" i="17"/>
  <c r="K59" i="17"/>
  <c r="J59" i="17"/>
  <c r="S58" i="17"/>
  <c r="L58" i="17"/>
  <c r="K58" i="17"/>
  <c r="J58" i="17"/>
  <c r="S57" i="17"/>
  <c r="L57" i="17"/>
  <c r="K57" i="17"/>
  <c r="J57" i="17"/>
  <c r="S56" i="17"/>
  <c r="L56" i="17"/>
  <c r="K56" i="17"/>
  <c r="J56" i="17"/>
  <c r="S55" i="17"/>
  <c r="L55" i="17"/>
  <c r="K55" i="17"/>
  <c r="J55" i="17"/>
  <c r="S54" i="17"/>
  <c r="L54" i="17"/>
  <c r="K54" i="17"/>
  <c r="J54" i="17"/>
  <c r="S53" i="17"/>
  <c r="L53" i="17"/>
  <c r="K53" i="17"/>
  <c r="J53" i="17"/>
  <c r="S52" i="17"/>
  <c r="L52" i="17"/>
  <c r="K52" i="17"/>
  <c r="J52" i="17"/>
  <c r="S51" i="17"/>
  <c r="L51" i="17"/>
  <c r="K51" i="17"/>
  <c r="J51" i="17"/>
  <c r="S50" i="17"/>
  <c r="L50" i="17"/>
  <c r="K50" i="17"/>
  <c r="J50" i="17"/>
  <c r="S49" i="17"/>
  <c r="L49" i="17"/>
  <c r="K49" i="17"/>
  <c r="J49" i="17"/>
  <c r="S48" i="17"/>
  <c r="L48" i="17"/>
  <c r="K48" i="17"/>
  <c r="J48" i="17"/>
  <c r="S47" i="17"/>
  <c r="L47" i="17"/>
  <c r="K47" i="17"/>
  <c r="J47" i="17"/>
  <c r="S46" i="17"/>
  <c r="L46" i="17"/>
  <c r="K46" i="17"/>
  <c r="J46" i="17"/>
  <c r="S45" i="17"/>
  <c r="L45" i="17"/>
  <c r="K45" i="17"/>
  <c r="J45" i="17"/>
  <c r="S44" i="17"/>
  <c r="L44" i="17"/>
  <c r="K44" i="17"/>
  <c r="J44" i="17"/>
  <c r="S43" i="17"/>
  <c r="L43" i="17"/>
  <c r="K43" i="17"/>
  <c r="J43" i="17"/>
  <c r="S42" i="17"/>
  <c r="L42" i="17"/>
  <c r="K42" i="17"/>
  <c r="J42" i="17"/>
  <c r="S41" i="17"/>
  <c r="L41" i="17"/>
  <c r="K41" i="17"/>
  <c r="J41" i="17"/>
  <c r="S40" i="17"/>
  <c r="L40" i="17"/>
  <c r="K40" i="17"/>
  <c r="J40" i="17"/>
  <c r="S39" i="17"/>
  <c r="L39" i="17"/>
  <c r="K39" i="17"/>
  <c r="J39" i="17"/>
  <c r="S38" i="17"/>
  <c r="L38" i="17"/>
  <c r="K38" i="17"/>
  <c r="J38" i="17"/>
  <c r="S37" i="17"/>
  <c r="L37" i="17"/>
  <c r="K37" i="17"/>
  <c r="J37" i="17"/>
  <c r="S36" i="17"/>
  <c r="L36" i="17"/>
  <c r="K36" i="17"/>
  <c r="J36" i="17"/>
  <c r="S35" i="17"/>
  <c r="L35" i="17"/>
  <c r="K35" i="17"/>
  <c r="J35" i="17"/>
  <c r="S34" i="17"/>
  <c r="L34" i="17"/>
  <c r="E5" i="17" s="1"/>
  <c r="K34" i="17"/>
  <c r="J34" i="17"/>
  <c r="S33" i="17"/>
  <c r="L33" i="17"/>
  <c r="K33" i="17"/>
  <c r="J33" i="17"/>
  <c r="Q30" i="17"/>
  <c r="P30" i="17"/>
  <c r="O30" i="17"/>
  <c r="N30" i="17"/>
  <c r="M30" i="17"/>
  <c r="L30" i="17"/>
  <c r="K30" i="17"/>
  <c r="Q29" i="17"/>
  <c r="P29" i="17"/>
  <c r="O29" i="17"/>
  <c r="N29" i="17"/>
  <c r="M29" i="17"/>
  <c r="L29" i="17"/>
  <c r="K29" i="17"/>
  <c r="Q28" i="17"/>
  <c r="P28" i="17"/>
  <c r="O28" i="17"/>
  <c r="N28" i="17"/>
  <c r="M28" i="17"/>
  <c r="L28" i="17"/>
  <c r="K28" i="17"/>
  <c r="R27" i="17"/>
  <c r="P27" i="17"/>
  <c r="O27" i="17"/>
  <c r="N27" i="17"/>
  <c r="M27" i="17"/>
  <c r="L27" i="17"/>
  <c r="K27" i="17"/>
  <c r="R26" i="17"/>
  <c r="P26" i="17"/>
  <c r="O26" i="17"/>
  <c r="N26" i="17"/>
  <c r="M26" i="17"/>
  <c r="L26" i="17"/>
  <c r="K26" i="17"/>
  <c r="R25" i="17"/>
  <c r="P25" i="17"/>
  <c r="O25" i="17"/>
  <c r="N25" i="17"/>
  <c r="M25" i="17"/>
  <c r="S25" i="17" s="1"/>
  <c r="L25" i="17"/>
  <c r="K25" i="17"/>
  <c r="R24" i="17"/>
  <c r="Q24" i="17"/>
  <c r="O24" i="17"/>
  <c r="N24" i="17"/>
  <c r="M24" i="17"/>
  <c r="L24" i="17"/>
  <c r="K24" i="17"/>
  <c r="R23" i="17"/>
  <c r="Q23" i="17"/>
  <c r="O23" i="17"/>
  <c r="N23" i="17"/>
  <c r="M23" i="17"/>
  <c r="L23" i="17"/>
  <c r="K23" i="17"/>
  <c r="R22" i="17"/>
  <c r="Q22" i="17"/>
  <c r="O22" i="17"/>
  <c r="N22" i="17"/>
  <c r="M22" i="17"/>
  <c r="L22" i="17"/>
  <c r="K22" i="17"/>
  <c r="S22" i="17" s="1"/>
  <c r="R21" i="17"/>
  <c r="Q21" i="17"/>
  <c r="P21" i="17"/>
  <c r="N21" i="17"/>
  <c r="M21" i="17"/>
  <c r="L21" i="17"/>
  <c r="K21" i="17"/>
  <c r="R20" i="17"/>
  <c r="Q20" i="17"/>
  <c r="P20" i="17"/>
  <c r="N20" i="17"/>
  <c r="M20" i="17"/>
  <c r="L20" i="17"/>
  <c r="K20" i="17"/>
  <c r="R19" i="17"/>
  <c r="Q19" i="17"/>
  <c r="P19" i="17"/>
  <c r="N19" i="17"/>
  <c r="S19" i="17" s="1"/>
  <c r="M19" i="17"/>
  <c r="L19" i="17"/>
  <c r="K19" i="17"/>
  <c r="R18" i="17"/>
  <c r="Q18" i="17"/>
  <c r="P18" i="17"/>
  <c r="O18" i="17"/>
  <c r="M18" i="17"/>
  <c r="L18" i="17"/>
  <c r="K18" i="17"/>
  <c r="R17" i="17"/>
  <c r="Q17" i="17"/>
  <c r="P17" i="17"/>
  <c r="O17" i="17"/>
  <c r="M17" i="17"/>
  <c r="L17" i="17"/>
  <c r="K17" i="17"/>
  <c r="R16" i="17"/>
  <c r="Q16" i="17"/>
  <c r="P16" i="17"/>
  <c r="O16" i="17"/>
  <c r="M16" i="17"/>
  <c r="L16" i="17"/>
  <c r="K16" i="17"/>
  <c r="S16" i="17" s="1"/>
  <c r="R15" i="17"/>
  <c r="Q15" i="17"/>
  <c r="P15" i="17"/>
  <c r="O15" i="17"/>
  <c r="N15" i="17"/>
  <c r="L15" i="17"/>
  <c r="K15" i="17"/>
  <c r="R14" i="17"/>
  <c r="Q14" i="17"/>
  <c r="P14" i="17"/>
  <c r="O14" i="17"/>
  <c r="N14" i="17"/>
  <c r="L14" i="17"/>
  <c r="K14" i="17"/>
  <c r="R13" i="17"/>
  <c r="Q13" i="17"/>
  <c r="P13" i="17"/>
  <c r="O13" i="17"/>
  <c r="N13" i="17"/>
  <c r="S13" i="17" s="1"/>
  <c r="L13" i="17"/>
  <c r="K13" i="17"/>
  <c r="R12" i="17"/>
  <c r="Q12" i="17"/>
  <c r="P12" i="17"/>
  <c r="O12" i="17"/>
  <c r="N12" i="17"/>
  <c r="M12" i="17"/>
  <c r="K12" i="17"/>
  <c r="R11" i="17"/>
  <c r="Q11" i="17"/>
  <c r="P11" i="17"/>
  <c r="O11" i="17"/>
  <c r="N11" i="17"/>
  <c r="M11" i="17"/>
  <c r="K11" i="17"/>
  <c r="R10" i="17"/>
  <c r="Q10" i="17"/>
  <c r="P10" i="17"/>
  <c r="O10" i="17"/>
  <c r="N10" i="17"/>
  <c r="M10" i="17"/>
  <c r="K10" i="17"/>
  <c r="S10" i="17" s="1"/>
  <c r="R9" i="17"/>
  <c r="Q9" i="17"/>
  <c r="P9" i="17"/>
  <c r="O9" i="17"/>
  <c r="N9" i="17"/>
  <c r="M9" i="17"/>
  <c r="L9" i="17"/>
  <c r="R8" i="17"/>
  <c r="Q8" i="17"/>
  <c r="P8" i="17"/>
  <c r="O8" i="17"/>
  <c r="N8" i="17"/>
  <c r="M8" i="17"/>
  <c r="L8" i="17"/>
  <c r="R7" i="17"/>
  <c r="Q7" i="17"/>
  <c r="P7" i="17"/>
  <c r="O7" i="17"/>
  <c r="N7" i="17"/>
  <c r="M7" i="17"/>
  <c r="L7" i="17"/>
  <c r="C5" i="17"/>
  <c r="L1" i="17"/>
  <c r="S60" i="16"/>
  <c r="L60" i="16"/>
  <c r="K60" i="16"/>
  <c r="J60" i="16"/>
  <c r="S59" i="16"/>
  <c r="L59" i="16"/>
  <c r="K59" i="16"/>
  <c r="J59" i="16"/>
  <c r="S58" i="16"/>
  <c r="L58" i="16"/>
  <c r="K58" i="16"/>
  <c r="J58" i="16"/>
  <c r="S57" i="16"/>
  <c r="L57" i="16"/>
  <c r="K57" i="16"/>
  <c r="J57" i="16"/>
  <c r="S56" i="16"/>
  <c r="L56" i="16"/>
  <c r="K56" i="16"/>
  <c r="J56" i="16"/>
  <c r="S55" i="16"/>
  <c r="L55" i="16"/>
  <c r="K55" i="16"/>
  <c r="J55" i="16"/>
  <c r="S54" i="16"/>
  <c r="L54" i="16"/>
  <c r="K54" i="16"/>
  <c r="J54" i="16"/>
  <c r="S53" i="16"/>
  <c r="L53" i="16"/>
  <c r="K53" i="16"/>
  <c r="J53" i="16"/>
  <c r="S52" i="16"/>
  <c r="L52" i="16"/>
  <c r="K52" i="16"/>
  <c r="J52" i="16"/>
  <c r="S51" i="16"/>
  <c r="L51" i="16"/>
  <c r="K51" i="16"/>
  <c r="J51" i="16"/>
  <c r="S50" i="16"/>
  <c r="L50" i="16"/>
  <c r="K50" i="16"/>
  <c r="J50" i="16"/>
  <c r="S49" i="16"/>
  <c r="L49" i="16"/>
  <c r="K49" i="16"/>
  <c r="J49" i="16"/>
  <c r="S48" i="16"/>
  <c r="L48" i="16"/>
  <c r="K48" i="16"/>
  <c r="J48" i="16"/>
  <c r="S47" i="16"/>
  <c r="L47" i="16"/>
  <c r="K47" i="16"/>
  <c r="J47" i="16"/>
  <c r="S46" i="16"/>
  <c r="L46" i="16"/>
  <c r="K46" i="16"/>
  <c r="J46" i="16"/>
  <c r="S45" i="16"/>
  <c r="L45" i="16"/>
  <c r="K45" i="16"/>
  <c r="J45" i="16"/>
  <c r="S44" i="16"/>
  <c r="L44" i="16"/>
  <c r="K44" i="16"/>
  <c r="J44" i="16"/>
  <c r="S43" i="16"/>
  <c r="L43" i="16"/>
  <c r="K43" i="16"/>
  <c r="J43" i="16"/>
  <c r="S42" i="16"/>
  <c r="L42" i="16"/>
  <c r="K42" i="16"/>
  <c r="J42" i="16"/>
  <c r="S41" i="16"/>
  <c r="L41" i="16"/>
  <c r="K41" i="16"/>
  <c r="J41" i="16"/>
  <c r="S40" i="16"/>
  <c r="L40" i="16"/>
  <c r="K40" i="16"/>
  <c r="J40" i="16"/>
  <c r="S39" i="16"/>
  <c r="L39" i="16"/>
  <c r="K39" i="16"/>
  <c r="J39" i="16"/>
  <c r="S38" i="16"/>
  <c r="L38" i="16"/>
  <c r="K38" i="16"/>
  <c r="J38" i="16"/>
  <c r="S37" i="16"/>
  <c r="L37" i="16"/>
  <c r="K37" i="16"/>
  <c r="J37" i="16"/>
  <c r="S36" i="16"/>
  <c r="L36" i="16"/>
  <c r="K36" i="16"/>
  <c r="J36" i="16"/>
  <c r="S35" i="16"/>
  <c r="L35" i="16"/>
  <c r="K35" i="16"/>
  <c r="J35" i="16"/>
  <c r="S34" i="16"/>
  <c r="L34" i="16"/>
  <c r="K34" i="16"/>
  <c r="J34" i="16"/>
  <c r="S33" i="16"/>
  <c r="L33" i="16"/>
  <c r="E5" i="16" s="1"/>
  <c r="K33" i="16"/>
  <c r="J33" i="16"/>
  <c r="Q30" i="16"/>
  <c r="P30" i="16"/>
  <c r="O30" i="16"/>
  <c r="N30" i="16"/>
  <c r="M30" i="16"/>
  <c r="L30" i="16"/>
  <c r="K30" i="16"/>
  <c r="Q29" i="16"/>
  <c r="P29" i="16"/>
  <c r="O29" i="16"/>
  <c r="N29" i="16"/>
  <c r="M29" i="16"/>
  <c r="L29" i="16"/>
  <c r="K29" i="16"/>
  <c r="S28" i="16"/>
  <c r="Q28" i="16"/>
  <c r="P28" i="16"/>
  <c r="O28" i="16"/>
  <c r="N28" i="16"/>
  <c r="M28" i="16"/>
  <c r="L28" i="16"/>
  <c r="K28" i="16"/>
  <c r="R27" i="16"/>
  <c r="P27" i="16"/>
  <c r="O27" i="16"/>
  <c r="N27" i="16"/>
  <c r="M27" i="16"/>
  <c r="L27" i="16"/>
  <c r="K27" i="16"/>
  <c r="R26" i="16"/>
  <c r="P26" i="16"/>
  <c r="O26" i="16"/>
  <c r="N26" i="16"/>
  <c r="M26" i="16"/>
  <c r="L26" i="16"/>
  <c r="K26" i="16"/>
  <c r="R25" i="16"/>
  <c r="P25" i="16"/>
  <c r="O25" i="16"/>
  <c r="N25" i="16"/>
  <c r="M25" i="16"/>
  <c r="L25" i="16"/>
  <c r="K25" i="16"/>
  <c r="R24" i="16"/>
  <c r="Q24" i="16"/>
  <c r="O24" i="16"/>
  <c r="N24" i="16"/>
  <c r="M24" i="16"/>
  <c r="L24" i="16"/>
  <c r="K24" i="16"/>
  <c r="R23" i="16"/>
  <c r="Q23" i="16"/>
  <c r="O23" i="16"/>
  <c r="N23" i="16"/>
  <c r="M23" i="16"/>
  <c r="L23" i="16"/>
  <c r="K23" i="16"/>
  <c r="R22" i="16"/>
  <c r="Q22" i="16"/>
  <c r="O22" i="16"/>
  <c r="N22" i="16"/>
  <c r="M22" i="16"/>
  <c r="L22" i="16"/>
  <c r="K22" i="16"/>
  <c r="S22" i="16" s="1"/>
  <c r="R21" i="16"/>
  <c r="Q21" i="16"/>
  <c r="P21" i="16"/>
  <c r="N21" i="16"/>
  <c r="M21" i="16"/>
  <c r="L21" i="16"/>
  <c r="K21" i="16"/>
  <c r="R20" i="16"/>
  <c r="Q20" i="16"/>
  <c r="P20" i="16"/>
  <c r="N20" i="16"/>
  <c r="M20" i="16"/>
  <c r="L20" i="16"/>
  <c r="K20" i="16"/>
  <c r="R19" i="16"/>
  <c r="Q19" i="16"/>
  <c r="P19" i="16"/>
  <c r="N19" i="16"/>
  <c r="M19" i="16"/>
  <c r="L19" i="16"/>
  <c r="S19" i="16" s="1"/>
  <c r="K19" i="16"/>
  <c r="R18" i="16"/>
  <c r="Q18" i="16"/>
  <c r="P18" i="16"/>
  <c r="O18" i="16"/>
  <c r="M18" i="16"/>
  <c r="L18" i="16"/>
  <c r="K18" i="16"/>
  <c r="R17" i="16"/>
  <c r="Q17" i="16"/>
  <c r="P17" i="16"/>
  <c r="O17" i="16"/>
  <c r="M17" i="16"/>
  <c r="L17" i="16"/>
  <c r="K17" i="16"/>
  <c r="S16" i="16"/>
  <c r="R16" i="16"/>
  <c r="Q16" i="16"/>
  <c r="P16" i="16"/>
  <c r="O16" i="16"/>
  <c r="M16" i="16"/>
  <c r="L16" i="16"/>
  <c r="K16" i="16"/>
  <c r="R15" i="16"/>
  <c r="Q15" i="16"/>
  <c r="P15" i="16"/>
  <c r="O15" i="16"/>
  <c r="N15" i="16"/>
  <c r="L15" i="16"/>
  <c r="K15" i="16"/>
  <c r="R14" i="16"/>
  <c r="Q14" i="16"/>
  <c r="P14" i="16"/>
  <c r="O14" i="16"/>
  <c r="N14" i="16"/>
  <c r="L14" i="16"/>
  <c r="K14" i="16"/>
  <c r="R13" i="16"/>
  <c r="Q13" i="16"/>
  <c r="P13" i="16"/>
  <c r="O13" i="16"/>
  <c r="N13" i="16"/>
  <c r="L13" i="16"/>
  <c r="K13" i="16"/>
  <c r="S13" i="16" s="1"/>
  <c r="R12" i="16"/>
  <c r="Q12" i="16"/>
  <c r="P12" i="16"/>
  <c r="O12" i="16"/>
  <c r="N12" i="16"/>
  <c r="M12" i="16"/>
  <c r="K12" i="16"/>
  <c r="R11" i="16"/>
  <c r="Q11" i="16"/>
  <c r="P11" i="16"/>
  <c r="O11" i="16"/>
  <c r="N11" i="16"/>
  <c r="M11" i="16"/>
  <c r="K11" i="16"/>
  <c r="R10" i="16"/>
  <c r="Q10" i="16"/>
  <c r="P10" i="16"/>
  <c r="O10" i="16"/>
  <c r="N10" i="16"/>
  <c r="M10" i="16"/>
  <c r="K10" i="16"/>
  <c r="S10" i="16" s="1"/>
  <c r="R9" i="16"/>
  <c r="Q9" i="16"/>
  <c r="P9" i="16"/>
  <c r="O9" i="16"/>
  <c r="N9" i="16"/>
  <c r="M9" i="16"/>
  <c r="L9" i="16"/>
  <c r="R8" i="16"/>
  <c r="Q8" i="16"/>
  <c r="P8" i="16"/>
  <c r="O8" i="16"/>
  <c r="N8" i="16"/>
  <c r="M8" i="16"/>
  <c r="L8" i="16"/>
  <c r="R7" i="16"/>
  <c r="Q7" i="16"/>
  <c r="P7" i="16"/>
  <c r="O7" i="16"/>
  <c r="N7" i="16"/>
  <c r="M7" i="16"/>
  <c r="S7" i="16" s="1"/>
  <c r="L7" i="16"/>
  <c r="C5" i="16"/>
  <c r="L1" i="16"/>
  <c r="S60" i="15"/>
  <c r="L60" i="15"/>
  <c r="K60" i="15"/>
  <c r="J60" i="15"/>
  <c r="S59" i="15"/>
  <c r="L59" i="15"/>
  <c r="K59" i="15"/>
  <c r="J59" i="15"/>
  <c r="S58" i="15"/>
  <c r="L58" i="15"/>
  <c r="K58" i="15"/>
  <c r="J58" i="15"/>
  <c r="S57" i="15"/>
  <c r="L57" i="15"/>
  <c r="K57" i="15"/>
  <c r="J57" i="15"/>
  <c r="S56" i="15"/>
  <c r="L56" i="15"/>
  <c r="K56" i="15"/>
  <c r="J56" i="15"/>
  <c r="S55" i="15"/>
  <c r="L55" i="15"/>
  <c r="K55" i="15"/>
  <c r="J55" i="15"/>
  <c r="S54" i="15"/>
  <c r="L54" i="15"/>
  <c r="K54" i="15"/>
  <c r="J54" i="15"/>
  <c r="S53" i="15"/>
  <c r="L53" i="15"/>
  <c r="K53" i="15"/>
  <c r="J53" i="15"/>
  <c r="S52" i="15"/>
  <c r="L52" i="15"/>
  <c r="K52" i="15"/>
  <c r="J52" i="15"/>
  <c r="S51" i="15"/>
  <c r="L51" i="15"/>
  <c r="K51" i="15"/>
  <c r="J51" i="15"/>
  <c r="S50" i="15"/>
  <c r="L50" i="15"/>
  <c r="K50" i="15"/>
  <c r="J50" i="15"/>
  <c r="S49" i="15"/>
  <c r="L49" i="15"/>
  <c r="K49" i="15"/>
  <c r="J49" i="15"/>
  <c r="S48" i="15"/>
  <c r="L48" i="15"/>
  <c r="K48" i="15"/>
  <c r="J48" i="15"/>
  <c r="S47" i="15"/>
  <c r="L47" i="15"/>
  <c r="K47" i="15"/>
  <c r="J47" i="15"/>
  <c r="S46" i="15"/>
  <c r="L46" i="15"/>
  <c r="K46" i="15"/>
  <c r="J46" i="15"/>
  <c r="S45" i="15"/>
  <c r="L45" i="15"/>
  <c r="K45" i="15"/>
  <c r="J45" i="15"/>
  <c r="S44" i="15"/>
  <c r="L44" i="15"/>
  <c r="K44" i="15"/>
  <c r="J44" i="15"/>
  <c r="S43" i="15"/>
  <c r="L43" i="15"/>
  <c r="K43" i="15"/>
  <c r="J43" i="15"/>
  <c r="S42" i="15"/>
  <c r="L42" i="15"/>
  <c r="K42" i="15"/>
  <c r="J42" i="15"/>
  <c r="S41" i="15"/>
  <c r="L41" i="15"/>
  <c r="K41" i="15"/>
  <c r="J41" i="15"/>
  <c r="S40" i="15"/>
  <c r="L40" i="15"/>
  <c r="K40" i="15"/>
  <c r="J40" i="15"/>
  <c r="S39" i="15"/>
  <c r="L39" i="15"/>
  <c r="K39" i="15"/>
  <c r="J39" i="15"/>
  <c r="S38" i="15"/>
  <c r="L38" i="15"/>
  <c r="K38" i="15"/>
  <c r="J38" i="15"/>
  <c r="S37" i="15"/>
  <c r="L37" i="15"/>
  <c r="K37" i="15"/>
  <c r="J37" i="15"/>
  <c r="S36" i="15"/>
  <c r="L36" i="15"/>
  <c r="K36" i="15"/>
  <c r="J36" i="15"/>
  <c r="S35" i="15"/>
  <c r="L35" i="15"/>
  <c r="K35" i="15"/>
  <c r="J35" i="15"/>
  <c r="S34" i="15"/>
  <c r="L34" i="15"/>
  <c r="K34" i="15"/>
  <c r="J34" i="15"/>
  <c r="S33" i="15"/>
  <c r="L33" i="15"/>
  <c r="E5" i="15" s="1"/>
  <c r="K33" i="15"/>
  <c r="J33" i="15"/>
  <c r="Q30" i="15"/>
  <c r="P30" i="15"/>
  <c r="O30" i="15"/>
  <c r="N30" i="15"/>
  <c r="M30" i="15"/>
  <c r="L30" i="15"/>
  <c r="K30" i="15"/>
  <c r="Q29" i="15"/>
  <c r="P29" i="15"/>
  <c r="O29" i="15"/>
  <c r="N29" i="15"/>
  <c r="M29" i="15"/>
  <c r="L29" i="15"/>
  <c r="K29" i="15"/>
  <c r="S28" i="15"/>
  <c r="Q28" i="15"/>
  <c r="P28" i="15"/>
  <c r="O28" i="15"/>
  <c r="N28" i="15"/>
  <c r="M28" i="15"/>
  <c r="L28" i="15"/>
  <c r="K28" i="15"/>
  <c r="R27" i="15"/>
  <c r="P27" i="15"/>
  <c r="O27" i="15"/>
  <c r="N27" i="15"/>
  <c r="M27" i="15"/>
  <c r="L27" i="15"/>
  <c r="K27" i="15"/>
  <c r="R26" i="15"/>
  <c r="P26" i="15"/>
  <c r="O26" i="15"/>
  <c r="N26" i="15"/>
  <c r="M26" i="15"/>
  <c r="L26" i="15"/>
  <c r="K26" i="15"/>
  <c r="S25" i="15"/>
  <c r="R25" i="15"/>
  <c r="P25" i="15"/>
  <c r="O25" i="15"/>
  <c r="N25" i="15"/>
  <c r="M25" i="15"/>
  <c r="L25" i="15"/>
  <c r="K25" i="15"/>
  <c r="R24" i="15"/>
  <c r="Q24" i="15"/>
  <c r="O24" i="15"/>
  <c r="N24" i="15"/>
  <c r="M24" i="15"/>
  <c r="L24" i="15"/>
  <c r="K24" i="15"/>
  <c r="R23" i="15"/>
  <c r="Q23" i="15"/>
  <c r="O23" i="15"/>
  <c r="N23" i="15"/>
  <c r="M23" i="15"/>
  <c r="L23" i="15"/>
  <c r="K23" i="15"/>
  <c r="S22" i="15"/>
  <c r="R22" i="15"/>
  <c r="Q22" i="15"/>
  <c r="O22" i="15"/>
  <c r="N22" i="15"/>
  <c r="M22" i="15"/>
  <c r="L22" i="15"/>
  <c r="K22" i="15"/>
  <c r="R21" i="15"/>
  <c r="Q21" i="15"/>
  <c r="P21" i="15"/>
  <c r="N21" i="15"/>
  <c r="M21" i="15"/>
  <c r="L21" i="15"/>
  <c r="K21" i="15"/>
  <c r="R20" i="15"/>
  <c r="Q20" i="15"/>
  <c r="P20" i="15"/>
  <c r="N20" i="15"/>
  <c r="M20" i="15"/>
  <c r="L20" i="15"/>
  <c r="K20" i="15"/>
  <c r="S19" i="15"/>
  <c r="R19" i="15"/>
  <c r="Q19" i="15"/>
  <c r="P19" i="15"/>
  <c r="N19" i="15"/>
  <c r="M19" i="15"/>
  <c r="L19" i="15"/>
  <c r="K19" i="15"/>
  <c r="R18" i="15"/>
  <c r="Q18" i="15"/>
  <c r="P18" i="15"/>
  <c r="O18" i="15"/>
  <c r="M18" i="15"/>
  <c r="L18" i="15"/>
  <c r="K18" i="15"/>
  <c r="R17" i="15"/>
  <c r="Q17" i="15"/>
  <c r="P17" i="15"/>
  <c r="O17" i="15"/>
  <c r="M17" i="15"/>
  <c r="L17" i="15"/>
  <c r="K17" i="15"/>
  <c r="S16" i="15"/>
  <c r="R16" i="15"/>
  <c r="Q16" i="15"/>
  <c r="P16" i="15"/>
  <c r="O16" i="15"/>
  <c r="M16" i="15"/>
  <c r="L16" i="15"/>
  <c r="K16" i="15"/>
  <c r="R15" i="15"/>
  <c r="Q15" i="15"/>
  <c r="P15" i="15"/>
  <c r="O15" i="15"/>
  <c r="N15" i="15"/>
  <c r="L15" i="15"/>
  <c r="K15" i="15"/>
  <c r="R14" i="15"/>
  <c r="Q14" i="15"/>
  <c r="P14" i="15"/>
  <c r="O14" i="15"/>
  <c r="N14" i="15"/>
  <c r="L14" i="15"/>
  <c r="K14" i="15"/>
  <c r="S13" i="15"/>
  <c r="R13" i="15"/>
  <c r="Q13" i="15"/>
  <c r="P13" i="15"/>
  <c r="O13" i="15"/>
  <c r="N13" i="15"/>
  <c r="L13" i="15"/>
  <c r="K13" i="15"/>
  <c r="R12" i="15"/>
  <c r="Q12" i="15"/>
  <c r="P12" i="15"/>
  <c r="O12" i="15"/>
  <c r="N12" i="15"/>
  <c r="M12" i="15"/>
  <c r="K12" i="15"/>
  <c r="R11" i="15"/>
  <c r="Q11" i="15"/>
  <c r="P11" i="15"/>
  <c r="O11" i="15"/>
  <c r="N11" i="15"/>
  <c r="M11" i="15"/>
  <c r="K11" i="15"/>
  <c r="S10" i="15"/>
  <c r="R10" i="15"/>
  <c r="Q10" i="15"/>
  <c r="P10" i="15"/>
  <c r="O10" i="15"/>
  <c r="N10" i="15"/>
  <c r="M10" i="15"/>
  <c r="K10" i="15"/>
  <c r="R9" i="15"/>
  <c r="Q9" i="15"/>
  <c r="P9" i="15"/>
  <c r="O9" i="15"/>
  <c r="N9" i="15"/>
  <c r="M9" i="15"/>
  <c r="L9" i="15"/>
  <c r="R8" i="15"/>
  <c r="Q8" i="15"/>
  <c r="P8" i="15"/>
  <c r="O8" i="15"/>
  <c r="N8" i="15"/>
  <c r="M8" i="15"/>
  <c r="L8" i="15"/>
  <c r="S7" i="15"/>
  <c r="R7" i="15"/>
  <c r="Q7" i="15"/>
  <c r="P7" i="15"/>
  <c r="O7" i="15"/>
  <c r="N7" i="15"/>
  <c r="M7" i="15"/>
  <c r="L7" i="15"/>
  <c r="C5" i="15"/>
  <c r="L1" i="15"/>
  <c r="S60" i="14"/>
  <c r="L60" i="14"/>
  <c r="K60" i="14"/>
  <c r="J60" i="14"/>
  <c r="S59" i="14"/>
  <c r="L59" i="14"/>
  <c r="K59" i="14"/>
  <c r="J59" i="14"/>
  <c r="S58" i="14"/>
  <c r="L58" i="14"/>
  <c r="K58" i="14"/>
  <c r="J58" i="14"/>
  <c r="S57" i="14"/>
  <c r="L57" i="14"/>
  <c r="K57" i="14"/>
  <c r="J57" i="14"/>
  <c r="S56" i="14"/>
  <c r="L56" i="14"/>
  <c r="K56" i="14"/>
  <c r="J56" i="14"/>
  <c r="S55" i="14"/>
  <c r="L55" i="14"/>
  <c r="K55" i="14"/>
  <c r="J55" i="14"/>
  <c r="S54" i="14"/>
  <c r="L54" i="14"/>
  <c r="K54" i="14"/>
  <c r="J54" i="14"/>
  <c r="S53" i="14"/>
  <c r="L53" i="14"/>
  <c r="K53" i="14"/>
  <c r="J53" i="14"/>
  <c r="S52" i="14"/>
  <c r="L52" i="14"/>
  <c r="K52" i="14"/>
  <c r="J52" i="14"/>
  <c r="S51" i="14"/>
  <c r="L51" i="14"/>
  <c r="K51" i="14"/>
  <c r="J51" i="14"/>
  <c r="S50" i="14"/>
  <c r="L50" i="14"/>
  <c r="K50" i="14"/>
  <c r="J50" i="14"/>
  <c r="S49" i="14"/>
  <c r="L49" i="14"/>
  <c r="K49" i="14"/>
  <c r="J49" i="14"/>
  <c r="S48" i="14"/>
  <c r="L48" i="14"/>
  <c r="K48" i="14"/>
  <c r="J48" i="14"/>
  <c r="S47" i="14"/>
  <c r="L47" i="14"/>
  <c r="K47" i="14"/>
  <c r="J47" i="14"/>
  <c r="S46" i="14"/>
  <c r="L46" i="14"/>
  <c r="K46" i="14"/>
  <c r="J46" i="14"/>
  <c r="S45" i="14"/>
  <c r="L45" i="14"/>
  <c r="K45" i="14"/>
  <c r="J45" i="14"/>
  <c r="S44" i="14"/>
  <c r="L44" i="14"/>
  <c r="K44" i="14"/>
  <c r="J44" i="14"/>
  <c r="S43" i="14"/>
  <c r="L43" i="14"/>
  <c r="K43" i="14"/>
  <c r="J43" i="14"/>
  <c r="S42" i="14"/>
  <c r="L42" i="14"/>
  <c r="K42" i="14"/>
  <c r="J42" i="14"/>
  <c r="S41" i="14"/>
  <c r="L41" i="14"/>
  <c r="K41" i="14"/>
  <c r="J41" i="14"/>
  <c r="S40" i="14"/>
  <c r="L40" i="14"/>
  <c r="K40" i="14"/>
  <c r="J40" i="14"/>
  <c r="S39" i="14"/>
  <c r="L39" i="14"/>
  <c r="K39" i="14"/>
  <c r="J39" i="14"/>
  <c r="S38" i="14"/>
  <c r="L38" i="14"/>
  <c r="K38" i="14"/>
  <c r="J38" i="14"/>
  <c r="S37" i="14"/>
  <c r="L37" i="14"/>
  <c r="K37" i="14"/>
  <c r="J37" i="14"/>
  <c r="S36" i="14"/>
  <c r="L36" i="14"/>
  <c r="K36" i="14"/>
  <c r="J36" i="14"/>
  <c r="S35" i="14"/>
  <c r="L35" i="14"/>
  <c r="K35" i="14"/>
  <c r="J35" i="14"/>
  <c r="S34" i="14"/>
  <c r="L34" i="14"/>
  <c r="K34" i="14"/>
  <c r="J34" i="14"/>
  <c r="S33" i="14"/>
  <c r="L33" i="14"/>
  <c r="K33" i="14"/>
  <c r="J33" i="14"/>
  <c r="Q30" i="14"/>
  <c r="P30" i="14"/>
  <c r="O30" i="14"/>
  <c r="N30" i="14"/>
  <c r="M30" i="14"/>
  <c r="L30" i="14"/>
  <c r="K30" i="14"/>
  <c r="Q29" i="14"/>
  <c r="P29" i="14"/>
  <c r="O29" i="14"/>
  <c r="N29" i="14"/>
  <c r="M29" i="14"/>
  <c r="L29" i="14"/>
  <c r="K29" i="14"/>
  <c r="Q28" i="14"/>
  <c r="P28" i="14"/>
  <c r="O28" i="14"/>
  <c r="N28" i="14"/>
  <c r="M28" i="14"/>
  <c r="L28" i="14"/>
  <c r="K28" i="14"/>
  <c r="R27" i="14"/>
  <c r="P27" i="14"/>
  <c r="O27" i="14"/>
  <c r="N27" i="14"/>
  <c r="M27" i="14"/>
  <c r="L27" i="14"/>
  <c r="K27" i="14"/>
  <c r="R26" i="14"/>
  <c r="P26" i="14"/>
  <c r="O26" i="14"/>
  <c r="N26" i="14"/>
  <c r="M26" i="14"/>
  <c r="L26" i="14"/>
  <c r="K26" i="14"/>
  <c r="R25" i="14"/>
  <c r="P25" i="14"/>
  <c r="O25" i="14"/>
  <c r="N25" i="14"/>
  <c r="M25" i="14"/>
  <c r="L25" i="14"/>
  <c r="K25" i="14"/>
  <c r="S25" i="14" s="1"/>
  <c r="R24" i="14"/>
  <c r="Q24" i="14"/>
  <c r="O24" i="14"/>
  <c r="N24" i="14"/>
  <c r="M24" i="14"/>
  <c r="L24" i="14"/>
  <c r="K24" i="14"/>
  <c r="R23" i="14"/>
  <c r="Q23" i="14"/>
  <c r="O23" i="14"/>
  <c r="N23" i="14"/>
  <c r="M23" i="14"/>
  <c r="L23" i="14"/>
  <c r="K23" i="14"/>
  <c r="R22" i="14"/>
  <c r="Q22" i="14"/>
  <c r="O22" i="14"/>
  <c r="N22" i="14"/>
  <c r="M22" i="14"/>
  <c r="L22" i="14"/>
  <c r="S22" i="14" s="1"/>
  <c r="K22" i="14"/>
  <c r="R21" i="14"/>
  <c r="Q21" i="14"/>
  <c r="P21" i="14"/>
  <c r="N21" i="14"/>
  <c r="M21" i="14"/>
  <c r="L21" i="14"/>
  <c r="K21" i="14"/>
  <c r="R20" i="14"/>
  <c r="Q20" i="14"/>
  <c r="P20" i="14"/>
  <c r="N20" i="14"/>
  <c r="M20" i="14"/>
  <c r="L20" i="14"/>
  <c r="K20" i="14"/>
  <c r="S19" i="14"/>
  <c r="R19" i="14"/>
  <c r="Q19" i="14"/>
  <c r="P19" i="14"/>
  <c r="N19" i="14"/>
  <c r="M19" i="14"/>
  <c r="L19" i="14"/>
  <c r="K19" i="14"/>
  <c r="R18" i="14"/>
  <c r="Q18" i="14"/>
  <c r="P18" i="14"/>
  <c r="O18" i="14"/>
  <c r="M18" i="14"/>
  <c r="L18" i="14"/>
  <c r="K18" i="14"/>
  <c r="R17" i="14"/>
  <c r="Q17" i="14"/>
  <c r="P17" i="14"/>
  <c r="O17" i="14"/>
  <c r="M17" i="14"/>
  <c r="L17" i="14"/>
  <c r="K17" i="14"/>
  <c r="R16" i="14"/>
  <c r="Q16" i="14"/>
  <c r="P16" i="14"/>
  <c r="O16" i="14"/>
  <c r="M16" i="14"/>
  <c r="L16" i="14"/>
  <c r="K16" i="14"/>
  <c r="S16" i="14" s="1"/>
  <c r="R15" i="14"/>
  <c r="Q15" i="14"/>
  <c r="P15" i="14"/>
  <c r="O15" i="14"/>
  <c r="N15" i="14"/>
  <c r="L15" i="14"/>
  <c r="K15" i="14"/>
  <c r="R14" i="14"/>
  <c r="Q14" i="14"/>
  <c r="P14" i="14"/>
  <c r="O14" i="14"/>
  <c r="N14" i="14"/>
  <c r="L14" i="14"/>
  <c r="K14" i="14"/>
  <c r="R13" i="14"/>
  <c r="Q13" i="14"/>
  <c r="P13" i="14"/>
  <c r="O13" i="14"/>
  <c r="N13" i="14"/>
  <c r="L13" i="14"/>
  <c r="K13" i="14"/>
  <c r="S13" i="14" s="1"/>
  <c r="R12" i="14"/>
  <c r="Q12" i="14"/>
  <c r="P12" i="14"/>
  <c r="O12" i="14"/>
  <c r="N12" i="14"/>
  <c r="M12" i="14"/>
  <c r="K12" i="14"/>
  <c r="R11" i="14"/>
  <c r="Q11" i="14"/>
  <c r="P11" i="14"/>
  <c r="O11" i="14"/>
  <c r="N11" i="14"/>
  <c r="M11" i="14"/>
  <c r="K11" i="14"/>
  <c r="R10" i="14"/>
  <c r="Q10" i="14"/>
  <c r="P10" i="14"/>
  <c r="O10" i="14"/>
  <c r="N10" i="14"/>
  <c r="M10" i="14"/>
  <c r="S10" i="14" s="1"/>
  <c r="K10" i="14"/>
  <c r="R9" i="14"/>
  <c r="Q9" i="14"/>
  <c r="P9" i="14"/>
  <c r="O9" i="14"/>
  <c r="N9" i="14"/>
  <c r="M9" i="14"/>
  <c r="L9" i="14"/>
  <c r="R8" i="14"/>
  <c r="Q8" i="14"/>
  <c r="P8" i="14"/>
  <c r="O8" i="14"/>
  <c r="N8" i="14"/>
  <c r="M8" i="14"/>
  <c r="L8" i="14"/>
  <c r="S7" i="14"/>
  <c r="R7" i="14"/>
  <c r="Q7" i="14"/>
  <c r="P7" i="14"/>
  <c r="O7" i="14"/>
  <c r="N7" i="14"/>
  <c r="M7" i="14"/>
  <c r="L7" i="14"/>
  <c r="E5" i="14"/>
  <c r="C5" i="14"/>
  <c r="L1" i="14"/>
  <c r="S71" i="13"/>
  <c r="L71" i="13"/>
  <c r="K71" i="13"/>
  <c r="J71" i="13"/>
  <c r="S70" i="13"/>
  <c r="L70" i="13"/>
  <c r="K70" i="13"/>
  <c r="J70" i="13"/>
  <c r="S69" i="13"/>
  <c r="L69" i="13"/>
  <c r="K69" i="13"/>
  <c r="J69" i="13"/>
  <c r="S68" i="13"/>
  <c r="L68" i="13"/>
  <c r="K68" i="13"/>
  <c r="J68" i="13"/>
  <c r="S67" i="13"/>
  <c r="L67" i="13"/>
  <c r="K67" i="13"/>
  <c r="J67" i="13"/>
  <c r="S66" i="13"/>
  <c r="L66" i="13"/>
  <c r="K66" i="13"/>
  <c r="J66" i="13"/>
  <c r="S65" i="13"/>
  <c r="L65" i="13"/>
  <c r="K65" i="13"/>
  <c r="J65" i="13"/>
  <c r="S64" i="13"/>
  <c r="L64" i="13"/>
  <c r="K64" i="13"/>
  <c r="J64" i="13"/>
  <c r="S63" i="13"/>
  <c r="L63" i="13"/>
  <c r="K63" i="13"/>
  <c r="J63" i="13"/>
  <c r="S62" i="13"/>
  <c r="L62" i="13"/>
  <c r="K62" i="13"/>
  <c r="J62" i="13"/>
  <c r="S61" i="13"/>
  <c r="L61" i="13"/>
  <c r="K61" i="13"/>
  <c r="J61" i="13"/>
  <c r="S60" i="13"/>
  <c r="L60" i="13"/>
  <c r="K60" i="13"/>
  <c r="J60" i="13"/>
  <c r="S59" i="13"/>
  <c r="L59" i="13"/>
  <c r="K59" i="13"/>
  <c r="J59" i="13"/>
  <c r="S58" i="13"/>
  <c r="L58" i="13"/>
  <c r="K58" i="13"/>
  <c r="J58" i="13"/>
  <c r="S57" i="13"/>
  <c r="L57" i="13"/>
  <c r="K57" i="13"/>
  <c r="J57" i="13"/>
  <c r="S56" i="13"/>
  <c r="L56" i="13"/>
  <c r="K56" i="13"/>
  <c r="J56" i="13"/>
  <c r="S55" i="13"/>
  <c r="L55" i="13"/>
  <c r="K55" i="13"/>
  <c r="J55" i="13"/>
  <c r="S54" i="13"/>
  <c r="L54" i="13"/>
  <c r="K54" i="13"/>
  <c r="J54" i="13"/>
  <c r="S53" i="13"/>
  <c r="L53" i="13"/>
  <c r="K53" i="13"/>
  <c r="J53" i="13"/>
  <c r="S52" i="13"/>
  <c r="L52" i="13"/>
  <c r="K52" i="13"/>
  <c r="J52" i="13"/>
  <c r="S51" i="13"/>
  <c r="L51" i="13"/>
  <c r="K51" i="13"/>
  <c r="J51" i="13"/>
  <c r="S50" i="13"/>
  <c r="L50" i="13"/>
  <c r="K50" i="13"/>
  <c r="J50" i="13"/>
  <c r="S49" i="13"/>
  <c r="L49" i="13"/>
  <c r="K49" i="13"/>
  <c r="J49" i="13"/>
  <c r="S48" i="13"/>
  <c r="L48" i="13"/>
  <c r="K48" i="13"/>
  <c r="J48" i="13"/>
  <c r="S47" i="13"/>
  <c r="L47" i="13"/>
  <c r="K47" i="13"/>
  <c r="J47" i="13"/>
  <c r="S46" i="13"/>
  <c r="L46" i="13"/>
  <c r="K46" i="13"/>
  <c r="J46" i="13"/>
  <c r="S45" i="13"/>
  <c r="L45" i="13"/>
  <c r="K45" i="13"/>
  <c r="J45" i="13"/>
  <c r="S44" i="13"/>
  <c r="L44" i="13"/>
  <c r="K44" i="13"/>
  <c r="J44" i="13"/>
  <c r="S43" i="13"/>
  <c r="L43" i="13"/>
  <c r="K43" i="13"/>
  <c r="J43" i="13"/>
  <c r="S42" i="13"/>
  <c r="L42" i="13"/>
  <c r="K42" i="13"/>
  <c r="J42" i="13"/>
  <c r="S41" i="13"/>
  <c r="L41" i="13"/>
  <c r="K41" i="13"/>
  <c r="J41" i="13"/>
  <c r="S40" i="13"/>
  <c r="L40" i="13"/>
  <c r="K40" i="13"/>
  <c r="J40" i="13"/>
  <c r="S39" i="13"/>
  <c r="L39" i="13"/>
  <c r="K39" i="13"/>
  <c r="J39" i="13"/>
  <c r="S38" i="13"/>
  <c r="L38" i="13"/>
  <c r="K38" i="13"/>
  <c r="J38" i="13"/>
  <c r="S37" i="13"/>
  <c r="L37" i="13"/>
  <c r="K37" i="13"/>
  <c r="J37" i="13"/>
  <c r="S36" i="13"/>
  <c r="L36" i="13"/>
  <c r="E5" i="13" s="1"/>
  <c r="K36" i="13"/>
  <c r="J36" i="13"/>
  <c r="R33" i="13"/>
  <c r="Q33" i="13"/>
  <c r="P33" i="13"/>
  <c r="O33" i="13"/>
  <c r="N33" i="13"/>
  <c r="M33" i="13"/>
  <c r="L33" i="13"/>
  <c r="K33" i="13"/>
  <c r="R32" i="13"/>
  <c r="Q32" i="13"/>
  <c r="P32" i="13"/>
  <c r="O32" i="13"/>
  <c r="N32" i="13"/>
  <c r="M32" i="13"/>
  <c r="L32" i="13"/>
  <c r="K32" i="13"/>
  <c r="T31" i="13"/>
  <c r="R31" i="13"/>
  <c r="Q31" i="13"/>
  <c r="P31" i="13"/>
  <c r="O31" i="13"/>
  <c r="N31" i="13"/>
  <c r="M31" i="13"/>
  <c r="L31" i="13"/>
  <c r="K31" i="13"/>
  <c r="S30" i="13"/>
  <c r="Q30" i="13"/>
  <c r="P30" i="13"/>
  <c r="O30" i="13"/>
  <c r="N30" i="13"/>
  <c r="M30" i="13"/>
  <c r="L30" i="13"/>
  <c r="K30" i="13"/>
  <c r="S29" i="13"/>
  <c r="Q29" i="13"/>
  <c r="P29" i="13"/>
  <c r="O29" i="13"/>
  <c r="N29" i="13"/>
  <c r="M29" i="13"/>
  <c r="L29" i="13"/>
  <c r="K29" i="13"/>
  <c r="T28" i="13"/>
  <c r="S28" i="13"/>
  <c r="Q28" i="13"/>
  <c r="P28" i="13"/>
  <c r="O28" i="13"/>
  <c r="N28" i="13"/>
  <c r="M28" i="13"/>
  <c r="L28" i="13"/>
  <c r="K28" i="13"/>
  <c r="S27" i="13"/>
  <c r="R27" i="13"/>
  <c r="P27" i="13"/>
  <c r="O27" i="13"/>
  <c r="N27" i="13"/>
  <c r="M27" i="13"/>
  <c r="L27" i="13"/>
  <c r="K27" i="13"/>
  <c r="S26" i="13"/>
  <c r="R26" i="13"/>
  <c r="P26" i="13"/>
  <c r="O26" i="13"/>
  <c r="N26" i="13"/>
  <c r="M26" i="13"/>
  <c r="L26" i="13"/>
  <c r="K26" i="13"/>
  <c r="T25" i="13"/>
  <c r="S25" i="13"/>
  <c r="R25" i="13"/>
  <c r="P25" i="13"/>
  <c r="O25" i="13"/>
  <c r="N25" i="13"/>
  <c r="M25" i="13"/>
  <c r="L25" i="13"/>
  <c r="K25" i="13"/>
  <c r="S24" i="13"/>
  <c r="R24" i="13"/>
  <c r="Q24" i="13"/>
  <c r="O24" i="13"/>
  <c r="N24" i="13"/>
  <c r="M24" i="13"/>
  <c r="L24" i="13"/>
  <c r="K24" i="13"/>
  <c r="S23" i="13"/>
  <c r="R23" i="13"/>
  <c r="Q23" i="13"/>
  <c r="O23" i="13"/>
  <c r="N23" i="13"/>
  <c r="M23" i="13"/>
  <c r="L23" i="13"/>
  <c r="K23" i="13"/>
  <c r="T22" i="13"/>
  <c r="S22" i="13"/>
  <c r="R22" i="13"/>
  <c r="Q22" i="13"/>
  <c r="O22" i="13"/>
  <c r="N22" i="13"/>
  <c r="M22" i="13"/>
  <c r="L22" i="13"/>
  <c r="K22" i="13"/>
  <c r="S21" i="13"/>
  <c r="R21" i="13"/>
  <c r="Q21" i="13"/>
  <c r="P21" i="13"/>
  <c r="N21" i="13"/>
  <c r="M21" i="13"/>
  <c r="L21" i="13"/>
  <c r="K21" i="13"/>
  <c r="S20" i="13"/>
  <c r="R20" i="13"/>
  <c r="Q20" i="13"/>
  <c r="P20" i="13"/>
  <c r="N20" i="13"/>
  <c r="M20" i="13"/>
  <c r="L20" i="13"/>
  <c r="K20" i="13"/>
  <c r="T19" i="13"/>
  <c r="S19" i="13"/>
  <c r="R19" i="13"/>
  <c r="Q19" i="13"/>
  <c r="P19" i="13"/>
  <c r="N19" i="13"/>
  <c r="M19" i="13"/>
  <c r="L19" i="13"/>
  <c r="K19" i="13"/>
  <c r="S18" i="13"/>
  <c r="R18" i="13"/>
  <c r="Q18" i="13"/>
  <c r="P18" i="13"/>
  <c r="O18" i="13"/>
  <c r="M18" i="13"/>
  <c r="L18" i="13"/>
  <c r="K18" i="13"/>
  <c r="S17" i="13"/>
  <c r="R17" i="13"/>
  <c r="Q17" i="13"/>
  <c r="P17" i="13"/>
  <c r="O17" i="13"/>
  <c r="M17" i="13"/>
  <c r="L17" i="13"/>
  <c r="K17" i="13"/>
  <c r="T16" i="13"/>
  <c r="S16" i="13"/>
  <c r="R16" i="13"/>
  <c r="Q16" i="13"/>
  <c r="P16" i="13"/>
  <c r="O16" i="13"/>
  <c r="M16" i="13"/>
  <c r="L16" i="13"/>
  <c r="K16" i="13"/>
  <c r="S15" i="13"/>
  <c r="R15" i="13"/>
  <c r="Q15" i="13"/>
  <c r="P15" i="13"/>
  <c r="O15" i="13"/>
  <c r="N15" i="13"/>
  <c r="L15" i="13"/>
  <c r="K15" i="13"/>
  <c r="S14" i="13"/>
  <c r="R14" i="13"/>
  <c r="Q14" i="13"/>
  <c r="P14" i="13"/>
  <c r="O14" i="13"/>
  <c r="N14" i="13"/>
  <c r="L14" i="13"/>
  <c r="K14" i="13"/>
  <c r="T13" i="13"/>
  <c r="S13" i="13"/>
  <c r="R13" i="13"/>
  <c r="Q13" i="13"/>
  <c r="P13" i="13"/>
  <c r="O13" i="13"/>
  <c r="N13" i="13"/>
  <c r="L13" i="13"/>
  <c r="K13" i="13"/>
  <c r="S12" i="13"/>
  <c r="R12" i="13"/>
  <c r="Q12" i="13"/>
  <c r="P12" i="13"/>
  <c r="O12" i="13"/>
  <c r="N12" i="13"/>
  <c r="M12" i="13"/>
  <c r="K12" i="13"/>
  <c r="S11" i="13"/>
  <c r="R11" i="13"/>
  <c r="Q11" i="13"/>
  <c r="P11" i="13"/>
  <c r="O11" i="13"/>
  <c r="N11" i="13"/>
  <c r="M11" i="13"/>
  <c r="K11" i="13"/>
  <c r="T10" i="13"/>
  <c r="S10" i="13"/>
  <c r="R10" i="13"/>
  <c r="Q10" i="13"/>
  <c r="P10" i="13"/>
  <c r="O10" i="13"/>
  <c r="N10" i="13"/>
  <c r="M10" i="13"/>
  <c r="K10" i="13"/>
  <c r="S9" i="13"/>
  <c r="R9" i="13"/>
  <c r="Q9" i="13"/>
  <c r="P9" i="13"/>
  <c r="O9" i="13"/>
  <c r="N9" i="13"/>
  <c r="M9" i="13"/>
  <c r="L9" i="13"/>
  <c r="S8" i="13"/>
  <c r="R8" i="13"/>
  <c r="Q8" i="13"/>
  <c r="P8" i="13"/>
  <c r="O8" i="13"/>
  <c r="N8" i="13"/>
  <c r="M8" i="13"/>
  <c r="L8" i="13"/>
  <c r="T7" i="13"/>
  <c r="S7" i="13"/>
  <c r="R7" i="13"/>
  <c r="Q7" i="13"/>
  <c r="P7" i="13"/>
  <c r="O7" i="13"/>
  <c r="N7" i="13"/>
  <c r="M7" i="13"/>
  <c r="L7" i="13"/>
  <c r="C5" i="13"/>
  <c r="S71" i="12"/>
  <c r="L71" i="12"/>
  <c r="K71" i="12"/>
  <c r="J71" i="12"/>
  <c r="S70" i="12"/>
  <c r="L70" i="12"/>
  <c r="K70" i="12"/>
  <c r="J70" i="12"/>
  <c r="S69" i="12"/>
  <c r="L69" i="12"/>
  <c r="K69" i="12"/>
  <c r="J69" i="12"/>
  <c r="S68" i="12"/>
  <c r="L68" i="12"/>
  <c r="K68" i="12"/>
  <c r="J68" i="12"/>
  <c r="S67" i="12"/>
  <c r="L67" i="12"/>
  <c r="K67" i="12"/>
  <c r="J67" i="12"/>
  <c r="S66" i="12"/>
  <c r="L66" i="12"/>
  <c r="K66" i="12"/>
  <c r="J66" i="12"/>
  <c r="S65" i="12"/>
  <c r="L65" i="12"/>
  <c r="K65" i="12"/>
  <c r="J65" i="12"/>
  <c r="S64" i="12"/>
  <c r="L64" i="12"/>
  <c r="K64" i="12"/>
  <c r="J64" i="12"/>
  <c r="S63" i="12"/>
  <c r="L63" i="12"/>
  <c r="K63" i="12"/>
  <c r="J63" i="12"/>
  <c r="S62" i="12"/>
  <c r="L62" i="12"/>
  <c r="K62" i="12"/>
  <c r="J62" i="12"/>
  <c r="S61" i="12"/>
  <c r="L61" i="12"/>
  <c r="K61" i="12"/>
  <c r="J61" i="12"/>
  <c r="S60" i="12"/>
  <c r="L60" i="12"/>
  <c r="K60" i="12"/>
  <c r="J60" i="12"/>
  <c r="S59" i="12"/>
  <c r="L59" i="12"/>
  <c r="K59" i="12"/>
  <c r="J59" i="12"/>
  <c r="S58" i="12"/>
  <c r="L58" i="12"/>
  <c r="K58" i="12"/>
  <c r="J58" i="12"/>
  <c r="S57" i="12"/>
  <c r="L57" i="12"/>
  <c r="K57" i="12"/>
  <c r="J57" i="12"/>
  <c r="S56" i="12"/>
  <c r="L56" i="12"/>
  <c r="K56" i="12"/>
  <c r="J56" i="12"/>
  <c r="S55" i="12"/>
  <c r="L55" i="12"/>
  <c r="K55" i="12"/>
  <c r="J55" i="12"/>
  <c r="S54" i="12"/>
  <c r="L54" i="12"/>
  <c r="K54" i="12"/>
  <c r="J54" i="12"/>
  <c r="S53" i="12"/>
  <c r="L53" i="12"/>
  <c r="K53" i="12"/>
  <c r="J53" i="12"/>
  <c r="S52" i="12"/>
  <c r="L52" i="12"/>
  <c r="K52" i="12"/>
  <c r="J52" i="12"/>
  <c r="S51" i="12"/>
  <c r="L51" i="12"/>
  <c r="K51" i="12"/>
  <c r="J51" i="12"/>
  <c r="S50" i="12"/>
  <c r="L50" i="12"/>
  <c r="K50" i="12"/>
  <c r="J50" i="12"/>
  <c r="S49" i="12"/>
  <c r="L49" i="12"/>
  <c r="K49" i="12"/>
  <c r="J49" i="12"/>
  <c r="S48" i="12"/>
  <c r="L48" i="12"/>
  <c r="K48" i="12"/>
  <c r="J48" i="12"/>
  <c r="S47" i="12"/>
  <c r="L47" i="12"/>
  <c r="K47" i="12"/>
  <c r="J47" i="12"/>
  <c r="S46" i="12"/>
  <c r="L46" i="12"/>
  <c r="K46" i="12"/>
  <c r="J46" i="12"/>
  <c r="S45" i="12"/>
  <c r="L45" i="12"/>
  <c r="K45" i="12"/>
  <c r="J45" i="12"/>
  <c r="S44" i="12"/>
  <c r="L44" i="12"/>
  <c r="K44" i="12"/>
  <c r="J44" i="12"/>
  <c r="S43" i="12"/>
  <c r="L43" i="12"/>
  <c r="K43" i="12"/>
  <c r="J43" i="12"/>
  <c r="S42" i="12"/>
  <c r="L42" i="12"/>
  <c r="K42" i="12"/>
  <c r="J42" i="12"/>
  <c r="S41" i="12"/>
  <c r="L41" i="12"/>
  <c r="K41" i="12"/>
  <c r="J41" i="12"/>
  <c r="S40" i="12"/>
  <c r="L40" i="12"/>
  <c r="K40" i="12"/>
  <c r="J40" i="12"/>
  <c r="S39" i="12"/>
  <c r="L39" i="12"/>
  <c r="K39" i="12"/>
  <c r="J39" i="12"/>
  <c r="S38" i="12"/>
  <c r="L38" i="12"/>
  <c r="K38" i="12"/>
  <c r="J38" i="12"/>
  <c r="S37" i="12"/>
  <c r="L37" i="12"/>
  <c r="K37" i="12"/>
  <c r="J37" i="12"/>
  <c r="S36" i="12"/>
  <c r="L36" i="12"/>
  <c r="E5" i="12" s="1"/>
  <c r="K36" i="12"/>
  <c r="J36" i="12"/>
  <c r="R33" i="12"/>
  <c r="Q33" i="12"/>
  <c r="P33" i="12"/>
  <c r="O33" i="12"/>
  <c r="N33" i="12"/>
  <c r="M33" i="12"/>
  <c r="L33" i="12"/>
  <c r="K33" i="12"/>
  <c r="R32" i="12"/>
  <c r="Q32" i="12"/>
  <c r="P32" i="12"/>
  <c r="O32" i="12"/>
  <c r="N32" i="12"/>
  <c r="M32" i="12"/>
  <c r="L32" i="12"/>
  <c r="K32" i="12"/>
  <c r="R31" i="12"/>
  <c r="Q31" i="12"/>
  <c r="P31" i="12"/>
  <c r="O31" i="12"/>
  <c r="N31" i="12"/>
  <c r="M31" i="12"/>
  <c r="L31" i="12"/>
  <c r="K31" i="12"/>
  <c r="S30" i="12"/>
  <c r="Q30" i="12"/>
  <c r="P30" i="12"/>
  <c r="O30" i="12"/>
  <c r="N30" i="12"/>
  <c r="M30" i="12"/>
  <c r="L30" i="12"/>
  <c r="K30" i="12"/>
  <c r="S29" i="12"/>
  <c r="Q29" i="12"/>
  <c r="P29" i="12"/>
  <c r="O29" i="12"/>
  <c r="N29" i="12"/>
  <c r="M29" i="12"/>
  <c r="L29" i="12"/>
  <c r="K29" i="12"/>
  <c r="S28" i="12"/>
  <c r="Q28" i="12"/>
  <c r="P28" i="12"/>
  <c r="O28" i="12"/>
  <c r="T28" i="12" s="1"/>
  <c r="N28" i="12"/>
  <c r="M28" i="12"/>
  <c r="L28" i="12"/>
  <c r="K28" i="12"/>
  <c r="S27" i="12"/>
  <c r="R27" i="12"/>
  <c r="P27" i="12"/>
  <c r="O27" i="12"/>
  <c r="N27" i="12"/>
  <c r="M27" i="12"/>
  <c r="L27" i="12"/>
  <c r="K27" i="12"/>
  <c r="S26" i="12"/>
  <c r="R26" i="12"/>
  <c r="P26" i="12"/>
  <c r="O26" i="12"/>
  <c r="N26" i="12"/>
  <c r="M26" i="12"/>
  <c r="L26" i="12"/>
  <c r="K26" i="12"/>
  <c r="S25" i="12"/>
  <c r="R25" i="12"/>
  <c r="P25" i="12"/>
  <c r="O25" i="12"/>
  <c r="N25" i="12"/>
  <c r="M25" i="12"/>
  <c r="L25" i="12"/>
  <c r="K25" i="12"/>
  <c r="T25" i="12" s="1"/>
  <c r="S24" i="12"/>
  <c r="R24" i="12"/>
  <c r="Q24" i="12"/>
  <c r="O24" i="12"/>
  <c r="N24" i="12"/>
  <c r="M24" i="12"/>
  <c r="L24" i="12"/>
  <c r="K24" i="12"/>
  <c r="S23" i="12"/>
  <c r="R23" i="12"/>
  <c r="Q23" i="12"/>
  <c r="O23" i="12"/>
  <c r="N23" i="12"/>
  <c r="M23" i="12"/>
  <c r="L23" i="12"/>
  <c r="K23" i="12"/>
  <c r="S22" i="12"/>
  <c r="R22" i="12"/>
  <c r="Q22" i="12"/>
  <c r="O22" i="12"/>
  <c r="N22" i="12"/>
  <c r="M22" i="12"/>
  <c r="L22" i="12"/>
  <c r="K22" i="12"/>
  <c r="S21" i="12"/>
  <c r="R21" i="12"/>
  <c r="Q21" i="12"/>
  <c r="P21" i="12"/>
  <c r="N21" i="12"/>
  <c r="M21" i="12"/>
  <c r="L21" i="12"/>
  <c r="K21" i="12"/>
  <c r="S20" i="12"/>
  <c r="R20" i="12"/>
  <c r="Q20" i="12"/>
  <c r="P20" i="12"/>
  <c r="N20" i="12"/>
  <c r="M20" i="12"/>
  <c r="L20" i="12"/>
  <c r="K20" i="12"/>
  <c r="S19" i="12"/>
  <c r="R19" i="12"/>
  <c r="Q19" i="12"/>
  <c r="P19" i="12"/>
  <c r="N19" i="12"/>
  <c r="M19" i="12"/>
  <c r="L19" i="12"/>
  <c r="K19" i="12"/>
  <c r="S18" i="12"/>
  <c r="R18" i="12"/>
  <c r="Q18" i="12"/>
  <c r="P18" i="12"/>
  <c r="O18" i="12"/>
  <c r="M18" i="12"/>
  <c r="L18" i="12"/>
  <c r="K18" i="12"/>
  <c r="S17" i="12"/>
  <c r="R17" i="12"/>
  <c r="Q17" i="12"/>
  <c r="P17" i="12"/>
  <c r="O17" i="12"/>
  <c r="M17" i="12"/>
  <c r="L17" i="12"/>
  <c r="K17" i="12"/>
  <c r="T16" i="12"/>
  <c r="S16" i="12"/>
  <c r="R16" i="12"/>
  <c r="Q16" i="12"/>
  <c r="P16" i="12"/>
  <c r="O16" i="12"/>
  <c r="M16" i="12"/>
  <c r="L16" i="12"/>
  <c r="K16" i="12"/>
  <c r="S15" i="12"/>
  <c r="R15" i="12"/>
  <c r="Q15" i="12"/>
  <c r="P15" i="12"/>
  <c r="O15" i="12"/>
  <c r="N15" i="12"/>
  <c r="L15" i="12"/>
  <c r="K15" i="12"/>
  <c r="S14" i="12"/>
  <c r="R14" i="12"/>
  <c r="Q14" i="12"/>
  <c r="P14" i="12"/>
  <c r="O14" i="12"/>
  <c r="N14" i="12"/>
  <c r="L14" i="12"/>
  <c r="K14" i="12"/>
  <c r="S13" i="12"/>
  <c r="R13" i="12"/>
  <c r="Q13" i="12"/>
  <c r="P13" i="12"/>
  <c r="O13" i="12"/>
  <c r="N13" i="12"/>
  <c r="L13" i="12"/>
  <c r="K13" i="12"/>
  <c r="T13" i="12" s="1"/>
  <c r="S12" i="12"/>
  <c r="R12" i="12"/>
  <c r="Q12" i="12"/>
  <c r="P12" i="12"/>
  <c r="O12" i="12"/>
  <c r="N12" i="12"/>
  <c r="M12" i="12"/>
  <c r="K12" i="12"/>
  <c r="S11" i="12"/>
  <c r="R11" i="12"/>
  <c r="Q11" i="12"/>
  <c r="P11" i="12"/>
  <c r="O11" i="12"/>
  <c r="N11" i="12"/>
  <c r="M11" i="12"/>
  <c r="K11" i="12"/>
  <c r="S10" i="12"/>
  <c r="R10" i="12"/>
  <c r="Q10" i="12"/>
  <c r="P10" i="12"/>
  <c r="O10" i="12"/>
  <c r="N10" i="12"/>
  <c r="M10" i="12"/>
  <c r="K10" i="12"/>
  <c r="T10" i="12" s="1"/>
  <c r="S9" i="12"/>
  <c r="R9" i="12"/>
  <c r="Q9" i="12"/>
  <c r="P9" i="12"/>
  <c r="O9" i="12"/>
  <c r="N9" i="12"/>
  <c r="M9" i="12"/>
  <c r="L9" i="12"/>
  <c r="S8" i="12"/>
  <c r="R8" i="12"/>
  <c r="Q8" i="12"/>
  <c r="P8" i="12"/>
  <c r="O8" i="12"/>
  <c r="N8" i="12"/>
  <c r="M8" i="12"/>
  <c r="L8" i="12"/>
  <c r="S7" i="12"/>
  <c r="R7" i="12"/>
  <c r="Q7" i="12"/>
  <c r="P7" i="12"/>
  <c r="O7" i="12"/>
  <c r="N7" i="12"/>
  <c r="M7" i="12"/>
  <c r="L7" i="12"/>
  <c r="T7" i="12" s="1"/>
  <c r="C5" i="12"/>
  <c r="S60" i="11"/>
  <c r="L60" i="11"/>
  <c r="K60" i="11"/>
  <c r="J60" i="11"/>
  <c r="S59" i="11"/>
  <c r="L59" i="11"/>
  <c r="K59" i="11"/>
  <c r="J59" i="11"/>
  <c r="S58" i="11"/>
  <c r="L58" i="11"/>
  <c r="K58" i="11"/>
  <c r="J58" i="11"/>
  <c r="S57" i="11"/>
  <c r="L57" i="11"/>
  <c r="K57" i="11"/>
  <c r="J57" i="11"/>
  <c r="S56" i="11"/>
  <c r="L56" i="11"/>
  <c r="K56" i="11"/>
  <c r="J56" i="11"/>
  <c r="S55" i="11"/>
  <c r="L55" i="11"/>
  <c r="K55" i="11"/>
  <c r="J55" i="11"/>
  <c r="S54" i="11"/>
  <c r="L54" i="11"/>
  <c r="K54" i="11"/>
  <c r="J54" i="11"/>
  <c r="S53" i="11"/>
  <c r="L53" i="11"/>
  <c r="K53" i="11"/>
  <c r="J53" i="11"/>
  <c r="S52" i="11"/>
  <c r="L52" i="11"/>
  <c r="K52" i="11"/>
  <c r="J52" i="11"/>
  <c r="S51" i="11"/>
  <c r="L51" i="11"/>
  <c r="K51" i="11"/>
  <c r="J51" i="11"/>
  <c r="S50" i="11"/>
  <c r="L50" i="11"/>
  <c r="K50" i="11"/>
  <c r="J50" i="11"/>
  <c r="S49" i="11"/>
  <c r="L49" i="11"/>
  <c r="K49" i="11"/>
  <c r="J49" i="11"/>
  <c r="S48" i="11"/>
  <c r="L48" i="11"/>
  <c r="K48" i="11"/>
  <c r="J48" i="11"/>
  <c r="S47" i="11"/>
  <c r="L47" i="11"/>
  <c r="K47" i="11"/>
  <c r="J47" i="11"/>
  <c r="S46" i="11"/>
  <c r="L46" i="11"/>
  <c r="K46" i="11"/>
  <c r="J46" i="11"/>
  <c r="S45" i="11"/>
  <c r="L45" i="11"/>
  <c r="K45" i="11"/>
  <c r="J45" i="11"/>
  <c r="S44" i="11"/>
  <c r="L44" i="11"/>
  <c r="K44" i="11"/>
  <c r="J44" i="11"/>
  <c r="S43" i="11"/>
  <c r="L43" i="11"/>
  <c r="K43" i="11"/>
  <c r="J43" i="11"/>
  <c r="S42" i="11"/>
  <c r="L42" i="11"/>
  <c r="K42" i="11"/>
  <c r="J42" i="11"/>
  <c r="S41" i="11"/>
  <c r="L41" i="11"/>
  <c r="K41" i="11"/>
  <c r="J41" i="11"/>
  <c r="S40" i="11"/>
  <c r="L40" i="11"/>
  <c r="K40" i="11"/>
  <c r="J40" i="11"/>
  <c r="S39" i="11"/>
  <c r="L39" i="11"/>
  <c r="K39" i="11"/>
  <c r="J39" i="11"/>
  <c r="S38" i="11"/>
  <c r="L38" i="11"/>
  <c r="K38" i="11"/>
  <c r="J38" i="11"/>
  <c r="S37" i="11"/>
  <c r="L37" i="11"/>
  <c r="K37" i="11"/>
  <c r="J37" i="11"/>
  <c r="S36" i="11"/>
  <c r="L36" i="11"/>
  <c r="K36" i="11"/>
  <c r="J36" i="11"/>
  <c r="S35" i="11"/>
  <c r="L35" i="11"/>
  <c r="K35" i="11"/>
  <c r="J35" i="11"/>
  <c r="S34" i="11"/>
  <c r="L34" i="11"/>
  <c r="K34" i="11"/>
  <c r="J34" i="11"/>
  <c r="S33" i="11"/>
  <c r="L33" i="11"/>
  <c r="E5" i="11" s="1"/>
  <c r="K33" i="11"/>
  <c r="J33" i="11"/>
  <c r="Q30" i="11"/>
  <c r="P30" i="11"/>
  <c r="O30" i="11"/>
  <c r="N30" i="11"/>
  <c r="M30" i="11"/>
  <c r="L30" i="11"/>
  <c r="K30" i="11"/>
  <c r="Q29" i="11"/>
  <c r="P29" i="11"/>
  <c r="O29" i="11"/>
  <c r="N29" i="11"/>
  <c r="M29" i="11"/>
  <c r="L29" i="11"/>
  <c r="K29" i="11"/>
  <c r="Q28" i="11"/>
  <c r="P28" i="11"/>
  <c r="O28" i="11"/>
  <c r="N28" i="11"/>
  <c r="M28" i="11"/>
  <c r="L28" i="11"/>
  <c r="K28" i="11"/>
  <c r="R27" i="11"/>
  <c r="P27" i="11"/>
  <c r="O27" i="11"/>
  <c r="N27" i="11"/>
  <c r="M27" i="11"/>
  <c r="L27" i="11"/>
  <c r="K27" i="11"/>
  <c r="R26" i="11"/>
  <c r="P26" i="11"/>
  <c r="O26" i="11"/>
  <c r="N26" i="11"/>
  <c r="M26" i="11"/>
  <c r="L26" i="11"/>
  <c r="K26" i="11"/>
  <c r="R25" i="11"/>
  <c r="P25" i="11"/>
  <c r="O25" i="11"/>
  <c r="N25" i="11"/>
  <c r="M25" i="11"/>
  <c r="L25" i="11"/>
  <c r="K25" i="11"/>
  <c r="R24" i="11"/>
  <c r="Q24" i="11"/>
  <c r="O24" i="11"/>
  <c r="N24" i="11"/>
  <c r="M24" i="11"/>
  <c r="L24" i="11"/>
  <c r="K24" i="11"/>
  <c r="R23" i="11"/>
  <c r="Q23" i="11"/>
  <c r="O23" i="11"/>
  <c r="N23" i="11"/>
  <c r="M23" i="11"/>
  <c r="L23" i="11"/>
  <c r="K23" i="11"/>
  <c r="S22" i="11"/>
  <c r="R22" i="11"/>
  <c r="Q22" i="11"/>
  <c r="O22" i="11"/>
  <c r="N22" i="11"/>
  <c r="M22" i="11"/>
  <c r="L22" i="11"/>
  <c r="K22" i="11"/>
  <c r="R21" i="11"/>
  <c r="Q21" i="11"/>
  <c r="P21" i="11"/>
  <c r="N21" i="11"/>
  <c r="M21" i="11"/>
  <c r="L21" i="11"/>
  <c r="K21" i="11"/>
  <c r="R20" i="11"/>
  <c r="Q20" i="11"/>
  <c r="P20" i="11"/>
  <c r="N20" i="11"/>
  <c r="M20" i="11"/>
  <c r="L20" i="11"/>
  <c r="K20" i="11"/>
  <c r="R19" i="11"/>
  <c r="Q19" i="11"/>
  <c r="P19" i="11"/>
  <c r="N19" i="11"/>
  <c r="M19" i="11"/>
  <c r="L19" i="11"/>
  <c r="K19" i="11"/>
  <c r="R18" i="11"/>
  <c r="Q18" i="11"/>
  <c r="P18" i="11"/>
  <c r="O18" i="11"/>
  <c r="M18" i="11"/>
  <c r="L18" i="11"/>
  <c r="K18" i="11"/>
  <c r="R17" i="11"/>
  <c r="Q17" i="11"/>
  <c r="P17" i="11"/>
  <c r="O17" i="11"/>
  <c r="M17" i="11"/>
  <c r="L17" i="11"/>
  <c r="K17" i="11"/>
  <c r="R16" i="11"/>
  <c r="Q16" i="11"/>
  <c r="P16" i="11"/>
  <c r="O16" i="11"/>
  <c r="S16" i="11" s="1"/>
  <c r="M16" i="11"/>
  <c r="L16" i="11"/>
  <c r="K16" i="11"/>
  <c r="R15" i="11"/>
  <c r="Q15" i="11"/>
  <c r="P15" i="11"/>
  <c r="O15" i="11"/>
  <c r="N15" i="11"/>
  <c r="L15" i="11"/>
  <c r="K15" i="11"/>
  <c r="R14" i="11"/>
  <c r="Q14" i="11"/>
  <c r="P14" i="11"/>
  <c r="O14" i="11"/>
  <c r="N14" i="11"/>
  <c r="L14" i="11"/>
  <c r="K14" i="11"/>
  <c r="R13" i="11"/>
  <c r="Q13" i="11"/>
  <c r="P13" i="11"/>
  <c r="O13" i="11"/>
  <c r="N13" i="11"/>
  <c r="L13" i="11"/>
  <c r="K13" i="11"/>
  <c r="S13" i="11" s="1"/>
  <c r="R12" i="11"/>
  <c r="Q12" i="11"/>
  <c r="P12" i="11"/>
  <c r="O12" i="11"/>
  <c r="N12" i="11"/>
  <c r="M12" i="11"/>
  <c r="K12" i="11"/>
  <c r="R11" i="11"/>
  <c r="Q11" i="11"/>
  <c r="P11" i="11"/>
  <c r="O11" i="11"/>
  <c r="N11" i="11"/>
  <c r="M11" i="11"/>
  <c r="K11" i="11"/>
  <c r="R10" i="11"/>
  <c r="Q10" i="11"/>
  <c r="P10" i="11"/>
  <c r="O10" i="11"/>
  <c r="N10" i="11"/>
  <c r="S10" i="11" s="1"/>
  <c r="M10" i="11"/>
  <c r="K10" i="11"/>
  <c r="R9" i="11"/>
  <c r="Q9" i="11"/>
  <c r="P9" i="11"/>
  <c r="O9" i="11"/>
  <c r="N9" i="11"/>
  <c r="M9" i="11"/>
  <c r="L9" i="11"/>
  <c r="R8" i="11"/>
  <c r="Q8" i="11"/>
  <c r="P8" i="11"/>
  <c r="O8" i="11"/>
  <c r="N8" i="11"/>
  <c r="M8" i="11"/>
  <c r="L8" i="11"/>
  <c r="R7" i="11"/>
  <c r="Q7" i="11"/>
  <c r="P7" i="11"/>
  <c r="O7" i="11"/>
  <c r="N7" i="11"/>
  <c r="M7" i="11"/>
  <c r="L7" i="11"/>
  <c r="C5" i="11"/>
  <c r="L1" i="11"/>
  <c r="S60" i="10"/>
  <c r="L60" i="10"/>
  <c r="K60" i="10"/>
  <c r="J60" i="10"/>
  <c r="S59" i="10"/>
  <c r="L59" i="10"/>
  <c r="K59" i="10"/>
  <c r="J59" i="10"/>
  <c r="S58" i="10"/>
  <c r="L58" i="10"/>
  <c r="K58" i="10"/>
  <c r="J58" i="10"/>
  <c r="S57" i="10"/>
  <c r="L57" i="10"/>
  <c r="K57" i="10"/>
  <c r="J57" i="10"/>
  <c r="S56" i="10"/>
  <c r="L56" i="10"/>
  <c r="K56" i="10"/>
  <c r="J56" i="10"/>
  <c r="S55" i="10"/>
  <c r="L55" i="10"/>
  <c r="K55" i="10"/>
  <c r="J55" i="10"/>
  <c r="S54" i="10"/>
  <c r="L54" i="10"/>
  <c r="K54" i="10"/>
  <c r="J54" i="10"/>
  <c r="S53" i="10"/>
  <c r="L53" i="10"/>
  <c r="K53" i="10"/>
  <c r="J53" i="10"/>
  <c r="S52" i="10"/>
  <c r="L52" i="10"/>
  <c r="K52" i="10"/>
  <c r="J52" i="10"/>
  <c r="S51" i="10"/>
  <c r="L51" i="10"/>
  <c r="K51" i="10"/>
  <c r="J51" i="10"/>
  <c r="S50" i="10"/>
  <c r="L50" i="10"/>
  <c r="K50" i="10"/>
  <c r="J50" i="10"/>
  <c r="S49" i="10"/>
  <c r="L49" i="10"/>
  <c r="K49" i="10"/>
  <c r="J49" i="10"/>
  <c r="S48" i="10"/>
  <c r="L48" i="10"/>
  <c r="K48" i="10"/>
  <c r="J48" i="10"/>
  <c r="S47" i="10"/>
  <c r="L47" i="10"/>
  <c r="K47" i="10"/>
  <c r="J47" i="10"/>
  <c r="S46" i="10"/>
  <c r="L46" i="10"/>
  <c r="K46" i="10"/>
  <c r="J46" i="10"/>
  <c r="S45" i="10"/>
  <c r="L45" i="10"/>
  <c r="K45" i="10"/>
  <c r="J45" i="10"/>
  <c r="S44" i="10"/>
  <c r="L44" i="10"/>
  <c r="K44" i="10"/>
  <c r="J44" i="10"/>
  <c r="S43" i="10"/>
  <c r="L43" i="10"/>
  <c r="K43" i="10"/>
  <c r="J43" i="10"/>
  <c r="S42" i="10"/>
  <c r="L42" i="10"/>
  <c r="K42" i="10"/>
  <c r="J42" i="10"/>
  <c r="S41" i="10"/>
  <c r="L41" i="10"/>
  <c r="K41" i="10"/>
  <c r="J41" i="10"/>
  <c r="S40" i="10"/>
  <c r="L40" i="10"/>
  <c r="K40" i="10"/>
  <c r="J40" i="10"/>
  <c r="S39" i="10"/>
  <c r="L39" i="10"/>
  <c r="K39" i="10"/>
  <c r="J39" i="10"/>
  <c r="S38" i="10"/>
  <c r="L38" i="10"/>
  <c r="K38" i="10"/>
  <c r="J38" i="10"/>
  <c r="S37" i="10"/>
  <c r="L37" i="10"/>
  <c r="K37" i="10"/>
  <c r="J37" i="10"/>
  <c r="S36" i="10"/>
  <c r="L36" i="10"/>
  <c r="K36" i="10"/>
  <c r="J36" i="10"/>
  <c r="S35" i="10"/>
  <c r="L35" i="10"/>
  <c r="K35" i="10"/>
  <c r="J35" i="10"/>
  <c r="S34" i="10"/>
  <c r="L34" i="10"/>
  <c r="E5" i="10" s="1"/>
  <c r="K34" i="10"/>
  <c r="J34" i="10"/>
  <c r="S33" i="10"/>
  <c r="L33" i="10"/>
  <c r="K33" i="10"/>
  <c r="J33" i="10"/>
  <c r="Q30" i="10"/>
  <c r="P30" i="10"/>
  <c r="O30" i="10"/>
  <c r="N30" i="10"/>
  <c r="M30" i="10"/>
  <c r="L30" i="10"/>
  <c r="K30" i="10"/>
  <c r="Q29" i="10"/>
  <c r="P29" i="10"/>
  <c r="O29" i="10"/>
  <c r="N29" i="10"/>
  <c r="M29" i="10"/>
  <c r="L29" i="10"/>
  <c r="K29" i="10"/>
  <c r="Q28" i="10"/>
  <c r="P28" i="10"/>
  <c r="O28" i="10"/>
  <c r="N28" i="10"/>
  <c r="M28" i="10"/>
  <c r="L28" i="10"/>
  <c r="S28" i="10" s="1"/>
  <c r="K28" i="10"/>
  <c r="R27" i="10"/>
  <c r="P27" i="10"/>
  <c r="O27" i="10"/>
  <c r="N27" i="10"/>
  <c r="M27" i="10"/>
  <c r="L27" i="10"/>
  <c r="K27" i="10"/>
  <c r="R26" i="10"/>
  <c r="P26" i="10"/>
  <c r="O26" i="10"/>
  <c r="N26" i="10"/>
  <c r="M26" i="10"/>
  <c r="L26" i="10"/>
  <c r="K26" i="10"/>
  <c r="S25" i="10"/>
  <c r="R25" i="10"/>
  <c r="P25" i="10"/>
  <c r="O25" i="10"/>
  <c r="N25" i="10"/>
  <c r="M25" i="10"/>
  <c r="L25" i="10"/>
  <c r="K25" i="10"/>
  <c r="R24" i="10"/>
  <c r="Q24" i="10"/>
  <c r="O24" i="10"/>
  <c r="N24" i="10"/>
  <c r="M24" i="10"/>
  <c r="L24" i="10"/>
  <c r="K24" i="10"/>
  <c r="R23" i="10"/>
  <c r="Q23" i="10"/>
  <c r="O23" i="10"/>
  <c r="N23" i="10"/>
  <c r="M23" i="10"/>
  <c r="L23" i="10"/>
  <c r="K23" i="10"/>
  <c r="R22" i="10"/>
  <c r="Q22" i="10"/>
  <c r="O22" i="10"/>
  <c r="N22" i="10"/>
  <c r="M22" i="10"/>
  <c r="L22" i="10"/>
  <c r="K22" i="10"/>
  <c r="R21" i="10"/>
  <c r="Q21" i="10"/>
  <c r="P21" i="10"/>
  <c r="N21" i="10"/>
  <c r="M21" i="10"/>
  <c r="L21" i="10"/>
  <c r="K21" i="10"/>
  <c r="R20" i="10"/>
  <c r="Q20" i="10"/>
  <c r="P20" i="10"/>
  <c r="N20" i="10"/>
  <c r="M20" i="10"/>
  <c r="L20" i="10"/>
  <c r="K20" i="10"/>
  <c r="R19" i="10"/>
  <c r="Q19" i="10"/>
  <c r="P19" i="10"/>
  <c r="N19" i="10"/>
  <c r="M19" i="10"/>
  <c r="L19" i="10"/>
  <c r="K19" i="10"/>
  <c r="S19" i="10" s="1"/>
  <c r="R18" i="10"/>
  <c r="Q18" i="10"/>
  <c r="P18" i="10"/>
  <c r="O18" i="10"/>
  <c r="M18" i="10"/>
  <c r="L18" i="10"/>
  <c r="K18" i="10"/>
  <c r="R17" i="10"/>
  <c r="Q17" i="10"/>
  <c r="P17" i="10"/>
  <c r="O17" i="10"/>
  <c r="M17" i="10"/>
  <c r="L17" i="10"/>
  <c r="K17" i="10"/>
  <c r="R16" i="10"/>
  <c r="Q16" i="10"/>
  <c r="P16" i="10"/>
  <c r="O16" i="10"/>
  <c r="M16" i="10"/>
  <c r="L16" i="10"/>
  <c r="K16" i="10"/>
  <c r="R15" i="10"/>
  <c r="Q15" i="10"/>
  <c r="P15" i="10"/>
  <c r="O15" i="10"/>
  <c r="N15" i="10"/>
  <c r="L15" i="10"/>
  <c r="K15" i="10"/>
  <c r="R14" i="10"/>
  <c r="Q14" i="10"/>
  <c r="P14" i="10"/>
  <c r="O14" i="10"/>
  <c r="N14" i="10"/>
  <c r="L14" i="10"/>
  <c r="K14" i="10"/>
  <c r="R13" i="10"/>
  <c r="Q13" i="10"/>
  <c r="P13" i="10"/>
  <c r="S13" i="10" s="1"/>
  <c r="O13" i="10"/>
  <c r="N13" i="10"/>
  <c r="L13" i="10"/>
  <c r="K13" i="10"/>
  <c r="R12" i="10"/>
  <c r="Q12" i="10"/>
  <c r="P12" i="10"/>
  <c r="O12" i="10"/>
  <c r="N12" i="10"/>
  <c r="M12" i="10"/>
  <c r="K12" i="10"/>
  <c r="R11" i="10"/>
  <c r="Q11" i="10"/>
  <c r="P11" i="10"/>
  <c r="O11" i="10"/>
  <c r="N11" i="10"/>
  <c r="M11" i="10"/>
  <c r="K11" i="10"/>
  <c r="R10" i="10"/>
  <c r="Q10" i="10"/>
  <c r="P10" i="10"/>
  <c r="O10" i="10"/>
  <c r="N10" i="10"/>
  <c r="M10" i="10"/>
  <c r="K10" i="10"/>
  <c r="R9" i="10"/>
  <c r="Q9" i="10"/>
  <c r="P9" i="10"/>
  <c r="O9" i="10"/>
  <c r="N9" i="10"/>
  <c r="M9" i="10"/>
  <c r="L9" i="10"/>
  <c r="R8" i="10"/>
  <c r="Q8" i="10"/>
  <c r="P8" i="10"/>
  <c r="O8" i="10"/>
  <c r="N8" i="10"/>
  <c r="M8" i="10"/>
  <c r="L8" i="10"/>
  <c r="R7" i="10"/>
  <c r="Q7" i="10"/>
  <c r="P7" i="10"/>
  <c r="O7" i="10"/>
  <c r="N7" i="10"/>
  <c r="M7" i="10"/>
  <c r="L7" i="10"/>
  <c r="C5" i="10"/>
  <c r="L1" i="10"/>
  <c r="S60" i="9"/>
  <c r="L60" i="9"/>
  <c r="K60" i="9"/>
  <c r="J60" i="9"/>
  <c r="S59" i="9"/>
  <c r="L59" i="9"/>
  <c r="K59" i="9"/>
  <c r="J59" i="9"/>
  <c r="S58" i="9"/>
  <c r="L58" i="9"/>
  <c r="K58" i="9"/>
  <c r="J58" i="9"/>
  <c r="S57" i="9"/>
  <c r="L57" i="9"/>
  <c r="K57" i="9"/>
  <c r="J57" i="9"/>
  <c r="S56" i="9"/>
  <c r="L56" i="9"/>
  <c r="K56" i="9"/>
  <c r="J56" i="9"/>
  <c r="S55" i="9"/>
  <c r="L55" i="9"/>
  <c r="K55" i="9"/>
  <c r="J55" i="9"/>
  <c r="S54" i="9"/>
  <c r="L54" i="9"/>
  <c r="K54" i="9"/>
  <c r="J54" i="9"/>
  <c r="S53" i="9"/>
  <c r="L53" i="9"/>
  <c r="K53" i="9"/>
  <c r="J53" i="9"/>
  <c r="S52" i="9"/>
  <c r="L52" i="9"/>
  <c r="K52" i="9"/>
  <c r="J52" i="9"/>
  <c r="S51" i="9"/>
  <c r="L51" i="9"/>
  <c r="K51" i="9"/>
  <c r="J51" i="9"/>
  <c r="S50" i="9"/>
  <c r="L50" i="9"/>
  <c r="K50" i="9"/>
  <c r="J50" i="9"/>
  <c r="S49" i="9"/>
  <c r="L49" i="9"/>
  <c r="K49" i="9"/>
  <c r="J49" i="9"/>
  <c r="S48" i="9"/>
  <c r="L48" i="9"/>
  <c r="K48" i="9"/>
  <c r="J48" i="9"/>
  <c r="S47" i="9"/>
  <c r="L47" i="9"/>
  <c r="K47" i="9"/>
  <c r="J47" i="9"/>
  <c r="S46" i="9"/>
  <c r="L46" i="9"/>
  <c r="K46" i="9"/>
  <c r="J46" i="9"/>
  <c r="S45" i="9"/>
  <c r="L45" i="9"/>
  <c r="K45" i="9"/>
  <c r="J45" i="9"/>
  <c r="S44" i="9"/>
  <c r="L44" i="9"/>
  <c r="K44" i="9"/>
  <c r="J44" i="9"/>
  <c r="S43" i="9"/>
  <c r="L43" i="9"/>
  <c r="K43" i="9"/>
  <c r="J43" i="9"/>
  <c r="S42" i="9"/>
  <c r="L42" i="9"/>
  <c r="K42" i="9"/>
  <c r="J42" i="9"/>
  <c r="S41" i="9"/>
  <c r="L41" i="9"/>
  <c r="K41" i="9"/>
  <c r="J41" i="9"/>
  <c r="S40" i="9"/>
  <c r="L40" i="9"/>
  <c r="K40" i="9"/>
  <c r="J40" i="9"/>
  <c r="S39" i="9"/>
  <c r="L39" i="9"/>
  <c r="K39" i="9"/>
  <c r="J39" i="9"/>
  <c r="S38" i="9"/>
  <c r="L38" i="9"/>
  <c r="K38" i="9"/>
  <c r="J38" i="9"/>
  <c r="S37" i="9"/>
  <c r="L37" i="9"/>
  <c r="K37" i="9"/>
  <c r="J37" i="9"/>
  <c r="S36" i="9"/>
  <c r="L36" i="9"/>
  <c r="K36" i="9"/>
  <c r="J36" i="9"/>
  <c r="S35" i="9"/>
  <c r="L35" i="9"/>
  <c r="K35" i="9"/>
  <c r="J35" i="9"/>
  <c r="S34" i="9"/>
  <c r="L34" i="9"/>
  <c r="E5" i="9" s="1"/>
  <c r="K34" i="9"/>
  <c r="J34" i="9"/>
  <c r="S33" i="9"/>
  <c r="L33" i="9"/>
  <c r="K33" i="9"/>
  <c r="J33" i="9"/>
  <c r="Q30" i="9"/>
  <c r="P30" i="9"/>
  <c r="O30" i="9"/>
  <c r="N30" i="9"/>
  <c r="M30" i="9"/>
  <c r="L30" i="9"/>
  <c r="K30" i="9"/>
  <c r="Q29" i="9"/>
  <c r="P29" i="9"/>
  <c r="O29" i="9"/>
  <c r="N29" i="9"/>
  <c r="M29" i="9"/>
  <c r="L29" i="9"/>
  <c r="K29" i="9"/>
  <c r="Q28" i="9"/>
  <c r="P28" i="9"/>
  <c r="O28" i="9"/>
  <c r="N28" i="9"/>
  <c r="M28" i="9"/>
  <c r="L28" i="9"/>
  <c r="K28" i="9"/>
  <c r="R27" i="9"/>
  <c r="P27" i="9"/>
  <c r="O27" i="9"/>
  <c r="N27" i="9"/>
  <c r="M27" i="9"/>
  <c r="L27" i="9"/>
  <c r="K27" i="9"/>
  <c r="R26" i="9"/>
  <c r="P26" i="9"/>
  <c r="O26" i="9"/>
  <c r="N26" i="9"/>
  <c r="M26" i="9"/>
  <c r="L26" i="9"/>
  <c r="K26" i="9"/>
  <c r="R25" i="9"/>
  <c r="P25" i="9"/>
  <c r="O25" i="9"/>
  <c r="N25" i="9"/>
  <c r="M25" i="9"/>
  <c r="S25" i="9" s="1"/>
  <c r="L25" i="9"/>
  <c r="K25" i="9"/>
  <c r="R24" i="9"/>
  <c r="Q24" i="9"/>
  <c r="O24" i="9"/>
  <c r="N24" i="9"/>
  <c r="M24" i="9"/>
  <c r="L24" i="9"/>
  <c r="K24" i="9"/>
  <c r="R23" i="9"/>
  <c r="Q23" i="9"/>
  <c r="O23" i="9"/>
  <c r="N23" i="9"/>
  <c r="M23" i="9"/>
  <c r="L23" i="9"/>
  <c r="K23" i="9"/>
  <c r="R22" i="9"/>
  <c r="Q22" i="9"/>
  <c r="O22" i="9"/>
  <c r="N22" i="9"/>
  <c r="M22" i="9"/>
  <c r="L22" i="9"/>
  <c r="K22" i="9"/>
  <c r="S22" i="9" s="1"/>
  <c r="R21" i="9"/>
  <c r="Q21" i="9"/>
  <c r="P21" i="9"/>
  <c r="N21" i="9"/>
  <c r="M21" i="9"/>
  <c r="L21" i="9"/>
  <c r="K21" i="9"/>
  <c r="R20" i="9"/>
  <c r="Q20" i="9"/>
  <c r="P20" i="9"/>
  <c r="N20" i="9"/>
  <c r="M20" i="9"/>
  <c r="L20" i="9"/>
  <c r="K20" i="9"/>
  <c r="R19" i="9"/>
  <c r="Q19" i="9"/>
  <c r="P19" i="9"/>
  <c r="N19" i="9"/>
  <c r="M19" i="9"/>
  <c r="L19" i="9"/>
  <c r="K19" i="9"/>
  <c r="R18" i="9"/>
  <c r="Q18" i="9"/>
  <c r="P18" i="9"/>
  <c r="O18" i="9"/>
  <c r="M18" i="9"/>
  <c r="L18" i="9"/>
  <c r="K18" i="9"/>
  <c r="R17" i="9"/>
  <c r="Q17" i="9"/>
  <c r="P17" i="9"/>
  <c r="O17" i="9"/>
  <c r="M17" i="9"/>
  <c r="L17" i="9"/>
  <c r="K17" i="9"/>
  <c r="R16" i="9"/>
  <c r="Q16" i="9"/>
  <c r="P16" i="9"/>
  <c r="O16" i="9"/>
  <c r="M16" i="9"/>
  <c r="L16" i="9"/>
  <c r="K16" i="9"/>
  <c r="R15" i="9"/>
  <c r="Q15" i="9"/>
  <c r="P15" i="9"/>
  <c r="O15" i="9"/>
  <c r="N15" i="9"/>
  <c r="L15" i="9"/>
  <c r="K15" i="9"/>
  <c r="R14" i="9"/>
  <c r="Q14" i="9"/>
  <c r="P14" i="9"/>
  <c r="O14" i="9"/>
  <c r="N14" i="9"/>
  <c r="L14" i="9"/>
  <c r="K14" i="9"/>
  <c r="S13" i="9"/>
  <c r="R13" i="9"/>
  <c r="Q13" i="9"/>
  <c r="P13" i="9"/>
  <c r="O13" i="9"/>
  <c r="N13" i="9"/>
  <c r="L13" i="9"/>
  <c r="K13" i="9"/>
  <c r="R12" i="9"/>
  <c r="Q12" i="9"/>
  <c r="P12" i="9"/>
  <c r="O12" i="9"/>
  <c r="N12" i="9"/>
  <c r="M12" i="9"/>
  <c r="K12" i="9"/>
  <c r="R11" i="9"/>
  <c r="Q11" i="9"/>
  <c r="P11" i="9"/>
  <c r="O11" i="9"/>
  <c r="N11" i="9"/>
  <c r="M11" i="9"/>
  <c r="K11" i="9"/>
  <c r="R10" i="9"/>
  <c r="Q10" i="9"/>
  <c r="P10" i="9"/>
  <c r="O10" i="9"/>
  <c r="N10" i="9"/>
  <c r="M10" i="9"/>
  <c r="K10" i="9"/>
  <c r="R9" i="9"/>
  <c r="Q9" i="9"/>
  <c r="P9" i="9"/>
  <c r="O9" i="9"/>
  <c r="N9" i="9"/>
  <c r="M9" i="9"/>
  <c r="L9" i="9"/>
  <c r="R8" i="9"/>
  <c r="Q8" i="9"/>
  <c r="P8" i="9"/>
  <c r="O8" i="9"/>
  <c r="N8" i="9"/>
  <c r="M8" i="9"/>
  <c r="L8" i="9"/>
  <c r="R7" i="9"/>
  <c r="Q7" i="9"/>
  <c r="P7" i="9"/>
  <c r="O7" i="9"/>
  <c r="S7" i="9" s="1"/>
  <c r="N7" i="9"/>
  <c r="M7" i="9"/>
  <c r="L7" i="9"/>
  <c r="C5" i="9"/>
  <c r="L1" i="9"/>
  <c r="S60" i="8"/>
  <c r="L60" i="8"/>
  <c r="K60" i="8"/>
  <c r="J60" i="8"/>
  <c r="S59" i="8"/>
  <c r="L59" i="8"/>
  <c r="K59" i="8"/>
  <c r="J59" i="8"/>
  <c r="S58" i="8"/>
  <c r="L58" i="8"/>
  <c r="K58" i="8"/>
  <c r="J58" i="8"/>
  <c r="S57" i="8"/>
  <c r="L57" i="8"/>
  <c r="K57" i="8"/>
  <c r="J57" i="8"/>
  <c r="S56" i="8"/>
  <c r="L56" i="8"/>
  <c r="K56" i="8"/>
  <c r="J56" i="8"/>
  <c r="S55" i="8"/>
  <c r="L55" i="8"/>
  <c r="K55" i="8"/>
  <c r="J55" i="8"/>
  <c r="S54" i="8"/>
  <c r="L54" i="8"/>
  <c r="K54" i="8"/>
  <c r="J54" i="8"/>
  <c r="S53" i="8"/>
  <c r="L53" i="8"/>
  <c r="K53" i="8"/>
  <c r="J53" i="8"/>
  <c r="S52" i="8"/>
  <c r="L52" i="8"/>
  <c r="K52" i="8"/>
  <c r="J52" i="8"/>
  <c r="S51" i="8"/>
  <c r="L51" i="8"/>
  <c r="K51" i="8"/>
  <c r="J51" i="8"/>
  <c r="S50" i="8"/>
  <c r="L50" i="8"/>
  <c r="K50" i="8"/>
  <c r="J50" i="8"/>
  <c r="S49" i="8"/>
  <c r="L49" i="8"/>
  <c r="K49" i="8"/>
  <c r="J49" i="8"/>
  <c r="S48" i="8"/>
  <c r="L48" i="8"/>
  <c r="K48" i="8"/>
  <c r="J48" i="8"/>
  <c r="S47" i="8"/>
  <c r="L47" i="8"/>
  <c r="K47" i="8"/>
  <c r="J47" i="8"/>
  <c r="S46" i="8"/>
  <c r="L46" i="8"/>
  <c r="K46" i="8"/>
  <c r="J46" i="8"/>
  <c r="S45" i="8"/>
  <c r="L45" i="8"/>
  <c r="K45" i="8"/>
  <c r="J45" i="8"/>
  <c r="S44" i="8"/>
  <c r="L44" i="8"/>
  <c r="K44" i="8"/>
  <c r="J44" i="8"/>
  <c r="S43" i="8"/>
  <c r="L43" i="8"/>
  <c r="K43" i="8"/>
  <c r="J43" i="8"/>
  <c r="S42" i="8"/>
  <c r="L42" i="8"/>
  <c r="K42" i="8"/>
  <c r="J42" i="8"/>
  <c r="S41" i="8"/>
  <c r="L41" i="8"/>
  <c r="K41" i="8"/>
  <c r="J41" i="8"/>
  <c r="S40" i="8"/>
  <c r="L40" i="8"/>
  <c r="K40" i="8"/>
  <c r="J40" i="8"/>
  <c r="S39" i="8"/>
  <c r="L39" i="8"/>
  <c r="K39" i="8"/>
  <c r="J39" i="8"/>
  <c r="S38" i="8"/>
  <c r="L38" i="8"/>
  <c r="K38" i="8"/>
  <c r="J38" i="8"/>
  <c r="S37" i="8"/>
  <c r="L37" i="8"/>
  <c r="K37" i="8"/>
  <c r="J37" i="8"/>
  <c r="S36" i="8"/>
  <c r="L36" i="8"/>
  <c r="K36" i="8"/>
  <c r="J36" i="8"/>
  <c r="S35" i="8"/>
  <c r="L35" i="8"/>
  <c r="K35" i="8"/>
  <c r="J35" i="8"/>
  <c r="S34" i="8"/>
  <c r="L34" i="8"/>
  <c r="K34" i="8"/>
  <c r="J34" i="8"/>
  <c r="S33" i="8"/>
  <c r="L33" i="8"/>
  <c r="K33" i="8"/>
  <c r="J33" i="8"/>
  <c r="Q30" i="8"/>
  <c r="P30" i="8"/>
  <c r="O30" i="8"/>
  <c r="N30" i="8"/>
  <c r="M30" i="8"/>
  <c r="L30" i="8"/>
  <c r="K30" i="8"/>
  <c r="Q29" i="8"/>
  <c r="P29" i="8"/>
  <c r="O29" i="8"/>
  <c r="N29" i="8"/>
  <c r="M29" i="8"/>
  <c r="L29" i="8"/>
  <c r="K29" i="8"/>
  <c r="T28" i="8"/>
  <c r="Q28" i="8"/>
  <c r="P28" i="8"/>
  <c r="O28" i="8"/>
  <c r="N28" i="8"/>
  <c r="M28" i="8"/>
  <c r="L28" i="8"/>
  <c r="K28" i="8"/>
  <c r="R27" i="8"/>
  <c r="P27" i="8"/>
  <c r="O27" i="8"/>
  <c r="N27" i="8"/>
  <c r="M27" i="8"/>
  <c r="L27" i="8"/>
  <c r="K27" i="8"/>
  <c r="R26" i="8"/>
  <c r="P26" i="8"/>
  <c r="O26" i="8"/>
  <c r="N26" i="8"/>
  <c r="M26" i="8"/>
  <c r="L26" i="8"/>
  <c r="K26" i="8"/>
  <c r="R25" i="8"/>
  <c r="P25" i="8"/>
  <c r="O25" i="8"/>
  <c r="N25" i="8"/>
  <c r="M25" i="8"/>
  <c r="L25" i="8"/>
  <c r="K25" i="8"/>
  <c r="R24" i="8"/>
  <c r="Q24" i="8"/>
  <c r="O24" i="8"/>
  <c r="N24" i="8"/>
  <c r="M24" i="8"/>
  <c r="L24" i="8"/>
  <c r="K24" i="8"/>
  <c r="R23" i="8"/>
  <c r="Q23" i="8"/>
  <c r="O23" i="8"/>
  <c r="N23" i="8"/>
  <c r="M23" i="8"/>
  <c r="L23" i="8"/>
  <c r="K23" i="8"/>
  <c r="R22" i="8"/>
  <c r="Q22" i="8"/>
  <c r="O22" i="8"/>
  <c r="N22" i="8"/>
  <c r="M22" i="8"/>
  <c r="L22" i="8"/>
  <c r="K22" i="8"/>
  <c r="R21" i="8"/>
  <c r="Q21" i="8"/>
  <c r="P21" i="8"/>
  <c r="N21" i="8"/>
  <c r="M21" i="8"/>
  <c r="L21" i="8"/>
  <c r="K21" i="8"/>
  <c r="R20" i="8"/>
  <c r="Q20" i="8"/>
  <c r="P20" i="8"/>
  <c r="N20" i="8"/>
  <c r="M20" i="8"/>
  <c r="L20" i="8"/>
  <c r="K20" i="8"/>
  <c r="T19" i="8"/>
  <c r="R19" i="8"/>
  <c r="Q19" i="8"/>
  <c r="P19" i="8"/>
  <c r="N19" i="8"/>
  <c r="M19" i="8"/>
  <c r="L19" i="8"/>
  <c r="K19" i="8"/>
  <c r="R18" i="8"/>
  <c r="Q18" i="8"/>
  <c r="P18" i="8"/>
  <c r="O18" i="8"/>
  <c r="M18" i="8"/>
  <c r="L18" i="8"/>
  <c r="K18" i="8"/>
  <c r="R17" i="8"/>
  <c r="Q17" i="8"/>
  <c r="P17" i="8"/>
  <c r="O17" i="8"/>
  <c r="M17" i="8"/>
  <c r="L17" i="8"/>
  <c r="K17" i="8"/>
  <c r="T16" i="8"/>
  <c r="R16" i="8"/>
  <c r="Q16" i="8"/>
  <c r="P16" i="8"/>
  <c r="O16" i="8"/>
  <c r="M16" i="8"/>
  <c r="S16" i="8" s="1"/>
  <c r="L16" i="8"/>
  <c r="K16" i="8"/>
  <c r="R15" i="8"/>
  <c r="Q15" i="8"/>
  <c r="P15" i="8"/>
  <c r="O15" i="8"/>
  <c r="N15" i="8"/>
  <c r="L15" i="8"/>
  <c r="K15" i="8"/>
  <c r="R14" i="8"/>
  <c r="Q14" i="8"/>
  <c r="P14" i="8"/>
  <c r="O14" i="8"/>
  <c r="N14" i="8"/>
  <c r="L14" i="8"/>
  <c r="K14" i="8"/>
  <c r="R13" i="8"/>
  <c r="Q13" i="8"/>
  <c r="P13" i="8"/>
  <c r="O13" i="8"/>
  <c r="N13" i="8"/>
  <c r="L13" i="8"/>
  <c r="K13" i="8"/>
  <c r="R12" i="8"/>
  <c r="Q12" i="8"/>
  <c r="P12" i="8"/>
  <c r="O12" i="8"/>
  <c r="N12" i="8"/>
  <c r="M12" i="8"/>
  <c r="K12" i="8"/>
  <c r="R11" i="8"/>
  <c r="Q11" i="8"/>
  <c r="P11" i="8"/>
  <c r="O11" i="8"/>
  <c r="N11" i="8"/>
  <c r="M11" i="8"/>
  <c r="K11" i="8"/>
  <c r="T10" i="8"/>
  <c r="R10" i="8"/>
  <c r="Q10" i="8"/>
  <c r="P10" i="8"/>
  <c r="S10" i="8" s="1"/>
  <c r="O10" i="8"/>
  <c r="N10" i="8"/>
  <c r="M10" i="8"/>
  <c r="K10" i="8"/>
  <c r="R9" i="8"/>
  <c r="Q9" i="8"/>
  <c r="P9" i="8"/>
  <c r="O9" i="8"/>
  <c r="N9" i="8"/>
  <c r="M9" i="8"/>
  <c r="L9" i="8"/>
  <c r="R8" i="8"/>
  <c r="Q8" i="8"/>
  <c r="P8" i="8"/>
  <c r="O8" i="8"/>
  <c r="N8" i="8"/>
  <c r="M8" i="8"/>
  <c r="L8" i="8"/>
  <c r="R7" i="8"/>
  <c r="Q7" i="8"/>
  <c r="P7" i="8"/>
  <c r="O7" i="8"/>
  <c r="N7" i="8"/>
  <c r="M7" i="8"/>
  <c r="L7" i="8"/>
  <c r="C5" i="8"/>
  <c r="L1" i="8"/>
  <c r="S60" i="7"/>
  <c r="L60" i="7"/>
  <c r="K60" i="7"/>
  <c r="J60" i="7"/>
  <c r="S59" i="7"/>
  <c r="L59" i="7"/>
  <c r="K59" i="7"/>
  <c r="J59" i="7"/>
  <c r="S58" i="7"/>
  <c r="L58" i="7"/>
  <c r="K58" i="7"/>
  <c r="J58" i="7"/>
  <c r="S57" i="7"/>
  <c r="L57" i="7"/>
  <c r="K57" i="7"/>
  <c r="J57" i="7"/>
  <c r="S56" i="7"/>
  <c r="L56" i="7"/>
  <c r="K56" i="7"/>
  <c r="J56" i="7"/>
  <c r="S55" i="7"/>
  <c r="L55" i="7"/>
  <c r="K55" i="7"/>
  <c r="J55" i="7"/>
  <c r="S54" i="7"/>
  <c r="L54" i="7"/>
  <c r="K54" i="7"/>
  <c r="J54" i="7"/>
  <c r="S53" i="7"/>
  <c r="L53" i="7"/>
  <c r="K53" i="7"/>
  <c r="J53" i="7"/>
  <c r="S52" i="7"/>
  <c r="L52" i="7"/>
  <c r="K52" i="7"/>
  <c r="J52" i="7"/>
  <c r="S51" i="7"/>
  <c r="L51" i="7"/>
  <c r="K51" i="7"/>
  <c r="J51" i="7"/>
  <c r="S50" i="7"/>
  <c r="L50" i="7"/>
  <c r="K50" i="7"/>
  <c r="J50" i="7"/>
  <c r="S49" i="7"/>
  <c r="L49" i="7"/>
  <c r="K49" i="7"/>
  <c r="J49" i="7"/>
  <c r="S48" i="7"/>
  <c r="L48" i="7"/>
  <c r="K48" i="7"/>
  <c r="J48" i="7"/>
  <c r="S47" i="7"/>
  <c r="L47" i="7"/>
  <c r="K47" i="7"/>
  <c r="J47" i="7"/>
  <c r="S46" i="7"/>
  <c r="L46" i="7"/>
  <c r="K46" i="7"/>
  <c r="J46" i="7"/>
  <c r="S45" i="7"/>
  <c r="L45" i="7"/>
  <c r="K45" i="7"/>
  <c r="J45" i="7"/>
  <c r="S44" i="7"/>
  <c r="L44" i="7"/>
  <c r="K44" i="7"/>
  <c r="J44" i="7"/>
  <c r="S43" i="7"/>
  <c r="L43" i="7"/>
  <c r="K43" i="7"/>
  <c r="J43" i="7"/>
  <c r="S42" i="7"/>
  <c r="L42" i="7"/>
  <c r="K42" i="7"/>
  <c r="J42" i="7"/>
  <c r="S41" i="7"/>
  <c r="L41" i="7"/>
  <c r="K41" i="7"/>
  <c r="J41" i="7"/>
  <c r="S40" i="7"/>
  <c r="L40" i="7"/>
  <c r="K40" i="7"/>
  <c r="J40" i="7"/>
  <c r="S39" i="7"/>
  <c r="L39" i="7"/>
  <c r="K39" i="7"/>
  <c r="J39" i="7"/>
  <c r="S38" i="7"/>
  <c r="L38" i="7"/>
  <c r="K38" i="7"/>
  <c r="J38" i="7"/>
  <c r="S37" i="7"/>
  <c r="L37" i="7"/>
  <c r="K37" i="7"/>
  <c r="J37" i="7"/>
  <c r="S36" i="7"/>
  <c r="L36" i="7"/>
  <c r="K36" i="7"/>
  <c r="J36" i="7"/>
  <c r="S35" i="7"/>
  <c r="L35" i="7"/>
  <c r="K35" i="7"/>
  <c r="J35" i="7"/>
  <c r="S34" i="7"/>
  <c r="L34" i="7"/>
  <c r="K34" i="7"/>
  <c r="J34" i="7"/>
  <c r="S33" i="7"/>
  <c r="L33" i="7"/>
  <c r="E5" i="7" s="1"/>
  <c r="K33" i="7"/>
  <c r="J33" i="7"/>
  <c r="Q30" i="7"/>
  <c r="P30" i="7"/>
  <c r="O30" i="7"/>
  <c r="N30" i="7"/>
  <c r="M30" i="7"/>
  <c r="L30" i="7"/>
  <c r="K30" i="7"/>
  <c r="Q29" i="7"/>
  <c r="P29" i="7"/>
  <c r="O29" i="7"/>
  <c r="N29" i="7"/>
  <c r="M29" i="7"/>
  <c r="L29" i="7"/>
  <c r="K29" i="7"/>
  <c r="Q28" i="7"/>
  <c r="P28" i="7"/>
  <c r="O28" i="7"/>
  <c r="N28" i="7"/>
  <c r="S28" i="7" s="1"/>
  <c r="M28" i="7"/>
  <c r="L28" i="7"/>
  <c r="K28" i="7"/>
  <c r="R27" i="7"/>
  <c r="P27" i="7"/>
  <c r="O27" i="7"/>
  <c r="N27" i="7"/>
  <c r="M27" i="7"/>
  <c r="L27" i="7"/>
  <c r="K27" i="7"/>
  <c r="R26" i="7"/>
  <c r="P26" i="7"/>
  <c r="O26" i="7"/>
  <c r="N26" i="7"/>
  <c r="M26" i="7"/>
  <c r="L26" i="7"/>
  <c r="K26" i="7"/>
  <c r="R25" i="7"/>
  <c r="P25" i="7"/>
  <c r="O25" i="7"/>
  <c r="N25" i="7"/>
  <c r="M25" i="7"/>
  <c r="L25" i="7"/>
  <c r="S25" i="7" s="1"/>
  <c r="K25" i="7"/>
  <c r="R24" i="7"/>
  <c r="Q24" i="7"/>
  <c r="O24" i="7"/>
  <c r="N24" i="7"/>
  <c r="M24" i="7"/>
  <c r="L24" i="7"/>
  <c r="K24" i="7"/>
  <c r="R23" i="7"/>
  <c r="Q23" i="7"/>
  <c r="O23" i="7"/>
  <c r="N23" i="7"/>
  <c r="M23" i="7"/>
  <c r="L23" i="7"/>
  <c r="K23" i="7"/>
  <c r="S22" i="7"/>
  <c r="R22" i="7"/>
  <c r="Q22" i="7"/>
  <c r="O22" i="7"/>
  <c r="N22" i="7"/>
  <c r="M22" i="7"/>
  <c r="L22" i="7"/>
  <c r="K22" i="7"/>
  <c r="R21" i="7"/>
  <c r="Q21" i="7"/>
  <c r="P21" i="7"/>
  <c r="N21" i="7"/>
  <c r="M21" i="7"/>
  <c r="L21" i="7"/>
  <c r="K21" i="7"/>
  <c r="R20" i="7"/>
  <c r="Q20" i="7"/>
  <c r="P20" i="7"/>
  <c r="N20" i="7"/>
  <c r="M20" i="7"/>
  <c r="L20" i="7"/>
  <c r="K20" i="7"/>
  <c r="R19" i="7"/>
  <c r="Q19" i="7"/>
  <c r="P19" i="7"/>
  <c r="N19" i="7"/>
  <c r="M19" i="7"/>
  <c r="L19" i="7"/>
  <c r="K19" i="7"/>
  <c r="S19" i="7" s="1"/>
  <c r="R18" i="7"/>
  <c r="Q18" i="7"/>
  <c r="P18" i="7"/>
  <c r="O18" i="7"/>
  <c r="M18" i="7"/>
  <c r="L18" i="7"/>
  <c r="K18" i="7"/>
  <c r="R17" i="7"/>
  <c r="Q17" i="7"/>
  <c r="P17" i="7"/>
  <c r="O17" i="7"/>
  <c r="M17" i="7"/>
  <c r="L17" i="7"/>
  <c r="K17" i="7"/>
  <c r="R16" i="7"/>
  <c r="Q16" i="7"/>
  <c r="P16" i="7"/>
  <c r="O16" i="7"/>
  <c r="M16" i="7"/>
  <c r="L16" i="7"/>
  <c r="K16" i="7"/>
  <c r="R15" i="7"/>
  <c r="Q15" i="7"/>
  <c r="P15" i="7"/>
  <c r="O15" i="7"/>
  <c r="N15" i="7"/>
  <c r="L15" i="7"/>
  <c r="K15" i="7"/>
  <c r="R14" i="7"/>
  <c r="Q14" i="7"/>
  <c r="P14" i="7"/>
  <c r="O14" i="7"/>
  <c r="N14" i="7"/>
  <c r="L14" i="7"/>
  <c r="K14" i="7"/>
  <c r="R13" i="7"/>
  <c r="Q13" i="7"/>
  <c r="P13" i="7"/>
  <c r="O13" i="7"/>
  <c r="N13" i="7"/>
  <c r="L13" i="7"/>
  <c r="K13" i="7"/>
  <c r="R12" i="7"/>
  <c r="Q12" i="7"/>
  <c r="P12" i="7"/>
  <c r="O12" i="7"/>
  <c r="N12" i="7"/>
  <c r="M12" i="7"/>
  <c r="K12" i="7"/>
  <c r="R11" i="7"/>
  <c r="Q11" i="7"/>
  <c r="P11" i="7"/>
  <c r="O11" i="7"/>
  <c r="N11" i="7"/>
  <c r="M11" i="7"/>
  <c r="K11" i="7"/>
  <c r="R10" i="7"/>
  <c r="Q10" i="7"/>
  <c r="P10" i="7"/>
  <c r="O10" i="7"/>
  <c r="N10" i="7"/>
  <c r="S10" i="7" s="1"/>
  <c r="M10" i="7"/>
  <c r="K10" i="7"/>
  <c r="R9" i="7"/>
  <c r="Q9" i="7"/>
  <c r="P9" i="7"/>
  <c r="O9" i="7"/>
  <c r="N9" i="7"/>
  <c r="M9" i="7"/>
  <c r="L9" i="7"/>
  <c r="R8" i="7"/>
  <c r="Q8" i="7"/>
  <c r="P8" i="7"/>
  <c r="O8" i="7"/>
  <c r="N8" i="7"/>
  <c r="M8" i="7"/>
  <c r="L8" i="7"/>
  <c r="R7" i="7"/>
  <c r="Q7" i="7"/>
  <c r="P7" i="7"/>
  <c r="O7" i="7"/>
  <c r="N7" i="7"/>
  <c r="M7" i="7"/>
  <c r="L7" i="7"/>
  <c r="C5" i="7"/>
  <c r="L1" i="7"/>
  <c r="S60" i="6"/>
  <c r="L60" i="6"/>
  <c r="K60" i="6"/>
  <c r="J60" i="6"/>
  <c r="S59" i="6"/>
  <c r="L59" i="6"/>
  <c r="K59" i="6"/>
  <c r="J59" i="6"/>
  <c r="S58" i="6"/>
  <c r="L58" i="6"/>
  <c r="K58" i="6"/>
  <c r="J58" i="6"/>
  <c r="S57" i="6"/>
  <c r="L57" i="6"/>
  <c r="K57" i="6"/>
  <c r="J57" i="6"/>
  <c r="S56" i="6"/>
  <c r="L56" i="6"/>
  <c r="K56" i="6"/>
  <c r="J56" i="6"/>
  <c r="S55" i="6"/>
  <c r="L55" i="6"/>
  <c r="K55" i="6"/>
  <c r="J55" i="6"/>
  <c r="S54" i="6"/>
  <c r="L54" i="6"/>
  <c r="K54" i="6"/>
  <c r="J54" i="6"/>
  <c r="S53" i="6"/>
  <c r="L53" i="6"/>
  <c r="K53" i="6"/>
  <c r="J53" i="6"/>
  <c r="S52" i="6"/>
  <c r="L52" i="6"/>
  <c r="K52" i="6"/>
  <c r="J52" i="6"/>
  <c r="S51" i="6"/>
  <c r="L51" i="6"/>
  <c r="K51" i="6"/>
  <c r="J51" i="6"/>
  <c r="S50" i="6"/>
  <c r="L50" i="6"/>
  <c r="K50" i="6"/>
  <c r="J50" i="6"/>
  <c r="S49" i="6"/>
  <c r="L49" i="6"/>
  <c r="K49" i="6"/>
  <c r="J49" i="6"/>
  <c r="S48" i="6"/>
  <c r="L48" i="6"/>
  <c r="K48" i="6"/>
  <c r="J48" i="6"/>
  <c r="S47" i="6"/>
  <c r="L47" i="6"/>
  <c r="K47" i="6"/>
  <c r="J47" i="6"/>
  <c r="S46" i="6"/>
  <c r="L46" i="6"/>
  <c r="K46" i="6"/>
  <c r="J46" i="6"/>
  <c r="S45" i="6"/>
  <c r="L45" i="6"/>
  <c r="K45" i="6"/>
  <c r="J45" i="6"/>
  <c r="S44" i="6"/>
  <c r="L44" i="6"/>
  <c r="K44" i="6"/>
  <c r="J44" i="6"/>
  <c r="S43" i="6"/>
  <c r="L43" i="6"/>
  <c r="K43" i="6"/>
  <c r="J43" i="6"/>
  <c r="S42" i="6"/>
  <c r="L42" i="6"/>
  <c r="K42" i="6"/>
  <c r="J42" i="6"/>
  <c r="S41" i="6"/>
  <c r="L41" i="6"/>
  <c r="K41" i="6"/>
  <c r="J41" i="6"/>
  <c r="S40" i="6"/>
  <c r="L40" i="6"/>
  <c r="K40" i="6"/>
  <c r="J40" i="6"/>
  <c r="S39" i="6"/>
  <c r="L39" i="6"/>
  <c r="K39" i="6"/>
  <c r="J39" i="6"/>
  <c r="S38" i="6"/>
  <c r="L38" i="6"/>
  <c r="K38" i="6"/>
  <c r="J38" i="6"/>
  <c r="S37" i="6"/>
  <c r="L37" i="6"/>
  <c r="K37" i="6"/>
  <c r="J37" i="6"/>
  <c r="S36" i="6"/>
  <c r="L36" i="6"/>
  <c r="K36" i="6"/>
  <c r="J36" i="6"/>
  <c r="S35" i="6"/>
  <c r="L35" i="6"/>
  <c r="K35" i="6"/>
  <c r="J35" i="6"/>
  <c r="S34" i="6"/>
  <c r="L34" i="6"/>
  <c r="K34" i="6"/>
  <c r="J34" i="6"/>
  <c r="S33" i="6"/>
  <c r="L33" i="6"/>
  <c r="K33" i="6"/>
  <c r="J33" i="6"/>
  <c r="Q30" i="6"/>
  <c r="P30" i="6"/>
  <c r="O30" i="6"/>
  <c r="N30" i="6"/>
  <c r="M30" i="6"/>
  <c r="L30" i="6"/>
  <c r="K30" i="6"/>
  <c r="Q29" i="6"/>
  <c r="P29" i="6"/>
  <c r="O29" i="6"/>
  <c r="N29" i="6"/>
  <c r="M29" i="6"/>
  <c r="L29" i="6"/>
  <c r="K29" i="6"/>
  <c r="Q28" i="6"/>
  <c r="P28" i="6"/>
  <c r="O28" i="6"/>
  <c r="N28" i="6"/>
  <c r="M28" i="6"/>
  <c r="L28" i="6"/>
  <c r="K28" i="6"/>
  <c r="R27" i="6"/>
  <c r="P27" i="6"/>
  <c r="O27" i="6"/>
  <c r="N27" i="6"/>
  <c r="M27" i="6"/>
  <c r="L27" i="6"/>
  <c r="K27" i="6"/>
  <c r="R26" i="6"/>
  <c r="P26" i="6"/>
  <c r="O26" i="6"/>
  <c r="N26" i="6"/>
  <c r="M26" i="6"/>
  <c r="L26" i="6"/>
  <c r="K26" i="6"/>
  <c r="T25" i="6"/>
  <c r="R25" i="6"/>
  <c r="P25" i="6"/>
  <c r="O25" i="6"/>
  <c r="N25" i="6"/>
  <c r="M25" i="6"/>
  <c r="L25" i="6"/>
  <c r="K25" i="6"/>
  <c r="R24" i="6"/>
  <c r="Q24" i="6"/>
  <c r="O24" i="6"/>
  <c r="N24" i="6"/>
  <c r="M24" i="6"/>
  <c r="L24" i="6"/>
  <c r="K24" i="6"/>
  <c r="R23" i="6"/>
  <c r="Q23" i="6"/>
  <c r="O23" i="6"/>
  <c r="N23" i="6"/>
  <c r="M23" i="6"/>
  <c r="L23" i="6"/>
  <c r="K23" i="6"/>
  <c r="T22" i="6"/>
  <c r="S22" i="6"/>
  <c r="R22" i="6"/>
  <c r="Q22" i="6"/>
  <c r="O22" i="6"/>
  <c r="N22" i="6"/>
  <c r="M22" i="6"/>
  <c r="L22" i="6"/>
  <c r="K22" i="6"/>
  <c r="R21" i="6"/>
  <c r="Q21" i="6"/>
  <c r="P21" i="6"/>
  <c r="N21" i="6"/>
  <c r="M21" i="6"/>
  <c r="L21" i="6"/>
  <c r="K21" i="6"/>
  <c r="R20" i="6"/>
  <c r="Q20" i="6"/>
  <c r="P20" i="6"/>
  <c r="N20" i="6"/>
  <c r="M20" i="6"/>
  <c r="L20" i="6"/>
  <c r="K20" i="6"/>
  <c r="R19" i="6"/>
  <c r="Q19" i="6"/>
  <c r="P19" i="6"/>
  <c r="N19" i="6"/>
  <c r="M19" i="6"/>
  <c r="L19" i="6"/>
  <c r="K19" i="6"/>
  <c r="S19" i="6" s="1"/>
  <c r="R18" i="6"/>
  <c r="Q18" i="6"/>
  <c r="P18" i="6"/>
  <c r="O18" i="6"/>
  <c r="M18" i="6"/>
  <c r="L18" i="6"/>
  <c r="K18" i="6"/>
  <c r="R17" i="6"/>
  <c r="Q17" i="6"/>
  <c r="P17" i="6"/>
  <c r="O17" i="6"/>
  <c r="M17" i="6"/>
  <c r="L17" i="6"/>
  <c r="K17" i="6"/>
  <c r="T16" i="6"/>
  <c r="R16" i="6"/>
  <c r="Q16" i="6"/>
  <c r="P16" i="6"/>
  <c r="O16" i="6"/>
  <c r="M16" i="6"/>
  <c r="L16" i="6"/>
  <c r="K16" i="6"/>
  <c r="R15" i="6"/>
  <c r="Q15" i="6"/>
  <c r="P15" i="6"/>
  <c r="O15" i="6"/>
  <c r="N15" i="6"/>
  <c r="L15" i="6"/>
  <c r="K15" i="6"/>
  <c r="R14" i="6"/>
  <c r="Q14" i="6"/>
  <c r="P14" i="6"/>
  <c r="O14" i="6"/>
  <c r="N14" i="6"/>
  <c r="L14" i="6"/>
  <c r="K14" i="6"/>
  <c r="R13" i="6"/>
  <c r="Q13" i="6"/>
  <c r="P13" i="6"/>
  <c r="O13" i="6"/>
  <c r="N13" i="6"/>
  <c r="S13" i="6" s="1"/>
  <c r="L13" i="6"/>
  <c r="K13" i="6"/>
  <c r="R12" i="6"/>
  <c r="Q12" i="6"/>
  <c r="P12" i="6"/>
  <c r="O12" i="6"/>
  <c r="N12" i="6"/>
  <c r="M12" i="6"/>
  <c r="K12" i="6"/>
  <c r="R11" i="6"/>
  <c r="Q11" i="6"/>
  <c r="P11" i="6"/>
  <c r="O11" i="6"/>
  <c r="N11" i="6"/>
  <c r="M11" i="6"/>
  <c r="K11" i="6"/>
  <c r="R10" i="6"/>
  <c r="Q10" i="6"/>
  <c r="P10" i="6"/>
  <c r="O10" i="6"/>
  <c r="N10" i="6"/>
  <c r="M10" i="6"/>
  <c r="K10" i="6"/>
  <c r="S10" i="6" s="1"/>
  <c r="R9" i="6"/>
  <c r="Q9" i="6"/>
  <c r="P9" i="6"/>
  <c r="O9" i="6"/>
  <c r="N9" i="6"/>
  <c r="M9" i="6"/>
  <c r="L9" i="6"/>
  <c r="R8" i="6"/>
  <c r="Q8" i="6"/>
  <c r="P8" i="6"/>
  <c r="O8" i="6"/>
  <c r="N8" i="6"/>
  <c r="M8" i="6"/>
  <c r="L8" i="6"/>
  <c r="T7" i="6"/>
  <c r="S7" i="6"/>
  <c r="R7" i="6"/>
  <c r="Q7" i="6"/>
  <c r="P7" i="6"/>
  <c r="O7" i="6"/>
  <c r="N7" i="6"/>
  <c r="M7" i="6"/>
  <c r="L7" i="6"/>
  <c r="E5" i="6"/>
  <c r="C5" i="6"/>
  <c r="L1" i="6"/>
  <c r="S60" i="5"/>
  <c r="L60" i="5"/>
  <c r="K60" i="5"/>
  <c r="J60" i="5"/>
  <c r="S59" i="5"/>
  <c r="L59" i="5"/>
  <c r="K59" i="5"/>
  <c r="J59" i="5"/>
  <c r="S58" i="5"/>
  <c r="L58" i="5"/>
  <c r="K58" i="5"/>
  <c r="J58" i="5"/>
  <c r="S57" i="5"/>
  <c r="L57" i="5"/>
  <c r="K57" i="5"/>
  <c r="J57" i="5"/>
  <c r="S56" i="5"/>
  <c r="L56" i="5"/>
  <c r="K56" i="5"/>
  <c r="J56" i="5"/>
  <c r="S55" i="5"/>
  <c r="L55" i="5"/>
  <c r="K55" i="5"/>
  <c r="J55" i="5"/>
  <c r="S54" i="5"/>
  <c r="L54" i="5"/>
  <c r="K54" i="5"/>
  <c r="J54" i="5"/>
  <c r="S53" i="5"/>
  <c r="L53" i="5"/>
  <c r="K53" i="5"/>
  <c r="J53" i="5"/>
  <c r="S52" i="5"/>
  <c r="L52" i="5"/>
  <c r="K52" i="5"/>
  <c r="J52" i="5"/>
  <c r="S51" i="5"/>
  <c r="L51" i="5"/>
  <c r="K51" i="5"/>
  <c r="J51" i="5"/>
  <c r="S50" i="5"/>
  <c r="L50" i="5"/>
  <c r="K50" i="5"/>
  <c r="J50" i="5"/>
  <c r="S49" i="5"/>
  <c r="L49" i="5"/>
  <c r="K49" i="5"/>
  <c r="J49" i="5"/>
  <c r="S48" i="5"/>
  <c r="L48" i="5"/>
  <c r="K48" i="5"/>
  <c r="J48" i="5"/>
  <c r="S47" i="5"/>
  <c r="L47" i="5"/>
  <c r="K47" i="5"/>
  <c r="J47" i="5"/>
  <c r="S46" i="5"/>
  <c r="L46" i="5"/>
  <c r="K46" i="5"/>
  <c r="J46" i="5"/>
  <c r="S45" i="5"/>
  <c r="L45" i="5"/>
  <c r="K45" i="5"/>
  <c r="J45" i="5"/>
  <c r="S44" i="5"/>
  <c r="L44" i="5"/>
  <c r="K44" i="5"/>
  <c r="J44" i="5"/>
  <c r="S43" i="5"/>
  <c r="L43" i="5"/>
  <c r="K43" i="5"/>
  <c r="J43" i="5"/>
  <c r="S42" i="5"/>
  <c r="L42" i="5"/>
  <c r="K42" i="5"/>
  <c r="J42" i="5"/>
  <c r="S41" i="5"/>
  <c r="L41" i="5"/>
  <c r="K41" i="5"/>
  <c r="J41" i="5"/>
  <c r="S40" i="5"/>
  <c r="L40" i="5"/>
  <c r="K40" i="5"/>
  <c r="J40" i="5"/>
  <c r="S39" i="5"/>
  <c r="L39" i="5"/>
  <c r="K39" i="5"/>
  <c r="J39" i="5"/>
  <c r="S38" i="5"/>
  <c r="L38" i="5"/>
  <c r="K38" i="5"/>
  <c r="J38" i="5"/>
  <c r="S37" i="5"/>
  <c r="L37" i="5"/>
  <c r="K37" i="5"/>
  <c r="J37" i="5"/>
  <c r="S36" i="5"/>
  <c r="L36" i="5"/>
  <c r="K36" i="5"/>
  <c r="J36" i="5"/>
  <c r="S35" i="5"/>
  <c r="L35" i="5"/>
  <c r="K35" i="5"/>
  <c r="J35" i="5"/>
  <c r="S34" i="5"/>
  <c r="L34" i="5"/>
  <c r="K34" i="5"/>
  <c r="J34" i="5"/>
  <c r="S33" i="5"/>
  <c r="L33" i="5"/>
  <c r="E5" i="5" s="1"/>
  <c r="K33" i="5"/>
  <c r="J33" i="5"/>
  <c r="Q30" i="5"/>
  <c r="P30" i="5"/>
  <c r="O30" i="5"/>
  <c r="N30" i="5"/>
  <c r="M30" i="5"/>
  <c r="L30" i="5"/>
  <c r="K30" i="5"/>
  <c r="Q29" i="5"/>
  <c r="P29" i="5"/>
  <c r="O29" i="5"/>
  <c r="N29" i="5"/>
  <c r="M29" i="5"/>
  <c r="L29" i="5"/>
  <c r="K29" i="5"/>
  <c r="Q28" i="5"/>
  <c r="P28" i="5"/>
  <c r="O28" i="5"/>
  <c r="N28" i="5"/>
  <c r="M28" i="5"/>
  <c r="L28" i="5"/>
  <c r="K28" i="5"/>
  <c r="S28" i="5" s="1"/>
  <c r="R27" i="5"/>
  <c r="P27" i="5"/>
  <c r="O27" i="5"/>
  <c r="N27" i="5"/>
  <c r="M27" i="5"/>
  <c r="L27" i="5"/>
  <c r="K27" i="5"/>
  <c r="R26" i="5"/>
  <c r="P26" i="5"/>
  <c r="O26" i="5"/>
  <c r="N26" i="5"/>
  <c r="M26" i="5"/>
  <c r="L26" i="5"/>
  <c r="K26" i="5"/>
  <c r="R25" i="5"/>
  <c r="S25" i="5" s="1"/>
  <c r="P25" i="5"/>
  <c r="O25" i="5"/>
  <c r="N25" i="5"/>
  <c r="M25" i="5"/>
  <c r="L25" i="5"/>
  <c r="K25" i="5"/>
  <c r="R24" i="5"/>
  <c r="Q24" i="5"/>
  <c r="O24" i="5"/>
  <c r="N24" i="5"/>
  <c r="M24" i="5"/>
  <c r="L24" i="5"/>
  <c r="K24" i="5"/>
  <c r="R23" i="5"/>
  <c r="Q23" i="5"/>
  <c r="O23" i="5"/>
  <c r="N23" i="5"/>
  <c r="M23" i="5"/>
  <c r="L23" i="5"/>
  <c r="K23" i="5"/>
  <c r="R22" i="5"/>
  <c r="Q22" i="5"/>
  <c r="O22" i="5"/>
  <c r="N22" i="5"/>
  <c r="M22" i="5"/>
  <c r="L22" i="5"/>
  <c r="S22" i="5" s="1"/>
  <c r="K22" i="5"/>
  <c r="R21" i="5"/>
  <c r="Q21" i="5"/>
  <c r="P21" i="5"/>
  <c r="N21" i="5"/>
  <c r="M21" i="5"/>
  <c r="L21" i="5"/>
  <c r="K21" i="5"/>
  <c r="R20" i="5"/>
  <c r="Q20" i="5"/>
  <c r="P20" i="5"/>
  <c r="N20" i="5"/>
  <c r="M20" i="5"/>
  <c r="L20" i="5"/>
  <c r="K20" i="5"/>
  <c r="S19" i="5"/>
  <c r="R19" i="5"/>
  <c r="Q19" i="5"/>
  <c r="P19" i="5"/>
  <c r="N19" i="5"/>
  <c r="M19" i="5"/>
  <c r="L19" i="5"/>
  <c r="K19" i="5"/>
  <c r="R18" i="5"/>
  <c r="Q18" i="5"/>
  <c r="P18" i="5"/>
  <c r="O18" i="5"/>
  <c r="M18" i="5"/>
  <c r="L18" i="5"/>
  <c r="K18" i="5"/>
  <c r="R17" i="5"/>
  <c r="Q17" i="5"/>
  <c r="P17" i="5"/>
  <c r="O17" i="5"/>
  <c r="M17" i="5"/>
  <c r="L17" i="5"/>
  <c r="K17" i="5"/>
  <c r="R16" i="5"/>
  <c r="Q16" i="5"/>
  <c r="P16" i="5"/>
  <c r="O16" i="5"/>
  <c r="M16" i="5"/>
  <c r="L16" i="5"/>
  <c r="K16" i="5"/>
  <c r="R15" i="5"/>
  <c r="Q15" i="5"/>
  <c r="P15" i="5"/>
  <c r="O15" i="5"/>
  <c r="N15" i="5"/>
  <c r="L15" i="5"/>
  <c r="K15" i="5"/>
  <c r="R14" i="5"/>
  <c r="Q14" i="5"/>
  <c r="P14" i="5"/>
  <c r="O14" i="5"/>
  <c r="N14" i="5"/>
  <c r="L14" i="5"/>
  <c r="K14" i="5"/>
  <c r="R13" i="5"/>
  <c r="Q13" i="5"/>
  <c r="P13" i="5"/>
  <c r="O13" i="5"/>
  <c r="S13" i="5" s="1"/>
  <c r="N13" i="5"/>
  <c r="L13" i="5"/>
  <c r="K13" i="5"/>
  <c r="R12" i="5"/>
  <c r="Q12" i="5"/>
  <c r="P12" i="5"/>
  <c r="O12" i="5"/>
  <c r="N12" i="5"/>
  <c r="M12" i="5"/>
  <c r="K12" i="5"/>
  <c r="R11" i="5"/>
  <c r="Q11" i="5"/>
  <c r="P11" i="5"/>
  <c r="O11" i="5"/>
  <c r="N11" i="5"/>
  <c r="M11" i="5"/>
  <c r="K11" i="5"/>
  <c r="R10" i="5"/>
  <c r="Q10" i="5"/>
  <c r="P10" i="5"/>
  <c r="O10" i="5"/>
  <c r="N10" i="5"/>
  <c r="M10" i="5"/>
  <c r="S10" i="5" s="1"/>
  <c r="K10" i="5"/>
  <c r="R9" i="5"/>
  <c r="Q9" i="5"/>
  <c r="P9" i="5"/>
  <c r="O9" i="5"/>
  <c r="N9" i="5"/>
  <c r="M9" i="5"/>
  <c r="L9" i="5"/>
  <c r="R8" i="5"/>
  <c r="Q8" i="5"/>
  <c r="P8" i="5"/>
  <c r="O8" i="5"/>
  <c r="N8" i="5"/>
  <c r="M8" i="5"/>
  <c r="L8" i="5"/>
  <c r="S7" i="5"/>
  <c r="R7" i="5"/>
  <c r="Q7" i="5"/>
  <c r="P7" i="5"/>
  <c r="O7" i="5"/>
  <c r="N7" i="5"/>
  <c r="M7" i="5"/>
  <c r="L7" i="5"/>
  <c r="C5" i="5"/>
  <c r="L1" i="5"/>
  <c r="S60" i="4"/>
  <c r="L60" i="4"/>
  <c r="K60" i="4"/>
  <c r="J60" i="4"/>
  <c r="S59" i="4"/>
  <c r="L59" i="4"/>
  <c r="K59" i="4"/>
  <c r="J59" i="4"/>
  <c r="S58" i="4"/>
  <c r="L58" i="4"/>
  <c r="K58" i="4"/>
  <c r="J58" i="4"/>
  <c r="S57" i="4"/>
  <c r="L57" i="4"/>
  <c r="K57" i="4"/>
  <c r="J57" i="4"/>
  <c r="S56" i="4"/>
  <c r="L56" i="4"/>
  <c r="K56" i="4"/>
  <c r="J56" i="4"/>
  <c r="S55" i="4"/>
  <c r="L55" i="4"/>
  <c r="K55" i="4"/>
  <c r="J55" i="4"/>
  <c r="S54" i="4"/>
  <c r="L54" i="4"/>
  <c r="K54" i="4"/>
  <c r="J54" i="4"/>
  <c r="S53" i="4"/>
  <c r="L53" i="4"/>
  <c r="K53" i="4"/>
  <c r="J53" i="4"/>
  <c r="S52" i="4"/>
  <c r="L52" i="4"/>
  <c r="K52" i="4"/>
  <c r="J52" i="4"/>
  <c r="S51" i="4"/>
  <c r="L51" i="4"/>
  <c r="K51" i="4"/>
  <c r="J51" i="4"/>
  <c r="S50" i="4"/>
  <c r="L50" i="4"/>
  <c r="K50" i="4"/>
  <c r="J50" i="4"/>
  <c r="S49" i="4"/>
  <c r="L49" i="4"/>
  <c r="K49" i="4"/>
  <c r="J49" i="4"/>
  <c r="S48" i="4"/>
  <c r="L48" i="4"/>
  <c r="K48" i="4"/>
  <c r="J48" i="4"/>
  <c r="S47" i="4"/>
  <c r="L47" i="4"/>
  <c r="K47" i="4"/>
  <c r="J47" i="4"/>
  <c r="S46" i="4"/>
  <c r="L46" i="4"/>
  <c r="K46" i="4"/>
  <c r="J46" i="4"/>
  <c r="S45" i="4"/>
  <c r="L45" i="4"/>
  <c r="K45" i="4"/>
  <c r="J45" i="4"/>
  <c r="S44" i="4"/>
  <c r="L44" i="4"/>
  <c r="K44" i="4"/>
  <c r="J44" i="4"/>
  <c r="S43" i="4"/>
  <c r="L43" i="4"/>
  <c r="K43" i="4"/>
  <c r="J43" i="4"/>
  <c r="S42" i="4"/>
  <c r="L42" i="4"/>
  <c r="K42" i="4"/>
  <c r="J42" i="4"/>
  <c r="S41" i="4"/>
  <c r="L41" i="4"/>
  <c r="K41" i="4"/>
  <c r="J41" i="4"/>
  <c r="S40" i="4"/>
  <c r="L40" i="4"/>
  <c r="K40" i="4"/>
  <c r="J40" i="4"/>
  <c r="S39" i="4"/>
  <c r="L39" i="4"/>
  <c r="K39" i="4"/>
  <c r="J39" i="4"/>
  <c r="S38" i="4"/>
  <c r="L38" i="4"/>
  <c r="K38" i="4"/>
  <c r="J38" i="4"/>
  <c r="S37" i="4"/>
  <c r="L37" i="4"/>
  <c r="K37" i="4"/>
  <c r="J37" i="4"/>
  <c r="S36" i="4"/>
  <c r="L36" i="4"/>
  <c r="K36" i="4"/>
  <c r="J36" i="4"/>
  <c r="S35" i="4"/>
  <c r="L35" i="4"/>
  <c r="K35" i="4"/>
  <c r="J35" i="4"/>
  <c r="S34" i="4"/>
  <c r="L34" i="4"/>
  <c r="K34" i="4"/>
  <c r="J34" i="4"/>
  <c r="S33" i="4"/>
  <c r="L33" i="4"/>
  <c r="K33" i="4"/>
  <c r="J33" i="4"/>
  <c r="Q30" i="4"/>
  <c r="P30" i="4"/>
  <c r="O30" i="4"/>
  <c r="N30" i="4"/>
  <c r="M30" i="4"/>
  <c r="L30" i="4"/>
  <c r="K30" i="4"/>
  <c r="Q29" i="4"/>
  <c r="P29" i="4"/>
  <c r="O29" i="4"/>
  <c r="N29" i="4"/>
  <c r="M29" i="4"/>
  <c r="L29" i="4"/>
  <c r="K29" i="4"/>
  <c r="Q28" i="4"/>
  <c r="P28" i="4"/>
  <c r="O28" i="4"/>
  <c r="N28" i="4"/>
  <c r="M28" i="4"/>
  <c r="L28" i="4"/>
  <c r="K28" i="4"/>
  <c r="S28" i="4" s="1"/>
  <c r="R27" i="4"/>
  <c r="P27" i="4"/>
  <c r="O27" i="4"/>
  <c r="N27" i="4"/>
  <c r="M27" i="4"/>
  <c r="L27" i="4"/>
  <c r="K27" i="4"/>
  <c r="R26" i="4"/>
  <c r="P26" i="4"/>
  <c r="O26" i="4"/>
  <c r="N26" i="4"/>
  <c r="M26" i="4"/>
  <c r="L26" i="4"/>
  <c r="K26" i="4"/>
  <c r="R25" i="4"/>
  <c r="P25" i="4"/>
  <c r="O25" i="4"/>
  <c r="N25" i="4"/>
  <c r="M25" i="4"/>
  <c r="L25" i="4"/>
  <c r="K25" i="4"/>
  <c r="R24" i="4"/>
  <c r="Q24" i="4"/>
  <c r="O24" i="4"/>
  <c r="N24" i="4"/>
  <c r="M24" i="4"/>
  <c r="L24" i="4"/>
  <c r="K24" i="4"/>
  <c r="R23" i="4"/>
  <c r="Q23" i="4"/>
  <c r="O23" i="4"/>
  <c r="N23" i="4"/>
  <c r="M23" i="4"/>
  <c r="L23" i="4"/>
  <c r="K23" i="4"/>
  <c r="R22" i="4"/>
  <c r="Q22" i="4"/>
  <c r="O22" i="4"/>
  <c r="N22" i="4"/>
  <c r="M22" i="4"/>
  <c r="L22" i="4"/>
  <c r="K22" i="4"/>
  <c r="S22" i="4" s="1"/>
  <c r="R21" i="4"/>
  <c r="Q21" i="4"/>
  <c r="P21" i="4"/>
  <c r="N21" i="4"/>
  <c r="M21" i="4"/>
  <c r="L21" i="4"/>
  <c r="K21" i="4"/>
  <c r="R20" i="4"/>
  <c r="Q20" i="4"/>
  <c r="P20" i="4"/>
  <c r="N20" i="4"/>
  <c r="M20" i="4"/>
  <c r="L20" i="4"/>
  <c r="K20" i="4"/>
  <c r="R19" i="4"/>
  <c r="Q19" i="4"/>
  <c r="P19" i="4"/>
  <c r="N19" i="4"/>
  <c r="M19" i="4"/>
  <c r="L19" i="4"/>
  <c r="K19" i="4"/>
  <c r="R18" i="4"/>
  <c r="Q18" i="4"/>
  <c r="P18" i="4"/>
  <c r="O18" i="4"/>
  <c r="M18" i="4"/>
  <c r="L18" i="4"/>
  <c r="K18" i="4"/>
  <c r="R17" i="4"/>
  <c r="Q17" i="4"/>
  <c r="P17" i="4"/>
  <c r="O17" i="4"/>
  <c r="M17" i="4"/>
  <c r="L17" i="4"/>
  <c r="K17" i="4"/>
  <c r="R16" i="4"/>
  <c r="Q16" i="4"/>
  <c r="P16" i="4"/>
  <c r="O16" i="4"/>
  <c r="M16" i="4"/>
  <c r="L16" i="4"/>
  <c r="K16" i="4"/>
  <c r="R15" i="4"/>
  <c r="Q15" i="4"/>
  <c r="P15" i="4"/>
  <c r="O15" i="4"/>
  <c r="N15" i="4"/>
  <c r="L15" i="4"/>
  <c r="K15" i="4"/>
  <c r="R14" i="4"/>
  <c r="Q14" i="4"/>
  <c r="P14" i="4"/>
  <c r="O14" i="4"/>
  <c r="N14" i="4"/>
  <c r="L14" i="4"/>
  <c r="K14" i="4"/>
  <c r="R13" i="4"/>
  <c r="Q13" i="4"/>
  <c r="P13" i="4"/>
  <c r="O13" i="4"/>
  <c r="N13" i="4"/>
  <c r="L13" i="4"/>
  <c r="S13" i="4" s="1"/>
  <c r="K13" i="4"/>
  <c r="R12" i="4"/>
  <c r="Q12" i="4"/>
  <c r="P12" i="4"/>
  <c r="O12" i="4"/>
  <c r="N12" i="4"/>
  <c r="M12" i="4"/>
  <c r="K12" i="4"/>
  <c r="R11" i="4"/>
  <c r="Q11" i="4"/>
  <c r="P11" i="4"/>
  <c r="O11" i="4"/>
  <c r="N11" i="4"/>
  <c r="M11" i="4"/>
  <c r="K11" i="4"/>
  <c r="S10" i="4"/>
  <c r="R10" i="4"/>
  <c r="Q10" i="4"/>
  <c r="P10" i="4"/>
  <c r="O10" i="4"/>
  <c r="N10" i="4"/>
  <c r="M10" i="4"/>
  <c r="K10" i="4"/>
  <c r="R9" i="4"/>
  <c r="Q9" i="4"/>
  <c r="P9" i="4"/>
  <c r="O9" i="4"/>
  <c r="N9" i="4"/>
  <c r="M9" i="4"/>
  <c r="L9" i="4"/>
  <c r="R8" i="4"/>
  <c r="Q8" i="4"/>
  <c r="P8" i="4"/>
  <c r="O8" i="4"/>
  <c r="N8" i="4"/>
  <c r="M8" i="4"/>
  <c r="L8" i="4"/>
  <c r="R7" i="4"/>
  <c r="Q7" i="4"/>
  <c r="P7" i="4"/>
  <c r="O7" i="4"/>
  <c r="N7" i="4"/>
  <c r="M7" i="4"/>
  <c r="L7" i="4"/>
  <c r="C5" i="4"/>
  <c r="L1" i="4"/>
  <c r="S60" i="3"/>
  <c r="L60" i="3"/>
  <c r="K60" i="3"/>
  <c r="J60" i="3"/>
  <c r="S59" i="3"/>
  <c r="L59" i="3"/>
  <c r="K59" i="3"/>
  <c r="J59" i="3"/>
  <c r="S58" i="3"/>
  <c r="L58" i="3"/>
  <c r="K58" i="3"/>
  <c r="J58" i="3"/>
  <c r="S57" i="3"/>
  <c r="L57" i="3"/>
  <c r="K57" i="3"/>
  <c r="J57" i="3"/>
  <c r="S56" i="3"/>
  <c r="L56" i="3"/>
  <c r="K56" i="3"/>
  <c r="J56" i="3"/>
  <c r="S55" i="3"/>
  <c r="L55" i="3"/>
  <c r="K55" i="3"/>
  <c r="J55" i="3"/>
  <c r="S54" i="3"/>
  <c r="L54" i="3"/>
  <c r="K54" i="3"/>
  <c r="J54" i="3"/>
  <c r="S53" i="3"/>
  <c r="L53" i="3"/>
  <c r="K53" i="3"/>
  <c r="J53" i="3"/>
  <c r="S52" i="3"/>
  <c r="L52" i="3"/>
  <c r="K52" i="3"/>
  <c r="J52" i="3"/>
  <c r="S51" i="3"/>
  <c r="L51" i="3"/>
  <c r="K51" i="3"/>
  <c r="J51" i="3"/>
  <c r="S50" i="3"/>
  <c r="L50" i="3"/>
  <c r="K50" i="3"/>
  <c r="J50" i="3"/>
  <c r="S49" i="3"/>
  <c r="L49" i="3"/>
  <c r="K49" i="3"/>
  <c r="J49" i="3"/>
  <c r="S48" i="3"/>
  <c r="L48" i="3"/>
  <c r="K48" i="3"/>
  <c r="J48" i="3"/>
  <c r="S47" i="3"/>
  <c r="L47" i="3"/>
  <c r="K47" i="3"/>
  <c r="J47" i="3"/>
  <c r="S46" i="3"/>
  <c r="L46" i="3"/>
  <c r="K46" i="3"/>
  <c r="J46" i="3"/>
  <c r="S45" i="3"/>
  <c r="L45" i="3"/>
  <c r="K45" i="3"/>
  <c r="J45" i="3"/>
  <c r="S44" i="3"/>
  <c r="L44" i="3"/>
  <c r="K44" i="3"/>
  <c r="J44" i="3"/>
  <c r="S43" i="3"/>
  <c r="L43" i="3"/>
  <c r="K43" i="3"/>
  <c r="J43" i="3"/>
  <c r="S42" i="3"/>
  <c r="L42" i="3"/>
  <c r="K42" i="3"/>
  <c r="J42" i="3"/>
  <c r="S41" i="3"/>
  <c r="L41" i="3"/>
  <c r="K41" i="3"/>
  <c r="J41" i="3"/>
  <c r="S40" i="3"/>
  <c r="L40" i="3"/>
  <c r="K40" i="3"/>
  <c r="J40" i="3"/>
  <c r="S39" i="3"/>
  <c r="L39" i="3"/>
  <c r="K39" i="3"/>
  <c r="J39" i="3"/>
  <c r="S38" i="3"/>
  <c r="L38" i="3"/>
  <c r="K38" i="3"/>
  <c r="J38" i="3"/>
  <c r="S37" i="3"/>
  <c r="L37" i="3"/>
  <c r="K37" i="3"/>
  <c r="J37" i="3"/>
  <c r="S36" i="3"/>
  <c r="L36" i="3"/>
  <c r="K36" i="3"/>
  <c r="J36" i="3"/>
  <c r="S35" i="3"/>
  <c r="L35" i="3"/>
  <c r="K35" i="3"/>
  <c r="J35" i="3"/>
  <c r="S34" i="3"/>
  <c r="L34" i="3"/>
  <c r="K34" i="3"/>
  <c r="J34" i="3"/>
  <c r="S33" i="3"/>
  <c r="L33" i="3"/>
  <c r="E5" i="3" s="1"/>
  <c r="K33" i="3"/>
  <c r="J33" i="3"/>
  <c r="Q30" i="3"/>
  <c r="P30" i="3"/>
  <c r="O30" i="3"/>
  <c r="N30" i="3"/>
  <c r="M30" i="3"/>
  <c r="L30" i="3"/>
  <c r="K30" i="3"/>
  <c r="Q29" i="3"/>
  <c r="P29" i="3"/>
  <c r="O29" i="3"/>
  <c r="N29" i="3"/>
  <c r="M29" i="3"/>
  <c r="L29" i="3"/>
  <c r="K29" i="3"/>
  <c r="Q28" i="3"/>
  <c r="P28" i="3"/>
  <c r="O28" i="3"/>
  <c r="N28" i="3"/>
  <c r="S28" i="3" s="1"/>
  <c r="M28" i="3"/>
  <c r="L28" i="3"/>
  <c r="K28" i="3"/>
  <c r="R27" i="3"/>
  <c r="P27" i="3"/>
  <c r="O27" i="3"/>
  <c r="N27" i="3"/>
  <c r="M27" i="3"/>
  <c r="L27" i="3"/>
  <c r="K27" i="3"/>
  <c r="R26" i="3"/>
  <c r="P26" i="3"/>
  <c r="O26" i="3"/>
  <c r="N26" i="3"/>
  <c r="M26" i="3"/>
  <c r="L26" i="3"/>
  <c r="K26" i="3"/>
  <c r="R25" i="3"/>
  <c r="P25" i="3"/>
  <c r="O25" i="3"/>
  <c r="N25" i="3"/>
  <c r="M25" i="3"/>
  <c r="L25" i="3"/>
  <c r="S25" i="3" s="1"/>
  <c r="K25" i="3"/>
  <c r="R24" i="3"/>
  <c r="Q24" i="3"/>
  <c r="O24" i="3"/>
  <c r="N24" i="3"/>
  <c r="M24" i="3"/>
  <c r="L24" i="3"/>
  <c r="K24" i="3"/>
  <c r="R23" i="3"/>
  <c r="Q23" i="3"/>
  <c r="O23" i="3"/>
  <c r="N23" i="3"/>
  <c r="M23" i="3"/>
  <c r="L23" i="3"/>
  <c r="K23" i="3"/>
  <c r="S22" i="3"/>
  <c r="R22" i="3"/>
  <c r="Q22" i="3"/>
  <c r="O22" i="3"/>
  <c r="N22" i="3"/>
  <c r="M22" i="3"/>
  <c r="L22" i="3"/>
  <c r="K22" i="3"/>
  <c r="R21" i="3"/>
  <c r="Q21" i="3"/>
  <c r="P21" i="3"/>
  <c r="N21" i="3"/>
  <c r="M21" i="3"/>
  <c r="L21" i="3"/>
  <c r="K21" i="3"/>
  <c r="R20" i="3"/>
  <c r="Q20" i="3"/>
  <c r="P20" i="3"/>
  <c r="N20" i="3"/>
  <c r="M20" i="3"/>
  <c r="L20" i="3"/>
  <c r="K20" i="3"/>
  <c r="R19" i="3"/>
  <c r="Q19" i="3"/>
  <c r="P19" i="3"/>
  <c r="N19" i="3"/>
  <c r="M19" i="3"/>
  <c r="L19" i="3"/>
  <c r="K19" i="3"/>
  <c r="R18" i="3"/>
  <c r="Q18" i="3"/>
  <c r="P18" i="3"/>
  <c r="O18" i="3"/>
  <c r="M18" i="3"/>
  <c r="L18" i="3"/>
  <c r="K18" i="3"/>
  <c r="R17" i="3"/>
  <c r="Q17" i="3"/>
  <c r="P17" i="3"/>
  <c r="O17" i="3"/>
  <c r="M17" i="3"/>
  <c r="L17" i="3"/>
  <c r="K17" i="3"/>
  <c r="R16" i="3"/>
  <c r="Q16" i="3"/>
  <c r="P16" i="3"/>
  <c r="O16" i="3"/>
  <c r="S16" i="3" s="1"/>
  <c r="M16" i="3"/>
  <c r="L16" i="3"/>
  <c r="K16" i="3"/>
  <c r="R15" i="3"/>
  <c r="Q15" i="3"/>
  <c r="P15" i="3"/>
  <c r="O15" i="3"/>
  <c r="N15" i="3"/>
  <c r="L15" i="3"/>
  <c r="K15" i="3"/>
  <c r="R14" i="3"/>
  <c r="Q14" i="3"/>
  <c r="P14" i="3"/>
  <c r="O14" i="3"/>
  <c r="N14" i="3"/>
  <c r="L14" i="3"/>
  <c r="K14" i="3"/>
  <c r="R13" i="3"/>
  <c r="Q13" i="3"/>
  <c r="P13" i="3"/>
  <c r="O13" i="3"/>
  <c r="N13" i="3"/>
  <c r="L13" i="3"/>
  <c r="K13" i="3"/>
  <c r="R12" i="3"/>
  <c r="Q12" i="3"/>
  <c r="P12" i="3"/>
  <c r="O12" i="3"/>
  <c r="N12" i="3"/>
  <c r="M12" i="3"/>
  <c r="K12" i="3"/>
  <c r="R11" i="3"/>
  <c r="Q11" i="3"/>
  <c r="P11" i="3"/>
  <c r="O11" i="3"/>
  <c r="N11" i="3"/>
  <c r="M11" i="3"/>
  <c r="K11" i="3"/>
  <c r="R10" i="3"/>
  <c r="Q10" i="3"/>
  <c r="P10" i="3"/>
  <c r="O10" i="3"/>
  <c r="S10" i="3" s="1"/>
  <c r="N10" i="3"/>
  <c r="M10" i="3"/>
  <c r="K10" i="3"/>
  <c r="R9" i="3"/>
  <c r="Q9" i="3"/>
  <c r="P9" i="3"/>
  <c r="O9" i="3"/>
  <c r="N9" i="3"/>
  <c r="M9" i="3"/>
  <c r="L9" i="3"/>
  <c r="R8" i="3"/>
  <c r="Q8" i="3"/>
  <c r="P8" i="3"/>
  <c r="O8" i="3"/>
  <c r="N8" i="3"/>
  <c r="M8" i="3"/>
  <c r="L8" i="3"/>
  <c r="R7" i="3"/>
  <c r="Q7" i="3"/>
  <c r="P7" i="3"/>
  <c r="O7" i="3"/>
  <c r="N7" i="3"/>
  <c r="M7" i="3"/>
  <c r="L7" i="3"/>
  <c r="C5" i="3"/>
  <c r="L1" i="3"/>
  <c r="S60" i="2"/>
  <c r="L60" i="2"/>
  <c r="K60" i="2"/>
  <c r="J60" i="2"/>
  <c r="S59" i="2"/>
  <c r="L59" i="2"/>
  <c r="K59" i="2"/>
  <c r="J59" i="2"/>
  <c r="S58" i="2"/>
  <c r="L58" i="2"/>
  <c r="K58" i="2"/>
  <c r="J58" i="2"/>
  <c r="S57" i="2"/>
  <c r="L57" i="2"/>
  <c r="K57" i="2"/>
  <c r="J57" i="2"/>
  <c r="S56" i="2"/>
  <c r="L56" i="2"/>
  <c r="K56" i="2"/>
  <c r="J56" i="2"/>
  <c r="S55" i="2"/>
  <c r="L55" i="2"/>
  <c r="K55" i="2"/>
  <c r="J55" i="2"/>
  <c r="S54" i="2"/>
  <c r="L54" i="2"/>
  <c r="K54" i="2"/>
  <c r="J54" i="2"/>
  <c r="S53" i="2"/>
  <c r="L53" i="2"/>
  <c r="K53" i="2"/>
  <c r="J53" i="2"/>
  <c r="S52" i="2"/>
  <c r="L52" i="2"/>
  <c r="K52" i="2"/>
  <c r="J52" i="2"/>
  <c r="S51" i="2"/>
  <c r="L51" i="2"/>
  <c r="K51" i="2"/>
  <c r="J51" i="2"/>
  <c r="S50" i="2"/>
  <c r="L50" i="2"/>
  <c r="K50" i="2"/>
  <c r="J50" i="2"/>
  <c r="S49" i="2"/>
  <c r="L49" i="2"/>
  <c r="K49" i="2"/>
  <c r="J49" i="2"/>
  <c r="S48" i="2"/>
  <c r="L48" i="2"/>
  <c r="K48" i="2"/>
  <c r="J48" i="2"/>
  <c r="S47" i="2"/>
  <c r="L47" i="2"/>
  <c r="K47" i="2"/>
  <c r="J47" i="2"/>
  <c r="S46" i="2"/>
  <c r="L46" i="2"/>
  <c r="K46" i="2"/>
  <c r="J46" i="2"/>
  <c r="S45" i="2"/>
  <c r="L45" i="2"/>
  <c r="K45" i="2"/>
  <c r="J45" i="2"/>
  <c r="S44" i="2"/>
  <c r="L44" i="2"/>
  <c r="K44" i="2"/>
  <c r="J44" i="2"/>
  <c r="S43" i="2"/>
  <c r="L43" i="2"/>
  <c r="K43" i="2"/>
  <c r="J43" i="2"/>
  <c r="S42" i="2"/>
  <c r="L42" i="2"/>
  <c r="K42" i="2"/>
  <c r="J42" i="2"/>
  <c r="S41" i="2"/>
  <c r="L41" i="2"/>
  <c r="K41" i="2"/>
  <c r="J41" i="2"/>
  <c r="S40" i="2"/>
  <c r="L40" i="2"/>
  <c r="K40" i="2"/>
  <c r="J40" i="2"/>
  <c r="S39" i="2"/>
  <c r="L39" i="2"/>
  <c r="K39" i="2"/>
  <c r="J39" i="2"/>
  <c r="S38" i="2"/>
  <c r="L38" i="2"/>
  <c r="K38" i="2"/>
  <c r="J38" i="2"/>
  <c r="S37" i="2"/>
  <c r="L37" i="2"/>
  <c r="K37" i="2"/>
  <c r="J37" i="2"/>
  <c r="S36" i="2"/>
  <c r="L36" i="2"/>
  <c r="K36" i="2"/>
  <c r="J36" i="2"/>
  <c r="S35" i="2"/>
  <c r="L35" i="2"/>
  <c r="K35" i="2"/>
  <c r="J35" i="2"/>
  <c r="S34" i="2"/>
  <c r="L34" i="2"/>
  <c r="E5" i="2" s="1"/>
  <c r="K34" i="2"/>
  <c r="J34" i="2"/>
  <c r="S33" i="2"/>
  <c r="L33" i="2"/>
  <c r="K33" i="2"/>
  <c r="J33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Q28" i="2"/>
  <c r="P28" i="2"/>
  <c r="O28" i="2"/>
  <c r="N28" i="2"/>
  <c r="M28" i="2"/>
  <c r="L28" i="2"/>
  <c r="S28" i="2" s="1"/>
  <c r="K28" i="2"/>
  <c r="R27" i="2"/>
  <c r="P27" i="2"/>
  <c r="O27" i="2"/>
  <c r="N27" i="2"/>
  <c r="M27" i="2"/>
  <c r="L27" i="2"/>
  <c r="K27" i="2"/>
  <c r="R26" i="2"/>
  <c r="P26" i="2"/>
  <c r="O26" i="2"/>
  <c r="N26" i="2"/>
  <c r="M26" i="2"/>
  <c r="L26" i="2"/>
  <c r="K26" i="2"/>
  <c r="S25" i="2"/>
  <c r="R25" i="2"/>
  <c r="P25" i="2"/>
  <c r="O25" i="2"/>
  <c r="N25" i="2"/>
  <c r="M25" i="2"/>
  <c r="L25" i="2"/>
  <c r="K25" i="2"/>
  <c r="R24" i="2"/>
  <c r="Q24" i="2"/>
  <c r="O24" i="2"/>
  <c r="N24" i="2"/>
  <c r="M24" i="2"/>
  <c r="L24" i="2"/>
  <c r="K24" i="2"/>
  <c r="R23" i="2"/>
  <c r="Q23" i="2"/>
  <c r="O23" i="2"/>
  <c r="N23" i="2"/>
  <c r="M23" i="2"/>
  <c r="L23" i="2"/>
  <c r="K23" i="2"/>
  <c r="R22" i="2"/>
  <c r="Q22" i="2"/>
  <c r="O22" i="2"/>
  <c r="N22" i="2"/>
  <c r="M22" i="2"/>
  <c r="L22" i="2"/>
  <c r="K22" i="2"/>
  <c r="R21" i="2"/>
  <c r="Q21" i="2"/>
  <c r="P21" i="2"/>
  <c r="N21" i="2"/>
  <c r="M21" i="2"/>
  <c r="L21" i="2"/>
  <c r="K21" i="2"/>
  <c r="R20" i="2"/>
  <c r="Q20" i="2"/>
  <c r="P20" i="2"/>
  <c r="N20" i="2"/>
  <c r="M20" i="2"/>
  <c r="L20" i="2"/>
  <c r="K20" i="2"/>
  <c r="R19" i="2"/>
  <c r="Q19" i="2"/>
  <c r="P19" i="2"/>
  <c r="N19" i="2"/>
  <c r="M19" i="2"/>
  <c r="L19" i="2"/>
  <c r="K19" i="2"/>
  <c r="S19" i="2" s="1"/>
  <c r="R18" i="2"/>
  <c r="Q18" i="2"/>
  <c r="P18" i="2"/>
  <c r="O18" i="2"/>
  <c r="M18" i="2"/>
  <c r="L18" i="2"/>
  <c r="K18" i="2"/>
  <c r="R17" i="2"/>
  <c r="Q17" i="2"/>
  <c r="P17" i="2"/>
  <c r="O17" i="2"/>
  <c r="M17" i="2"/>
  <c r="L17" i="2"/>
  <c r="K17" i="2"/>
  <c r="R16" i="2"/>
  <c r="Q16" i="2"/>
  <c r="P16" i="2"/>
  <c r="O16" i="2"/>
  <c r="M16" i="2"/>
  <c r="L16" i="2"/>
  <c r="K16" i="2"/>
  <c r="R15" i="2"/>
  <c r="Q15" i="2"/>
  <c r="P15" i="2"/>
  <c r="O15" i="2"/>
  <c r="N15" i="2"/>
  <c r="L15" i="2"/>
  <c r="K15" i="2"/>
  <c r="R14" i="2"/>
  <c r="Q14" i="2"/>
  <c r="P14" i="2"/>
  <c r="O14" i="2"/>
  <c r="N14" i="2"/>
  <c r="L14" i="2"/>
  <c r="K14" i="2"/>
  <c r="R13" i="2"/>
  <c r="Q13" i="2"/>
  <c r="P13" i="2"/>
  <c r="O13" i="2"/>
  <c r="N13" i="2"/>
  <c r="L13" i="2"/>
  <c r="K13" i="2"/>
  <c r="S13" i="2" s="1"/>
  <c r="R12" i="2"/>
  <c r="Q12" i="2"/>
  <c r="P12" i="2"/>
  <c r="O12" i="2"/>
  <c r="N12" i="2"/>
  <c r="M12" i="2"/>
  <c r="K12" i="2"/>
  <c r="R11" i="2"/>
  <c r="Q11" i="2"/>
  <c r="P11" i="2"/>
  <c r="O11" i="2"/>
  <c r="N11" i="2"/>
  <c r="M11" i="2"/>
  <c r="K11" i="2"/>
  <c r="R10" i="2"/>
  <c r="Q10" i="2"/>
  <c r="P10" i="2"/>
  <c r="O10" i="2"/>
  <c r="N10" i="2"/>
  <c r="M10" i="2"/>
  <c r="K10" i="2"/>
  <c r="S10" i="2" s="1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Q7" i="2"/>
  <c r="P7" i="2"/>
  <c r="O7" i="2"/>
  <c r="N7" i="2"/>
  <c r="M7" i="2"/>
  <c r="L7" i="2"/>
  <c r="C5" i="2"/>
  <c r="L1" i="2"/>
  <c r="S60" i="1"/>
  <c r="L60" i="1"/>
  <c r="K60" i="1"/>
  <c r="J60" i="1"/>
  <c r="S59" i="1"/>
  <c r="L59" i="1"/>
  <c r="K59" i="1"/>
  <c r="J59" i="1"/>
  <c r="S58" i="1"/>
  <c r="L58" i="1"/>
  <c r="K58" i="1"/>
  <c r="J58" i="1"/>
  <c r="S57" i="1"/>
  <c r="L57" i="1"/>
  <c r="K57" i="1"/>
  <c r="J57" i="1"/>
  <c r="S56" i="1"/>
  <c r="L56" i="1"/>
  <c r="K56" i="1"/>
  <c r="J56" i="1"/>
  <c r="S55" i="1"/>
  <c r="L55" i="1"/>
  <c r="K55" i="1"/>
  <c r="J55" i="1"/>
  <c r="S54" i="1"/>
  <c r="L54" i="1"/>
  <c r="K54" i="1"/>
  <c r="J54" i="1"/>
  <c r="S53" i="1"/>
  <c r="L53" i="1"/>
  <c r="K53" i="1"/>
  <c r="J53" i="1"/>
  <c r="S52" i="1"/>
  <c r="L52" i="1"/>
  <c r="K52" i="1"/>
  <c r="J52" i="1"/>
  <c r="S51" i="1"/>
  <c r="L51" i="1"/>
  <c r="K51" i="1"/>
  <c r="J51" i="1"/>
  <c r="S50" i="1"/>
  <c r="L50" i="1"/>
  <c r="K50" i="1"/>
  <c r="J50" i="1"/>
  <c r="S49" i="1"/>
  <c r="L49" i="1"/>
  <c r="K49" i="1"/>
  <c r="J49" i="1"/>
  <c r="S48" i="1"/>
  <c r="L48" i="1"/>
  <c r="K48" i="1"/>
  <c r="J48" i="1"/>
  <c r="S47" i="1"/>
  <c r="L47" i="1"/>
  <c r="K47" i="1"/>
  <c r="J47" i="1"/>
  <c r="S46" i="1"/>
  <c r="L46" i="1"/>
  <c r="K46" i="1"/>
  <c r="J46" i="1"/>
  <c r="S45" i="1"/>
  <c r="L45" i="1"/>
  <c r="K45" i="1"/>
  <c r="J45" i="1"/>
  <c r="S44" i="1"/>
  <c r="L44" i="1"/>
  <c r="K44" i="1"/>
  <c r="J44" i="1"/>
  <c r="S43" i="1"/>
  <c r="L43" i="1"/>
  <c r="K43" i="1"/>
  <c r="J43" i="1"/>
  <c r="S42" i="1"/>
  <c r="L42" i="1"/>
  <c r="K42" i="1"/>
  <c r="J42" i="1"/>
  <c r="S41" i="1"/>
  <c r="L41" i="1"/>
  <c r="K41" i="1"/>
  <c r="J41" i="1"/>
  <c r="S40" i="1"/>
  <c r="L40" i="1"/>
  <c r="K40" i="1"/>
  <c r="J40" i="1"/>
  <c r="S39" i="1"/>
  <c r="L39" i="1"/>
  <c r="K39" i="1"/>
  <c r="J39" i="1"/>
  <c r="S38" i="1"/>
  <c r="L38" i="1"/>
  <c r="K38" i="1"/>
  <c r="J38" i="1"/>
  <c r="S37" i="1"/>
  <c r="L37" i="1"/>
  <c r="K37" i="1"/>
  <c r="J37" i="1"/>
  <c r="S36" i="1"/>
  <c r="L36" i="1"/>
  <c r="K36" i="1"/>
  <c r="J36" i="1"/>
  <c r="S35" i="1"/>
  <c r="L35" i="1"/>
  <c r="K35" i="1"/>
  <c r="J35" i="1"/>
  <c r="S34" i="1"/>
  <c r="L34" i="1"/>
  <c r="K34" i="1"/>
  <c r="J34" i="1"/>
  <c r="S33" i="1"/>
  <c r="L33" i="1"/>
  <c r="K33" i="1"/>
  <c r="J33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T28" i="1"/>
  <c r="Q28" i="1"/>
  <c r="P28" i="1"/>
  <c r="O28" i="1"/>
  <c r="N28" i="1"/>
  <c r="M28" i="1"/>
  <c r="L28" i="1"/>
  <c r="K28" i="1"/>
  <c r="R27" i="1"/>
  <c r="P27" i="1"/>
  <c r="O27" i="1"/>
  <c r="N27" i="1"/>
  <c r="M27" i="1"/>
  <c r="L27" i="1"/>
  <c r="K27" i="1"/>
  <c r="R26" i="1"/>
  <c r="P26" i="1"/>
  <c r="O26" i="1"/>
  <c r="N26" i="1"/>
  <c r="M26" i="1"/>
  <c r="L26" i="1"/>
  <c r="K26" i="1"/>
  <c r="R25" i="1"/>
  <c r="P25" i="1"/>
  <c r="O25" i="1"/>
  <c r="N25" i="1"/>
  <c r="M25" i="1"/>
  <c r="L25" i="1"/>
  <c r="K25" i="1"/>
  <c r="R24" i="1"/>
  <c r="Q24" i="1"/>
  <c r="O24" i="1"/>
  <c r="N24" i="1"/>
  <c r="M24" i="1"/>
  <c r="L24" i="1"/>
  <c r="K24" i="1"/>
  <c r="R23" i="1"/>
  <c r="Q23" i="1"/>
  <c r="O23" i="1"/>
  <c r="N23" i="1"/>
  <c r="M23" i="1"/>
  <c r="L23" i="1"/>
  <c r="K23" i="1"/>
  <c r="T22" i="1"/>
  <c r="R22" i="1"/>
  <c r="Q22" i="1"/>
  <c r="O22" i="1"/>
  <c r="N22" i="1"/>
  <c r="M22" i="1"/>
  <c r="S22" i="1" s="1"/>
  <c r="L22" i="1"/>
  <c r="K22" i="1"/>
  <c r="R21" i="1"/>
  <c r="Q21" i="1"/>
  <c r="P21" i="1"/>
  <c r="N21" i="1"/>
  <c r="M21" i="1"/>
  <c r="L21" i="1"/>
  <c r="K21" i="1"/>
  <c r="R20" i="1"/>
  <c r="Q20" i="1"/>
  <c r="P20" i="1"/>
  <c r="N20" i="1"/>
  <c r="M20" i="1"/>
  <c r="L20" i="1"/>
  <c r="K20" i="1"/>
  <c r="T19" i="1"/>
  <c r="R19" i="1"/>
  <c r="Q19" i="1"/>
  <c r="P19" i="1"/>
  <c r="N19" i="1"/>
  <c r="M19" i="1"/>
  <c r="L19" i="1"/>
  <c r="K19" i="1"/>
  <c r="R18" i="1"/>
  <c r="Q18" i="1"/>
  <c r="P18" i="1"/>
  <c r="O18" i="1"/>
  <c r="M18" i="1"/>
  <c r="L18" i="1"/>
  <c r="K18" i="1"/>
  <c r="R17" i="1"/>
  <c r="Q17" i="1"/>
  <c r="P17" i="1"/>
  <c r="O17" i="1"/>
  <c r="M17" i="1"/>
  <c r="L17" i="1"/>
  <c r="K17" i="1"/>
  <c r="R16" i="1"/>
  <c r="Q16" i="1"/>
  <c r="P16" i="1"/>
  <c r="S16" i="1" s="1"/>
  <c r="O16" i="1"/>
  <c r="M16" i="1"/>
  <c r="L16" i="1"/>
  <c r="K16" i="1"/>
  <c r="R15" i="1"/>
  <c r="Q15" i="1"/>
  <c r="P15" i="1"/>
  <c r="O15" i="1"/>
  <c r="N15" i="1"/>
  <c r="L15" i="1"/>
  <c r="K15" i="1"/>
  <c r="R14" i="1"/>
  <c r="Q14" i="1"/>
  <c r="P14" i="1"/>
  <c r="O14" i="1"/>
  <c r="N14" i="1"/>
  <c r="L14" i="1"/>
  <c r="K14" i="1"/>
  <c r="T13" i="1"/>
  <c r="R13" i="1"/>
  <c r="Q13" i="1"/>
  <c r="P13" i="1"/>
  <c r="O13" i="1"/>
  <c r="S13" i="1" s="1"/>
  <c r="N13" i="1"/>
  <c r="L13" i="1"/>
  <c r="K13" i="1"/>
  <c r="R12" i="1"/>
  <c r="Q12" i="1"/>
  <c r="P12" i="1"/>
  <c r="O12" i="1"/>
  <c r="N12" i="1"/>
  <c r="M12" i="1"/>
  <c r="K12" i="1"/>
  <c r="R11" i="1"/>
  <c r="Q11" i="1"/>
  <c r="P11" i="1"/>
  <c r="O11" i="1"/>
  <c r="N11" i="1"/>
  <c r="M11" i="1"/>
  <c r="K11" i="1"/>
  <c r="R10" i="1"/>
  <c r="Q10" i="1"/>
  <c r="P10" i="1"/>
  <c r="O10" i="1"/>
  <c r="N10" i="1"/>
  <c r="M10" i="1"/>
  <c r="S10" i="1" s="1"/>
  <c r="K10" i="1"/>
  <c r="R9" i="1"/>
  <c r="Q9" i="1"/>
  <c r="P9" i="1"/>
  <c r="O9" i="1"/>
  <c r="N9" i="1"/>
  <c r="M9" i="1"/>
  <c r="L9" i="1"/>
  <c r="R8" i="1"/>
  <c r="Q8" i="1"/>
  <c r="P8" i="1"/>
  <c r="O8" i="1"/>
  <c r="N8" i="1"/>
  <c r="M8" i="1"/>
  <c r="L8" i="1"/>
  <c r="S7" i="1"/>
  <c r="R7" i="1"/>
  <c r="Q7" i="1"/>
  <c r="P7" i="1"/>
  <c r="O7" i="1"/>
  <c r="N7" i="1"/>
  <c r="M7" i="1"/>
  <c r="L7" i="1"/>
  <c r="E5" i="1"/>
  <c r="C5" i="1"/>
  <c r="S19" i="4" l="1"/>
  <c r="S7" i="7"/>
  <c r="S13" i="8"/>
  <c r="S7" i="10"/>
  <c r="T19" i="12"/>
  <c r="T22" i="12"/>
  <c r="S19" i="1"/>
  <c r="S13" i="3"/>
  <c r="S16" i="5"/>
  <c r="S10" i="9"/>
  <c r="S28" i="9"/>
  <c r="S16" i="10"/>
  <c r="S19" i="11"/>
  <c r="T31" i="12"/>
  <c r="S13" i="19"/>
  <c r="T7" i="21"/>
  <c r="T10" i="21"/>
  <c r="T16" i="21"/>
  <c r="S28" i="1"/>
  <c r="S7" i="2"/>
  <c r="S16" i="2"/>
  <c r="S16" i="6"/>
  <c r="S28" i="6"/>
  <c r="S25" i="8"/>
  <c r="S22" i="10"/>
  <c r="S7" i="20"/>
  <c r="S10" i="20"/>
  <c r="T28" i="21"/>
  <c r="T31" i="21"/>
  <c r="E5" i="4"/>
  <c r="S22" i="2"/>
  <c r="S19" i="3"/>
  <c r="S7" i="4"/>
  <c r="S25" i="6"/>
  <c r="S16" i="7"/>
  <c r="S22" i="8"/>
  <c r="S28" i="14"/>
  <c r="S25" i="16"/>
  <c r="S7" i="17"/>
  <c r="S28" i="17"/>
  <c r="S7" i="18"/>
  <c r="T7" i="22"/>
  <c r="T31" i="22"/>
  <c r="S16" i="4"/>
  <c r="S25" i="1"/>
  <c r="S25" i="4"/>
  <c r="S13" i="7"/>
  <c r="S7" i="8"/>
  <c r="S19" i="8"/>
  <c r="S28" i="8"/>
  <c r="E5" i="8"/>
  <c r="S16" i="9"/>
  <c r="S19" i="9"/>
  <c r="S7" i="11"/>
  <c r="S25" i="11"/>
  <c r="S28" i="11"/>
  <c r="S28" i="20"/>
  <c r="S7" i="3"/>
  <c r="S10" i="10"/>
  <c r="E5" i="22"/>
</calcChain>
</file>

<file path=xl/sharedStrings.xml><?xml version="1.0" encoding="utf-8"?>
<sst xmlns="http://schemas.openxmlformats.org/spreadsheetml/2006/main" count="5104" uniqueCount="677">
  <si>
    <t>Турнир Открытое первенство города Астана (лиги)</t>
  </si>
  <si>
    <t xml:space="preserve">Дата: </t>
  </si>
  <si>
    <t xml:space="preserve">матчи до </t>
  </si>
  <si>
    <t>побед</t>
  </si>
  <si>
    <t>№</t>
  </si>
  <si>
    <t xml:space="preserve">Участники турнира </t>
  </si>
  <si>
    <t>Рейтинг</t>
  </si>
  <si>
    <t>Разряд</t>
  </si>
  <si>
    <t>R</t>
  </si>
  <si>
    <t>Фамилия Имя</t>
  </si>
  <si>
    <t>1</t>
  </si>
  <si>
    <t>2</t>
  </si>
  <si>
    <t>3</t>
  </si>
  <si>
    <t>4</t>
  </si>
  <si>
    <t>5</t>
  </si>
  <si>
    <t>6</t>
  </si>
  <si>
    <t>7</t>
  </si>
  <si>
    <t>8</t>
  </si>
  <si>
    <t>Очки</t>
  </si>
  <si>
    <t>Соотн.</t>
  </si>
  <si>
    <t>Место</t>
  </si>
  <si>
    <t>Гилязов Роман</t>
  </si>
  <si>
    <t>КМС</t>
  </si>
  <si>
    <t>Гилязов Роман+</t>
  </si>
  <si>
    <t>Сереке Султан</t>
  </si>
  <si>
    <t>Болдырев Андрей</t>
  </si>
  <si>
    <t>Кауымбаев Адилет</t>
  </si>
  <si>
    <t>Сереке Султан+</t>
  </si>
  <si>
    <t>Забанов Филипп</t>
  </si>
  <si>
    <t>Биятов Ахметбек</t>
  </si>
  <si>
    <t>Бекназаров Ермек</t>
  </si>
  <si>
    <t>Болдырев Андрей+</t>
  </si>
  <si>
    <t>Герасименко Геннадий</t>
  </si>
  <si>
    <t>Кауымбаев Адилет+</t>
  </si>
  <si>
    <t>Забанов Филипп+</t>
  </si>
  <si>
    <t>3:0</t>
  </si>
  <si>
    <t>Биятов Ахметбек+</t>
  </si>
  <si>
    <t>3:1</t>
  </si>
  <si>
    <t>3:2</t>
  </si>
  <si>
    <t>0:3</t>
  </si>
  <si>
    <t>МС</t>
  </si>
  <si>
    <t>1:3</t>
  </si>
  <si>
    <t>2:3</t>
  </si>
  <si>
    <t>W:L</t>
  </si>
  <si>
    <t>Герасименко Геннадий+</t>
  </si>
  <si>
    <t>L:W</t>
  </si>
  <si>
    <t>2:0</t>
  </si>
  <si>
    <t>2:1</t>
  </si>
  <si>
    <t>1:2</t>
  </si>
  <si>
    <t>ю</t>
  </si>
  <si>
    <t>счет по сетам</t>
  </si>
  <si>
    <t>мячи</t>
  </si>
  <si>
    <t>0:2</t>
  </si>
  <si>
    <t xml:space="preserve">1 круг </t>
  </si>
  <si>
    <t>4:0</t>
  </si>
  <si>
    <t>4:1</t>
  </si>
  <si>
    <t xml:space="preserve"> </t>
  </si>
  <si>
    <t>4:2</t>
  </si>
  <si>
    <t>4:3</t>
  </si>
  <si>
    <t xml:space="preserve">2 круг </t>
  </si>
  <si>
    <t>0:4</t>
  </si>
  <si>
    <t>1:4</t>
  </si>
  <si>
    <t>2:4</t>
  </si>
  <si>
    <t>3:4</t>
  </si>
  <si>
    <t xml:space="preserve">3 круг </t>
  </si>
  <si>
    <t xml:space="preserve">4 круг </t>
  </si>
  <si>
    <t xml:space="preserve">5 круг </t>
  </si>
  <si>
    <t xml:space="preserve">6 круг </t>
  </si>
  <si>
    <t xml:space="preserve">7 круг </t>
  </si>
  <si>
    <t>Дуйсенбай Есенали</t>
  </si>
  <si>
    <t>Токтамыс Нурбол</t>
  </si>
  <si>
    <t>Ибраев Ерлан</t>
  </si>
  <si>
    <t>Тажиев Нурсултан</t>
  </si>
  <si>
    <t>Токтамыс Нурбол+</t>
  </si>
  <si>
    <t>Суртубаев Марат</t>
  </si>
  <si>
    <t>Нурмухамет Данияр</t>
  </si>
  <si>
    <t>Утельбеков Ермек</t>
  </si>
  <si>
    <t>Ибраев Ерлан+</t>
  </si>
  <si>
    <t>Алимбаев Максат</t>
  </si>
  <si>
    <t>Тажиев Нурсултан+</t>
  </si>
  <si>
    <t>Суртубаев Марат+</t>
  </si>
  <si>
    <t>Нурмухамет Данияр+</t>
  </si>
  <si>
    <t>Утельбеков Ермек+</t>
  </si>
  <si>
    <t>Алимбаев Максат+</t>
  </si>
  <si>
    <t>Овчинников Евгений</t>
  </si>
  <si>
    <t>Овчинников Евгений+</t>
  </si>
  <si>
    <t>Пак Данил</t>
  </si>
  <si>
    <t>Садыков Алмаз</t>
  </si>
  <si>
    <t>Шакар Ерасыл</t>
  </si>
  <si>
    <t>Пак Данил+</t>
  </si>
  <si>
    <t>Капышев Нуржан</t>
  </si>
  <si>
    <t>Куанышбеков Алмат</t>
  </si>
  <si>
    <t>Боченин Игорь</t>
  </si>
  <si>
    <t>Садыков Алмаз+</t>
  </si>
  <si>
    <t>Ердяков Роман</t>
  </si>
  <si>
    <t>Шакар Ерасыл+</t>
  </si>
  <si>
    <t>Капышев Нуржан+</t>
  </si>
  <si>
    <t>Куанышбеков Алмат+</t>
  </si>
  <si>
    <t>Боченин Игорь+</t>
  </si>
  <si>
    <t>Ердяков Роман+</t>
  </si>
  <si>
    <t>Швайдюк Андрей</t>
  </si>
  <si>
    <t>Швайдюк Андрей+</t>
  </si>
  <si>
    <t>Шакар Файзолла</t>
  </si>
  <si>
    <t>Бермагамбетов Ильяс</t>
  </si>
  <si>
    <t>Джаманбаев Жасулан</t>
  </si>
  <si>
    <t>Шакар Файзолла+</t>
  </si>
  <si>
    <t>Кужунтаев Кайрат</t>
  </si>
  <si>
    <t>Мукушев Нурлан</t>
  </si>
  <si>
    <t>Омурбаев Нурбек</t>
  </si>
  <si>
    <t>Бермагамбетов Ильяс+</t>
  </si>
  <si>
    <t>Ахметов Данияр</t>
  </si>
  <si>
    <t>Джаманбаев Жасулан+</t>
  </si>
  <si>
    <t>Кужунтаев Кайрат+</t>
  </si>
  <si>
    <t>Мукушев Нурлан+</t>
  </si>
  <si>
    <t>Омурбаев Нурбек+</t>
  </si>
  <si>
    <t>Ахметов Данияр+</t>
  </si>
  <si>
    <t>Саламатов Кобеген</t>
  </si>
  <si>
    <t>Саламатов Кобеген+</t>
  </si>
  <si>
    <t>Ярмухамедов Елдос</t>
  </si>
  <si>
    <t>Кадыралы Жандос</t>
  </si>
  <si>
    <t>Демьянов Павел</t>
  </si>
  <si>
    <t>Ярмухамедов Елдос+</t>
  </si>
  <si>
    <t>Сидельников Евгений</t>
  </si>
  <si>
    <t>Литвиненко Максим</t>
  </si>
  <si>
    <t>Бекбулатов Ернур</t>
  </si>
  <si>
    <t>Кадыралы Жандос+</t>
  </si>
  <si>
    <t>Кенесбек Нурсултан</t>
  </si>
  <si>
    <t>Демьянов Павел+</t>
  </si>
  <si>
    <t>1 р</t>
  </si>
  <si>
    <t>Сидельников Евгений+</t>
  </si>
  <si>
    <t>Литвиненко Максим+</t>
  </si>
  <si>
    <t>Бекбулатов Ернур+</t>
  </si>
  <si>
    <t>Кенесбек Нурсултан+</t>
  </si>
  <si>
    <t>Усин Фархат</t>
  </si>
  <si>
    <t>Усин Фархат+</t>
  </si>
  <si>
    <t>Тищенко Сергей</t>
  </si>
  <si>
    <t>Раков Денис</t>
  </si>
  <si>
    <t>Саргалиев Марат</t>
  </si>
  <si>
    <t>Тищенко Сергей+</t>
  </si>
  <si>
    <t>Ахметов Саят</t>
  </si>
  <si>
    <t>Шугаев Вадим</t>
  </si>
  <si>
    <t>Доминов Амир</t>
  </si>
  <si>
    <t>Раков Денис+</t>
  </si>
  <si>
    <t>Байкуатов Чингиз</t>
  </si>
  <si>
    <t>Саргалиев Марат+</t>
  </si>
  <si>
    <t>Шугаев Вадим+</t>
  </si>
  <si>
    <t>Доминов Амир+</t>
  </si>
  <si>
    <t>Байкуатов Чингиз+</t>
  </si>
  <si>
    <t>Алиев Сагыныш</t>
  </si>
  <si>
    <t>Алиев Сагыныш+</t>
  </si>
  <si>
    <t>Кожабай Джамбул</t>
  </si>
  <si>
    <t>Томашев Манат</t>
  </si>
  <si>
    <t>Ануарбеков Фаизкарим</t>
  </si>
  <si>
    <t>Терехин Александр</t>
  </si>
  <si>
    <t>Чернозубов Николай</t>
  </si>
  <si>
    <t>Аманжолов Куат</t>
  </si>
  <si>
    <t>Томашев Манат+</t>
  </si>
  <si>
    <t>Абжанова Алия</t>
  </si>
  <si>
    <t>3 р</t>
  </si>
  <si>
    <t>Ануарбеков Фаизкарим+</t>
  </si>
  <si>
    <t>Терехин Александр+</t>
  </si>
  <si>
    <t>Чернозубов Николай+</t>
  </si>
  <si>
    <t>Аманжолов Куат+</t>
  </si>
  <si>
    <t>Абжанова Алия+</t>
  </si>
  <si>
    <t>Садвакасов Нурбек</t>
  </si>
  <si>
    <t>Садвакасов Нурбек+</t>
  </si>
  <si>
    <t>Утеулов Алиби</t>
  </si>
  <si>
    <t>Такабаев Мади</t>
  </si>
  <si>
    <t>Фуяров Равиль</t>
  </si>
  <si>
    <t>Утеулов Алиби+</t>
  </si>
  <si>
    <t>Пак Александр</t>
  </si>
  <si>
    <t>Ернурулы Алмас</t>
  </si>
  <si>
    <t>Мертен Кенжехан</t>
  </si>
  <si>
    <t>Айтасов Гани</t>
  </si>
  <si>
    <t>Фуяров Равиль+</t>
  </si>
  <si>
    <t>Пак Александр+</t>
  </si>
  <si>
    <t>Ернурулы Алмас+</t>
  </si>
  <si>
    <t>Айтасов Гани+</t>
  </si>
  <si>
    <t>Елемесов Жан</t>
  </si>
  <si>
    <t>Елемесов Жан+</t>
  </si>
  <si>
    <t>Отепберген Санжар</t>
  </si>
  <si>
    <t>Рамазанов Жанатай</t>
  </si>
  <si>
    <t>Саметов Нагметжан</t>
  </si>
  <si>
    <t>Отепберген Санжар+</t>
  </si>
  <si>
    <t>Ислям Алинур</t>
  </si>
  <si>
    <t>Мустафин Асхат</t>
  </si>
  <si>
    <t>Кужунтаев Мансур</t>
  </si>
  <si>
    <t>Рамазанов Жанатай+</t>
  </si>
  <si>
    <t>Сенич Константин</t>
  </si>
  <si>
    <t>Саметов Нагметжан+</t>
  </si>
  <si>
    <t>Ислям Алинур+</t>
  </si>
  <si>
    <t>Кужунтаев Мансур+</t>
  </si>
  <si>
    <t>Фу Дмитрий</t>
  </si>
  <si>
    <t>Фу Дмитрий+</t>
  </si>
  <si>
    <t>Капанова Гульсара</t>
  </si>
  <si>
    <t>Тажмиев Асхат</t>
  </si>
  <si>
    <t>Жуманов Мурат</t>
  </si>
  <si>
    <t>Сәлім Сәкен</t>
  </si>
  <si>
    <t>Мирзакулов Ильяс</t>
  </si>
  <si>
    <t>Қуандықов Тажмұханбет</t>
  </si>
  <si>
    <t>Тажмиев Асхат+</t>
  </si>
  <si>
    <t>Хабуев Максим</t>
  </si>
  <si>
    <t>Жуманов Мурат+</t>
  </si>
  <si>
    <t>Сәлім Сәкен+</t>
  </si>
  <si>
    <t>Мирзакулов Ильяс+</t>
  </si>
  <si>
    <t>Қуандықов Тажмұханбет+</t>
  </si>
  <si>
    <t>Хабуев Максим+</t>
  </si>
  <si>
    <t>Габдулла Арыстан</t>
  </si>
  <si>
    <t>Габдулла Арыстан+</t>
  </si>
  <si>
    <t>Токтамысов Берик</t>
  </si>
  <si>
    <t>Жакыпбек Райымбек</t>
  </si>
  <si>
    <t>Абельдинов Адиль</t>
  </si>
  <si>
    <t>Токтамысов Берик+</t>
  </si>
  <si>
    <t>Жаканов Ержан</t>
  </si>
  <si>
    <t>Ахмет Бауржан</t>
  </si>
  <si>
    <t>Кабденов Ерлан</t>
  </si>
  <si>
    <t>Жакыпбек Райымбек+</t>
  </si>
  <si>
    <t>Ахатов Даулет</t>
  </si>
  <si>
    <t>Абельдинов Адиль+</t>
  </si>
  <si>
    <t>Жаканов Ержан+</t>
  </si>
  <si>
    <t>Ахмет Бауржан+</t>
  </si>
  <si>
    <t>Кабденов Ерлан+</t>
  </si>
  <si>
    <t>Турнир</t>
  </si>
  <si>
    <t>Дата:</t>
  </si>
  <si>
    <t>9</t>
  </si>
  <si>
    <t>Сайран Ерлан</t>
  </si>
  <si>
    <t>Тажиков Асхат</t>
  </si>
  <si>
    <t>Курманов Досан</t>
  </si>
  <si>
    <t>Алимов Бахыт</t>
  </si>
  <si>
    <t>Тажиков Асхат+</t>
  </si>
  <si>
    <t>Алгазимов Азамат</t>
  </si>
  <si>
    <t>Даулетов Болат</t>
  </si>
  <si>
    <t>Уисимбаев Аскарбек</t>
  </si>
  <si>
    <t>Курманов Досан+</t>
  </si>
  <si>
    <t>Шакабаев Мейрам</t>
  </si>
  <si>
    <t>Сванкулов Темирлан</t>
  </si>
  <si>
    <t>Алимов Бахыт+</t>
  </si>
  <si>
    <t>Алгазимов Азамат+</t>
  </si>
  <si>
    <t>Даулетов Болат+</t>
  </si>
  <si>
    <t>Уисимбаев Аскарбек+</t>
  </si>
  <si>
    <t>Сванкулов Темирлан+</t>
  </si>
  <si>
    <t xml:space="preserve">8 круг </t>
  </si>
  <si>
    <t xml:space="preserve">9 круг </t>
  </si>
  <si>
    <t>Шакетов Самат</t>
  </si>
  <si>
    <t>Алиханов Галымжан</t>
  </si>
  <si>
    <t>Басенов Канат</t>
  </si>
  <si>
    <t>Каирбеков Султан</t>
  </si>
  <si>
    <t>Алиханов Галымжан+</t>
  </si>
  <si>
    <t>Абдрахманов Куаныш</t>
  </si>
  <si>
    <t>Тургумбаев Калибек</t>
  </si>
  <si>
    <t>Бейсен Дарын</t>
  </si>
  <si>
    <t>Басенов Канат+</t>
  </si>
  <si>
    <t>Жукушев Жанбулат</t>
  </si>
  <si>
    <t>Тургумбаев Калибек+</t>
  </si>
  <si>
    <t>Забанов Никита</t>
  </si>
  <si>
    <t>Забанов Никита+</t>
  </si>
  <si>
    <t>Жанат Алтай</t>
  </si>
  <si>
    <t>Даниярулы Диас</t>
  </si>
  <si>
    <t>Оразбаев Талгат</t>
  </si>
  <si>
    <t>Жанат Алтай+</t>
  </si>
  <si>
    <t>Мұқан Мерей</t>
  </si>
  <si>
    <t>Сапабеков Аскарбек</t>
  </si>
  <si>
    <t>Агитаев Ильяс</t>
  </si>
  <si>
    <t>Даниярулы Диас+</t>
  </si>
  <si>
    <t>Марс Айбол</t>
  </si>
  <si>
    <t>Оразбаев Талгат+</t>
  </si>
  <si>
    <t>Мұқан Мерей+</t>
  </si>
  <si>
    <t>Сапабеков Аскарбек+</t>
  </si>
  <si>
    <t>Агитаев Ильяс+</t>
  </si>
  <si>
    <t>Марс Айбол+</t>
  </si>
  <si>
    <t>Балтабек Арыстан</t>
  </si>
  <si>
    <t>Балтабек Арыстан+</t>
  </si>
  <si>
    <t>Шагиров Акежан</t>
  </si>
  <si>
    <t>Хамзин Рустем</t>
  </si>
  <si>
    <t>Шаймагамбетов Еркин</t>
  </si>
  <si>
    <t>Шагиров Акежан+</t>
  </si>
  <si>
    <t>Дьяченко Сергей</t>
  </si>
  <si>
    <t>Кожахмет Мейрам</t>
  </si>
  <si>
    <t>Ибраймов Мухтар</t>
  </si>
  <si>
    <t>Хамзин Рустем+</t>
  </si>
  <si>
    <t>Қанат Өрен</t>
  </si>
  <si>
    <t>Шаймагамбетов Еркин+</t>
  </si>
  <si>
    <t>Дьяченко Сергей+</t>
  </si>
  <si>
    <t>Кожахмет Мейрам+</t>
  </si>
  <si>
    <t>Ибраймов Мухтар+</t>
  </si>
  <si>
    <t>Қанат Өрен+</t>
  </si>
  <si>
    <t>Жакенов Диас</t>
  </si>
  <si>
    <t>Жакенов Диас+</t>
  </si>
  <si>
    <t>Ким Матвей</t>
  </si>
  <si>
    <t>Тиынтай Тойшыбай</t>
  </si>
  <si>
    <t>Жукин Асхат</t>
  </si>
  <si>
    <t>Ким Матвей+</t>
  </si>
  <si>
    <t>Сайран Ахметкали</t>
  </si>
  <si>
    <t>Бейскенов Хайрат</t>
  </si>
  <si>
    <t>Гапбасов Алмат</t>
  </si>
  <si>
    <t>Тиынтай Тойшыбай+</t>
  </si>
  <si>
    <t>Елмурзаев Бакдаулет</t>
  </si>
  <si>
    <t>Жукин Асхат+</t>
  </si>
  <si>
    <t>Сайран Ахметкали+</t>
  </si>
  <si>
    <t>Бейскенов Хайрат+</t>
  </si>
  <si>
    <t>Гапбасов Алмат+</t>
  </si>
  <si>
    <t>Елмурзаев Бакдаулет+</t>
  </si>
  <si>
    <t>Ишмухамедов Жангир</t>
  </si>
  <si>
    <t>Ишмухамедов Жангир+</t>
  </si>
  <si>
    <t>Кузнецов Сергей</t>
  </si>
  <si>
    <t>Едигеев Газиз</t>
  </si>
  <si>
    <t>Конкаев Айдос</t>
  </si>
  <si>
    <t>Кузнецов Сергей+</t>
  </si>
  <si>
    <t>Калымтай Галым</t>
  </si>
  <si>
    <t>Исханов Тилек</t>
  </si>
  <si>
    <t>Ахметкали Адлет</t>
  </si>
  <si>
    <t>Едигеев Газиз+</t>
  </si>
  <si>
    <t>Кожахмет Амангелды</t>
  </si>
  <si>
    <t>Конкаев Айдос+</t>
  </si>
  <si>
    <t>Калымтай Галым+</t>
  </si>
  <si>
    <t>Исханов Тилек+</t>
  </si>
  <si>
    <t>Ахметкали Адлет+</t>
  </si>
  <si>
    <t>Кожахмет Амангелды+</t>
  </si>
  <si>
    <t>Кожахметов Азамат</t>
  </si>
  <si>
    <t>Кожахметов Азамат+</t>
  </si>
  <si>
    <t>Акилтаев Куралтай</t>
  </si>
  <si>
    <t>Тажкеев Жасын</t>
  </si>
  <si>
    <t>Болатова Әсел</t>
  </si>
  <si>
    <t>Акилтаев Куралтай+</t>
  </si>
  <si>
    <t>Иванов Владимир</t>
  </si>
  <si>
    <t>Балтин Сунгат</t>
  </si>
  <si>
    <t>Амирхамзин Ербол</t>
  </si>
  <si>
    <t>Тажкеев Жасын+</t>
  </si>
  <si>
    <t>Иманиязов Ерлан</t>
  </si>
  <si>
    <t>Болатова Әсел+</t>
  </si>
  <si>
    <t>Иванов Владимир+</t>
  </si>
  <si>
    <t>Балтин Сунгат+</t>
  </si>
  <si>
    <t>Амирхамзин Ербол+</t>
  </si>
  <si>
    <t>Иманиязов Ерлан+</t>
  </si>
  <si>
    <t>Чернозубов Сергей</t>
  </si>
  <si>
    <t>Жумахан Асхат</t>
  </si>
  <si>
    <t>Бескоровайный Сергей</t>
  </si>
  <si>
    <t>Абилов Али</t>
  </si>
  <si>
    <t>Жумахан Асхат+</t>
  </si>
  <si>
    <t>Жылкыбай Санжар</t>
  </si>
  <si>
    <t>Мерешев Ернур</t>
  </si>
  <si>
    <t>Степанова Александра</t>
  </si>
  <si>
    <t>Бескоровайный Сергей+</t>
  </si>
  <si>
    <t>Есім Асылбек</t>
  </si>
  <si>
    <t>Капаров Нурали</t>
  </si>
  <si>
    <t>Абилов Али+</t>
  </si>
  <si>
    <t>Жылкыбай Санжар+</t>
  </si>
  <si>
    <t>Мерешев Ернур+</t>
  </si>
  <si>
    <t>Степанова Александра+</t>
  </si>
  <si>
    <t>Есім Асылбек+</t>
  </si>
  <si>
    <t>Капаров Нурали+</t>
  </si>
  <si>
    <t>Есентаев Тастанбек</t>
  </si>
  <si>
    <t>Есентаев Тастанбек+</t>
  </si>
  <si>
    <t>Ерубаев Дамир</t>
  </si>
  <si>
    <t>Толеуханов Атлант</t>
  </si>
  <si>
    <t>Михеев Макар</t>
  </si>
  <si>
    <t>Ерубаев Дамир+</t>
  </si>
  <si>
    <t>Муканов Данияр</t>
  </si>
  <si>
    <t>Вихренко Максим</t>
  </si>
  <si>
    <t>Кабдулла Нурахмет</t>
  </si>
  <si>
    <t>Толеуханов Атлант+</t>
  </si>
  <si>
    <t>Таласбаев Наби</t>
  </si>
  <si>
    <t>Матмуратов Даулет</t>
  </si>
  <si>
    <t>Михеев Макар+</t>
  </si>
  <si>
    <t>Муканов Данияр+</t>
  </si>
  <si>
    <t>Вихренко Максим+</t>
  </si>
  <si>
    <t>Кабдулла Нурахмет+</t>
  </si>
  <si>
    <t>Таласбаев Наби+</t>
  </si>
  <si>
    <t>Матмуратов Даулет+</t>
  </si>
  <si>
    <t>Кожахметова Айгуль</t>
  </si>
  <si>
    <t>Кожахметова Айгуль+</t>
  </si>
  <si>
    <t>Варченко Валерий</t>
  </si>
  <si>
    <t>Канкетаев Манарбек</t>
  </si>
  <si>
    <t>Макишев Мырзабек</t>
  </si>
  <si>
    <t>Варченко Валерий+</t>
  </si>
  <si>
    <t>Кеменгер Жансая</t>
  </si>
  <si>
    <t>Темиргалиев Жомарт</t>
  </si>
  <si>
    <t>Бабич Денис</t>
  </si>
  <si>
    <t>Канкетаев Манарбек+</t>
  </si>
  <si>
    <t>Мейрам Мунира</t>
  </si>
  <si>
    <t>Адилбеков Адлет</t>
  </si>
  <si>
    <t>Макишев Мырзабек+</t>
  </si>
  <si>
    <t>Кеменгер Жансая+</t>
  </si>
  <si>
    <t>Темиргалиев Жомарт+</t>
  </si>
  <si>
    <t>Бабич Денис+</t>
  </si>
  <si>
    <t>Мейрам Мунира+</t>
  </si>
  <si>
    <t>Адилбеков Адлет+</t>
  </si>
  <si>
    <t>Ахметжанова Гульмира</t>
  </si>
  <si>
    <t>Ахметжанова Гульмира+</t>
  </si>
  <si>
    <t>Ерёмин Иван</t>
  </si>
  <si>
    <t>Сердюк Яна</t>
  </si>
  <si>
    <t>Бейсенбаев Елнур</t>
  </si>
  <si>
    <t>Еремин Иван</t>
  </si>
  <si>
    <t>Ербулеков Сагиндык</t>
  </si>
  <si>
    <t>Рахимжанов Расул</t>
  </si>
  <si>
    <t>Муканов Бауыржан</t>
  </si>
  <si>
    <t>Сердюк Яна+</t>
  </si>
  <si>
    <t>Айдарханова Сауле</t>
  </si>
  <si>
    <t>Рыспеков Арман</t>
  </si>
  <si>
    <t>Бейсенбаев Елнур+</t>
  </si>
  <si>
    <t>Ербулеков Сагиндык+</t>
  </si>
  <si>
    <t>Рахимжанов Расул+</t>
  </si>
  <si>
    <t>Муканов Бауыржан+</t>
  </si>
  <si>
    <t>Коржумбаев Мурат</t>
  </si>
  <si>
    <t>Коржумбаев Мурат+</t>
  </si>
  <si>
    <t>Каулько Антон</t>
  </si>
  <si>
    <t>Байгалиев Кайрболат</t>
  </si>
  <si>
    <t>Несипбеков Максат</t>
  </si>
  <si>
    <t>Каулько Антон+</t>
  </si>
  <si>
    <t>Тасмухаметов Дамир</t>
  </si>
  <si>
    <t>Скитейкин Вячеслав</t>
  </si>
  <si>
    <t>Өтепбергенов Нұржан</t>
  </si>
  <si>
    <t>Байгалиев Кайрболат+</t>
  </si>
  <si>
    <t>Сейдалина Жанна</t>
  </si>
  <si>
    <t>Ким Роберт</t>
  </si>
  <si>
    <t>Несипбеков Максат+</t>
  </si>
  <si>
    <t>Тасмухаметов Дамир+</t>
  </si>
  <si>
    <t>Скитейкин Вячеслав+</t>
  </si>
  <si>
    <t>Өтепбергенов Нұржан+</t>
  </si>
  <si>
    <t>Ким Роберт+</t>
  </si>
  <si>
    <t>Минин Валерий</t>
  </si>
  <si>
    <t>Абылкан Акылжан</t>
  </si>
  <si>
    <t>Пак Виталий</t>
  </si>
  <si>
    <t>Бузумов Кайрат</t>
  </si>
  <si>
    <t>Абылкан Акылжан+</t>
  </si>
  <si>
    <t>Султан Мунира</t>
  </si>
  <si>
    <t>Баилов Алтай</t>
  </si>
  <si>
    <t>Данилов Александр</t>
  </si>
  <si>
    <t>Шерубаев Санжар</t>
  </si>
  <si>
    <t xml:space="preserve">Таш Балзия </t>
  </si>
  <si>
    <t>Бузумов Кайрат+</t>
  </si>
  <si>
    <t>Султан Мунира+</t>
  </si>
  <si>
    <t>Баилов Алтай+</t>
  </si>
  <si>
    <t>Данилов Александр+</t>
  </si>
  <si>
    <t>Таш Балзия +</t>
  </si>
  <si>
    <t>Сёменова Яна</t>
  </si>
  <si>
    <t>Семенова Яна</t>
  </si>
  <si>
    <t>Донгминг Вэй</t>
  </si>
  <si>
    <t>Васильев Имран</t>
  </si>
  <si>
    <t>Омиржанов Леке</t>
  </si>
  <si>
    <t>Донгминг Вэй+</t>
  </si>
  <si>
    <t>Абишев Дюсембай</t>
  </si>
  <si>
    <t>Салимгереев Куаныш</t>
  </si>
  <si>
    <t>Суворин Александр</t>
  </si>
  <si>
    <t>Дюсенбаев Мурат</t>
  </si>
  <si>
    <t>Елмурзаев Ернар</t>
  </si>
  <si>
    <t>Омиржанов Леке+</t>
  </si>
  <si>
    <t>Абишев Дюсембай+</t>
  </si>
  <si>
    <t>Салимгереев Куаныш+</t>
  </si>
  <si>
    <t>Дусенбаев Мурат</t>
  </si>
  <si>
    <t>Мейрамбай Мади</t>
  </si>
  <si>
    <t>Мейрамбай Мади+</t>
  </si>
  <si>
    <t>Абрамова Милана</t>
  </si>
  <si>
    <t>Габдыхамит Жұлдыз</t>
  </si>
  <si>
    <t>Изенов Нуркен</t>
  </si>
  <si>
    <t>Килибаев Максут</t>
  </si>
  <si>
    <t>Мухамеджанулы Мадияр</t>
  </si>
  <si>
    <t>Токмырзаев Кемел</t>
  </si>
  <si>
    <t>Габдыхамит Жұлдыз+</t>
  </si>
  <si>
    <t>Калиев Руслан</t>
  </si>
  <si>
    <t>Каулько Алексей</t>
  </si>
  <si>
    <t>Килибаев Максут+</t>
  </si>
  <si>
    <t>Мухамеджанулы Мадияр+</t>
  </si>
  <si>
    <t>Токмырзаев Кемел+</t>
  </si>
  <si>
    <t>Калиев Руслан+</t>
  </si>
  <si>
    <t>Каулько Алексей+</t>
  </si>
  <si>
    <t>Гречнева Валерия</t>
  </si>
  <si>
    <t>Михеева Яна</t>
  </si>
  <si>
    <t>Жанабай Диас</t>
  </si>
  <si>
    <t>Аскаров Талгат</t>
  </si>
  <si>
    <t>Ишмухамедов Жанибек</t>
  </si>
  <si>
    <t>Тұрарбек Алдияр</t>
  </si>
  <si>
    <t>Кабылбаев Касым</t>
  </si>
  <si>
    <t>Мусин Темирлан</t>
  </si>
  <si>
    <t>Шипицина Дарья</t>
  </si>
  <si>
    <t>Аскаров Талгат+</t>
  </si>
  <si>
    <t>Ишмухамедов Жанибек+</t>
  </si>
  <si>
    <t>Тұрарбек Алдияр+</t>
  </si>
  <si>
    <t>Кабылбаев Касым+</t>
  </si>
  <si>
    <t>Мусин Темирлан+</t>
  </si>
  <si>
    <t>Шипицына Дарья</t>
  </si>
  <si>
    <t>Кезина София</t>
  </si>
  <si>
    <t>Кезина София+</t>
  </si>
  <si>
    <t>Сулейменов Асхат</t>
  </si>
  <si>
    <t>Рахматулла Маржан</t>
  </si>
  <si>
    <t>Алтынбеков Ердос</t>
  </si>
  <si>
    <t>Сулейменов Асхат+</t>
  </si>
  <si>
    <t>Ердаулетов Данияр</t>
  </si>
  <si>
    <t>Омралинов Артур</t>
  </si>
  <si>
    <t>Покатилов Владислав</t>
  </si>
  <si>
    <t>Смагулов Ермек</t>
  </si>
  <si>
    <t>Карабельникова Анна</t>
  </si>
  <si>
    <t>Ердаулетов Данияр+</t>
  </si>
  <si>
    <t>Омралинов Артур+</t>
  </si>
  <si>
    <t>Смагулов Ермек+</t>
  </si>
  <si>
    <t>Жанпеисова Медина</t>
  </si>
  <si>
    <t>Жанпеисова Медина+</t>
  </si>
  <si>
    <t>Каржаубай Нурхан</t>
  </si>
  <si>
    <t>Ибышев Даулет</t>
  </si>
  <si>
    <t>Турашев Дархан</t>
  </si>
  <si>
    <t>Каржаубай Нурхан+</t>
  </si>
  <si>
    <t>Рысбек Шахмардан</t>
  </si>
  <si>
    <t>Болатханов Алихан</t>
  </si>
  <si>
    <t>Ахметов Арлан</t>
  </si>
  <si>
    <t>Ибышев Даулет+</t>
  </si>
  <si>
    <t>Белокопытова Яна</t>
  </si>
  <si>
    <t>Болтайханов Ергалым</t>
  </si>
  <si>
    <t>Турашев Дархан+</t>
  </si>
  <si>
    <t>Болтайханов Ергалым+</t>
  </si>
  <si>
    <t>Кайдасова Гульмира</t>
  </si>
  <si>
    <t>Курносов Данил</t>
  </si>
  <si>
    <t>Мекебаев Даурен</t>
  </si>
  <si>
    <t>Камалов Абдувахит</t>
  </si>
  <si>
    <t>Курносов Данил+</t>
  </si>
  <si>
    <t>Кандыбаев Алишер</t>
  </si>
  <si>
    <t>Тегісбек Абылайхан</t>
  </si>
  <si>
    <t>Сидоров Максим</t>
  </si>
  <si>
    <t>Калыбеков Жанибек</t>
  </si>
  <si>
    <t>Абдраимов Аскар</t>
  </si>
  <si>
    <t>Камалов Абдувахит+</t>
  </si>
  <si>
    <t>Калыбеков Жанибек+</t>
  </si>
  <si>
    <t>Абдраимов Аскар+</t>
  </si>
  <si>
    <t>Салих Айын</t>
  </si>
  <si>
    <t>Салих Айын+</t>
  </si>
  <si>
    <t>Габдыхамит Амина</t>
  </si>
  <si>
    <t>Шинжанова Камила</t>
  </si>
  <si>
    <t>Иминова Альбина</t>
  </si>
  <si>
    <t>Габдыхамит Амина+</t>
  </si>
  <si>
    <t>Абельдинов Хасен</t>
  </si>
  <si>
    <t>Омербаева Наргиз</t>
  </si>
  <si>
    <t>Малибаев Алтынбек</t>
  </si>
  <si>
    <t>Шинжанова Камила+</t>
  </si>
  <si>
    <t>Мухаметжанов Руслан</t>
  </si>
  <si>
    <t>Акатаев Женис</t>
  </si>
  <si>
    <t>Иминова Альбина+</t>
  </si>
  <si>
    <t>Абельдинов Хасен+</t>
  </si>
  <si>
    <t>Омербаева Наргиз+</t>
  </si>
  <si>
    <t>Малибаев Алтынбек+</t>
  </si>
  <si>
    <t>Мухаметжанов Руслан+</t>
  </si>
  <si>
    <t>Акатаев Женис+</t>
  </si>
  <si>
    <t>Мустаков Батыр</t>
  </si>
  <si>
    <t>Ержанов Шакен</t>
  </si>
  <si>
    <t>Нурмуханов Марат</t>
  </si>
  <si>
    <t>Ибадульдин Рауан</t>
  </si>
  <si>
    <t>Ержанов Шакен+</t>
  </si>
  <si>
    <t>Калжан Бахтияр</t>
  </si>
  <si>
    <t>Кадырова Дария</t>
  </si>
  <si>
    <t>Сайран Данель</t>
  </si>
  <si>
    <t>Нурмуханов Марат+</t>
  </si>
  <si>
    <t>Жамалбек Санжар</t>
  </si>
  <si>
    <t>Анатолий Нуржигит</t>
  </si>
  <si>
    <t>Ибадульдин Рауан+</t>
  </si>
  <si>
    <t>Калжан Бахтияр+</t>
  </si>
  <si>
    <t>Кадырова Дария+</t>
  </si>
  <si>
    <t>Аченов Марат</t>
  </si>
  <si>
    <t>Коробцова Айман</t>
  </si>
  <si>
    <t>Корх Ольга</t>
  </si>
  <si>
    <t>Шомбаев Ромиль</t>
  </si>
  <si>
    <t>Коробцова Айман+</t>
  </si>
  <si>
    <t>Темиров Асылхан</t>
  </si>
  <si>
    <t>Байбусинов Алишер</t>
  </si>
  <si>
    <t>Ашраф Ахмед</t>
  </si>
  <si>
    <t>Корх Ольга+</t>
  </si>
  <si>
    <t>Балкашбаев Елбек</t>
  </si>
  <si>
    <t>Мавлияр Ринат</t>
  </si>
  <si>
    <t>Шомбаев Ромиль+</t>
  </si>
  <si>
    <t>Темиров Асылхан+</t>
  </si>
  <si>
    <t>Балкашбаев Елбек+</t>
  </si>
  <si>
    <t>Нурлыбаева Нурбакыт</t>
  </si>
  <si>
    <t>Нурлыбаева Нурбакыт+</t>
  </si>
  <si>
    <t>Хаким Адилет</t>
  </si>
  <si>
    <t>Молдыбаев Алекжан</t>
  </si>
  <si>
    <t>Алипбеков Алибек</t>
  </si>
  <si>
    <t>Хаким Адилет+</t>
  </si>
  <si>
    <t>Темиров Кайсар</t>
  </si>
  <si>
    <t>Галеев Адиль</t>
  </si>
  <si>
    <t>Арслан София</t>
  </si>
  <si>
    <t>Ященко Егор</t>
  </si>
  <si>
    <t>Темиров Кайсар+</t>
  </si>
  <si>
    <t>Галеев Адиль+</t>
  </si>
  <si>
    <t>Арслан София+</t>
  </si>
  <si>
    <t>Ященко Егор+</t>
  </si>
  <si>
    <t>Арысбекова Меруерт</t>
  </si>
  <si>
    <t>Арысбекова Меруерт+</t>
  </si>
  <si>
    <t>Кезина Илиана</t>
  </si>
  <si>
    <t>Бауыржанкызы София</t>
  </si>
  <si>
    <t>Кезин Мирослав</t>
  </si>
  <si>
    <t>Кезина Илиана+</t>
  </si>
  <si>
    <t>Әбілжан Алуа</t>
  </si>
  <si>
    <t>Акатаева Анель</t>
  </si>
  <si>
    <t>Солопеко Антон</t>
  </si>
  <si>
    <t>Бауыржанкызы София+</t>
  </si>
  <si>
    <t>Битаев Давид</t>
  </si>
  <si>
    <t>Кезин Мирослав+</t>
  </si>
  <si>
    <t>Әбілжан Алуа+</t>
  </si>
  <si>
    <t>Акатаева Анель+</t>
  </si>
  <si>
    <t>3 юн. р.</t>
  </si>
  <si>
    <t>Солопеко Антон+</t>
  </si>
  <si>
    <t>Битаев Давид+</t>
  </si>
  <si>
    <t>Мусилимов Али</t>
  </si>
  <si>
    <t>Мусилимов Али+</t>
  </si>
  <si>
    <t>Шалданбаева Венера</t>
  </si>
  <si>
    <t>Аралби Танаш</t>
  </si>
  <si>
    <t>Әбілжан Омар</t>
  </si>
  <si>
    <t>Мусина Айнура</t>
  </si>
  <si>
    <t>Кудабаев Марат</t>
  </si>
  <si>
    <t>Абилькаева Тана</t>
  </si>
  <si>
    <t>Айтпаева Асемгуль</t>
  </si>
  <si>
    <t>Әбілжан Омар+</t>
  </si>
  <si>
    <t>Мусина Айнура+</t>
  </si>
  <si>
    <t>Кудабаев Марат+</t>
  </si>
  <si>
    <t>Кухарева Вероника</t>
  </si>
  <si>
    <t>Кухарева Вероника+</t>
  </si>
  <si>
    <t>Бақыт Азим</t>
  </si>
  <si>
    <t>Жанат Алтынай</t>
  </si>
  <si>
    <t>Нұрхамит Аңсар</t>
  </si>
  <si>
    <t>Мусин  Ильяс</t>
  </si>
  <si>
    <t>Морозова Алиса</t>
  </si>
  <si>
    <t>Курмантай Елдос</t>
  </si>
  <si>
    <t>Жанат Алтынай+</t>
  </si>
  <si>
    <t>Даир Ансар</t>
  </si>
  <si>
    <t>Нұрхамит Аңсар+</t>
  </si>
  <si>
    <t>Мусин Ильяс</t>
  </si>
  <si>
    <t>Морозова Алиса+</t>
  </si>
  <si>
    <t>Курмантай Елдос+</t>
  </si>
  <si>
    <t>Даир Ансар+</t>
  </si>
  <si>
    <t>Сапиев Тимур</t>
  </si>
  <si>
    <t>Сапиев Тимур+</t>
  </si>
  <si>
    <t>Абдраш Алинур</t>
  </si>
  <si>
    <t>Амантай Айым</t>
  </si>
  <si>
    <t>Балгожина Надира</t>
  </si>
  <si>
    <t>Сулайманова Инжу</t>
  </si>
  <si>
    <t>Нурахметова Райана</t>
  </si>
  <si>
    <t>Қасым Нұрсұлтан</t>
  </si>
  <si>
    <t>Амантай Айым+</t>
  </si>
  <si>
    <t>Дәуренбек Өміржан</t>
  </si>
  <si>
    <t>Балгожина Надира+</t>
  </si>
  <si>
    <t>Сулайманова Инжу+</t>
  </si>
  <si>
    <t>Нурахметова Райана+</t>
  </si>
  <si>
    <t>Қасым Нұрсұлтан+</t>
  </si>
  <si>
    <t>Жанузакулы Асылхан</t>
  </si>
  <si>
    <t>Жанузакулы Асылхан+</t>
  </si>
  <si>
    <t>Сабыркызы Акерке</t>
  </si>
  <si>
    <t xml:space="preserve">Руденко Роман </t>
  </si>
  <si>
    <t>Бейл Нұрай</t>
  </si>
  <si>
    <t>Алеманов Асанали</t>
  </si>
  <si>
    <t>Нугуманова Сафия</t>
  </si>
  <si>
    <t>Тынышбай Қуаныш</t>
  </si>
  <si>
    <t>Руденко Роман +</t>
  </si>
  <si>
    <t>Бауыржанұлы Ибрахим</t>
  </si>
  <si>
    <t>Бейл Нұрай+</t>
  </si>
  <si>
    <t>Тынышбай Қуаныш+</t>
  </si>
  <si>
    <t>Бауыржанұлы Ибрахим+</t>
  </si>
  <si>
    <t>Берікбол Жамиля</t>
  </si>
  <si>
    <t>Даулет Диас</t>
  </si>
  <si>
    <t>Нурахметова Саида</t>
  </si>
  <si>
    <t>Сансызбай Аяжан</t>
  </si>
  <si>
    <t>Акатаев Арлан</t>
  </si>
  <si>
    <t>Асатулла Арсен</t>
  </si>
  <si>
    <t>Казбеков Амир</t>
  </si>
  <si>
    <t>Нурахметова Саида+</t>
  </si>
  <si>
    <t>Кусайынова Бота</t>
  </si>
  <si>
    <t>Сансызбай Аяжан+</t>
  </si>
  <si>
    <t>Акатаев Арлан+</t>
  </si>
  <si>
    <t>Асатулла Арсен+</t>
  </si>
  <si>
    <t>Кусайынова Бота+</t>
  </si>
  <si>
    <t>Байзак Улан</t>
  </si>
  <si>
    <t>Байзак Улан+</t>
  </si>
  <si>
    <t>Серик Ерсултан</t>
  </si>
  <si>
    <t>Ерназарова Айлин</t>
  </si>
  <si>
    <t>Суханов Матвей</t>
  </si>
  <si>
    <t>Өзбек Едіге</t>
  </si>
  <si>
    <t>Ерғали Інжу</t>
  </si>
  <si>
    <t>Макзом Алимжан</t>
  </si>
  <si>
    <t>Ерназарова Айлин+</t>
  </si>
  <si>
    <t>Нұрлан Әлмансұр</t>
  </si>
  <si>
    <t>Нұрлан Әлмансұр+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</si>
</sst>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>
    <font>
      <sz val="10"/>
      <color rgb="FF000000"/>
      <name val="Calibri"/>
      <scheme val="minor"/>
    </font>
    <font>
      <sz val="10"/>
      <color theme="1"/>
      <name val="Arimo"/>
    </font>
    <font>
      <sz val="14"/>
      <color theme="1"/>
      <name val="Arimo"/>
    </font>
    <font>
      <sz val="12"/>
      <color theme="1"/>
      <name val="Arimo"/>
    </font>
    <font>
      <sz val="10"/>
      <name val="Calibri"/>
    </font>
    <font>
      <sz val="10"/>
      <color rgb="FFDBE5F1"/>
      <name val="Arimo"/>
    </font>
    <font>
      <b/>
      <sz val="10"/>
      <color theme="1"/>
      <name val="Arimo"/>
    </font>
    <font>
      <b/>
      <sz val="10"/>
      <color rgb="FF000000"/>
      <name val="Arimo"/>
    </font>
    <font>
      <b/>
      <sz val="9"/>
      <color rgb="FF000000"/>
      <name val="Arimo"/>
    </font>
    <font>
      <sz val="11"/>
      <color theme="1"/>
      <name val="Arimo"/>
    </font>
    <font>
      <sz val="10"/>
      <color rgb="FF17365D"/>
      <name val="Arimo"/>
    </font>
    <font>
      <sz val="14"/>
      <color rgb="FF000000"/>
      <name val="Arimo"/>
    </font>
    <font>
      <b/>
      <sz val="10"/>
      <color theme="0"/>
      <name val="Arimo"/>
    </font>
    <font>
      <u/>
      <sz val="11"/>
      <color theme="1"/>
      <name val="Arimo"/>
    </font>
    <font>
      <u/>
      <sz val="11"/>
      <color theme="1"/>
      <name val="Arimo"/>
    </font>
    <font>
      <u/>
      <sz val="11"/>
      <color theme="1"/>
      <name val="Arimo"/>
    </font>
    <font>
      <sz val="14"/>
      <color rgb="FF000000"/>
      <name val="Times New Roman"/>
    </font>
    <font>
      <b/>
      <sz val="12"/>
      <color rgb="FF000000"/>
      <name val="Times New Roman"/>
    </font>
    <font>
      <b/>
      <sz val="14"/>
      <color rgb="FF000000"/>
      <name val="Times New Roman"/>
    </font>
    <font>
      <sz val="6"/>
      <color rgb="FF7F7F7F"/>
      <name val="Arimo"/>
    </font>
    <font>
      <u/>
      <sz val="11"/>
      <color theme="1"/>
      <name val="Arimo"/>
    </font>
    <font>
      <b/>
      <u/>
      <sz val="10"/>
      <color theme="1"/>
      <name val="Arimo"/>
    </font>
    <font>
      <sz val="10"/>
      <color rgb="FFFF0000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sz val="10"/>
      <color rgb="FFFFFFFF"/>
      <name val="Arimo"/>
    </font>
    <font>
      <sz val="14"/>
      <color theme="1"/>
      <name val="Noto Sans Symbols"/>
    </font>
    <font>
      <sz val="10"/>
      <color rgb="FF3F3F3F"/>
      <name val="Arimo"/>
    </font>
    <font>
      <b/>
      <sz val="11"/>
      <color theme="1"/>
      <name val="Arimo"/>
    </font>
    <font>
      <sz val="9"/>
      <color theme="1"/>
      <name val="Arimo"/>
    </font>
    <font>
      <i/>
      <sz val="10"/>
      <color rgb="FFDBE5F1"/>
      <name val="Arimo"/>
    </font>
    <font>
      <sz val="11"/>
      <color rgb="FFFF0000"/>
      <name val="Arimo"/>
    </font>
    <font>
      <sz val="12"/>
      <color rgb="FF000000"/>
      <name val="Times New Roman"/>
    </font>
    <font>
      <sz val="10"/>
      <color theme="0"/>
      <name val="Arimo"/>
    </font>
    <font>
      <i/>
      <sz val="10"/>
      <color theme="1"/>
      <name val="Arimo"/>
    </font>
    <font>
      <b/>
      <sz val="10"/>
      <color rgb="FFFFFFFF"/>
      <name val="Arimo"/>
    </font>
    <font>
      <b/>
      <sz val="9"/>
      <color rgb="FFFFFFFF"/>
      <name val="Arimo"/>
    </font>
    <font>
      <b/>
      <u/>
      <sz val="10"/>
      <color theme="1"/>
      <name val="Arimo"/>
    </font>
    <font>
      <b/>
      <u/>
      <sz val="10"/>
      <color theme="1"/>
      <name val="Arimo"/>
    </font>
    <font>
      <b/>
      <u/>
      <sz val="10"/>
      <color theme="1"/>
      <name val="Arimo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/>
      <top style="medium">
        <color rgb="FF1F497D"/>
      </top>
      <bottom/>
      <diagonal/>
    </border>
    <border>
      <left style="thin">
        <color rgb="FF000000"/>
      </left>
      <right style="thin">
        <color rgb="FF1F497D"/>
      </right>
      <top style="medium">
        <color rgb="FF1F497D"/>
      </top>
      <bottom/>
      <diagonal/>
    </border>
    <border>
      <left style="thin">
        <color rgb="FF1F497D"/>
      </left>
      <right/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/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/>
      <right style="thin">
        <color rgb="FF1F497D"/>
      </right>
      <top style="medium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 style="medium">
        <color rgb="FF1F497D"/>
      </top>
      <bottom style="thin">
        <color rgb="FF1F497D"/>
      </bottom>
      <diagonal/>
    </border>
    <border>
      <left style="medium">
        <color rgb="FF1F497D"/>
      </left>
      <right/>
      <top style="thin">
        <color rgb="FF1F497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/>
      <top style="thin">
        <color rgb="FF1F497D"/>
      </top>
      <bottom/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medium">
        <color rgb="FF1F497D"/>
      </right>
      <top style="thin">
        <color rgb="FF1F497D"/>
      </top>
      <bottom/>
      <diagonal/>
    </border>
    <border>
      <left style="medium">
        <color rgb="FF1F497D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/>
      <top/>
      <bottom/>
      <diagonal/>
    </border>
    <border>
      <left/>
      <right style="medium">
        <color rgb="FF1F497D"/>
      </right>
      <top/>
      <bottom/>
      <diagonal/>
    </border>
    <border>
      <left/>
      <right style="thin">
        <color rgb="FF1F497D"/>
      </right>
      <top/>
      <bottom/>
      <diagonal/>
    </border>
    <border>
      <left style="thin">
        <color rgb="FF1F497D"/>
      </left>
      <right style="thin">
        <color rgb="FF1F497D"/>
      </right>
      <top/>
      <bottom/>
      <diagonal/>
    </border>
    <border>
      <left style="thin">
        <color rgb="FF1F497D"/>
      </left>
      <right style="medium">
        <color rgb="FF1F497D"/>
      </right>
      <top/>
      <bottom/>
      <diagonal/>
    </border>
    <border>
      <left style="medium">
        <color rgb="FF1F497D"/>
      </left>
      <right/>
      <top/>
      <bottom style="thin">
        <color rgb="FF1F497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 style="thin">
        <color rgb="FF1F497D"/>
      </right>
      <top style="thin">
        <color rgb="FF1F497D"/>
      </top>
      <bottom/>
      <diagonal/>
    </border>
    <border>
      <left style="medium">
        <color rgb="FF1F497D"/>
      </left>
      <right style="thin">
        <color rgb="FF1F497D"/>
      </right>
      <top/>
      <bottom/>
      <diagonal/>
    </border>
    <border>
      <left style="medium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/>
      <top style="thin">
        <color rgb="FF1F497D"/>
      </top>
      <bottom/>
      <diagonal/>
    </border>
    <border>
      <left style="thin">
        <color rgb="FF1F497D"/>
      </left>
      <right/>
      <top/>
      <bottom/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medium">
        <color rgb="FF1F497D"/>
      </right>
      <top style="thin">
        <color rgb="FF1F497D"/>
      </top>
      <bottom/>
      <diagonal/>
    </border>
    <border>
      <left/>
      <right style="medium">
        <color rgb="FF1F497D"/>
      </right>
      <top/>
      <bottom/>
      <diagonal/>
    </border>
    <border>
      <left/>
      <right style="medium">
        <color rgb="FF1F497D"/>
      </right>
      <top/>
      <bottom style="thin">
        <color rgb="FF1F497D"/>
      </bottom>
      <diagonal/>
    </border>
    <border>
      <left style="medium">
        <color rgb="FF1F497D"/>
      </left>
      <right/>
      <top/>
      <bottom style="medium">
        <color rgb="FF1F497D"/>
      </bottom>
      <diagonal/>
    </border>
    <border>
      <left/>
      <right/>
      <top/>
      <bottom style="medium">
        <color rgb="FF1F497D"/>
      </bottom>
      <diagonal/>
    </border>
    <border>
      <left/>
      <right style="medium">
        <color rgb="FF1F497D"/>
      </right>
      <top/>
      <bottom style="medium">
        <color rgb="FF1F497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1F497D"/>
      </right>
      <top style="thin">
        <color rgb="FF1F497D"/>
      </top>
      <bottom/>
      <diagonal/>
    </border>
    <border>
      <left/>
      <right style="thin">
        <color rgb="FF1F497D"/>
      </right>
      <top/>
      <bottom/>
      <diagonal/>
    </border>
    <border>
      <left/>
      <right style="thin">
        <color rgb="FF1F497D"/>
      </right>
      <top/>
      <bottom style="thin">
        <color rgb="FF1F497D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3" fillId="3" borderId="1" xfId="0" applyFont="1" applyFill="1" applyBorder="1"/>
    <xf numFmtId="0" fontId="1" fillId="4" borderId="1" xfId="0" applyFont="1" applyFill="1" applyBorder="1"/>
    <xf numFmtId="49" fontId="1" fillId="2" borderId="1" xfId="0" applyNumberFormat="1" applyFont="1" applyFill="1" applyBorder="1"/>
    <xf numFmtId="0" fontId="1" fillId="0" borderId="5" xfId="0" applyFont="1" applyBorder="1" applyAlignment="1">
      <alignment horizontal="center"/>
    </xf>
    <xf numFmtId="0" fontId="5" fillId="2" borderId="1" xfId="0" applyFont="1" applyFill="1" applyBorder="1"/>
    <xf numFmtId="0" fontId="1" fillId="2" borderId="6" xfId="0" applyFont="1" applyFill="1" applyBorder="1"/>
    <xf numFmtId="0" fontId="6" fillId="3" borderId="7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13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49" fontId="9" fillId="3" borderId="29" xfId="0" applyNumberFormat="1" applyFont="1" applyFill="1" applyBorder="1" applyAlignment="1">
      <alignment horizontal="center" vertical="top"/>
    </xf>
    <xf numFmtId="0" fontId="9" fillId="3" borderId="29" xfId="0" applyFont="1" applyFill="1" applyBorder="1" applyAlignment="1">
      <alignment horizontal="center" vertical="top"/>
    </xf>
    <xf numFmtId="49" fontId="9" fillId="3" borderId="30" xfId="0" applyNumberFormat="1" applyFont="1" applyFill="1" applyBorder="1" applyAlignment="1">
      <alignment horizontal="center" vertical="top"/>
    </xf>
    <xf numFmtId="0" fontId="9" fillId="3" borderId="31" xfId="0" applyFont="1" applyFill="1" applyBorder="1" applyAlignment="1">
      <alignment horizontal="center" vertical="top"/>
    </xf>
    <xf numFmtId="0" fontId="19" fillId="3" borderId="39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20" fillId="3" borderId="45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top"/>
    </xf>
    <xf numFmtId="0" fontId="9" fillId="3" borderId="30" xfId="0" applyFont="1" applyFill="1" applyBorder="1" applyAlignment="1">
      <alignment horizontal="center" vertical="top"/>
    </xf>
    <xf numFmtId="49" fontId="9" fillId="3" borderId="31" xfId="0" applyNumberFormat="1" applyFont="1" applyFill="1" applyBorder="1" applyAlignment="1">
      <alignment horizontal="center" vertical="top"/>
    </xf>
    <xf numFmtId="0" fontId="19" fillId="3" borderId="47" xfId="0" applyFont="1" applyFill="1" applyBorder="1" applyAlignment="1">
      <alignment horizontal="center" vertical="center"/>
    </xf>
    <xf numFmtId="0" fontId="22" fillId="2" borderId="1" xfId="0" applyFont="1" applyFill="1" applyBorder="1"/>
    <xf numFmtId="49" fontId="9" fillId="3" borderId="46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/>
    <xf numFmtId="0" fontId="1" fillId="0" borderId="54" xfId="0" applyFont="1" applyBorder="1"/>
    <xf numFmtId="0" fontId="1" fillId="0" borderId="55" xfId="0" applyFont="1" applyBorder="1"/>
    <xf numFmtId="0" fontId="1" fillId="0" borderId="55" xfId="0" applyFont="1" applyBorder="1" applyAlignment="1">
      <alignment horizontal="center"/>
    </xf>
    <xf numFmtId="49" fontId="1" fillId="0" borderId="55" xfId="0" applyNumberFormat="1" applyFont="1" applyBorder="1"/>
    <xf numFmtId="49" fontId="1" fillId="0" borderId="56" xfId="0" applyNumberFormat="1" applyFont="1" applyBorder="1"/>
    <xf numFmtId="0" fontId="25" fillId="2" borderId="1" xfId="0" applyFont="1" applyFill="1" applyBorder="1"/>
    <xf numFmtId="0" fontId="26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27" fillId="0" borderId="61" xfId="0" applyFont="1" applyBorder="1" applyAlignment="1">
      <alignment horizontal="center"/>
    </xf>
    <xf numFmtId="0" fontId="9" fillId="3" borderId="62" xfId="0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49" fontId="28" fillId="0" borderId="61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0" fontId="27" fillId="0" borderId="71" xfId="0" applyFont="1" applyBorder="1" applyAlignment="1">
      <alignment horizontal="center"/>
    </xf>
    <xf numFmtId="0" fontId="9" fillId="3" borderId="72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49" fontId="28" fillId="0" borderId="71" xfId="0" applyNumberFormat="1" applyFont="1" applyBorder="1" applyAlignment="1">
      <alignment horizontal="center" vertical="center"/>
    </xf>
    <xf numFmtId="0" fontId="27" fillId="0" borderId="79" xfId="0" applyFont="1" applyBorder="1" applyAlignment="1">
      <alignment horizontal="center"/>
    </xf>
    <xf numFmtId="0" fontId="9" fillId="3" borderId="8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28" fillId="0" borderId="81" xfId="0" applyNumberFormat="1" applyFont="1" applyBorder="1" applyAlignment="1">
      <alignment horizontal="center" vertical="center"/>
    </xf>
    <xf numFmtId="0" fontId="27" fillId="0" borderId="86" xfId="0" applyFont="1" applyBorder="1" applyAlignment="1">
      <alignment horizontal="center"/>
    </xf>
    <xf numFmtId="0" fontId="9" fillId="3" borderId="87" xfId="0" applyFont="1" applyFill="1" applyBorder="1" applyAlignment="1">
      <alignment horizontal="center" vertical="center"/>
    </xf>
    <xf numFmtId="0" fontId="9" fillId="3" borderId="88" xfId="0" applyFont="1" applyFill="1" applyBorder="1" applyAlignment="1">
      <alignment horizontal="center" vertical="center"/>
    </xf>
    <xf numFmtId="49" fontId="28" fillId="0" borderId="86" xfId="0" applyNumberFormat="1" applyFont="1" applyBorder="1" applyAlignment="1">
      <alignment horizontal="center" vertical="center"/>
    </xf>
    <xf numFmtId="0" fontId="31" fillId="0" borderId="7" xfId="0" applyFont="1" applyBorder="1"/>
    <xf numFmtId="0" fontId="1" fillId="2" borderId="2" xfId="0" applyFont="1" applyFill="1" applyBorder="1"/>
    <xf numFmtId="0" fontId="1" fillId="2" borderId="4" xfId="0" applyFont="1" applyFill="1" applyBorder="1"/>
    <xf numFmtId="0" fontId="33" fillId="2" borderId="1" xfId="0" applyFont="1" applyFill="1" applyBorder="1"/>
    <xf numFmtId="0" fontId="3" fillId="3" borderId="62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4" fillId="2" borderId="1" xfId="0" applyFont="1" applyFill="1" applyBorder="1"/>
    <xf numFmtId="0" fontId="3" fillId="3" borderId="72" xfId="0" applyFont="1" applyFill="1" applyBorder="1" applyAlignment="1">
      <alignment horizontal="center" vertical="center"/>
    </xf>
    <xf numFmtId="0" fontId="3" fillId="3" borderId="73" xfId="0" applyFont="1" applyFill="1" applyBorder="1" applyAlignment="1">
      <alignment horizontal="center" vertical="center"/>
    </xf>
    <xf numFmtId="0" fontId="3" fillId="3" borderId="8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8" fillId="0" borderId="94" xfId="0" applyNumberFormat="1" applyFont="1" applyBorder="1" applyAlignment="1">
      <alignment horizontal="center" vertical="center"/>
    </xf>
    <xf numFmtId="0" fontId="3" fillId="3" borderId="87" xfId="0" applyFont="1" applyFill="1" applyBorder="1" applyAlignment="1">
      <alignment horizontal="center" vertical="center"/>
    </xf>
    <xf numFmtId="0" fontId="3" fillId="3" borderId="88" xfId="0" applyFont="1" applyFill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49" fontId="35" fillId="0" borderId="8" xfId="0" applyNumberFormat="1" applyFont="1" applyBorder="1" applyAlignment="1">
      <alignment horizontal="center" vertical="center"/>
    </xf>
    <xf numFmtId="49" fontId="35" fillId="0" borderId="12" xfId="0" applyNumberFormat="1" applyFont="1" applyBorder="1" applyAlignment="1">
      <alignment horizontal="center" vertical="center"/>
    </xf>
    <xf numFmtId="49" fontId="35" fillId="0" borderId="11" xfId="0" applyNumberFormat="1" applyFont="1" applyBorder="1" applyAlignment="1">
      <alignment horizontal="center" vertical="center"/>
    </xf>
    <xf numFmtId="49" fontId="35" fillId="0" borderId="13" xfId="0" applyNumberFormat="1" applyFont="1" applyBorder="1" applyAlignment="1">
      <alignment horizontal="center" vertical="center"/>
    </xf>
    <xf numFmtId="49" fontId="35" fillId="0" borderId="14" xfId="0" applyNumberFormat="1" applyFont="1" applyBorder="1" applyAlignment="1">
      <alignment horizontal="center" vertical="center"/>
    </xf>
    <xf numFmtId="49" fontId="35" fillId="0" borderId="15" xfId="0" applyNumberFormat="1" applyFont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4" fillId="0" borderId="32" xfId="0" applyFont="1" applyBorder="1"/>
    <xf numFmtId="0" fontId="4" fillId="0" borderId="42" xfId="0" applyFont="1" applyBorder="1"/>
    <xf numFmtId="2" fontId="17" fillId="0" borderId="24" xfId="0" applyNumberFormat="1" applyFont="1" applyBorder="1" applyAlignment="1">
      <alignment horizontal="center" vertical="center"/>
    </xf>
    <xf numFmtId="0" fontId="4" fillId="0" borderId="33" xfId="0" applyFont="1" applyBorder="1"/>
    <xf numFmtId="0" fontId="4" fillId="0" borderId="43" xfId="0" applyFont="1" applyBorder="1"/>
    <xf numFmtId="49" fontId="18" fillId="0" borderId="25" xfId="0" applyNumberFormat="1" applyFont="1" applyBorder="1" applyAlignment="1">
      <alignment horizontal="center" vertical="center"/>
    </xf>
    <xf numFmtId="0" fontId="4" fillId="0" borderId="34" xfId="0" applyFont="1" applyBorder="1"/>
    <xf numFmtId="0" fontId="4" fillId="0" borderId="44" xfId="0" applyFont="1" applyBorder="1"/>
    <xf numFmtId="0" fontId="24" fillId="5" borderId="51" xfId="0" applyFont="1" applyFill="1" applyBorder="1" applyAlignment="1">
      <alignment horizontal="center" vertical="center"/>
    </xf>
    <xf numFmtId="0" fontId="4" fillId="0" borderId="52" xfId="0" applyFont="1" applyBorder="1"/>
    <xf numFmtId="0" fontId="4" fillId="0" borderId="53" xfId="0" applyFont="1" applyBorder="1"/>
    <xf numFmtId="0" fontId="1" fillId="2" borderId="57" xfId="0" applyFont="1" applyFill="1" applyBorder="1" applyAlignment="1">
      <alignment horizontal="center"/>
    </xf>
    <xf numFmtId="0" fontId="4" fillId="0" borderId="58" xfId="0" applyFont="1" applyBorder="1"/>
    <xf numFmtId="49" fontId="29" fillId="0" borderId="67" xfId="0" applyNumberFormat="1" applyFont="1" applyBorder="1" applyAlignment="1">
      <alignment vertical="center"/>
    </xf>
    <xf numFmtId="0" fontId="4" fillId="0" borderId="68" xfId="0" applyFont="1" applyBorder="1"/>
    <xf numFmtId="49" fontId="29" fillId="0" borderId="77" xfId="0" applyNumberFormat="1" applyFont="1" applyBorder="1" applyAlignment="1">
      <alignment vertical="center"/>
    </xf>
    <xf numFmtId="0" fontId="4" fillId="0" borderId="78" xfId="0" applyFont="1" applyBorder="1"/>
    <xf numFmtId="49" fontId="29" fillId="0" borderId="82" xfId="0" applyNumberFormat="1" applyFont="1" applyBorder="1" applyAlignment="1">
      <alignment vertical="center"/>
    </xf>
    <xf numFmtId="0" fontId="4" fillId="0" borderId="83" xfId="0" applyFont="1" applyBorder="1"/>
    <xf numFmtId="49" fontId="29" fillId="0" borderId="92" xfId="0" applyNumberFormat="1" applyFont="1" applyBorder="1" applyAlignment="1">
      <alignment vertical="center"/>
    </xf>
    <xf numFmtId="0" fontId="4" fillId="0" borderId="93" xfId="0" applyFont="1" applyBorder="1"/>
    <xf numFmtId="0" fontId="8" fillId="0" borderId="17" xfId="0" applyFont="1" applyBorder="1" applyAlignment="1">
      <alignment horizontal="center" vertical="center"/>
    </xf>
    <xf numFmtId="0" fontId="4" fillId="0" borderId="27" xfId="0" applyFont="1" applyBorder="1"/>
    <xf numFmtId="0" fontId="4" fillId="0" borderId="36" xfId="0" applyFont="1" applyBorder="1"/>
    <xf numFmtId="0" fontId="11" fillId="0" borderId="18" xfId="0" applyFont="1" applyBorder="1" applyAlignment="1">
      <alignment horizontal="center" vertical="center"/>
    </xf>
    <xf numFmtId="0" fontId="0" fillId="0" borderId="0" xfId="0"/>
    <xf numFmtId="0" fontId="4" fillId="0" borderId="37" xfId="0" applyFont="1" applyBorder="1"/>
    <xf numFmtId="0" fontId="10" fillId="4" borderId="19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38" xfId="0" applyFont="1" applyBorder="1"/>
    <xf numFmtId="0" fontId="9" fillId="3" borderId="89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91" xfId="0" applyFont="1" applyBorder="1"/>
    <xf numFmtId="0" fontId="9" fillId="3" borderId="64" xfId="0" applyFont="1" applyFill="1" applyBorder="1" applyAlignment="1">
      <alignment horizontal="center" vertical="center"/>
    </xf>
    <xf numFmtId="0" fontId="4" fillId="0" borderId="65" xfId="0" applyFont="1" applyBorder="1"/>
    <xf numFmtId="0" fontId="4" fillId="0" borderId="66" xfId="0" applyFont="1" applyBorder="1"/>
    <xf numFmtId="0" fontId="1" fillId="3" borderId="59" xfId="0" applyFont="1" applyFill="1" applyBorder="1" applyAlignment="1">
      <alignment horizontal="center" vertical="center"/>
    </xf>
    <xf numFmtId="0" fontId="4" fillId="0" borderId="60" xfId="0" applyFont="1" applyBorder="1"/>
    <xf numFmtId="0" fontId="4" fillId="0" borderId="69" xfId="0" applyFont="1" applyBorder="1"/>
    <xf numFmtId="0" fontId="4" fillId="0" borderId="70" xfId="0" applyFont="1" applyBorder="1"/>
    <xf numFmtId="0" fontId="4" fillId="0" borderId="84" xfId="0" applyFont="1" applyBorder="1"/>
    <xf numFmtId="0" fontId="4" fillId="0" borderId="85" xfId="0" applyFont="1" applyBorder="1"/>
    <xf numFmtId="0" fontId="9" fillId="3" borderId="74" xfId="0" applyFont="1" applyFill="1" applyBorder="1" applyAlignment="1">
      <alignment horizontal="center" vertical="center"/>
    </xf>
    <xf numFmtId="0" fontId="4" fillId="0" borderId="75" xfId="0" applyFont="1" applyBorder="1"/>
    <xf numFmtId="0" fontId="4" fillId="0" borderId="76" xfId="0" applyFont="1" applyBorder="1"/>
    <xf numFmtId="0" fontId="9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 applyAlignment="1">
      <alignment horizontal="left" vertical="top" wrapText="1"/>
    </xf>
    <xf numFmtId="14" fontId="3" fillId="3" borderId="2" xfId="0" applyNumberFormat="1" applyFont="1" applyFill="1" applyBorder="1" applyAlignment="1">
      <alignment horizontal="left"/>
    </xf>
    <xf numFmtId="0" fontId="10" fillId="4" borderId="16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35" xfId="0" applyFont="1" applyBorder="1"/>
    <xf numFmtId="0" fontId="12" fillId="5" borderId="19" xfId="0" applyFont="1" applyFill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4" fillId="0" borderId="49" xfId="0" applyFont="1" applyBorder="1"/>
    <xf numFmtId="0" fontId="4" fillId="0" borderId="50" xfId="0" applyFont="1" applyBorder="1"/>
    <xf numFmtId="49" fontId="17" fillId="0" borderId="24" xfId="0" applyNumberFormat="1" applyFont="1" applyBorder="1" applyAlignment="1">
      <alignment horizontal="center" vertical="center"/>
    </xf>
    <xf numFmtId="49" fontId="32" fillId="0" borderId="24" xfId="0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64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4" fillId="0" borderId="95" xfId="0" applyFont="1" applyBorder="1"/>
    <xf numFmtId="0" fontId="4" fillId="0" borderId="96" xfId="0" applyFont="1" applyBorder="1"/>
    <xf numFmtId="0" fontId="4" fillId="0" borderId="97" xfId="0" applyFont="1" applyBorder="1"/>
    <xf numFmtId="0" fontId="11" fillId="0" borderId="48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4" fillId="0" borderId="14" xfId="0" applyFont="1" applyBorder="1"/>
    <xf numFmtId="0" fontId="12" fillId="0" borderId="19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8" fillId="0" borderId="48" xfId="0" applyFont="1" applyBorder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164" fontId="32" fillId="0" borderId="24" xfId="0" applyNumberFormat="1" applyFont="1" applyBorder="1" applyAlignment="1">
      <alignment horizontal="center" vertical="center"/>
    </xf>
    <xf numFmtId="2" fontId="32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3745"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  <dxf>
      <fill>
        <patternFill patternType="solid">
          <fgColor rgb="FFFDE9D9"/>
          <bgColor rgb="FFFDE9D9"/>
        </patternFill>
      </fill>
      <border>
        <top style="thin">
          <color theme="5"/>
        </top>
        <bottom style="thin">
          <color theme="5"/>
        </bottom>
      </border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09575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70929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3" name="image2.png" descr="11_disketa.png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4" name="image1.png" descr="11_foto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1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1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1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1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1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D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E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1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1F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5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5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2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2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2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2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2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B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C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D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D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7" name="image2.png" descr="11_disketa.png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8" name="image1.png" descr="11_foto.png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E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E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E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2F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2F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0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0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pSpPr/>
      </xdr:nvGrpSpPr>
      <xdr:grpSpPr>
        <a:xfrm>
          <a:off x="7016750" y="250825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1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595312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GrpSpPr/>
      </xdr:nvGrpSpPr>
      <xdr:grpSpPr>
        <a:xfrm>
          <a:off x="587375" y="238125"/>
          <a:ext cx="5953125" cy="38100"/>
          <a:chOff x="2369438" y="3780000"/>
          <a:chExt cx="5953125" cy="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3100-000006000000}"/>
              </a:ext>
            </a:extLst>
          </xdr:cNvPr>
          <xdr:cNvCxnSpPr/>
        </xdr:nvCxnSpPr>
        <xdr:spPr>
          <a:xfrm>
            <a:off x="2369438" y="3780000"/>
            <a:ext cx="5953125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2" name="Shape 7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5</xdr:row>
      <xdr:rowOff>142875</xdr:rowOff>
    </xdr:from>
    <xdr:ext cx="180975" cy="219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</xdr:colOff>
      <xdr:row>0</xdr:row>
      <xdr:rowOff>38100</xdr:rowOff>
    </xdr:from>
    <xdr:ext cx="485775" cy="409575"/>
    <xdr:pic>
      <xdr:nvPicPr>
        <xdr:cNvPr id="14" name="image2.png" descr="11_disketa.png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0</xdr:row>
      <xdr:rowOff>38100</xdr:rowOff>
    </xdr:from>
    <xdr:ext cx="476250" cy="419100"/>
    <xdr:pic>
      <xdr:nvPicPr>
        <xdr:cNvPr id="15" name="image1.png" descr="11_foto.png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2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2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2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2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2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2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3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3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3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3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3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3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4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4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4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4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4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4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5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5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5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5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5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5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6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6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6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6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6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6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7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7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7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7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7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7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8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8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8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8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8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8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9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9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9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9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9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9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A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A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A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A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A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A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B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B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B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B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B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B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5</xdr:row>
      <xdr:rowOff>142875</xdr:rowOff>
    </xdr:from>
    <xdr:ext cx="1809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/>
      </xdr:nvSpPr>
      <xdr:spPr>
        <a:xfrm rot="10800000">
          <a:off x="5255513" y="3675225"/>
          <a:ext cx="180975" cy="209550"/>
        </a:xfrm>
        <a:prstGeom prst="triangle">
          <a:avLst>
            <a:gd name="adj" fmla="val 50000"/>
          </a:avLst>
        </a:prstGeom>
        <a:gradFill>
          <a:gsLst>
            <a:gs pos="0">
              <a:srgbClr val="CCFFCC">
                <a:alpha val="62745"/>
              </a:srgbClr>
            </a:gs>
            <a:gs pos="100000">
              <a:srgbClr val="3366FF">
                <a:alpha val="62745"/>
              </a:srgbClr>
            </a:gs>
          </a:gsLst>
          <a:lin ang="5400000" scaled="0"/>
        </a:gra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</xdr:colOff>
      <xdr:row>1</xdr:row>
      <xdr:rowOff>-9525</xdr:rowOff>
    </xdr:from>
    <xdr:ext cx="2381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pSpPr/>
      </xdr:nvGrpSpPr>
      <xdr:grpSpPr>
        <a:xfrm>
          <a:off x="7264400" y="336550"/>
          <a:ext cx="2381250" cy="38100"/>
          <a:chOff x="4155375" y="3780000"/>
          <a:chExt cx="238125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3C00-000004000000}"/>
              </a:ext>
            </a:extLst>
          </xdr:cNvPr>
          <xdr:cNvCxnSpPr/>
        </xdr:nvCxnSpPr>
        <xdr:spPr>
          <a:xfrm>
            <a:off x="4155375" y="3780000"/>
            <a:ext cx="2381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6" name="Shape 5">
            <a:extLst>
              <a:ext uri="{FF2B5EF4-FFF2-40B4-BE49-F238E27FC236}">
                <a16:creationId xmlns:a16="http://schemas.microsoft.com/office/drawing/2014/main" id="{00000000-0008-0000-3C00-000006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id="{00000000-0008-0000-3C00-000008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0" name="Shape 5">
            <a:extLst>
              <a:ext uri="{FF2B5EF4-FFF2-40B4-BE49-F238E27FC236}">
                <a16:creationId xmlns:a16="http://schemas.microsoft.com/office/drawing/2014/main" id="{00000000-0008-0000-3C00-00000A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2" name="Shape 5">
            <a:extLst>
              <a:ext uri="{FF2B5EF4-FFF2-40B4-BE49-F238E27FC236}">
                <a16:creationId xmlns:a16="http://schemas.microsoft.com/office/drawing/2014/main" id="{00000000-0008-0000-3C00-00000C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104775</xdr:colOff>
      <xdr:row>1</xdr:row>
      <xdr:rowOff>-19050</xdr:rowOff>
    </xdr:from>
    <xdr:ext cx="6096000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GrpSpPr/>
      </xdr:nvGrpSpPr>
      <xdr:grpSpPr>
        <a:xfrm>
          <a:off x="701675" y="323850"/>
          <a:ext cx="6096000" cy="38100"/>
          <a:chOff x="2298000" y="3780000"/>
          <a:chExt cx="6096000" cy="0"/>
        </a:xfrm>
      </xdr:grpSpPr>
      <xdr:cxnSp macro="">
        <xdr:nvCxnSpPr>
          <xdr:cNvPr id="14" name="Shape 5">
            <a:extLst>
              <a:ext uri="{FF2B5EF4-FFF2-40B4-BE49-F238E27FC236}">
                <a16:creationId xmlns:a16="http://schemas.microsoft.com/office/drawing/2014/main" id="{00000000-0008-0000-3C00-00000E000000}"/>
              </a:ext>
            </a:extLst>
          </xdr:cNvPr>
          <xdr:cNvCxnSpPr/>
        </xdr:nvCxnSpPr>
        <xdr:spPr>
          <a:xfrm>
            <a:off x="2298000" y="3780000"/>
            <a:ext cx="6096000" cy="0"/>
          </a:xfrm>
          <a:prstGeom prst="straightConnector1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17</xdr:col>
      <xdr:colOff>161925</xdr:colOff>
      <xdr:row>0</xdr:row>
      <xdr:rowOff>66675</xdr:rowOff>
    </xdr:from>
    <xdr:ext cx="419100" cy="381000"/>
    <xdr:pic>
      <xdr:nvPicPr>
        <xdr:cNvPr id="15" name="image2.png" descr="11_disketa.png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0</xdr:row>
      <xdr:rowOff>66675</xdr:rowOff>
    </xdr:from>
    <xdr:ext cx="400050" cy="390525"/>
    <xdr:pic>
      <xdr:nvPicPr>
        <xdr:cNvPr id="16" name="image1.png" descr="11_foto.png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21</v>
      </c>
      <c r="E7" s="23"/>
      <c r="F7" s="1"/>
      <c r="G7" s="141">
        <v>1</v>
      </c>
      <c r="H7" s="112" t="s">
        <v>22</v>
      </c>
      <c r="I7" s="112">
        <v>41</v>
      </c>
      <c r="J7" s="115" t="s">
        <v>23</v>
      </c>
      <c r="K7" s="144"/>
      <c r="L7" s="24">
        <f>IF(LEFT(P57,1)="L",0,(IF(P57="","",(IF(LEFT(P57,1)&gt;RIGHT(P57,1),2,1)))))</f>
        <v>2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 t="str">
        <f>IF(LEFT(P35,1)="L",0,(IF(P35="","",(IF(LEFT(P35,1)&gt;RIGHT(P35,1),2,1)))))</f>
        <v/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12</v>
      </c>
      <c r="T7" s="93"/>
      <c r="U7" s="96" t="s">
        <v>10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24</v>
      </c>
      <c r="E8" s="23"/>
      <c r="F8" s="1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3:0</v>
      </c>
      <c r="M8" s="27" t="str">
        <f>IF(LEFT(P49,1)="W",$M$4&amp;":0(W)",IF(LEFT(P49,1)="L","0:"&amp;$M$4&amp;"(L)",IF(P49="","",P49)))</f>
        <v>3:0</v>
      </c>
      <c r="N8" s="28" t="str">
        <f>IF(RIGHT(P53,1)="W",$M$4&amp;":0(W)",IF(RIGHT(P53,1)="L","0:"&amp;$M$4&amp;"(L)",IF(P53="","",RIGHT(P53,1)&amp;":"&amp;LEFT(P53,1))))</f>
        <v>3:0</v>
      </c>
      <c r="O8" s="29" t="str">
        <f>IF(LEFT(P41,1)="W",$M$4&amp;":0(W)",IF(LEFT(P41,1)="L","0:"&amp;$M$4&amp;"(L)",IF(P41="","",P41)))</f>
        <v>3:2</v>
      </c>
      <c r="P8" s="28" t="str">
        <f>IF(RIGHT(P38,1)="W",$M$4&amp;":0(W)",IF(RIGHT(P38,1)="L","0:"&amp;$M$4&amp;"(L)",IF(P38="","",RIGHT(P38,1)&amp;":"&amp;LEFT(P38,1))))</f>
        <v>3:1</v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>3:1</v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25</v>
      </c>
      <c r="E9" s="23"/>
      <c r="F9" s="1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26</v>
      </c>
      <c r="E10" s="23"/>
      <c r="F10" s="1"/>
      <c r="G10" s="118">
        <v>2</v>
      </c>
      <c r="H10" s="112" t="s">
        <v>22</v>
      </c>
      <c r="I10" s="112">
        <v>28</v>
      </c>
      <c r="J10" s="115" t="s">
        <v>27</v>
      </c>
      <c r="K10" s="34">
        <f>IF(RIGHT(P57,1)="L",0,(IF(P57="","",(IF(RIGHT(P57,1)&gt;LEFT(P57,1),2,1)))))</f>
        <v>1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1</v>
      </c>
      <c r="P10" s="24">
        <f>IF(LEFT(P33,1)="L",0,(IF(P33="","",(IF(LEFT(P33,1)&gt;RIGHT(P33,1),2,1)))))</f>
        <v>2</v>
      </c>
      <c r="Q10" s="24" t="str">
        <f>IF(RIGHT(P47,1)="L",0,(IF(P47="","",(IF(RIGHT(P47,1)&gt;LEFT(P47,1),2,1)))))</f>
        <v/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10</v>
      </c>
      <c r="T10" s="93"/>
      <c r="U10" s="96" t="s">
        <v>11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28</v>
      </c>
      <c r="E11" s="23"/>
      <c r="F11" s="1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0:3</v>
      </c>
      <c r="L11" s="94"/>
      <c r="M11" s="28" t="str">
        <f>IF(RIGHT(P54,1)="W",$M$4&amp;":0(W)",IF(RIGHT(P54,1)="L","0:"&amp;$M$4&amp;"(L)",IF(P54="","",RIGHT(P54,1)&amp;":"&amp;LEFT(P54,1))))</f>
        <v>3:0</v>
      </c>
      <c r="N11" s="27" t="str">
        <f>IF(LEFT(P50,1)="W",$M$4&amp;":0(W)",IF(LEFT(P50,1)="L","0:"&amp;$M$4&amp;"(L)",IF(P50="","",P50)))</f>
        <v>3:1</v>
      </c>
      <c r="O11" s="36" t="str">
        <f>IF(RIGHT(P37,1)="W",$M$4&amp;":0(W)",IF(RIGHT(P37,1)="L","0:"&amp;$M$4&amp;"(L)",IF(P37="","",RIGHT(P37,1)&amp;":"&amp;LEFT(P37,1))))</f>
        <v>1:3</v>
      </c>
      <c r="P11" s="27" t="str">
        <f>IF(LEFT(P33,1)="W",$M$4&amp;":0(W)",IF(LEFT(P33,1)="L","0:"&amp;$M$4&amp;"(L)",IF(P33="","",P33)))</f>
        <v>3:2</v>
      </c>
      <c r="Q11" s="28" t="str">
        <f>IF(RIGHT(P47,1)="W",$M$4&amp;":0(W)",IF(RIGHT(P47,1)="L","0:"&amp;$M$4&amp;"(L)",IF(P47="","",RIGHT(P47,1)&amp;":"&amp;LEFT(P47,1))))</f>
        <v/>
      </c>
      <c r="R11" s="37" t="str">
        <f>IF(LEFT(P42,1)="W",$M$4&amp;":0(W)",IF(LEFT(P42,1)="L","0:"&amp;$M$4&amp;"(L)",IF(P42="","",P42)))</f>
        <v>3:0</v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29</v>
      </c>
      <c r="E12" s="23"/>
      <c r="F12" s="1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30</v>
      </c>
      <c r="E13" s="23"/>
      <c r="F13" s="1"/>
      <c r="G13" s="118">
        <v>3</v>
      </c>
      <c r="H13" s="112"/>
      <c r="I13" s="112">
        <v>30</v>
      </c>
      <c r="J13" s="115" t="s">
        <v>31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2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1</v>
      </c>
      <c r="Q13" s="24" t="str">
        <f>IF(LEFT(P44,1)="L",0,(IF(P44="","",(IF(LEFT(P44,1)&gt;RIGHT(P44,1),2,1)))))</f>
        <v/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8</v>
      </c>
      <c r="T13" s="93">
        <f>5/6</f>
        <v>0.83333333333333337</v>
      </c>
      <c r="U13" s="96" t="s">
        <v>16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32</v>
      </c>
      <c r="E14" s="23"/>
      <c r="F14" s="1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0:3</v>
      </c>
      <c r="L14" s="27" t="str">
        <f>IF(LEFT(P54,1)="W",$M$4&amp;":0(W)",IF(LEFT(P54,1)="L","0:"&amp;$M$4&amp;"(L)",IF(P54="","",P54)))</f>
        <v>0:3</v>
      </c>
      <c r="M14" s="94"/>
      <c r="N14" s="27" t="str">
        <f>IF(LEFT(P58,1)="W",$M$4&amp;":0(W)",IF(LEFT(P58,1)="L","0:"&amp;$M$4&amp;"(L)",IF(P58="","",P58)))</f>
        <v>3:0</v>
      </c>
      <c r="O14" s="29" t="str">
        <f>IF(LEFT(P34,1)="W",$M$4&amp;":0(W)",IF(LEFT(P34,1)="L","0:"&amp;$M$4&amp;"(L)",IF(P34="","",P34)))</f>
        <v>0:3</v>
      </c>
      <c r="P14" s="28" t="str">
        <f>IF(RIGHT(P48,1)="W",$M$4&amp;":0(W)",IF(RIGHT(P48,1)="L","0:"&amp;$M$4&amp;"(L)",IF(P48="","",RIGHT(P48,1)&amp;":"&amp;LEFT(P48,1))))</f>
        <v>2:3</v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>3:0</v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12" t="s">
        <v>22</v>
      </c>
      <c r="I16" s="112">
        <v>29</v>
      </c>
      <c r="J16" s="115" t="s">
        <v>33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1</v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2</v>
      </c>
      <c r="Q16" s="24" t="str">
        <f>IF(RIGHT(P40,1)="L",0,(IF(P40="","",(IF(RIGHT(P40,1)&gt;LEFT(P40,1),2,1)))))</f>
        <v/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9</v>
      </c>
      <c r="T16" s="93"/>
      <c r="U16" s="96" t="s">
        <v>12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>1:3</v>
      </c>
      <c r="M17" s="28" t="str">
        <f>IF(RIGHT(P58,1)="W",$M$4&amp;":0(W)",IF(RIGHT(P58,1)="L","0:"&amp;$M$4&amp;"(L)",IF(P58="","",RIGHT(P58,1)&amp;":"&amp;LEFT(P58,1))))</f>
        <v>0:3</v>
      </c>
      <c r="N17" s="94"/>
      <c r="O17" s="36" t="str">
        <f>IF(RIGHT(P46,1)="W",$M$4&amp;":0(W)",IF(RIGHT(P46,1)="L","0:"&amp;$M$4&amp;"(L)",IF(P46="","",RIGHT(P46,1)&amp;":"&amp;LEFT(P46,1))))</f>
        <v>3:2</v>
      </c>
      <c r="P17" s="27" t="str">
        <f>IF(LEFT(P43,1)="W",$M$4&amp;":0(W)",IF(LEFT(P43,1)="L","0:"&amp;$M$4&amp;"(L)",IF(P43="","",P43)))</f>
        <v>3:1</v>
      </c>
      <c r="Q17" s="28" t="str">
        <f>IF(RIGHT(P40,1)="W",$M$4&amp;":0(W)",IF(RIGHT(P40,1)="L","0:"&amp;$M$4&amp;"(L)",IF(P40="","",RIGHT(P40,1)&amp;":"&amp;LEFT(P40,1))))</f>
        <v/>
      </c>
      <c r="R17" s="37" t="str">
        <f>IF(LEFT(P36,1)="W",$M$4&amp;":0(W)",IF(LEFT(P36,1)="L","0:"&amp;$M$4&amp;"(L)",IF(P36="","",P36)))</f>
        <v>3:1</v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12" t="s">
        <v>22</v>
      </c>
      <c r="I19" s="112">
        <v>26</v>
      </c>
      <c r="J19" s="115" t="s">
        <v>34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2</v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1</v>
      </c>
      <c r="Q19" s="24" t="str">
        <f>IF(LEFT(P51,1)="L",0,(IF(P51="","",(IF(LEFT(P51,1)&gt;RIGHT(P51,1),2,1)))))</f>
        <v/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8</v>
      </c>
      <c r="T19" s="93">
        <f>6/6</f>
        <v>1</v>
      </c>
      <c r="U19" s="96" t="s">
        <v>15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2:3</v>
      </c>
      <c r="L20" s="27" t="str">
        <f>IF(LEFT(P37,1)="W",$M$4&amp;":0(W)",IF(LEFT(P37,1)="L","0:"&amp;$M$4&amp;"(L)",IF(P37="","",P37)))</f>
        <v>3:1</v>
      </c>
      <c r="M20" s="28" t="str">
        <f>IF(RIGHT(P34,1)="W",$M$4&amp;":0(W)",IF(RIGHT(P34,1)="L","0:"&amp;$M$4&amp;"(L)",IF(P34="","",RIGHT(P34,1)&amp;":"&amp;LEFT(P34,1))))</f>
        <v>3:0</v>
      </c>
      <c r="N20" s="27" t="str">
        <f>IF(LEFT(P46,1)="W",$M$4&amp;":0(W)",IF(LEFT(P46,1)="L","0:"&amp;$M$4&amp;"(L)",IF(P46="","",P46)))</f>
        <v>2:3</v>
      </c>
      <c r="O20" s="147"/>
      <c r="P20" s="27" t="str">
        <f>IF(LEFT(P59,1)="W",$M$4&amp;":0(W)",IF(LEFT(P59,1)="L","0:"&amp;$M$4&amp;"(L)",IF(P59="","",P59)))</f>
        <v>2:3</v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>1:3</v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12" t="s">
        <v>22</v>
      </c>
      <c r="I22" s="112">
        <v>27</v>
      </c>
      <c r="J22" s="115" t="s">
        <v>36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 t="str">
        <f>IF(RIGHT(P55,1)="L",0,(IF(P55="","",(IF(RIGHT(P55,1)&gt;LEFT(P55,1),2,1)))))</f>
        <v/>
      </c>
      <c r="R22" s="26">
        <f>IF(LEFT(P52,1)="L",0,(IF(P52="","",(IF(LEFT(P52,1)&gt;RIGHT(P52,1),2,1)))))</f>
        <v>1</v>
      </c>
      <c r="S22" s="90">
        <f>IF((AND(COUNTIF(J7:J30,"&gt;""")&gt;2,COUNTIF(P33:P60,"&gt;""")&gt;0)),SUM(K22,L22,M22,N22,O22,P22,Q22,R22),"")</f>
        <v>8</v>
      </c>
      <c r="T22" s="93">
        <f>8/7</f>
        <v>1.1428571428571428</v>
      </c>
      <c r="U22" s="96" t="s">
        <v>13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13"/>
      <c r="I23" s="113"/>
      <c r="J23" s="116"/>
      <c r="K23" s="40" t="str">
        <f>IF(LEFT(P38,1)="W",$M$4&amp;":0(W)",IF(LEFT(P38,1)="L","0:"&amp;$M$4&amp;"(L)",IF(P38="","",P38)))</f>
        <v>1:3</v>
      </c>
      <c r="L23" s="28" t="str">
        <f>IF(RIGHT(P33,1)="W",$M$4&amp;":0(W)",IF(RIGHT(P33,1)="L","0:"&amp;$M$4&amp;"(L)",IF(P33="","",RIGHT(P33,1)&amp;":"&amp;LEFT(P33,1))))</f>
        <v>2:3</v>
      </c>
      <c r="M23" s="27" t="str">
        <f>IF(LEFT(P48,1)="W",$M$4&amp;":0(W)",IF(LEFT(P48,1)="L","0:"&amp;$M$4&amp;"(L)",IF(P48="","",P48)))</f>
        <v>3:2</v>
      </c>
      <c r="N23" s="28" t="str">
        <f>IF(RIGHT(P43,1)="W",$M$4&amp;":0(W)",IF(RIGHT(P43,1)="L","0:"&amp;$M$4&amp;"(L)",IF(P43="","",RIGHT(P43,1)&amp;":"&amp;LEFT(P43,1))))</f>
        <v>1:3</v>
      </c>
      <c r="O23" s="36" t="str">
        <f>IF(RIGHT(P59,1)="W",$M$4&amp;":0(W)",IF(RIGHT(P59,1)="L","0:"&amp;$M$4&amp;"(L)",IF(P59="","",RIGHT(P59,1)&amp;":"&amp;LEFT(P59,1))))</f>
        <v>3:2</v>
      </c>
      <c r="P23" s="94"/>
      <c r="Q23" s="28" t="str">
        <f>IF(RIGHT(P55,1)="W",$M$4&amp;":0(W)",IF(RIGHT(P55,1)="L","0:"&amp;$M$4&amp;"(L)",IF(P55="","",RIGHT(P55,1)&amp;":"&amp;LEFT(P55,1))))</f>
        <v/>
      </c>
      <c r="R23" s="37" t="str">
        <f>IF(LEFT(P52,1)="W",$M$4&amp;":0(W)",IF(LEFT(P52,1)="L","0:"&amp;$M$4&amp;"(L)",IF(P52="","",P52)))</f>
        <v>2:3</v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12" t="s">
        <v>40</v>
      </c>
      <c r="I25" s="112">
        <v>43</v>
      </c>
      <c r="J25" s="115" t="s">
        <v>30</v>
      </c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0</v>
      </c>
      <c r="T25" s="93"/>
      <c r="U25" s="96" t="s">
        <v>17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12" t="s">
        <v>40</v>
      </c>
      <c r="I28" s="112">
        <v>36</v>
      </c>
      <c r="J28" s="115" t="s">
        <v>44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2</v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8</v>
      </c>
      <c r="T28" s="93">
        <f>6/6</f>
        <v>1</v>
      </c>
      <c r="U28" s="96" t="s">
        <v>14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13"/>
      <c r="I29" s="113"/>
      <c r="J29" s="116"/>
      <c r="K29" s="40" t="str">
        <f>IF(LEFT(P45,1)="W",$M$4&amp;":0(W)",IF(LEFT(P45,1)="L","0:"&amp;$M$4&amp;"(L)",IF(P45="","",P45)))</f>
        <v>1:3</v>
      </c>
      <c r="L29" s="28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0:3</v>
      </c>
      <c r="N29" s="28" t="str">
        <f>IF(RIGHT(P36,1)="W",$M$4&amp;":0(W)",IF(RIGHT(P36,1)="L","0:"&amp;$M$4&amp;"(L)",IF(P36="","",RIGHT(P36,1)&amp;":"&amp;LEFT(P36,1))))</f>
        <v>1:3</v>
      </c>
      <c r="O29" s="29" t="str">
        <f>IF(LEFT(P56,1)="W",$M$4&amp;":0(W)",IF(LEFT(P56,1)="L","0:"&amp;$M$4&amp;"(L)",IF(P56="","",P56)))</f>
        <v>3:1</v>
      </c>
      <c r="P29" s="36" t="str">
        <f>IF(RIGHT(P52,1)="W",$M$4&amp;":0(W)",IF(RIGHT(P52,1)="L","0:"&amp;$M$4&amp;"(L)",IF(P52="","",RIGHT(P52,1)&amp;":"&amp;LEFT(P52,1))))</f>
        <v>3:2</v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10</v>
      </c>
      <c r="J33" s="52" t="str">
        <f>IF(Суперлига!Уч2="","",Суперлига!Уч2)</f>
        <v>Сереке Султан+</v>
      </c>
      <c r="K33" s="53" t="str">
        <f t="shared" ref="K33:K60" si="0">"-"</f>
        <v>-</v>
      </c>
      <c r="L33" s="124" t="str">
        <f>IF(Суперлига!Уч6="","",Суперлига!Уч6)</f>
        <v>Биятов Ахметбек+</v>
      </c>
      <c r="M33" s="125"/>
      <c r="N33" s="125"/>
      <c r="O33" s="126"/>
      <c r="P33" s="54" t="s">
        <v>38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11</v>
      </c>
      <c r="J34" s="57" t="str">
        <f>IF(Суперлига!Уч3="","",Суперлига!Уч3)</f>
        <v>Болдырев Андрей+</v>
      </c>
      <c r="K34" s="58" t="str">
        <f t="shared" si="0"/>
        <v>-</v>
      </c>
      <c r="L34" s="133" t="str">
        <f>IF(Суперлига!Уч5="","",Суперлига!Уч5)</f>
        <v>Забанов Филипп+</v>
      </c>
      <c r="M34" s="134"/>
      <c r="N34" s="134"/>
      <c r="O34" s="135"/>
      <c r="P34" s="59" t="s">
        <v>39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IF(Суперлига!Уч1="","",Суперлига!Уч1)</f>
        <v>Гилязов Роман+</v>
      </c>
      <c r="K35" s="62" t="str">
        <f t="shared" si="0"/>
        <v>-</v>
      </c>
      <c r="L35" s="136" t="str">
        <f>IF(Суперлига!Уч7="","",Суперлига!Уч7)</f>
        <v>Бекназаров Ермек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12</v>
      </c>
      <c r="J36" s="65" t="str">
        <f>IF(Суперлига!Уч4="","",Суперлига!Уч4)</f>
        <v>Кауымбаев Адилет+</v>
      </c>
      <c r="K36" s="66" t="str">
        <f t="shared" si="0"/>
        <v>-</v>
      </c>
      <c r="L36" s="121" t="str">
        <f>IF(Суперлига!Уч8="","",Суперлига!Уч8)</f>
        <v>Герасименко Геннадий+</v>
      </c>
      <c r="M36" s="122"/>
      <c r="N36" s="122"/>
      <c r="O36" s="123"/>
      <c r="P36" s="67" t="s">
        <v>37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13</v>
      </c>
      <c r="J37" s="52" t="str">
        <f>IF(Суперлига!Уч5="","",Суперлига!Уч5)</f>
        <v>Забанов Филипп+</v>
      </c>
      <c r="K37" s="53" t="str">
        <f t="shared" si="0"/>
        <v>-</v>
      </c>
      <c r="L37" s="124" t="str">
        <f>IF(Суперлига!Уч2="","",Суперлига!Уч2)</f>
        <v>Сереке Султан+</v>
      </c>
      <c r="M37" s="125"/>
      <c r="N37" s="125"/>
      <c r="O37" s="126"/>
      <c r="P37" s="54" t="s">
        <v>37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10</v>
      </c>
      <c r="J38" s="57" t="str">
        <f>IF(Суперлига!Уч6="","",Суперлига!Уч6)</f>
        <v>Биятов Ахметбек+</v>
      </c>
      <c r="K38" s="58" t="str">
        <f t="shared" si="0"/>
        <v>-</v>
      </c>
      <c r="L38" s="133" t="str">
        <f>IF(Суперлига!Уч1="","",Суперлига!Уч1)</f>
        <v>Гилязов Роман+</v>
      </c>
      <c r="M38" s="134"/>
      <c r="N38" s="134"/>
      <c r="O38" s="135"/>
      <c r="P38" s="59" t="s">
        <v>41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12</v>
      </c>
      <c r="J39" s="61" t="str">
        <f>IF(Суперлига!Уч8="","",Суперлига!Уч8)</f>
        <v>Герасименко Геннадий+</v>
      </c>
      <c r="K39" s="62" t="str">
        <f t="shared" si="0"/>
        <v>-</v>
      </c>
      <c r="L39" s="136" t="str">
        <f>IF(Суперлига!Уч3="","",Суперлига!Уч3)</f>
        <v>Болдырев Андрей+</v>
      </c>
      <c r="M39" s="137"/>
      <c r="N39" s="137"/>
      <c r="O39" s="138"/>
      <c r="P39" s="63" t="s">
        <v>39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IF(Суперлига!Уч7="","",Суперлига!Уч7)</f>
        <v>Бекназаров Ермек</v>
      </c>
      <c r="K40" s="66" t="str">
        <f t="shared" si="0"/>
        <v>-</v>
      </c>
      <c r="L40" s="121" t="str">
        <f>IF(Суперлига!Уч4="","",Суперлига!Уч4)</f>
        <v>Кауымбаев Адилет+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11</v>
      </c>
      <c r="J41" s="52" t="str">
        <f>IF(Суперлига!Уч1="","",Суперлига!Уч1)</f>
        <v>Гилязов Роман+</v>
      </c>
      <c r="K41" s="53" t="str">
        <f t="shared" si="0"/>
        <v>-</v>
      </c>
      <c r="L41" s="124" t="str">
        <f>IF(Суперлига!Уч5="","",Суперлига!Уч5)</f>
        <v>Забанов Филипп+</v>
      </c>
      <c r="M41" s="125"/>
      <c r="N41" s="125"/>
      <c r="O41" s="126"/>
      <c r="P41" s="54" t="s">
        <v>38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9</v>
      </c>
      <c r="J42" s="57" t="str">
        <f>IF(Суперлига!Уч2="","",Суперлига!Уч2)</f>
        <v>Сереке Султан+</v>
      </c>
      <c r="K42" s="58" t="str">
        <f t="shared" si="0"/>
        <v>-</v>
      </c>
      <c r="L42" s="133" t="str">
        <f>IF(Суперлига!Уч8="","",Суперлига!Уч8)</f>
        <v>Герасименко Геннадий+</v>
      </c>
      <c r="M42" s="134"/>
      <c r="N42" s="134"/>
      <c r="O42" s="135"/>
      <c r="P42" s="59" t="s">
        <v>35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10</v>
      </c>
      <c r="J43" s="61" t="str">
        <f>IF(Суперлига!Уч4="","",Суперлига!Уч4)</f>
        <v>Кауымбаев Адилет+</v>
      </c>
      <c r="K43" s="62" t="str">
        <f t="shared" si="0"/>
        <v>-</v>
      </c>
      <c r="L43" s="136" t="str">
        <f>IF(Суперлига!Уч6="","",Суперлига!Уч6)</f>
        <v>Биятов Ахметбек+</v>
      </c>
      <c r="M43" s="137"/>
      <c r="N43" s="137"/>
      <c r="O43" s="138"/>
      <c r="P43" s="63" t="s">
        <v>37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IF(Суперлига!Уч3="","",Суперлига!Уч3)</f>
        <v>Болдырев Андрей+</v>
      </c>
      <c r="K44" s="66" t="str">
        <f t="shared" si="0"/>
        <v>-</v>
      </c>
      <c r="L44" s="121" t="str">
        <f>IF(Суперлига!Уч7="","",Суперлига!Уч7)</f>
        <v>Бекназаров Ермек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9</v>
      </c>
      <c r="J45" s="52" t="str">
        <f>IF(Суперлига!Уч8="","",Суперлига!Уч8)</f>
        <v>Герасименко Геннадий+</v>
      </c>
      <c r="K45" s="53" t="str">
        <f t="shared" si="0"/>
        <v>-</v>
      </c>
      <c r="L45" s="124" t="str">
        <f>IF(Суперлига!Уч1="","",Суперлига!Уч1)</f>
        <v>Гилязов Роман+</v>
      </c>
      <c r="M45" s="125"/>
      <c r="N45" s="125"/>
      <c r="O45" s="126"/>
      <c r="P45" s="54" t="s">
        <v>41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10</v>
      </c>
      <c r="J46" s="57" t="str">
        <f>IF(Суперлига!Уч5="","",Суперлига!Уч5)</f>
        <v>Забанов Филипп+</v>
      </c>
      <c r="K46" s="58" t="str">
        <f t="shared" si="0"/>
        <v>-</v>
      </c>
      <c r="L46" s="133" t="str">
        <f>IF(Суперлига!Уч4="","",Суперлига!Уч4)</f>
        <v>Кауымбаев Адилет+</v>
      </c>
      <c r="M46" s="134"/>
      <c r="N46" s="134"/>
      <c r="O46" s="135"/>
      <c r="P46" s="59" t="s">
        <v>42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IF(Суперлига!Уч7="","",Суперлига!Уч7)</f>
        <v>Бекназаров Ермек</v>
      </c>
      <c r="K47" s="62" t="str">
        <f t="shared" si="0"/>
        <v>-</v>
      </c>
      <c r="L47" s="136" t="str">
        <f>IF(Суперлига!Уч2="","",Суперлига!Уч2)</f>
        <v>Сереке Султан+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13</v>
      </c>
      <c r="J48" s="65" t="str">
        <f>IF(Суперлига!Уч6="","",Суперлига!Уч6)</f>
        <v>Биятов Ахметбек+</v>
      </c>
      <c r="K48" s="66" t="str">
        <f t="shared" si="0"/>
        <v>-</v>
      </c>
      <c r="L48" s="121" t="str">
        <f>IF(Суперлига!Уч3="","",Суперлига!Уч3)</f>
        <v>Болдырев Андрей+</v>
      </c>
      <c r="M48" s="122"/>
      <c r="N48" s="122"/>
      <c r="O48" s="123"/>
      <c r="P48" s="67" t="s">
        <v>38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9</v>
      </c>
      <c r="J49" s="52" t="str">
        <f>IF(Суперлига!Уч1="","",Суперлига!Уч1)</f>
        <v>Гилязов Роман+</v>
      </c>
      <c r="K49" s="53" t="str">
        <f t="shared" si="0"/>
        <v>-</v>
      </c>
      <c r="L49" s="124" t="str">
        <f>IF(Суперлига!Уч3="","",Суперлига!Уч3)</f>
        <v>Болдырев Андрей+</v>
      </c>
      <c r="M49" s="125"/>
      <c r="N49" s="125"/>
      <c r="O49" s="126"/>
      <c r="P49" s="54" t="s">
        <v>35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10</v>
      </c>
      <c r="J50" s="57" t="str">
        <f>IF(Суперлига!Уч2="","",Суперлига!Уч2)</f>
        <v>Сереке Султан+</v>
      </c>
      <c r="K50" s="58" t="str">
        <f t="shared" si="0"/>
        <v>-</v>
      </c>
      <c r="L50" s="133" t="str">
        <f>IF(Суперлига!Уч4="","",Суперлига!Уч4)</f>
        <v>Кауымбаев Адилет+</v>
      </c>
      <c r="M50" s="134"/>
      <c r="N50" s="134"/>
      <c r="O50" s="135"/>
      <c r="P50" s="59" t="s">
        <v>37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IF(Суперлига!Уч5="","",Суперлига!Уч5)</f>
        <v>Забанов Филипп+</v>
      </c>
      <c r="K51" s="62" t="str">
        <f t="shared" si="0"/>
        <v>-</v>
      </c>
      <c r="L51" s="136" t="str">
        <f>IF(Суперлига!Уч7="","",Суперлига!Уч7)</f>
        <v>Бекназаров Ермек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13</v>
      </c>
      <c r="J52" s="65" t="str">
        <f>IF(Суперлига!Уч6="","",Суперлига!Уч6)</f>
        <v>Биятов Ахметбек+</v>
      </c>
      <c r="K52" s="66" t="str">
        <f t="shared" si="0"/>
        <v>-</v>
      </c>
      <c r="L52" s="121" t="str">
        <f>IF(Суперлига!Уч8="","",Суперлига!Уч8)</f>
        <v>Герасименко Геннадий+</v>
      </c>
      <c r="M52" s="122"/>
      <c r="N52" s="122"/>
      <c r="O52" s="123"/>
      <c r="P52" s="67" t="s">
        <v>42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10</v>
      </c>
      <c r="J53" s="52" t="str">
        <f>IF(Суперлига!Уч4="","",Суперлига!Уч4)</f>
        <v>Кауымбаев Адилет+</v>
      </c>
      <c r="K53" s="53" t="str">
        <f t="shared" si="0"/>
        <v>-</v>
      </c>
      <c r="L53" s="124" t="str">
        <f>IF(Суперлига!Уч1="","",Суперлига!Уч1)</f>
        <v>Гилязов Роман+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12</v>
      </c>
      <c r="J54" s="57" t="str">
        <f>IF(Суперлига!Уч3="","",Суперлига!Уч3)</f>
        <v>Болдырев Андрей+</v>
      </c>
      <c r="K54" s="58" t="str">
        <f t="shared" si="0"/>
        <v>-</v>
      </c>
      <c r="L54" s="133" t="str">
        <f>IF(Суперлига!Уч2="","",Суперлига!Уч2)</f>
        <v>Сереке Султан+</v>
      </c>
      <c r="M54" s="134"/>
      <c r="N54" s="134"/>
      <c r="O54" s="135"/>
      <c r="P54" s="54" t="s">
        <v>39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IF(Суперлига!Уч7="","",Суперлига!Уч7)</f>
        <v>Бекназаров Ермек</v>
      </c>
      <c r="K55" s="62" t="str">
        <f t="shared" si="0"/>
        <v>-</v>
      </c>
      <c r="L55" s="136" t="str">
        <f>IF(Суперлига!Уч6="","",Суперлига!Уч6)</f>
        <v>Биятов Ахметбек+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13</v>
      </c>
      <c r="J56" s="65" t="str">
        <f>IF(Суперлига!Уч8="","",Суперлига!Уч8)</f>
        <v>Герасименко Геннадий+</v>
      </c>
      <c r="K56" s="66" t="str">
        <f t="shared" si="0"/>
        <v>-</v>
      </c>
      <c r="L56" s="121" t="str">
        <f>IF(Суперлига!Уч5="","",Суперлига!Уч5)</f>
        <v>Забанов Филипп+</v>
      </c>
      <c r="M56" s="122"/>
      <c r="N56" s="122"/>
      <c r="O56" s="123"/>
      <c r="P56" s="67" t="s">
        <v>37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12</v>
      </c>
      <c r="J57" s="52" t="str">
        <f>IF(Суперлига!Уч1="","",Суперлига!Уч1)</f>
        <v>Гилязов Роман+</v>
      </c>
      <c r="K57" s="53" t="str">
        <f t="shared" si="0"/>
        <v>-</v>
      </c>
      <c r="L57" s="124" t="str">
        <f>IF(Суперлига!Уч2="","",Суперлига!Уч2)</f>
        <v>Сереке Султан+</v>
      </c>
      <c r="M57" s="125"/>
      <c r="N57" s="125"/>
      <c r="O57" s="126"/>
      <c r="P57" s="59" t="s">
        <v>35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10</v>
      </c>
      <c r="J58" s="57" t="str">
        <f>IF(Суперлига!Уч3="","",Суперлига!Уч3)</f>
        <v>Болдырев Андрей+</v>
      </c>
      <c r="K58" s="58" t="str">
        <f t="shared" si="0"/>
        <v>-</v>
      </c>
      <c r="L58" s="133" t="str">
        <f>IF(Суперлига!Уч4="","",Суперлига!Уч4)</f>
        <v>Кауымбаев Адилет+</v>
      </c>
      <c r="M58" s="134"/>
      <c r="N58" s="134"/>
      <c r="O58" s="135"/>
      <c r="P58" s="54" t="s">
        <v>35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13</v>
      </c>
      <c r="J59" s="61" t="str">
        <f>IF(Суперлига!Уч5="","",Суперлига!Уч5)</f>
        <v>Забанов Филипп+</v>
      </c>
      <c r="K59" s="62" t="str">
        <f t="shared" si="0"/>
        <v>-</v>
      </c>
      <c r="L59" s="136" t="str">
        <f>IF(Суперлига!Уч6="","",Суперлига!Уч6)</f>
        <v>Биятов Ахметбек+</v>
      </c>
      <c r="M59" s="137"/>
      <c r="N59" s="137"/>
      <c r="O59" s="138"/>
      <c r="P59" s="63" t="s">
        <v>42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IF(Суперлига!Уч7="","",Суперлига!Уч7)</f>
        <v>Бекназаров Ермек</v>
      </c>
      <c r="K60" s="66" t="str">
        <f t="shared" si="0"/>
        <v>-</v>
      </c>
      <c r="L60" s="121" t="str">
        <f>IF(Суперлига!Уч8="","",Суперлига!Уч8)</f>
        <v>Герасименко Геннадий+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53:O53 Q53">
    <cfRule type="expression" dxfId="3744" priority="23">
      <formula>$S$53="сыграна"</formula>
    </cfRule>
  </conditionalFormatting>
  <conditionalFormatting sqref="I53:O53 Q53:R53 N7:N9 K16:K18">
    <cfRule type="expression" dxfId="3743" priority="50">
      <formula>$S$53="встреча играется"</formula>
    </cfRule>
  </conditionalFormatting>
  <conditionalFormatting sqref="I54:O54 Q54">
    <cfRule type="expression" dxfId="3742" priority="24">
      <formula>$S$54="сыграна"</formula>
    </cfRule>
  </conditionalFormatting>
  <conditionalFormatting sqref="I54:O54 Q54:R54 M10:M12 L13:L15">
    <cfRule type="expression" dxfId="3741" priority="51">
      <formula>$S$54="встреча играется"</formula>
    </cfRule>
  </conditionalFormatting>
  <conditionalFormatting sqref="I57:O57 Q57:R57 L7:L9 K10:K12">
    <cfRule type="expression" dxfId="3740" priority="53">
      <formula>$S$57="встреча играется"</formula>
    </cfRule>
  </conditionalFormatting>
  <conditionalFormatting sqref="I57:O57 Q57:R57">
    <cfRule type="expression" dxfId="3739" priority="1">
      <formula>$S$57="сыграна"</formula>
    </cfRule>
  </conditionalFormatting>
  <conditionalFormatting sqref="I58:O58 Q58:R58 N13:N15 M16:M18">
    <cfRule type="expression" dxfId="3738" priority="54">
      <formula>$S$58="встреча играется"</formula>
    </cfRule>
  </conditionalFormatting>
  <conditionalFormatting sqref="I58:O58 Q58:R58">
    <cfRule type="expression" dxfId="3737" priority="27">
      <formula>$S$58="сыграна"</formula>
    </cfRule>
  </conditionalFormatting>
  <conditionalFormatting sqref="I35:Q35">
    <cfRule type="expression" dxfId="3736" priority="5">
      <formula>$S$35="сыграна"</formula>
    </cfRule>
  </conditionalFormatting>
  <conditionalFormatting sqref="I36:Q36">
    <cfRule type="expression" dxfId="3735" priority="6">
      <formula>$S$36="сыграна"</formula>
    </cfRule>
  </conditionalFormatting>
  <conditionalFormatting sqref="I37:Q37">
    <cfRule type="expression" dxfId="3734" priority="7">
      <formula>$S$37="сыграна"</formula>
    </cfRule>
  </conditionalFormatting>
  <conditionalFormatting sqref="I38:Q38">
    <cfRule type="expression" dxfId="3733" priority="8">
      <formula>$S$38="сыграна"</formula>
    </cfRule>
  </conditionalFormatting>
  <conditionalFormatting sqref="I39:Q39">
    <cfRule type="expression" dxfId="3732" priority="9">
      <formula>$S$39="сыграна"</formula>
    </cfRule>
  </conditionalFormatting>
  <conditionalFormatting sqref="I40:Q40">
    <cfRule type="expression" dxfId="3731" priority="10">
      <formula>$S$40="сыграна"</formula>
    </cfRule>
  </conditionalFormatting>
  <conditionalFormatting sqref="I41:Q41">
    <cfRule type="expression" dxfId="3730" priority="11">
      <formula>$S$41="сыграна"</formula>
    </cfRule>
  </conditionalFormatting>
  <conditionalFormatting sqref="I42:Q42">
    <cfRule type="expression" dxfId="3729" priority="12">
      <formula>$S$42="сыграна"</formula>
    </cfRule>
  </conditionalFormatting>
  <conditionalFormatting sqref="I43:Q43">
    <cfRule type="expression" dxfId="3728" priority="13">
      <formula>$S$43="сыграна"</formula>
    </cfRule>
  </conditionalFormatting>
  <conditionalFormatting sqref="I46:Q46">
    <cfRule type="expression" dxfId="3727" priority="16">
      <formula>$S$46="сыграна"</formula>
    </cfRule>
  </conditionalFormatting>
  <conditionalFormatting sqref="I47:Q47">
    <cfRule type="expression" dxfId="3726" priority="17">
      <formula>$S$47="сыграна"</formula>
    </cfRule>
  </conditionalFormatting>
  <conditionalFormatting sqref="I48:Q48">
    <cfRule type="expression" dxfId="3725" priority="18">
      <formula>$S$48="сыграна"</formula>
    </cfRule>
  </conditionalFormatting>
  <conditionalFormatting sqref="I49:Q49">
    <cfRule type="expression" dxfId="3724" priority="19">
      <formula>$S$49="сыграна"</formula>
    </cfRule>
  </conditionalFormatting>
  <conditionalFormatting sqref="I50:Q50">
    <cfRule type="expression" dxfId="3723" priority="20">
      <formula>$S$50="сыграна"</formula>
    </cfRule>
  </conditionalFormatting>
  <conditionalFormatting sqref="I51:Q51">
    <cfRule type="expression" dxfId="3722" priority="21">
      <formula>$S$51="сыграна"</formula>
    </cfRule>
  </conditionalFormatting>
  <conditionalFormatting sqref="I52:Q52">
    <cfRule type="expression" dxfId="3721" priority="22">
      <formula>$S$52="сыграна"</formula>
    </cfRule>
  </conditionalFormatting>
  <conditionalFormatting sqref="I55:Q55">
    <cfRule type="expression" dxfId="3720" priority="25">
      <formula>$S$55="сыграна"</formula>
    </cfRule>
  </conditionalFormatting>
  <conditionalFormatting sqref="I33:R33 P10:P12 L22:L24">
    <cfRule type="expression" dxfId="3719" priority="30">
      <formula>$S$33="встреча играется"</formula>
    </cfRule>
  </conditionalFormatting>
  <conditionalFormatting sqref="I33:R33">
    <cfRule type="expression" dxfId="3718" priority="3">
      <formula>$S$33="сыграна"</formula>
    </cfRule>
  </conditionalFormatting>
  <conditionalFormatting sqref="I34:R34 O13:O15 M19:M21">
    <cfRule type="expression" dxfId="3717" priority="31">
      <formula>$S$34="встреча играется"</formula>
    </cfRule>
  </conditionalFormatting>
  <conditionalFormatting sqref="I34:R34">
    <cfRule type="expression" dxfId="3716" priority="4">
      <formula>$S$34="сыграна"</formula>
    </cfRule>
  </conditionalFormatting>
  <conditionalFormatting sqref="I35:R35 Q7:Q9 K25:K27">
    <cfRule type="expression" dxfId="3715" priority="32">
      <formula>$S$35="встреча играется"</formula>
    </cfRule>
  </conditionalFormatting>
  <conditionalFormatting sqref="I36:R36 R16:R18 N28:N30">
    <cfRule type="expression" dxfId="3714" priority="33">
      <formula>$S$36="встреча играется"</formula>
    </cfRule>
  </conditionalFormatting>
  <conditionalFormatting sqref="I37:R37 O10:O12 L19:L21">
    <cfRule type="expression" dxfId="3713" priority="34">
      <formula>$S$37="встреча играется"</formula>
    </cfRule>
  </conditionalFormatting>
  <conditionalFormatting sqref="I38:R38 P7:P9 K22:K24">
    <cfRule type="expression" dxfId="3712" priority="35">
      <formula>$S$38="встреча играется"</formula>
    </cfRule>
  </conditionalFormatting>
  <conditionalFormatting sqref="I39:R39 R13:R15 M28:M30">
    <cfRule type="expression" dxfId="3711" priority="36">
      <formula>$S$39="встреча играется"</formula>
    </cfRule>
  </conditionalFormatting>
  <conditionalFormatting sqref="I40:R40 Q16:Q18 N25:N27">
    <cfRule type="expression" dxfId="3710" priority="37">
      <formula>$S$40="встреча играется"</formula>
    </cfRule>
  </conditionalFormatting>
  <conditionalFormatting sqref="I41:R41 O7:O9 K19:K21">
    <cfRule type="expression" dxfId="3709" priority="38">
      <formula>$S$41="встреча играется"</formula>
    </cfRule>
  </conditionalFormatting>
  <conditionalFormatting sqref="I42:R42 R10:R12 L28:L30">
    <cfRule type="expression" dxfId="3708" priority="39">
      <formula>$S$42="встреча играется"</formula>
    </cfRule>
  </conditionalFormatting>
  <conditionalFormatting sqref="I43:R43 P16:P18 N22:N24">
    <cfRule type="expression" dxfId="3707" priority="40">
      <formula>$S$43="встреча играется"</formula>
    </cfRule>
  </conditionalFormatting>
  <conditionalFormatting sqref="I44:R44 Q13:Q15 M25:M27">
    <cfRule type="expression" dxfId="3706" priority="41">
      <formula>$S$44="встреча играется"</formula>
    </cfRule>
  </conditionalFormatting>
  <conditionalFormatting sqref="I44:R44">
    <cfRule type="expression" dxfId="3705" priority="14">
      <formula>$S$44="сыграна"</formula>
    </cfRule>
  </conditionalFormatting>
  <conditionalFormatting sqref="I45:R45 R7:R9 K28:K30">
    <cfRule type="expression" dxfId="3704" priority="42">
      <formula>$S$45="встреча играется"</formula>
    </cfRule>
  </conditionalFormatting>
  <conditionalFormatting sqref="I45:R45">
    <cfRule type="expression" dxfId="3703" priority="15">
      <formula>$S$45="сыграна"</formula>
    </cfRule>
  </conditionalFormatting>
  <conditionalFormatting sqref="I46:R46 O16:O18 N19:N21">
    <cfRule type="expression" dxfId="3702" priority="43">
      <formula>$S$46="встреча играется"</formula>
    </cfRule>
  </conditionalFormatting>
  <conditionalFormatting sqref="I47:R47 Q10:Q12 L25:L27">
    <cfRule type="expression" dxfId="3701" priority="44">
      <formula>$S$47="встреча играется"</formula>
    </cfRule>
  </conditionalFormatting>
  <conditionalFormatting sqref="I48:R48 P13:P15 M22:M24">
    <cfRule type="expression" dxfId="3700" priority="45">
      <formula>$S$48="встреча играется"</formula>
    </cfRule>
  </conditionalFormatting>
  <conditionalFormatting sqref="I49:R49 M7:M9 K13:K15">
    <cfRule type="expression" dxfId="3699" priority="46">
      <formula>$S$49="встреча играется"</formula>
    </cfRule>
  </conditionalFormatting>
  <conditionalFormatting sqref="I50:R50 N10:N12 L16:L18">
    <cfRule type="expression" dxfId="3698" priority="47">
      <formula>$S$50="встреча играется"</formula>
    </cfRule>
  </conditionalFormatting>
  <conditionalFormatting sqref="I51:R51 Q19:Q21 O25:O27">
    <cfRule type="expression" dxfId="3697" priority="48">
      <formula>$S$51="встреча играется"</formula>
    </cfRule>
  </conditionalFormatting>
  <conditionalFormatting sqref="I52:R52 R22:R24 P28:P30">
    <cfRule type="expression" dxfId="3696" priority="49">
      <formula>$S$52="встреча играется"</formula>
    </cfRule>
  </conditionalFormatting>
  <conditionalFormatting sqref="I55:R55 Q22:Q24 P25:P27">
    <cfRule type="expression" dxfId="3695" priority="26">
      <formula>$S$55="встреча играется"</formula>
    </cfRule>
  </conditionalFormatting>
  <conditionalFormatting sqref="I56:R56 R19:R21 O28:O30">
    <cfRule type="expression" dxfId="3694" priority="52">
      <formula>$S$56="встреча играется"</formula>
    </cfRule>
  </conditionalFormatting>
  <conditionalFormatting sqref="I56:R56">
    <cfRule type="expression" dxfId="3693" priority="2">
      <formula>$S$56="сыграна"</formula>
    </cfRule>
  </conditionalFormatting>
  <conditionalFormatting sqref="I59:R59 P19:P21 O22:O24">
    <cfRule type="expression" dxfId="3692" priority="55">
      <formula>$S$59="встреча играется"</formula>
    </cfRule>
  </conditionalFormatting>
  <conditionalFormatting sqref="I59:R59">
    <cfRule type="expression" dxfId="3691" priority="28">
      <formula>$S$59="сыграна"</formula>
    </cfRule>
  </conditionalFormatting>
  <conditionalFormatting sqref="I60:R60 R25:R27 Q28:Q30">
    <cfRule type="expression" dxfId="3690" priority="56">
      <formula>$S$60="встреча играется"</formula>
    </cfRule>
  </conditionalFormatting>
  <conditionalFormatting sqref="I60:R60">
    <cfRule type="expression" dxfId="3689" priority="29">
      <formula>$S$60="сыграна"</formula>
    </cfRule>
  </conditionalFormatting>
  <conditionalFormatting sqref="J7:J30">
    <cfRule type="endsWith" dxfId="3688" priority="65" operator="endsWith" text="+">
      <formula>RIGHT((J7),LEN("+"))=("+")</formula>
    </cfRule>
  </conditionalFormatting>
  <conditionalFormatting sqref="P53:P54">
    <cfRule type="expression" dxfId="3687" priority="58">
      <formula>$S$49="встреча играется"</formula>
    </cfRule>
    <cfRule type="expression" dxfId="3686" priority="57">
      <formula>$S$49="сыграна"</formula>
    </cfRule>
  </conditionalFormatting>
  <conditionalFormatting sqref="P57">
    <cfRule type="expression" dxfId="3685" priority="63">
      <formula>$S$50="сыграна"</formula>
    </cfRule>
    <cfRule type="expression" dxfId="3684" priority="64">
      <formula>$S$50="встреча играется"</formula>
    </cfRule>
  </conditionalFormatting>
  <conditionalFormatting sqref="P58">
    <cfRule type="expression" dxfId="3683" priority="61">
      <formula>$S$49="сыграна"</formula>
    </cfRule>
    <cfRule type="expression" dxfId="3682" priority="62">
      <formula>$S$49="встреча играется"</formula>
    </cfRule>
  </conditionalFormatting>
  <dataValidations count="1">
    <dataValidation type="list" allowBlank="1" sqref="P33:P60" xr:uid="{00000000-0002-0000-0000-000000000000}">
      <formula1>Суперлига!Список_счета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68" t="s">
        <v>69</v>
      </c>
      <c r="E7" s="23"/>
      <c r="F7" s="69"/>
      <c r="G7" s="141">
        <v>1</v>
      </c>
      <c r="H7" s="112" t="s">
        <v>22</v>
      </c>
      <c r="I7" s="112">
        <v>27</v>
      </c>
      <c r="J7" s="115" t="s">
        <v>69</v>
      </c>
      <c r="K7" s="144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0</v>
      </c>
      <c r="T7" s="149"/>
      <c r="U7" s="96" t="s">
        <v>17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70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71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72</v>
      </c>
      <c r="E10" s="23"/>
      <c r="F10" s="69"/>
      <c r="G10" s="118">
        <v>2</v>
      </c>
      <c r="H10" s="112" t="s">
        <v>22</v>
      </c>
      <c r="I10" s="112">
        <v>34</v>
      </c>
      <c r="J10" s="115" t="s">
        <v>73</v>
      </c>
      <c r="K10" s="34" t="str">
        <f>IF(RIGHT(P57,1)="L",0,(IF(P57="","",(IF(RIGHT(P57,1)&gt;LEFT(P57,1),2,1)))))</f>
        <v/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1</v>
      </c>
      <c r="P10" s="24">
        <f>IF(LEFT(P33,1)="L",0,(IF(P33="","",(IF(LEFT(P33,1)&gt;RIGHT(P33,1),2,1)))))</f>
        <v>2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1</v>
      </c>
      <c r="S10" s="90">
        <f>IF((AND(COUNTIF(J7:J30,"&gt;""")&gt;2,COUNTIF(P33:P60,"&gt;""")&gt;0)),SUM(K10,L10,M10,N10,O10,P10,Q10,R10),"")</f>
        <v>10</v>
      </c>
      <c r="T10" s="149"/>
      <c r="U10" s="96" t="s">
        <v>12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74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>3:1</v>
      </c>
      <c r="N11" s="27" t="str">
        <f>IF(LEFT(P50,1)="W",$M$4&amp;":0(W)",IF(LEFT(P50,1)="L","0:"&amp;$M$4&amp;"(L)",IF(P50="","",P50)))</f>
        <v>3:1</v>
      </c>
      <c r="O11" s="36" t="str">
        <f>IF(RIGHT(P37,1)="W",$M$4&amp;":0(W)",IF(RIGHT(P37,1)="L","0:"&amp;$M$4&amp;"(L)",IF(P37="","",RIGHT(P37,1)&amp;":"&amp;LEFT(P37,1))))</f>
        <v>2:3</v>
      </c>
      <c r="P11" s="27" t="str">
        <f>IF(LEFT(P33,1)="W",$M$4&amp;":0(W)",IF(LEFT(P33,1)="L","0:"&amp;$M$4&amp;"(L)",IF(P33="","",P33)))</f>
        <v>3:1</v>
      </c>
      <c r="Q11" s="28" t="str">
        <f>IF(RIGHT(P47,1)="W",$M$4&amp;":0(W)",IF(RIGHT(P47,1)="L","0:"&amp;$M$4&amp;"(L)",IF(P47="","",RIGHT(P47,1)&amp;":"&amp;LEFT(P47,1))))</f>
        <v>3:0</v>
      </c>
      <c r="R11" s="37" t="str">
        <f>IF(LEFT(P42,1)="W",$M$4&amp;":0(W)",IF(LEFT(P42,1)="L","0:"&amp;$M$4&amp;"(L)",IF(P42="","",P42)))</f>
        <v>1:3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75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76</v>
      </c>
      <c r="E13" s="23"/>
      <c r="F13" s="69"/>
      <c r="G13" s="118">
        <v>3</v>
      </c>
      <c r="H13" s="112" t="s">
        <v>22</v>
      </c>
      <c r="I13" s="112">
        <v>28</v>
      </c>
      <c r="J13" s="115" t="s">
        <v>77</v>
      </c>
      <c r="K13" s="34" t="str">
        <f>IF(RIGHT(P49,1)="L",0,(IF(P49="","",(IF(RIGHT(P49,1)&gt;LEFT(P49,1),2,1)))))</f>
        <v/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8</v>
      </c>
      <c r="T13" s="149"/>
      <c r="U13" s="96" t="s">
        <v>15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78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>1:3</v>
      </c>
      <c r="M14" s="94"/>
      <c r="N14" s="27" t="str">
        <f>IF(LEFT(P58,1)="W",$M$4&amp;":0(W)",IF(LEFT(P58,1)="L","0:"&amp;$M$4&amp;"(L)",IF(P58="","",P58)))</f>
        <v>0:3</v>
      </c>
      <c r="O14" s="29" t="str">
        <f>IF(LEFT(P34,1)="W",$M$4&amp;":0(W)",IF(LEFT(P34,1)="L","0:"&amp;$M$4&amp;"(L)",IF(P34="","",P34)))</f>
        <v>0:3</v>
      </c>
      <c r="P14" s="28" t="str">
        <f>IF(RIGHT(P48,1)="W",$M$4&amp;":0(W)",IF(RIGHT(P48,1)="L","0:"&amp;$M$4&amp;"(L)",IF(P48="","",RIGHT(P48,1)&amp;":"&amp;LEFT(P48,1))))</f>
        <v>2:3</v>
      </c>
      <c r="Q14" s="27" t="str">
        <f>IF(LEFT(P44,1)="W",$M$4&amp;":0(W)",IF(LEFT(P44,1)="L","0:"&amp;$M$4&amp;"(L)",IF(P44="","",P44)))</f>
        <v>3:2</v>
      </c>
      <c r="R14" s="30" t="str">
        <f>IF(RIGHT(P39,1)="W",$M$4&amp;":0(W)",IF(RIGHT(P39,1)="L","0:"&amp;$M$4&amp;"(L)",IF(P39="","",RIGHT(P39,1)&amp;":"&amp;LEFT(P39,1))))</f>
        <v>3:1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 t="s">
        <v>22</v>
      </c>
      <c r="I16" s="112">
        <v>28</v>
      </c>
      <c r="J16" s="115" t="s">
        <v>79</v>
      </c>
      <c r="K16" s="34" t="str">
        <f>IF(LEFT(P53,1)="L",0,(IF(P53="","",(IF(LEFT(P53,1)&gt;RIGHT(P53,1),2,1)))))</f>
        <v/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9</v>
      </c>
      <c r="T16" s="149"/>
      <c r="U16" s="96" t="s">
        <v>13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>1:3</v>
      </c>
      <c r="M17" s="28" t="str">
        <f>IF(RIGHT(P58,1)="W",$M$4&amp;":0(W)",IF(RIGHT(P58,1)="L","0:"&amp;$M$4&amp;"(L)",IF(P58="","",RIGHT(P58,1)&amp;":"&amp;LEFT(P58,1))))</f>
        <v>3:0</v>
      </c>
      <c r="N17" s="94"/>
      <c r="O17" s="36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3:1</v>
      </c>
      <c r="Q17" s="28" t="str">
        <f>IF(RIGHT(P40,1)="W",$M$4&amp;":0(W)",IF(RIGHT(P40,1)="L","0:"&amp;$M$4&amp;"(L)",IF(P40="","",RIGHT(P40,1)&amp;":"&amp;LEFT(P40,1))))</f>
        <v>3:2</v>
      </c>
      <c r="R17" s="37" t="str">
        <f>IF(LEFT(P36,1)="W",$M$4&amp;":0(W)",IF(LEFT(P36,1)="L","0:"&amp;$M$4&amp;"(L)",IF(P36="","",P36)))</f>
        <v>2:3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 t="s">
        <v>40</v>
      </c>
      <c r="I19" s="112">
        <v>35</v>
      </c>
      <c r="J19" s="115" t="s">
        <v>80</v>
      </c>
      <c r="K19" s="34" t="str">
        <f>IF(RIGHT(P41,1)="L",0,(IF(P41="","",(IF(RIGHT(P41,1)&gt;LEFT(P41,1),2,1)))))</f>
        <v/>
      </c>
      <c r="L19" s="24">
        <f>IF(LEFT(P37,1)="L",0,(IF(P37="","",(IF(LEFT(P37,1)&gt;RIGHT(P37,1),2,1)))))</f>
        <v>2</v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2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12</v>
      </c>
      <c r="T19" s="149"/>
      <c r="U19" s="96" t="s">
        <v>10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7" t="str">
        <f>IF(LEFT(P37,1)="W",$M$4&amp;":0(W)",IF(LEFT(P37,1)="L","0:"&amp;$M$4&amp;"(L)",IF(P37="","",P37)))</f>
        <v>3:2</v>
      </c>
      <c r="M20" s="28" t="str">
        <f>IF(RIGHT(P34,1)="W",$M$4&amp;":0(W)",IF(RIGHT(P34,1)="L","0:"&amp;$M$4&amp;"(L)",IF(P34="","",RIGHT(P34,1)&amp;":"&amp;LEFT(P34,1))))</f>
        <v>3:0</v>
      </c>
      <c r="N20" s="27" t="str">
        <f>IF(LEFT(P46,1)="W",$M$4&amp;":0(W)",IF(LEFT(P46,1)="L","0:"&amp;$M$4&amp;"(L)",IF(P46="","",P46)))</f>
        <v>3:1</v>
      </c>
      <c r="O20" s="147"/>
      <c r="P20" s="27" t="str">
        <f>IF(LEFT(P59,1)="W",$M$4&amp;":0(W)",IF(LEFT(P59,1)="L","0:"&amp;$M$4&amp;"(L)",IF(P59="","",P59)))</f>
        <v>3:1</v>
      </c>
      <c r="Q20" s="27" t="str">
        <f>IF(LEFT(P51,1)="W",$M$4&amp;":0(W)",IF(LEFT(P51,1)="L","0:"&amp;$M$4&amp;"(L)",IF(P51="","",P51)))</f>
        <v>3:0</v>
      </c>
      <c r="R20" s="30" t="str">
        <f>IF(RIGHT(P56,1)="W",$M$4&amp;":0(W)",IF(RIGHT(P56,1)="L","0:"&amp;$M$4&amp;"(L)",IF(P56="","",RIGHT(P56,1)&amp;":"&amp;LEFT(P56,1))))</f>
        <v>3:1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 t="s">
        <v>22</v>
      </c>
      <c r="I22" s="112">
        <v>20</v>
      </c>
      <c r="J22" s="115" t="s">
        <v>81</v>
      </c>
      <c r="K22" s="34" t="str">
        <f>IF(LEFT(P38,1)="L",0,(IF(P38="","",(IF(LEFT(P38,1)&gt;RIGHT(P38,1),2,1)))))</f>
        <v/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1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1</v>
      </c>
      <c r="S22" s="90">
        <f>IF((AND(COUNTIF(J7:J30,"&gt;""")&gt;2,COUNTIF(P33:P60,"&gt;""")&gt;0)),SUM(K22,L22,M22,N22,O22,P22,Q22,R22),"")</f>
        <v>8</v>
      </c>
      <c r="T22" s="149"/>
      <c r="U22" s="96" t="s">
        <v>14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>1:3</v>
      </c>
      <c r="M23" s="27" t="str">
        <f>IF(LEFT(P48,1)="W",$M$4&amp;":0(W)",IF(LEFT(P48,1)="L","0:"&amp;$M$4&amp;"(L)",IF(P48="","",P48)))</f>
        <v>3:2</v>
      </c>
      <c r="N23" s="28" t="str">
        <f>IF(RIGHT(P43,1)="W",$M$4&amp;":0(W)",IF(RIGHT(P43,1)="L","0:"&amp;$M$4&amp;"(L)",IF(P43="","",RIGHT(P43,1)&amp;":"&amp;LEFT(P43,1))))</f>
        <v>1:3</v>
      </c>
      <c r="O23" s="36" t="str">
        <f>IF(RIGHT(P59,1)="W",$M$4&amp;":0(W)",IF(RIGHT(P59,1)="L","0:"&amp;$M$4&amp;"(L)",IF(P59="","",RIGHT(P59,1)&amp;":"&amp;LEFT(P59,1))))</f>
        <v>1:3</v>
      </c>
      <c r="P23" s="94"/>
      <c r="Q23" s="28" t="str">
        <f>IF(RIGHT(P55,1)="W",$M$4&amp;":0(W)",IF(RIGHT(P55,1)="L","0:"&amp;$M$4&amp;"(L)",IF(P55="","",RIGHT(P55,1)&amp;":"&amp;LEFT(P55,1))))</f>
        <v>3:0</v>
      </c>
      <c r="R23" s="37" t="str">
        <f>IF(LEFT(P52,1)="W",$M$4&amp;":0(W)",IF(LEFT(P52,1)="L","0:"&amp;$M$4&amp;"(L)",IF(P52="","",P52)))</f>
        <v>2:3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>
        <v>21</v>
      </c>
      <c r="J25" s="115" t="s">
        <v>82</v>
      </c>
      <c r="K25" s="34" t="str">
        <f>IF(RIGHT(P35,1)="L",0,(IF(P35="","",(IF(RIGHT(P35,1)&gt;LEFT(P35,1),2,1)))))</f>
        <v/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0</v>
      </c>
      <c r="S25" s="90">
        <f>IF((AND(COUNTIF(J7:J30,"&gt;""")&gt;2,COUNTIF(P33:P60,"&gt;""")&gt;0)),SUM(K25,L25,M25,N25,O25,P25,Q25,R25),"")</f>
        <v>5</v>
      </c>
      <c r="T25" s="149"/>
      <c r="U25" s="96" t="s">
        <v>16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7" t="str">
        <f>IF(LEFT(P47)="W",$M$4&amp;":0(W)",IF(LEFT(P47,1)="L","0:"&amp;$M$4&amp;"(L)",IF(P47="","",P47)))</f>
        <v>0:3</v>
      </c>
      <c r="M26" s="28" t="str">
        <f>IF(RIGHT(P44,1)="W",$M$4&amp;":0(W)",IF(RIGHT(P44,1)="L","0:"&amp;$M$4&amp;"(L)",IF(P44="","",RIGHT(P44,1)&amp;":"&amp;LEFT(P44,1))))</f>
        <v>2:3</v>
      </c>
      <c r="N26" s="27" t="str">
        <f>IF(LEFT(P40,1)="W",$M$4&amp;":0(W)",IF(LEFT(P40,1)="L","0:"&amp;$M$4&amp;"(L)",IF(P40="","",P40)))</f>
        <v>2:3</v>
      </c>
      <c r="O26" s="36" t="str">
        <f>IF(RIGHT(P51,1)="W",$M$4&amp;":0(W)",IF(RIGHT(P51,1)="L","0:"&amp;$M$4&amp;"(L)",IF(P51="","",RIGHT(P51,1)&amp;":"&amp;LEFT(P51,1))))</f>
        <v>0:3</v>
      </c>
      <c r="P26" s="29" t="str">
        <f>IF(LEFT(P55,1)="W",$M$4&amp;":0(W)",IF(LEFT(P55,1)="L","0:"&amp;$M$4&amp;"(L)",IF(P55="","",P55)))</f>
        <v>0:3</v>
      </c>
      <c r="Q26" s="94"/>
      <c r="R26" s="30" t="str">
        <f>IF(LEFT(P60,1)="W",$M$4&amp;":0(W)",IF(LEFT(P60,1)="L","0:"&amp;$M$4&amp;"(L)",IF(P60="","",P60)))</f>
        <v>0:3(L)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 t="s">
        <v>22</v>
      </c>
      <c r="I28" s="112">
        <v>26</v>
      </c>
      <c r="J28" s="115" t="s">
        <v>83</v>
      </c>
      <c r="K28" s="34" t="str">
        <f>IF(LEFT(P45,1)="L",0,(IF(P45="","",(IF(LEFT(P45,1)&gt;RIGHT(P45,1),2,1)))))</f>
        <v/>
      </c>
      <c r="L28" s="24">
        <f>IF(RIGHT(P42,1)="L",0,(IF(P42="","",(IF(RIGHT(P42,1)&gt;LEFT(P42,1),2,1)))))</f>
        <v>2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2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2</v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10</v>
      </c>
      <c r="T28" s="149"/>
      <c r="U28" s="96" t="s">
        <v>11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>3:1</v>
      </c>
      <c r="M29" s="27" t="str">
        <f>IF(LEFT(P39,1)="W",$M$4&amp;":0(W)",IF(LEFT(P39,1)="L","0:"&amp;$M$4&amp;"(L)",IF(P39="","",P39)))</f>
        <v>1:3</v>
      </c>
      <c r="N29" s="28" t="str">
        <f>IF(RIGHT(P36,1)="W",$M$4&amp;":0(W)",IF(RIGHT(P36,1)="L","0:"&amp;$M$4&amp;"(L)",IF(P36="","",RIGHT(P36,1)&amp;":"&amp;LEFT(P36,1))))</f>
        <v>3:2</v>
      </c>
      <c r="O29" s="29" t="str">
        <f>IF(LEFT(P56,1)="W",$M$4&amp;":0(W)",IF(LEFT(P56,1)="L","0:"&amp;$M$4&amp;"(L)",IF(P56="","",P56)))</f>
        <v>1:3</v>
      </c>
      <c r="P29" s="36" t="str">
        <f>IF(RIGHT(P52,1)="W",$M$4&amp;":0(W)",IF(RIGHT(P52,1)="L","0:"&amp;$M$4&amp;"(L)",IF(P52="","",RIGHT(P52,1)&amp;":"&amp;LEFT(P52,1))))</f>
        <v>3:2</v>
      </c>
      <c r="Q29" s="28" t="str">
        <f>IF(RIGHT(P60,1)="W",$M$4&amp;":0(W)",IF(RIGHT(P60,1)="L","0:"&amp;$M$4&amp;"(L)",IF(P60="","",RIGHT(P60,1)&amp;":"&amp;LEFT(P60,1))))</f>
        <v>3:0(W)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9</v>
      </c>
      <c r="J33" s="52" t="str">
        <f>IF(А1!Уч2="","",А1!Уч2)</f>
        <v>Токтамыс Нурбол+</v>
      </c>
      <c r="K33" s="53" t="str">
        <f t="shared" ref="K33:K60" si="0">"-"</f>
        <v>-</v>
      </c>
      <c r="L33" s="124" t="str">
        <f>IF(А1!Уч6="","",А1!Уч6)</f>
        <v>Нурмухамет Данияр+</v>
      </c>
      <c r="M33" s="125"/>
      <c r="N33" s="125"/>
      <c r="O33" s="126"/>
      <c r="P33" s="54" t="s">
        <v>37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13</v>
      </c>
      <c r="J34" s="57" t="str">
        <f>IF(А1!Уч3="","",А1!Уч3)</f>
        <v>Ибраев Ерлан+</v>
      </c>
      <c r="K34" s="58" t="str">
        <f t="shared" si="0"/>
        <v>-</v>
      </c>
      <c r="L34" s="133" t="str">
        <f>IF(А1!Уч5="","",А1!Уч5)</f>
        <v>Суртубаев Марат+</v>
      </c>
      <c r="M34" s="134"/>
      <c r="N34" s="134"/>
      <c r="O34" s="135"/>
      <c r="P34" s="59" t="s">
        <v>39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IF(А1!Уч1="","",А1!Уч1)</f>
        <v>Дуйсенбай Есенали</v>
      </c>
      <c r="K35" s="62" t="str">
        <f t="shared" si="0"/>
        <v>-</v>
      </c>
      <c r="L35" s="136" t="str">
        <f>IF(А1!Уч7="","",А1!Уч7)</f>
        <v>Утельбеков Ермек+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14</v>
      </c>
      <c r="J36" s="65" t="str">
        <f>IF(А1!Уч4="","",А1!Уч4)</f>
        <v>Тажиев Нурсултан+</v>
      </c>
      <c r="K36" s="66" t="str">
        <f t="shared" si="0"/>
        <v>-</v>
      </c>
      <c r="L36" s="121" t="str">
        <f>IF(А1!Уч8="","",А1!Уч8)</f>
        <v>Алимбаев Максат+</v>
      </c>
      <c r="M36" s="122"/>
      <c r="N36" s="122"/>
      <c r="O36" s="123"/>
      <c r="P36" s="67" t="s">
        <v>42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9</v>
      </c>
      <c r="J37" s="52" t="str">
        <f>IF(А1!Уч5="","",А1!Уч5)</f>
        <v>Суртубаев Марат+</v>
      </c>
      <c r="K37" s="53" t="str">
        <f t="shared" si="0"/>
        <v>-</v>
      </c>
      <c r="L37" s="124" t="str">
        <f>IF(А1!Уч2="","",А1!Уч2)</f>
        <v>Токтамыс Нурбол+</v>
      </c>
      <c r="M37" s="125"/>
      <c r="N37" s="125"/>
      <c r="O37" s="126"/>
      <c r="P37" s="54" t="s">
        <v>38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IF(А1!Уч6="","",А1!Уч6)</f>
        <v>Нурмухамет Данияр+</v>
      </c>
      <c r="K38" s="58" t="str">
        <f t="shared" si="0"/>
        <v>-</v>
      </c>
      <c r="L38" s="133" t="str">
        <f>IF(А1!Уч1="","",А1!Уч1)</f>
        <v>Дуйсенбай Есенали</v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12</v>
      </c>
      <c r="J39" s="61" t="str">
        <f>IF(А1!Уч8="","",А1!Уч8)</f>
        <v>Алимбаев Максат+</v>
      </c>
      <c r="K39" s="62" t="str">
        <f t="shared" si="0"/>
        <v>-</v>
      </c>
      <c r="L39" s="136" t="str">
        <f>IF(А1!Уч3="","",А1!Уч3)</f>
        <v>Ибраев Ерлан+</v>
      </c>
      <c r="M39" s="137"/>
      <c r="N39" s="137"/>
      <c r="O39" s="138"/>
      <c r="P39" s="63" t="s">
        <v>41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14</v>
      </c>
      <c r="J40" s="65" t="str">
        <f>IF(А1!Уч7="","",А1!Уч7)</f>
        <v>Утельбеков Ермек+</v>
      </c>
      <c r="K40" s="66" t="str">
        <f t="shared" si="0"/>
        <v>-</v>
      </c>
      <c r="L40" s="121" t="str">
        <f>IF(А1!Уч4="","",А1!Уч4)</f>
        <v>Тажиев Нурсултан+</v>
      </c>
      <c r="M40" s="122"/>
      <c r="N40" s="122"/>
      <c r="O40" s="123"/>
      <c r="P40" s="67" t="s">
        <v>42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IF(А1!Уч1="","",А1!Уч1)</f>
        <v>Дуйсенбай Есенали</v>
      </c>
      <c r="K41" s="53" t="str">
        <f t="shared" si="0"/>
        <v>-</v>
      </c>
      <c r="L41" s="124" t="str">
        <f>IF(А1!Уч5="","",А1!Уч5)</f>
        <v>Суртубаев Марат+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12</v>
      </c>
      <c r="J42" s="57" t="str">
        <f>IF(А1!Уч2="","",А1!Уч2)</f>
        <v>Токтамыс Нурбол+</v>
      </c>
      <c r="K42" s="58" t="str">
        <f t="shared" si="0"/>
        <v>-</v>
      </c>
      <c r="L42" s="133" t="str">
        <f>IF(А1!Уч8="","",А1!Уч8)</f>
        <v>Алимбаев Максат+</v>
      </c>
      <c r="M42" s="134"/>
      <c r="N42" s="134"/>
      <c r="O42" s="135"/>
      <c r="P42" s="59" t="s">
        <v>41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14</v>
      </c>
      <c r="J43" s="61" t="str">
        <f>IF(А1!Уч4="","",А1!Уч4)</f>
        <v>Тажиев Нурсултан+</v>
      </c>
      <c r="K43" s="62" t="str">
        <f t="shared" si="0"/>
        <v>-</v>
      </c>
      <c r="L43" s="136" t="str">
        <f>IF(А1!Уч6="","",А1!Уч6)</f>
        <v>Нурмухамет Данияр+</v>
      </c>
      <c r="M43" s="137"/>
      <c r="N43" s="137"/>
      <c r="O43" s="138"/>
      <c r="P43" s="63" t="s">
        <v>37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13</v>
      </c>
      <c r="J44" s="65" t="str">
        <f>IF(А1!Уч3="","",А1!Уч3)</f>
        <v>Ибраев Ерлан+</v>
      </c>
      <c r="K44" s="66" t="str">
        <f t="shared" si="0"/>
        <v>-</v>
      </c>
      <c r="L44" s="121" t="str">
        <f>IF(А1!Уч7="","",А1!Уч7)</f>
        <v>Утельбеков Ермек+</v>
      </c>
      <c r="M44" s="122"/>
      <c r="N44" s="122"/>
      <c r="O44" s="123"/>
      <c r="P44" s="67" t="s">
        <v>38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IF(А1!Уч8="","",А1!Уч8)</f>
        <v>Алимбаев Максат+</v>
      </c>
      <c r="K45" s="53" t="str">
        <f t="shared" si="0"/>
        <v>-</v>
      </c>
      <c r="L45" s="124" t="str">
        <f>IF(А1!Уч1="","",А1!Уч1)</f>
        <v>Дуйсенбай Есенали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20</v>
      </c>
      <c r="J46" s="57" t="str">
        <f>IF(А1!Уч5="","",А1!Уч5)</f>
        <v>Суртубаев Марат+</v>
      </c>
      <c r="K46" s="58" t="str">
        <f t="shared" si="0"/>
        <v>-</v>
      </c>
      <c r="L46" s="133" t="str">
        <f>IF(А1!Уч4="","",А1!Уч4)</f>
        <v>Тажиев Нурсултан+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21</v>
      </c>
      <c r="J47" s="61" t="str">
        <f>IF(А1!Уч7="","",А1!Уч7)</f>
        <v>Утельбеков Ермек+</v>
      </c>
      <c r="K47" s="62" t="str">
        <f t="shared" si="0"/>
        <v>-</v>
      </c>
      <c r="L47" s="136" t="str">
        <f>IF(А1!Уч2="","",А1!Уч2)</f>
        <v>Токтамыс Нурбол+</v>
      </c>
      <c r="M47" s="137"/>
      <c r="N47" s="137"/>
      <c r="O47" s="138"/>
      <c r="P47" s="59" t="s">
        <v>39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11</v>
      </c>
      <c r="J48" s="65" t="str">
        <f>IF(А1!Уч6="","",А1!Уч6)</f>
        <v>Нурмухамет Данияр+</v>
      </c>
      <c r="K48" s="66" t="str">
        <f t="shared" si="0"/>
        <v>-</v>
      </c>
      <c r="L48" s="121" t="str">
        <f>IF(А1!Уч3="","",А1!Уч3)</f>
        <v>Ибраев Ерлан+</v>
      </c>
      <c r="M48" s="122"/>
      <c r="N48" s="122"/>
      <c r="O48" s="123"/>
      <c r="P48" s="59" t="s">
        <v>38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IF(А1!Уч1="","",А1!Уч1)</f>
        <v>Дуйсенбай Есенали</v>
      </c>
      <c r="K49" s="53" t="str">
        <f t="shared" si="0"/>
        <v>-</v>
      </c>
      <c r="L49" s="124" t="str">
        <f>IF(А1!Уч3="","",А1!Уч3)</f>
        <v>Ибраев Ерлан+</v>
      </c>
      <c r="M49" s="125"/>
      <c r="N49" s="125"/>
      <c r="O49" s="126"/>
      <c r="P49" s="59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14</v>
      </c>
      <c r="J50" s="57" t="str">
        <f>IF(А1!Уч2="","",А1!Уч2)</f>
        <v>Токтамыс Нурбол+</v>
      </c>
      <c r="K50" s="58" t="str">
        <f t="shared" si="0"/>
        <v>-</v>
      </c>
      <c r="L50" s="133" t="str">
        <f>IF(А1!Уч4="","",А1!Уч4)</f>
        <v>Тажиев Нурсултан+</v>
      </c>
      <c r="M50" s="134"/>
      <c r="N50" s="134"/>
      <c r="O50" s="135"/>
      <c r="P50" s="59" t="s">
        <v>37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9</v>
      </c>
      <c r="J51" s="61" t="str">
        <f>IF(А1!Уч5="","",А1!Уч5)</f>
        <v>Суртубаев Марат+</v>
      </c>
      <c r="K51" s="62" t="str">
        <f t="shared" si="0"/>
        <v>-</v>
      </c>
      <c r="L51" s="136" t="str">
        <f>IF(А1!Уч7="","",А1!Уч7)</f>
        <v>Утельбеков Ермек+</v>
      </c>
      <c r="M51" s="137"/>
      <c r="N51" s="137"/>
      <c r="O51" s="138"/>
      <c r="P51" s="63" t="s">
        <v>35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12</v>
      </c>
      <c r="J52" s="65" t="str">
        <f>IF(А1!Уч6="","",А1!Уч6)</f>
        <v>Нурмухамет Данияр+</v>
      </c>
      <c r="K52" s="66" t="str">
        <f t="shared" si="0"/>
        <v>-</v>
      </c>
      <c r="L52" s="121" t="str">
        <f>IF(А1!Уч8="","",А1!Уч8)</f>
        <v>Алимбаев Максат+</v>
      </c>
      <c r="M52" s="122"/>
      <c r="N52" s="122"/>
      <c r="O52" s="123"/>
      <c r="P52" s="67" t="s">
        <v>42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IF(А1!Уч4="","",А1!Уч4)</f>
        <v>Тажиев Нурсултан+</v>
      </c>
      <c r="K53" s="53" t="str">
        <f t="shared" si="0"/>
        <v>-</v>
      </c>
      <c r="L53" s="124" t="str">
        <f>IF(А1!Уч1="","",А1!Уч1)</f>
        <v>Дуйсенбай Есенали</v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13</v>
      </c>
      <c r="J54" s="57" t="str">
        <f>IF(А1!Уч3="","",А1!Уч3)</f>
        <v>Ибраев Ерлан+</v>
      </c>
      <c r="K54" s="58" t="str">
        <f t="shared" si="0"/>
        <v>-</v>
      </c>
      <c r="L54" s="133" t="str">
        <f>IF(А1!Уч2="","",А1!Уч2)</f>
        <v>Токтамыс Нурбол+</v>
      </c>
      <c r="M54" s="134"/>
      <c r="N54" s="134"/>
      <c r="O54" s="135"/>
      <c r="P54" s="59" t="s">
        <v>41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12</v>
      </c>
      <c r="J55" s="61" t="str">
        <f>IF(А1!Уч7="","",А1!Уч7)</f>
        <v>Утельбеков Ермек+</v>
      </c>
      <c r="K55" s="62" t="str">
        <f t="shared" si="0"/>
        <v>-</v>
      </c>
      <c r="L55" s="136" t="str">
        <f>IF(А1!Уч6="","",А1!Уч6)</f>
        <v>Нурмухамет Данияр+</v>
      </c>
      <c r="M55" s="137"/>
      <c r="N55" s="137"/>
      <c r="O55" s="138"/>
      <c r="P55" s="63" t="s">
        <v>39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9</v>
      </c>
      <c r="J56" s="65" t="str">
        <f>IF(А1!Уч8="","",А1!Уч8)</f>
        <v>Алимбаев Максат+</v>
      </c>
      <c r="K56" s="66" t="str">
        <f t="shared" si="0"/>
        <v>-</v>
      </c>
      <c r="L56" s="121" t="str">
        <f>IF(А1!Уч5="","",А1!Уч5)</f>
        <v>Суртубаев Марат+</v>
      </c>
      <c r="M56" s="122"/>
      <c r="N56" s="122"/>
      <c r="O56" s="123"/>
      <c r="P56" s="67" t="s">
        <v>41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IF(А1!Уч1="","",А1!Уч1)</f>
        <v>Дуйсенбай Есенали</v>
      </c>
      <c r="K57" s="53" t="str">
        <f t="shared" si="0"/>
        <v>-</v>
      </c>
      <c r="L57" s="124" t="str">
        <f>IF(А1!Уч2="","",А1!Уч2)</f>
        <v>Токтамыс Нурбол+</v>
      </c>
      <c r="M57" s="125"/>
      <c r="N57" s="125"/>
      <c r="O57" s="126"/>
      <c r="P57" s="59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14</v>
      </c>
      <c r="J58" s="57" t="str">
        <f>IF(А1!Уч3="","",А1!Уч3)</f>
        <v>Ибраев Ерлан+</v>
      </c>
      <c r="K58" s="58" t="str">
        <f t="shared" si="0"/>
        <v>-</v>
      </c>
      <c r="L58" s="133" t="str">
        <f>IF(А1!Уч4="","",А1!Уч4)</f>
        <v>Тажиев Нурсултан+</v>
      </c>
      <c r="M58" s="134"/>
      <c r="N58" s="134"/>
      <c r="O58" s="135"/>
      <c r="P58" s="59" t="s">
        <v>39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15</v>
      </c>
      <c r="J59" s="61" t="str">
        <f>IF(А1!Уч5="","",А1!Уч5)</f>
        <v>Суртубаев Марат+</v>
      </c>
      <c r="K59" s="62" t="str">
        <f t="shared" si="0"/>
        <v>-</v>
      </c>
      <c r="L59" s="136" t="str">
        <f>IF(А1!Уч6="","",А1!Уч6)</f>
        <v>Нурмухамет Данияр+</v>
      </c>
      <c r="M59" s="137"/>
      <c r="N59" s="137"/>
      <c r="O59" s="138"/>
      <c r="P59" s="63" t="s">
        <v>37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IF(А1!Уч7="","",А1!Уч7)</f>
        <v>Утельбеков Ермек+</v>
      </c>
      <c r="K60" s="66" t="str">
        <f t="shared" si="0"/>
        <v>-</v>
      </c>
      <c r="L60" s="121" t="str">
        <f>IF(А1!Уч8="","",А1!Уч8)</f>
        <v>Алимбаев Максат+</v>
      </c>
      <c r="M60" s="122"/>
      <c r="N60" s="122"/>
      <c r="O60" s="123"/>
      <c r="P60" s="67" t="s">
        <v>45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47:O47 Q47">
    <cfRule type="expression" dxfId="3681" priority="18">
      <formula>$S$47="сыграна"</formula>
    </cfRule>
  </conditionalFormatting>
  <conditionalFormatting sqref="I47:O47 Q47:R47 Q10:Q12 L25:L27">
    <cfRule type="expression" dxfId="3680" priority="45">
      <formula>$S$47="встреча играется"</formula>
    </cfRule>
  </conditionalFormatting>
  <conditionalFormatting sqref="I48:O48 Q48">
    <cfRule type="expression" dxfId="3679" priority="19">
      <formula>$S$48="сыграна"</formula>
    </cfRule>
  </conditionalFormatting>
  <conditionalFormatting sqref="I48:O48 Q48:R48 P13:P15 M22:M24">
    <cfRule type="expression" dxfId="3678" priority="46">
      <formula>$S$48="встреча играется"</formula>
    </cfRule>
  </conditionalFormatting>
  <conditionalFormatting sqref="I49:O49 Q49">
    <cfRule type="expression" dxfId="3677" priority="20">
      <formula>$S$49="сыграна"</formula>
    </cfRule>
  </conditionalFormatting>
  <conditionalFormatting sqref="I49:O49 Q49:R49 M7:M9 K13:K15">
    <cfRule type="expression" dxfId="3676" priority="47">
      <formula>$S$49="встреча играется"</formula>
    </cfRule>
  </conditionalFormatting>
  <conditionalFormatting sqref="I57:O57 Q57:R57 L7:L9 K10:K12">
    <cfRule type="expression" dxfId="3675" priority="54">
      <formula>$S$57="встреча играется"</formula>
    </cfRule>
  </conditionalFormatting>
  <conditionalFormatting sqref="I57:O57 Q57:R57">
    <cfRule type="expression" dxfId="3674" priority="2">
      <formula>$S$57="сыграна"</formula>
    </cfRule>
  </conditionalFormatting>
  <conditionalFormatting sqref="I35:Q35">
    <cfRule type="expression" dxfId="3673" priority="6">
      <formula>$S$35="сыграна"</formula>
    </cfRule>
  </conditionalFormatting>
  <conditionalFormatting sqref="I36:Q36">
    <cfRule type="expression" dxfId="3672" priority="7">
      <formula>$S$36="сыграна"</formula>
    </cfRule>
  </conditionalFormatting>
  <conditionalFormatting sqref="I37:Q37">
    <cfRule type="expression" dxfId="3671" priority="8">
      <formula>$S$37="сыграна"</formula>
    </cfRule>
  </conditionalFormatting>
  <conditionalFormatting sqref="I38:Q38">
    <cfRule type="expression" dxfId="3670" priority="9">
      <formula>$S$38="сыграна"</formula>
    </cfRule>
  </conditionalFormatting>
  <conditionalFormatting sqref="I39:Q39">
    <cfRule type="expression" dxfId="3669" priority="10">
      <formula>$S$39="сыграна"</formula>
    </cfRule>
  </conditionalFormatting>
  <conditionalFormatting sqref="I40:Q40">
    <cfRule type="expression" dxfId="3668" priority="11">
      <formula>$S$40="сыграна"</formula>
    </cfRule>
  </conditionalFormatting>
  <conditionalFormatting sqref="I41:Q41">
    <cfRule type="expression" dxfId="3667" priority="12">
      <formula>$S$41="сыграна"</formula>
    </cfRule>
  </conditionalFormatting>
  <conditionalFormatting sqref="I42:Q42">
    <cfRule type="expression" dxfId="3666" priority="13">
      <formula>$S$42="сыграна"</formula>
    </cfRule>
  </conditionalFormatting>
  <conditionalFormatting sqref="I43:Q43">
    <cfRule type="expression" dxfId="3665" priority="14">
      <formula>$S$43="сыграна"</formula>
    </cfRule>
  </conditionalFormatting>
  <conditionalFormatting sqref="I46:Q46">
    <cfRule type="expression" dxfId="3664" priority="17">
      <formula>$S$46="сыграна"</formula>
    </cfRule>
  </conditionalFormatting>
  <conditionalFormatting sqref="I50:Q50">
    <cfRule type="expression" dxfId="3663" priority="21">
      <formula>$S$50="сыграна"</formula>
    </cfRule>
  </conditionalFormatting>
  <conditionalFormatting sqref="I51:Q51">
    <cfRule type="expression" dxfId="3662" priority="22">
      <formula>$S$51="сыграна"</formula>
    </cfRule>
  </conditionalFormatting>
  <conditionalFormatting sqref="I52:Q52">
    <cfRule type="expression" dxfId="3661" priority="23">
      <formula>$S$52="сыграна"</formula>
    </cfRule>
  </conditionalFormatting>
  <conditionalFormatting sqref="I53:Q53">
    <cfRule type="expression" dxfId="3660" priority="24">
      <formula>$S$53="сыграна"</formula>
    </cfRule>
  </conditionalFormatting>
  <conditionalFormatting sqref="I54:Q54">
    <cfRule type="expression" dxfId="3659" priority="25">
      <formula>$S$54="сыграна"</formula>
    </cfRule>
  </conditionalFormatting>
  <conditionalFormatting sqref="I55:Q55">
    <cfRule type="expression" dxfId="3658" priority="26">
      <formula>$S$55="сыграна"</formula>
    </cfRule>
  </conditionalFormatting>
  <conditionalFormatting sqref="I33:R33 P10:P12 L22:L24">
    <cfRule type="expression" dxfId="3657" priority="31">
      <formula>$S$33="встреча играется"</formula>
    </cfRule>
  </conditionalFormatting>
  <conditionalFormatting sqref="I33:R33">
    <cfRule type="expression" dxfId="3656" priority="4">
      <formula>$S$33="сыграна"</formula>
    </cfRule>
  </conditionalFormatting>
  <conditionalFormatting sqref="I34:R34 O13:O15 M19:M21">
    <cfRule type="expression" dxfId="3655" priority="32">
      <formula>$S$34="встреча играется"</formula>
    </cfRule>
  </conditionalFormatting>
  <conditionalFormatting sqref="I34:R34">
    <cfRule type="expression" dxfId="3654" priority="5">
      <formula>$S$34="сыграна"</formula>
    </cfRule>
  </conditionalFormatting>
  <conditionalFormatting sqref="I35:R35 Q7:Q9 K25:K27">
    <cfRule type="expression" dxfId="3653" priority="33">
      <formula>$S$35="встреча играется"</formula>
    </cfRule>
  </conditionalFormatting>
  <conditionalFormatting sqref="I36:R36 R16:R18 N28:N30">
    <cfRule type="expression" dxfId="3652" priority="34">
      <formula>$S$36="встреча играется"</formula>
    </cfRule>
  </conditionalFormatting>
  <conditionalFormatting sqref="I37:R37 O10:O12 L19:L21">
    <cfRule type="expression" dxfId="3651" priority="35">
      <formula>$S$37="встреча играется"</formula>
    </cfRule>
  </conditionalFormatting>
  <conditionalFormatting sqref="I38:R38 P7:P9 K22:K24">
    <cfRule type="expression" dxfId="3650" priority="36">
      <formula>$S$38="встреча играется"</formula>
    </cfRule>
  </conditionalFormatting>
  <conditionalFormatting sqref="I39:R39 R13:R15 M28:M30">
    <cfRule type="expression" dxfId="3649" priority="37">
      <formula>$S$39="встреча играется"</formula>
    </cfRule>
  </conditionalFormatting>
  <conditionalFormatting sqref="I40:R40 Q16:Q18 N25:N27">
    <cfRule type="expression" dxfId="3648" priority="38">
      <formula>$S$40="встреча играется"</formula>
    </cfRule>
  </conditionalFormatting>
  <conditionalFormatting sqref="I41:R41 O7:O9 K19:K21">
    <cfRule type="expression" dxfId="3647" priority="39">
      <formula>$S$41="встреча играется"</formula>
    </cfRule>
  </conditionalFormatting>
  <conditionalFormatting sqref="I42:R42 R10:R12 L28:L30">
    <cfRule type="expression" dxfId="3646" priority="40">
      <formula>$S$42="встреча играется"</formula>
    </cfRule>
  </conditionalFormatting>
  <conditionalFormatting sqref="I43:R43 P16:P18 N22:N24">
    <cfRule type="expression" dxfId="3645" priority="41">
      <formula>$S$43="встреча играется"</formula>
    </cfRule>
  </conditionalFormatting>
  <conditionalFormatting sqref="I44:R44 Q13:Q15 M25:M27">
    <cfRule type="expression" dxfId="3644" priority="42">
      <formula>$S$44="встреча играется"</formula>
    </cfRule>
  </conditionalFormatting>
  <conditionalFormatting sqref="I44:R44">
    <cfRule type="expression" dxfId="3643" priority="15">
      <formula>$S$44="сыграна"</formula>
    </cfRule>
  </conditionalFormatting>
  <conditionalFormatting sqref="I45:R45 R7:R9 K28:K30">
    <cfRule type="expression" dxfId="3642" priority="43">
      <formula>$S$45="встреча играется"</formula>
    </cfRule>
  </conditionalFormatting>
  <conditionalFormatting sqref="I45:R45">
    <cfRule type="expression" dxfId="3641" priority="16">
      <formula>$S$45="сыграна"</formula>
    </cfRule>
  </conditionalFormatting>
  <conditionalFormatting sqref="I46:R46 O16:O18 N19:N21">
    <cfRule type="expression" dxfId="3640" priority="44">
      <formula>$S$46="встреча играется"</formula>
    </cfRule>
  </conditionalFormatting>
  <conditionalFormatting sqref="I50:R50 N10:N12 L16:L18">
    <cfRule type="expression" dxfId="3639" priority="48">
      <formula>$S$50="встреча играется"</formula>
    </cfRule>
  </conditionalFormatting>
  <conditionalFormatting sqref="I51:R51 Q19:Q21 O25:O27">
    <cfRule type="expression" dxfId="3638" priority="49">
      <formula>$S$51="встреча играется"</formula>
    </cfRule>
  </conditionalFormatting>
  <conditionalFormatting sqref="I52:R52 R22:R24 P28:P30">
    <cfRule type="expression" dxfId="3637" priority="50">
      <formula>$S$52="встреча играется"</formula>
    </cfRule>
  </conditionalFormatting>
  <conditionalFormatting sqref="I53:R53 N7:N9 K16:K18">
    <cfRule type="expression" dxfId="3636" priority="51">
      <formula>$S$53="встреча играется"</formula>
    </cfRule>
  </conditionalFormatting>
  <conditionalFormatting sqref="I54:R54 M10:M12 L13:L15">
    <cfRule type="expression" dxfId="3635" priority="52">
      <formula>$S$54="встреча играется"</formula>
    </cfRule>
  </conditionalFormatting>
  <conditionalFormatting sqref="I55:R55 Q22:Q24 P25:P27">
    <cfRule type="expression" dxfId="3634" priority="27">
      <formula>$S$55="встреча играется"</formula>
    </cfRule>
  </conditionalFormatting>
  <conditionalFormatting sqref="I56:R56 R19:R21 O28:O30">
    <cfRule type="expression" dxfId="3633" priority="53">
      <formula>$S$56="встреча играется"</formula>
    </cfRule>
  </conditionalFormatting>
  <conditionalFormatting sqref="I56:R56">
    <cfRule type="expression" dxfId="3632" priority="3">
      <formula>$S$56="сыграна"</formula>
    </cfRule>
  </conditionalFormatting>
  <conditionalFormatting sqref="I58:R58 N13:N15 M16:M18">
    <cfRule type="expression" dxfId="3631" priority="55">
      <formula>$S$58="встреча играется"</formula>
    </cfRule>
  </conditionalFormatting>
  <conditionalFormatting sqref="I58:R58">
    <cfRule type="expression" dxfId="3630" priority="28">
      <formula>$S$58="сыграна"</formula>
    </cfRule>
  </conditionalFormatting>
  <conditionalFormatting sqref="I59:R59 P19:P21 O22:O24">
    <cfRule type="expression" dxfId="3629" priority="56">
      <formula>$S$59="встреча играется"</formula>
    </cfRule>
  </conditionalFormatting>
  <conditionalFormatting sqref="I59:R59">
    <cfRule type="expression" dxfId="3628" priority="29">
      <formula>$S$59="сыграна"</formula>
    </cfRule>
  </conditionalFormatting>
  <conditionalFormatting sqref="I60:R60 R25:R27 Q28:Q30">
    <cfRule type="expression" dxfId="3627" priority="57">
      <formula>$S$60="встреча играется"</formula>
    </cfRule>
  </conditionalFormatting>
  <conditionalFormatting sqref="I60:R60">
    <cfRule type="expression" dxfId="3626" priority="30">
      <formula>$S$60="сыграна"</formula>
    </cfRule>
  </conditionalFormatting>
  <conditionalFormatting sqref="J7:J30">
    <cfRule type="endsWith" dxfId="3625" priority="1" operator="endsWith" text="+">
      <formula>RIGHT((J7),LEN("+"))=("+")</formula>
    </cfRule>
  </conditionalFormatting>
  <conditionalFormatting sqref="P47:P49">
    <cfRule type="expression" dxfId="3624" priority="58">
      <formula>$S$38="сыграна"</formula>
    </cfRule>
    <cfRule type="expression" dxfId="3623" priority="59">
      <formula>$S$38="встреча играется"</formula>
    </cfRule>
  </conditionalFormatting>
  <conditionalFormatting sqref="P57">
    <cfRule type="expression" dxfId="3622" priority="64">
      <formula>$S$38="сыграна"</formula>
    </cfRule>
    <cfRule type="expression" dxfId="3621" priority="65">
      <formula>$S$38="встреча играется"</formula>
    </cfRule>
  </conditionalFormatting>
  <dataValidations count="1">
    <dataValidation type="list" allowBlank="1" sqref="P33:P60" xr:uid="{00000000-0002-0000-0100-000000000000}">
      <formula1>А1!Список_счета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84</v>
      </c>
      <c r="E7" s="23"/>
      <c r="F7" s="69"/>
      <c r="G7" s="141">
        <v>1</v>
      </c>
      <c r="H7" s="112" t="s">
        <v>22</v>
      </c>
      <c r="I7" s="112">
        <v>22</v>
      </c>
      <c r="J7" s="115" t="s">
        <v>85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11</v>
      </c>
      <c r="T7" s="149"/>
      <c r="U7" s="96" t="s">
        <v>13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86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1:3</v>
      </c>
      <c r="M8" s="27" t="str">
        <f>IF(LEFT(P49,1)="W",$M$4&amp;":0(W)",IF(LEFT(P49,1)="L","0:"&amp;$M$4&amp;"(L)",IF(P49="","",P49)))</f>
        <v>1:3</v>
      </c>
      <c r="N8" s="28" t="str">
        <f>IF(RIGHT(P53,1)="W",$M$4&amp;":0(W)",IF(RIGHT(P53,1)="L","0:"&amp;$M$4&amp;"(L)",IF(P53="","",RIGHT(P53,1)&amp;":"&amp;LEFT(P53,1))))</f>
        <v>3:2</v>
      </c>
      <c r="O8" s="29" t="str">
        <f>IF(LEFT(P41,1)="W",$M$4&amp;":0(W)",IF(LEFT(P41,1)="L","0:"&amp;$M$4&amp;"(L)",IF(P41="","",P41)))</f>
        <v>3:1</v>
      </c>
      <c r="P8" s="28" t="str">
        <f>IF(RIGHT(P38,1)="W",$M$4&amp;":0(W)",IF(RIGHT(P38,1)="L","0:"&amp;$M$4&amp;"(L)",IF(P38="","",RIGHT(P38,1)&amp;":"&amp;LEFT(P38,1))))</f>
        <v>3:2</v>
      </c>
      <c r="Q8" s="27" t="str">
        <f>IF(LEFT(P35,1)="W",$M$4&amp;":0(W)",IF(LEFT(P35,1)="L","0:"&amp;$M$4&amp;"(L)",IF(P35="","",P35)))</f>
        <v>3:2</v>
      </c>
      <c r="R8" s="30" t="str">
        <f>IF(RIGHT(P45,1)="W",$M$4&amp;":0(W)",IF(RIGHT(P45,1)="L","0:"&amp;$M$4&amp;"(L)",IF(P45="","",RIGHT(P45,1)&amp;":"&amp;LEFT(P45,1))))</f>
        <v>0:3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87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88</v>
      </c>
      <c r="E10" s="23"/>
      <c r="F10" s="69"/>
      <c r="G10" s="118">
        <v>2</v>
      </c>
      <c r="H10" s="112" t="s">
        <v>40</v>
      </c>
      <c r="I10" s="112">
        <v>34</v>
      </c>
      <c r="J10" s="115" t="s">
        <v>89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1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12</v>
      </c>
      <c r="T10" s="149"/>
      <c r="U10" s="96" t="s">
        <v>12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90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3:1</v>
      </c>
      <c r="L11" s="94"/>
      <c r="M11" s="28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>3:1</v>
      </c>
      <c r="O11" s="36" t="str">
        <f>IF(RIGHT(P37,1)="W",$M$4&amp;":0(W)",IF(RIGHT(P37,1)="L","0:"&amp;$M$4&amp;"(L)",IF(P37="","",RIGHT(P37,1)&amp;":"&amp;LEFT(P37,1))))</f>
        <v>3:1</v>
      </c>
      <c r="P11" s="27" t="str">
        <f>IF(LEFT(P33,1)="W",$M$4&amp;":0(W)",IF(LEFT(P33,1)="L","0:"&amp;$M$4&amp;"(L)",IF(P33="","",P33)))</f>
        <v>2:3</v>
      </c>
      <c r="Q11" s="28" t="str">
        <f>IF(RIGHT(P47,1)="W",$M$4&amp;":0(W)",IF(RIGHT(P47,1)="L","0:"&amp;$M$4&amp;"(L)",IF(P47="","",RIGHT(P47,1)&amp;":"&amp;LEFT(P47,1))))</f>
        <v>3:2</v>
      </c>
      <c r="R11" s="37" t="str">
        <f>IF(LEFT(P42,1)="W",$M$4&amp;":0(W)",IF(LEFT(P42,1)="L","0:"&amp;$M$4&amp;"(L)",IF(P42="","",P42)))</f>
        <v>3:0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91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92</v>
      </c>
      <c r="E13" s="23"/>
      <c r="F13" s="69"/>
      <c r="G13" s="118">
        <v>3</v>
      </c>
      <c r="H13" s="112" t="s">
        <v>40</v>
      </c>
      <c r="I13" s="112">
        <v>34</v>
      </c>
      <c r="J13" s="115" t="s">
        <v>93</v>
      </c>
      <c r="K13" s="34">
        <f>IF(RIGHT(P49,1)="L",0,(IF(P49="","",(IF(RIGHT(P49,1)&gt;LEFT(P49,1),2,1)))))</f>
        <v>2</v>
      </c>
      <c r="L13" s="24">
        <f>IF(LEFT(P54,1)="L",0,(IF(P54="","",(IF(LEFT(P54,1)&gt;RIGHT(P54,1),2,1)))))</f>
        <v>2</v>
      </c>
      <c r="M13" s="145"/>
      <c r="N13" s="24">
        <f>IF(LEFT(P58,1)="L",0,(IF(P58="","",(IF(LEFT(P58,1)&gt;RIGHT(P58,1),2,1)))))</f>
        <v>2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13</v>
      </c>
      <c r="T13" s="149"/>
      <c r="U13" s="96" t="s">
        <v>10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94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3:1</v>
      </c>
      <c r="L14" s="27" t="str">
        <f>IF(LEFT(P54,1)="W",$M$4&amp;":0(W)",IF(LEFT(P54,1)="L","0:"&amp;$M$4&amp;"(L)",IF(P54="","",P54)))</f>
        <v>3:0</v>
      </c>
      <c r="M14" s="94"/>
      <c r="N14" s="27" t="str">
        <f>IF(LEFT(P58,1)="W",$M$4&amp;":0(W)",IF(LEFT(P58,1)="L","0:"&amp;$M$4&amp;"(L)",IF(P58="","",P58)))</f>
        <v>3:1</v>
      </c>
      <c r="O14" s="29" t="str">
        <f>IF(LEFT(P34,1)="W",$M$4&amp;":0(W)",IF(LEFT(P34,1)="L","0:"&amp;$M$4&amp;"(L)",IF(P34="","",P34)))</f>
        <v>3:2</v>
      </c>
      <c r="P14" s="28" t="str">
        <f>IF(RIGHT(P48,1)="W",$M$4&amp;":0(W)",IF(RIGHT(P48,1)="L","0:"&amp;$M$4&amp;"(L)",IF(P48="","",RIGHT(P48,1)&amp;":"&amp;LEFT(P48,1))))</f>
        <v>2:3</v>
      </c>
      <c r="Q14" s="27" t="str">
        <f>IF(LEFT(P44,1)="W",$M$4&amp;":0(W)",IF(LEFT(P44,1)="L","0:"&amp;$M$4&amp;"(L)",IF(P44="","",P44)))</f>
        <v>3:0</v>
      </c>
      <c r="R14" s="30" t="str">
        <f>IF(RIGHT(P39,1)="W",$M$4&amp;":0(W)",IF(RIGHT(P39,1)="L","0:"&amp;$M$4&amp;"(L)",IF(P39="","",RIGHT(P39,1)&amp;":"&amp;LEFT(P39,1))))</f>
        <v>3:0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 t="s">
        <v>22</v>
      </c>
      <c r="I16" s="112">
        <v>19</v>
      </c>
      <c r="J16" s="115" t="s">
        <v>95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1</v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9</v>
      </c>
      <c r="T16" s="149"/>
      <c r="U16" s="96" t="s">
        <v>15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2:3</v>
      </c>
      <c r="L17" s="28" t="str">
        <f>IF(RIGHT(P50,1)="W",$M$4&amp;":0(W)",IF(RIGHT(P50,1)="L","0:"&amp;$M$4&amp;"(L)",IF(P50="","",RIGHT(P50,1)&amp;":"&amp;LEFT(P50,1))))</f>
        <v>1:3</v>
      </c>
      <c r="M17" s="28" t="str">
        <f>IF(RIGHT(P58,1)="W",$M$4&amp;":0(W)",IF(RIGHT(P58,1)="L","0:"&amp;$M$4&amp;"(L)",IF(P58="","",RIGHT(P58,1)&amp;":"&amp;LEFT(P58,1))))</f>
        <v>1:3</v>
      </c>
      <c r="N17" s="94"/>
      <c r="O17" s="36" t="str">
        <f>IF(RIGHT(P46,1)="W",$M$4&amp;":0(W)",IF(RIGHT(P46,1)="L","0:"&amp;$M$4&amp;"(L)",IF(P46="","",RIGHT(P46,1)&amp;":"&amp;LEFT(P46,1))))</f>
        <v>3:2</v>
      </c>
      <c r="P17" s="27" t="str">
        <f>IF(LEFT(P43,1)="W",$M$4&amp;":0(W)",IF(LEFT(P43,1)="L","0:"&amp;$M$4&amp;"(L)",IF(P43="","",P43)))</f>
        <v>2:3</v>
      </c>
      <c r="Q17" s="28" t="str">
        <f>IF(RIGHT(P40,1)="W",$M$4&amp;":0(W)",IF(RIGHT(P40,1)="L","0:"&amp;$M$4&amp;"(L)",IF(P40="","",RIGHT(P40,1)&amp;":"&amp;LEFT(P40,1))))</f>
        <v>1:3</v>
      </c>
      <c r="R17" s="37" t="str">
        <f>IF(LEFT(P36,1)="W",$M$4&amp;":0(W)",IF(LEFT(P36,1)="L","0:"&amp;$M$4&amp;"(L)",IF(P36="","",P36)))</f>
        <v>3:0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>
        <v>19</v>
      </c>
      <c r="J19" s="115" t="s">
        <v>96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0</v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6</v>
      </c>
      <c r="T19" s="149"/>
      <c r="U19" s="96" t="s">
        <v>17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1:3</v>
      </c>
      <c r="L20" s="27" t="str">
        <f>IF(LEFT(P37,1)="W",$M$4&amp;":0(W)",IF(LEFT(P37,1)="L","0:"&amp;$M$4&amp;"(L)",IF(P37="","",P37)))</f>
        <v>1:3</v>
      </c>
      <c r="M20" s="28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2:3</v>
      </c>
      <c r="O20" s="147"/>
      <c r="P20" s="27" t="str">
        <f>IF(LEFT(P59,1)="W",$M$4&amp;":0(W)",IF(LEFT(P59,1)="L","0:"&amp;$M$4&amp;"(L)",IF(P59="","",P59)))</f>
        <v>2:3</v>
      </c>
      <c r="Q20" s="28" t="str">
        <f>IF(LEFT(P51,1)="W",$M$4&amp;":0(W)",IF(LEFT(P51,1)="L","0:"&amp;$M$4&amp;"(L)",IF(P51="","",P51)))</f>
        <v>0:3(L)</v>
      </c>
      <c r="R20" s="30" t="str">
        <f>IF(RIGHT(P56,1)="W",$M$4&amp;":0(W)",IF(RIGHT(P56,1)="L","0:"&amp;$M$4&amp;"(L)",IF(P56="","",RIGHT(P56,1)&amp;":"&amp;LEFT(P56,1))))</f>
        <v>1:3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 t="s">
        <v>22</v>
      </c>
      <c r="I22" s="112">
        <v>19</v>
      </c>
      <c r="J22" s="115" t="s">
        <v>97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1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12</v>
      </c>
      <c r="T22" s="149"/>
      <c r="U22" s="96" t="s">
        <v>11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2:3</v>
      </c>
      <c r="L23" s="28" t="str">
        <f>IF(RIGHT(P33,1)="W",$M$4&amp;":0(W)",IF(RIGHT(P33,1)="L","0:"&amp;$M$4&amp;"(L)",IF(P33="","",RIGHT(P33,1)&amp;":"&amp;LEFT(P33,1))))</f>
        <v>3:2</v>
      </c>
      <c r="M23" s="27" t="str">
        <f>IF(LEFT(P48,1)="W",$M$4&amp;":0(W)",IF(LEFT(P48,1)="L","0:"&amp;$M$4&amp;"(L)",IF(P48="","",P48)))</f>
        <v>3:2</v>
      </c>
      <c r="N23" s="28" t="str">
        <f>IF(RIGHT(P43,1)="W",$M$4&amp;":0(W)",IF(RIGHT(P43,1)="L","0:"&amp;$M$4&amp;"(L)",IF(P43="","",RIGHT(P43,1)&amp;":"&amp;LEFT(P43,1))))</f>
        <v>3:2</v>
      </c>
      <c r="O23" s="36" t="str">
        <f>IF(RIGHT(P59,1)="W",$M$4&amp;":0(W)",IF(RIGHT(P59,1)="L","0:"&amp;$M$4&amp;"(L)",IF(P59="","",RIGHT(P59,1)&amp;":"&amp;LEFT(P59,1))))</f>
        <v>3:2</v>
      </c>
      <c r="P23" s="94"/>
      <c r="Q23" s="28" t="str">
        <f>IF(RIGHT(P55,1)="W",$M$4&amp;":0(W)",IF(RIGHT(P55,1)="L","0:"&amp;$M$4&amp;"(L)",IF(P55="","",RIGHT(P55,1)&amp;":"&amp;LEFT(P55,1))))</f>
        <v>0:3</v>
      </c>
      <c r="R23" s="37" t="str">
        <f>IF(LEFT(P52,1)="W",$M$4&amp;":0(W)",IF(LEFT(P52,1)="L","0:"&amp;$M$4&amp;"(L)",IF(P52="","",P52)))</f>
        <v>3:0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>
        <v>18</v>
      </c>
      <c r="J25" s="115" t="s">
        <v>98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2</v>
      </c>
      <c r="P25" s="25">
        <f>IF(LEFT(P55,1)="L",0,(IF(P55="","",(IF(LEFT(P55,1)&gt;RIGHT(P55,1),2,1)))))</f>
        <v>2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11</v>
      </c>
      <c r="T25" s="149"/>
      <c r="U25" s="96" t="s">
        <v>14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2:3</v>
      </c>
      <c r="L26" s="27" t="str">
        <f>IF(LEFT(P47)="W",$M$4&amp;":0(W)",IF(LEFT(P47,1)="L","0:"&amp;$M$4&amp;"(L)",IF(P47="","",P47)))</f>
        <v>2:3</v>
      </c>
      <c r="M26" s="28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3:1</v>
      </c>
      <c r="O26" s="36" t="str">
        <f>IF(RIGHT(P51,1)="W",$M$4&amp;":0(W)",IF(RIGHT(P51,1)="L","0:"&amp;$M$4&amp;"(L)",IF(P51="","",RIGHT(P51,1)&amp;":"&amp;LEFT(P51,1))))</f>
        <v>3:0(W)</v>
      </c>
      <c r="P26" s="29" t="str">
        <f>IF(LEFT(P55,1)="W",$M$4&amp;":0(W)",IF(LEFT(P55,1)="L","0:"&amp;$M$4&amp;"(L)",IF(P55="","",P55)))</f>
        <v>3:0</v>
      </c>
      <c r="Q26" s="94"/>
      <c r="R26" s="37" t="str">
        <f>IF(LEFT(P60,1)="W",$M$4&amp;":0(W)",IF(LEFT(P60,1)="L","0:"&amp;$M$4&amp;"(L)",IF(P60="","",P60)))</f>
        <v>3:0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>
        <v>14</v>
      </c>
      <c r="J28" s="115" t="s">
        <v>99</v>
      </c>
      <c r="K28" s="34">
        <f>IF(LEFT(P45,1)="L",0,(IF(P45="","",(IF(LEFT(P45,1)&gt;RIGHT(P45,1),2,1)))))</f>
        <v>2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9</v>
      </c>
      <c r="T28" s="149"/>
      <c r="U28" s="96" t="s">
        <v>16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3:0</v>
      </c>
      <c r="L29" s="28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0:3</v>
      </c>
      <c r="N29" s="28" t="str">
        <f>IF(RIGHT(P36,1)="W",$M$4&amp;":0(W)",IF(RIGHT(P36,1)="L","0:"&amp;$M$4&amp;"(L)",IF(P36="","",RIGHT(P36,1)&amp;":"&amp;LEFT(P36,1))))</f>
        <v>0:3</v>
      </c>
      <c r="O29" s="29" t="str">
        <f>IF(LEFT(P56,1)="W",$M$4&amp;":0(W)",IF(LEFT(P56,1)="L","0:"&amp;$M$4&amp;"(L)",IF(P56="","",P56)))</f>
        <v>3:1</v>
      </c>
      <c r="P29" s="36" t="str">
        <f>IF(RIGHT(P52,1)="W",$M$4&amp;":0(W)",IF(RIGHT(P52,1)="L","0:"&amp;$M$4&amp;"(L)",IF(P52="","",RIGHT(P52,1)&amp;":"&amp;LEFT(P52,1))))</f>
        <v>0:3</v>
      </c>
      <c r="Q29" s="28" t="str">
        <f>IF(RIGHT(P60,1)="W",$M$4&amp;":0(W)",IF(RIGHT(P60,1)="L","0:"&amp;$M$4&amp;"(L)",IF(P60="","",RIGHT(P60,1)&amp;":"&amp;LEFT(P60,1))))</f>
        <v>0:3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17</v>
      </c>
      <c r="J33" s="52" t="str">
        <f>IF(Уч2="","",Уч2)</f>
        <v>Пак Данил+</v>
      </c>
      <c r="K33" s="53" t="str">
        <f t="shared" ref="K33:K60" si="0">"-"</f>
        <v>-</v>
      </c>
      <c r="L33" s="124" t="str">
        <f>IF(Уч6="","",Уч6)</f>
        <v>Куанышбеков Алмат+</v>
      </c>
      <c r="M33" s="125"/>
      <c r="N33" s="125"/>
      <c r="O33" s="126"/>
      <c r="P33" s="54" t="s">
        <v>42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15</v>
      </c>
      <c r="J34" s="57" t="str">
        <f>IF(Уч3="","",Уч3)</f>
        <v>Садыков Алмаз+</v>
      </c>
      <c r="K34" s="58" t="str">
        <f t="shared" si="0"/>
        <v>-</v>
      </c>
      <c r="L34" s="133" t="str">
        <f>IF(Уч5="","",Уч5)</f>
        <v>Капышев Нуржан+</v>
      </c>
      <c r="M34" s="134"/>
      <c r="N34" s="134"/>
      <c r="O34" s="135"/>
      <c r="P34" s="59" t="s">
        <v>38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16</v>
      </c>
      <c r="J35" s="61" t="str">
        <f>IF(Уч1="","",Уч1)</f>
        <v>Овчинников Евгений+</v>
      </c>
      <c r="K35" s="62" t="str">
        <f t="shared" si="0"/>
        <v>-</v>
      </c>
      <c r="L35" s="136" t="str">
        <f>IF(Уч7="","",Уч7)</f>
        <v>Боченин Игорь+</v>
      </c>
      <c r="M35" s="137"/>
      <c r="N35" s="137"/>
      <c r="O35" s="138"/>
      <c r="P35" s="63" t="s">
        <v>38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17</v>
      </c>
      <c r="J36" s="65" t="str">
        <f>IF(Уч4="","",Уч4)</f>
        <v>Шакар Ерасыл+</v>
      </c>
      <c r="K36" s="66" t="str">
        <f t="shared" si="0"/>
        <v>-</v>
      </c>
      <c r="L36" s="121" t="str">
        <f>IF(Уч8="","",Уч8)</f>
        <v>Ердяков Роман+</v>
      </c>
      <c r="M36" s="122"/>
      <c r="N36" s="122"/>
      <c r="O36" s="123"/>
      <c r="P36" s="67" t="s">
        <v>35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16</v>
      </c>
      <c r="J37" s="52" t="str">
        <f>IF(Уч5="","",Уч5)</f>
        <v>Капышев Нуржан+</v>
      </c>
      <c r="K37" s="53" t="str">
        <f t="shared" si="0"/>
        <v>-</v>
      </c>
      <c r="L37" s="124" t="str">
        <f>IF(Уч2="","",Уч2)</f>
        <v>Пак Данил+</v>
      </c>
      <c r="M37" s="125"/>
      <c r="N37" s="125"/>
      <c r="O37" s="126"/>
      <c r="P37" s="54" t="s">
        <v>41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16</v>
      </c>
      <c r="J38" s="57" t="str">
        <f>IF(Уч6="","",Уч6)</f>
        <v>Куанышбеков Алмат+</v>
      </c>
      <c r="K38" s="58" t="str">
        <f t="shared" si="0"/>
        <v>-</v>
      </c>
      <c r="L38" s="133" t="str">
        <f>IF(Уч1="","",Уч1)</f>
        <v>Овчинников Евгений+</v>
      </c>
      <c r="M38" s="134"/>
      <c r="N38" s="134"/>
      <c r="O38" s="135"/>
      <c r="P38" s="59" t="s">
        <v>42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15</v>
      </c>
      <c r="J39" s="61" t="str">
        <f>IF(Уч8="","",Уч8)</f>
        <v>Ердяков Роман+</v>
      </c>
      <c r="K39" s="62" t="str">
        <f t="shared" si="0"/>
        <v>-</v>
      </c>
      <c r="L39" s="136" t="str">
        <f>IF(Уч3="","",Уч3)</f>
        <v>Садыков Алмаз+</v>
      </c>
      <c r="M39" s="137"/>
      <c r="N39" s="137"/>
      <c r="O39" s="138"/>
      <c r="P39" s="63" t="s">
        <v>39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18</v>
      </c>
      <c r="J40" s="65" t="str">
        <f>IF(Уч7="","",Уч7)</f>
        <v>Боченин Игорь+</v>
      </c>
      <c r="K40" s="66" t="str">
        <f t="shared" si="0"/>
        <v>-</v>
      </c>
      <c r="L40" s="121" t="str">
        <f>IF(Уч4="","",Уч4)</f>
        <v>Шакар Ерасыл+</v>
      </c>
      <c r="M40" s="122"/>
      <c r="N40" s="122"/>
      <c r="O40" s="123"/>
      <c r="P40" s="67" t="s">
        <v>37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16</v>
      </c>
      <c r="J41" s="52" t="str">
        <f>IF(Уч1="","",Уч1)</f>
        <v>Овчинников Евгений+</v>
      </c>
      <c r="K41" s="53" t="str">
        <f t="shared" si="0"/>
        <v>-</v>
      </c>
      <c r="L41" s="124" t="str">
        <f>IF(Уч5="","",Уч5)</f>
        <v>Капышев Нуржан+</v>
      </c>
      <c r="M41" s="125"/>
      <c r="N41" s="125"/>
      <c r="O41" s="126"/>
      <c r="P41" s="54" t="s">
        <v>37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17</v>
      </c>
      <c r="J42" s="57" t="str">
        <f>IF(Уч2="","",Уч2)</f>
        <v>Пак Данил+</v>
      </c>
      <c r="K42" s="58" t="str">
        <f t="shared" si="0"/>
        <v>-</v>
      </c>
      <c r="L42" s="133" t="str">
        <f>IF(Уч8="","",Уч8)</f>
        <v>Ердяков Роман+</v>
      </c>
      <c r="M42" s="134"/>
      <c r="N42" s="134"/>
      <c r="O42" s="135"/>
      <c r="P42" s="59" t="s">
        <v>35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9</v>
      </c>
      <c r="J43" s="61" t="str">
        <f>IF(Уч4="","",Уч4)</f>
        <v>Шакар Ерасыл+</v>
      </c>
      <c r="K43" s="62" t="str">
        <f t="shared" si="0"/>
        <v>-</v>
      </c>
      <c r="L43" s="136" t="str">
        <f>IF(Уч6="","",Уч6)</f>
        <v>Куанышбеков Алмат+</v>
      </c>
      <c r="M43" s="137"/>
      <c r="N43" s="137"/>
      <c r="O43" s="138"/>
      <c r="P43" s="63" t="s">
        <v>42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18</v>
      </c>
      <c r="J44" s="65" t="str">
        <f>IF(Уч3="","",Уч3)</f>
        <v>Садыков Алмаз+</v>
      </c>
      <c r="K44" s="66" t="str">
        <f t="shared" si="0"/>
        <v>-</v>
      </c>
      <c r="L44" s="121" t="str">
        <f>IF(Уч7="","",Уч7)</f>
        <v>Боченин Игорь+</v>
      </c>
      <c r="M44" s="122"/>
      <c r="N44" s="122"/>
      <c r="O44" s="123"/>
      <c r="P44" s="67" t="s">
        <v>35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18</v>
      </c>
      <c r="J45" s="52" t="str">
        <f>IF(Уч8="","",Уч8)</f>
        <v>Ердяков Роман+</v>
      </c>
      <c r="K45" s="53" t="str">
        <f t="shared" si="0"/>
        <v>-</v>
      </c>
      <c r="L45" s="124" t="str">
        <f>IF(Уч1="","",Уч1)</f>
        <v>Овчинников Евгений+</v>
      </c>
      <c r="M45" s="125"/>
      <c r="N45" s="125"/>
      <c r="O45" s="126"/>
      <c r="P45" s="54" t="s">
        <v>35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IF(Уч5="","",Уч5)</f>
        <v>Капышев Нуржан+</v>
      </c>
      <c r="K46" s="58" t="str">
        <f t="shared" si="0"/>
        <v>-</v>
      </c>
      <c r="L46" s="133" t="str">
        <f>IF(Уч4="","",Уч4)</f>
        <v>Шакар Ерасыл+</v>
      </c>
      <c r="M46" s="134"/>
      <c r="N46" s="134"/>
      <c r="O46" s="135"/>
      <c r="P46" s="59" t="s">
        <v>42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17</v>
      </c>
      <c r="J47" s="61" t="str">
        <f>IF(Уч7="","",Уч7)</f>
        <v>Боченин Игорь+</v>
      </c>
      <c r="K47" s="62" t="str">
        <f t="shared" si="0"/>
        <v>-</v>
      </c>
      <c r="L47" s="136" t="str">
        <f>IF(Уч2="","",Уч2)</f>
        <v>Пак Данил+</v>
      </c>
      <c r="M47" s="137"/>
      <c r="N47" s="137"/>
      <c r="O47" s="138"/>
      <c r="P47" s="63" t="s">
        <v>42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24</v>
      </c>
      <c r="J48" s="65" t="str">
        <f>IF(Уч6="","",Уч6)</f>
        <v>Куанышбеков Алмат+</v>
      </c>
      <c r="K48" s="66" t="str">
        <f t="shared" si="0"/>
        <v>-</v>
      </c>
      <c r="L48" s="121" t="str">
        <f>IF(Уч3="","",Уч3)</f>
        <v>Садыков Алмаз+</v>
      </c>
      <c r="M48" s="122"/>
      <c r="N48" s="122"/>
      <c r="O48" s="123"/>
      <c r="P48" s="67" t="s">
        <v>38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16</v>
      </c>
      <c r="J49" s="52" t="str">
        <f>IF(Уч1="","",Уч1)</f>
        <v>Овчинников Евгений+</v>
      </c>
      <c r="K49" s="53" t="str">
        <f t="shared" si="0"/>
        <v>-</v>
      </c>
      <c r="L49" s="124" t="str">
        <f>IF(Уч3="","",Уч3)</f>
        <v>Садыков Алмаз+</v>
      </c>
      <c r="M49" s="125"/>
      <c r="N49" s="125"/>
      <c r="O49" s="126"/>
      <c r="P49" s="54" t="s">
        <v>41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17</v>
      </c>
      <c r="J50" s="57" t="str">
        <f>IF(Уч2="","",Уч2)</f>
        <v>Пак Данил+</v>
      </c>
      <c r="K50" s="58" t="str">
        <f t="shared" si="0"/>
        <v>-</v>
      </c>
      <c r="L50" s="133" t="str">
        <f>IF(Уч4="","",Уч4)</f>
        <v>Шакар Ерасыл+</v>
      </c>
      <c r="M50" s="134"/>
      <c r="N50" s="134"/>
      <c r="O50" s="135"/>
      <c r="P50" s="59" t="s">
        <v>37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IF(Уч5="","",Уч5)</f>
        <v>Капышев Нуржан+</v>
      </c>
      <c r="K51" s="62" t="str">
        <f t="shared" si="0"/>
        <v>-</v>
      </c>
      <c r="L51" s="136" t="str">
        <f>IF(Уч7="","",Уч7)</f>
        <v>Боченин Игорь+</v>
      </c>
      <c r="M51" s="137"/>
      <c r="N51" s="137"/>
      <c r="O51" s="138"/>
      <c r="P51" s="63" t="s">
        <v>45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15</v>
      </c>
      <c r="J52" s="65" t="str">
        <f>IF(Уч6="","",Уч6)</f>
        <v>Куанышбеков Алмат+</v>
      </c>
      <c r="K52" s="66" t="str">
        <f t="shared" si="0"/>
        <v>-</v>
      </c>
      <c r="L52" s="121" t="str">
        <f>IF(Уч8="","",Уч8)</f>
        <v>Ердяков Роман+</v>
      </c>
      <c r="M52" s="122"/>
      <c r="N52" s="122"/>
      <c r="O52" s="123"/>
      <c r="P52" s="67" t="s">
        <v>35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IF(Уч4="","",Уч4)</f>
        <v>Шакар Ерасыл+</v>
      </c>
      <c r="K53" s="53" t="str">
        <f t="shared" si="0"/>
        <v>-</v>
      </c>
      <c r="L53" s="124" t="str">
        <f>IF(Уч1="","",Уч1)</f>
        <v>Овчинников Евгений+</v>
      </c>
      <c r="M53" s="125"/>
      <c r="N53" s="125"/>
      <c r="O53" s="126"/>
      <c r="P53" s="54" t="s">
        <v>42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17</v>
      </c>
      <c r="J54" s="57" t="str">
        <f>IF(Уч3="","",Уч3)</f>
        <v>Садыков Алмаз+</v>
      </c>
      <c r="K54" s="58" t="str">
        <f t="shared" si="0"/>
        <v>-</v>
      </c>
      <c r="L54" s="133" t="str">
        <f>IF(Уч2="","",Уч2)</f>
        <v>Пак Данил+</v>
      </c>
      <c r="M54" s="134"/>
      <c r="N54" s="134"/>
      <c r="O54" s="135"/>
      <c r="P54" s="59" t="s">
        <v>35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17</v>
      </c>
      <c r="J55" s="61" t="str">
        <f>IF(Уч7="","",Уч7)</f>
        <v>Боченин Игорь+</v>
      </c>
      <c r="K55" s="62" t="str">
        <f t="shared" si="0"/>
        <v>-</v>
      </c>
      <c r="L55" s="136" t="str">
        <f>IF(Уч6="","",Уч6)</f>
        <v>Куанышбеков Алмат+</v>
      </c>
      <c r="M55" s="137"/>
      <c r="N55" s="137"/>
      <c r="O55" s="138"/>
      <c r="P55" s="63" t="s">
        <v>35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11</v>
      </c>
      <c r="J56" s="65" t="str">
        <f>IF(Уч8="","",Уч8)</f>
        <v>Ердяков Роман+</v>
      </c>
      <c r="K56" s="66" t="str">
        <f t="shared" si="0"/>
        <v>-</v>
      </c>
      <c r="L56" s="121" t="str">
        <f>IF(Уч5="","",Уч5)</f>
        <v>Капышев Нуржан+</v>
      </c>
      <c r="M56" s="122"/>
      <c r="N56" s="122"/>
      <c r="O56" s="123"/>
      <c r="P56" s="67" t="s">
        <v>37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17</v>
      </c>
      <c r="J57" s="52" t="str">
        <f>IF(Уч1="","",Уч1)</f>
        <v>Овчинников Евгений+</v>
      </c>
      <c r="K57" s="53" t="str">
        <f t="shared" si="0"/>
        <v>-</v>
      </c>
      <c r="L57" s="124" t="str">
        <f>IF(Уч2="","",Уч2)</f>
        <v>Пак Данил+</v>
      </c>
      <c r="M57" s="125"/>
      <c r="N57" s="125"/>
      <c r="O57" s="126"/>
      <c r="P57" s="54" t="s">
        <v>41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16</v>
      </c>
      <c r="J58" s="57" t="str">
        <f>IF(Уч3="","",Уч3)</f>
        <v>Садыков Алмаз+</v>
      </c>
      <c r="K58" s="58" t="str">
        <f t="shared" si="0"/>
        <v>-</v>
      </c>
      <c r="L58" s="133" t="str">
        <f>IF(Уч4="","",Уч4)</f>
        <v>Шакар Ерасыл+</v>
      </c>
      <c r="M58" s="134"/>
      <c r="N58" s="134"/>
      <c r="O58" s="135"/>
      <c r="P58" s="59" t="s">
        <v>37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18</v>
      </c>
      <c r="J59" s="61" t="str">
        <f>IF(Уч5="","",Уч5)</f>
        <v>Капышев Нуржан+</v>
      </c>
      <c r="K59" s="62" t="str">
        <f t="shared" si="0"/>
        <v>-</v>
      </c>
      <c r="L59" s="136" t="str">
        <f>IF(Уч6="","",Уч6)</f>
        <v>Куанышбеков Алмат+</v>
      </c>
      <c r="M59" s="137"/>
      <c r="N59" s="137"/>
      <c r="O59" s="138"/>
      <c r="P59" s="63" t="s">
        <v>42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17</v>
      </c>
      <c r="J60" s="65" t="str">
        <f>IF(Уч7="","",Уч7)</f>
        <v>Боченин Игорь+</v>
      </c>
      <c r="K60" s="66" t="str">
        <f t="shared" si="0"/>
        <v>-</v>
      </c>
      <c r="L60" s="121" t="str">
        <f>IF(Уч8="","",Уч8)</f>
        <v>Ердяков Роман+</v>
      </c>
      <c r="M60" s="122"/>
      <c r="N60" s="122"/>
      <c r="O60" s="123"/>
      <c r="P60" s="67" t="s">
        <v>35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620" priority="6">
      <formula>$S$35="сыграна"</formula>
    </cfRule>
  </conditionalFormatting>
  <conditionalFormatting sqref="I36:Q36">
    <cfRule type="expression" dxfId="3619" priority="7">
      <formula>$S$36="сыграна"</formula>
    </cfRule>
  </conditionalFormatting>
  <conditionalFormatting sqref="I37:Q37">
    <cfRule type="expression" dxfId="3618" priority="8">
      <formula>$S$37="сыграна"</formula>
    </cfRule>
  </conditionalFormatting>
  <conditionalFormatting sqref="I38:Q38">
    <cfRule type="expression" dxfId="3617" priority="9">
      <formula>$S$38="сыграна"</formula>
    </cfRule>
  </conditionalFormatting>
  <conditionalFormatting sqref="I39:Q39">
    <cfRule type="expression" dxfId="3616" priority="10">
      <formula>$S$39="сыграна"</formula>
    </cfRule>
  </conditionalFormatting>
  <conditionalFormatting sqref="I40:Q40">
    <cfRule type="expression" dxfId="3615" priority="11">
      <formula>$S$40="сыграна"</formula>
    </cfRule>
  </conditionalFormatting>
  <conditionalFormatting sqref="I41:Q41">
    <cfRule type="expression" dxfId="3614" priority="12">
      <formula>$S$41="сыграна"</formula>
    </cfRule>
  </conditionalFormatting>
  <conditionalFormatting sqref="I42:Q42">
    <cfRule type="expression" dxfId="3613" priority="13">
      <formula>$S$42="сыграна"</formula>
    </cfRule>
  </conditionalFormatting>
  <conditionalFormatting sqref="I43:Q43">
    <cfRule type="expression" dxfId="3612" priority="14">
      <formula>$S$43="сыграна"</formula>
    </cfRule>
  </conditionalFormatting>
  <conditionalFormatting sqref="I46:Q46">
    <cfRule type="expression" dxfId="3611" priority="17">
      <formula>$S$46="сыграна"</formula>
    </cfRule>
  </conditionalFormatting>
  <conditionalFormatting sqref="I47:Q47">
    <cfRule type="expression" dxfId="3610" priority="18">
      <formula>$S$47="сыграна"</formula>
    </cfRule>
  </conditionalFormatting>
  <conditionalFormatting sqref="I48:Q48">
    <cfRule type="expression" dxfId="3609" priority="19">
      <formula>$S$48="сыграна"</formula>
    </cfRule>
  </conditionalFormatting>
  <conditionalFormatting sqref="I49:Q49">
    <cfRule type="expression" dxfId="3608" priority="20">
      <formula>$S$49="сыграна"</formula>
    </cfRule>
  </conditionalFormatting>
  <conditionalFormatting sqref="I50:Q50">
    <cfRule type="expression" dxfId="3607" priority="21">
      <formula>$S$50="сыграна"</formula>
    </cfRule>
  </conditionalFormatting>
  <conditionalFormatting sqref="I51:Q51">
    <cfRule type="expression" dxfId="3606" priority="22">
      <formula>$S$51="сыграна"</formula>
    </cfRule>
  </conditionalFormatting>
  <conditionalFormatting sqref="I52:Q52">
    <cfRule type="expression" dxfId="3605" priority="23">
      <formula>$S$52="сыграна"</formula>
    </cfRule>
  </conditionalFormatting>
  <conditionalFormatting sqref="I53:Q53">
    <cfRule type="expression" dxfId="3604" priority="24">
      <formula>$S$53="сыграна"</formula>
    </cfRule>
  </conditionalFormatting>
  <conditionalFormatting sqref="I54:Q54">
    <cfRule type="expression" dxfId="3603" priority="25">
      <formula>$S$54="сыграна"</formula>
    </cfRule>
  </conditionalFormatting>
  <conditionalFormatting sqref="I55:Q55">
    <cfRule type="expression" dxfId="3602" priority="26">
      <formula>$S$55="сыграна"</formula>
    </cfRule>
  </conditionalFormatting>
  <conditionalFormatting sqref="I33:R33 P10:P12 L22:L24">
    <cfRule type="expression" dxfId="3601" priority="31">
      <formula>$S$33="встреча играется"</formula>
    </cfRule>
  </conditionalFormatting>
  <conditionalFormatting sqref="I33:R33">
    <cfRule type="expression" dxfId="3600" priority="4">
      <formula>$S$33="сыграна"</formula>
    </cfRule>
  </conditionalFormatting>
  <conditionalFormatting sqref="I34:R34 O13:O15 M19:M21">
    <cfRule type="expression" dxfId="3599" priority="32">
      <formula>$S$34="встреча играется"</formula>
    </cfRule>
  </conditionalFormatting>
  <conditionalFormatting sqref="I34:R34">
    <cfRule type="expression" dxfId="3598" priority="5">
      <formula>$S$34="сыграна"</formula>
    </cfRule>
  </conditionalFormatting>
  <conditionalFormatting sqref="I35:R35 Q7:Q9 K25:K27">
    <cfRule type="expression" dxfId="3597" priority="33">
      <formula>$S$35="встреча играется"</formula>
    </cfRule>
  </conditionalFormatting>
  <conditionalFormatting sqref="I36:R36 R16:R18 N28:N30">
    <cfRule type="expression" dxfId="3596" priority="34">
      <formula>$S$36="встреча играется"</formula>
    </cfRule>
  </conditionalFormatting>
  <conditionalFormatting sqref="I37:R37 O10:O12 L19:L21">
    <cfRule type="expression" dxfId="3595" priority="35">
      <formula>$S$37="встреча играется"</formula>
    </cfRule>
  </conditionalFormatting>
  <conditionalFormatting sqref="I38:R38 P7:P9 K22:K24">
    <cfRule type="expression" dxfId="3594" priority="36">
      <formula>$S$38="встреча играется"</formula>
    </cfRule>
  </conditionalFormatting>
  <conditionalFormatting sqref="I39:R39 R13:R15 M28:M30">
    <cfRule type="expression" dxfId="3593" priority="37">
      <formula>$S$39="встреча играется"</formula>
    </cfRule>
  </conditionalFormatting>
  <conditionalFormatting sqref="I40:R40 Q16:Q18 N25:N27">
    <cfRule type="expression" dxfId="3592" priority="38">
      <formula>$S$40="встреча играется"</formula>
    </cfRule>
  </conditionalFormatting>
  <conditionalFormatting sqref="I41:R41 O7:O9 K19:K21">
    <cfRule type="expression" dxfId="3591" priority="39">
      <formula>$S$41="встреча играется"</formula>
    </cfRule>
  </conditionalFormatting>
  <conditionalFormatting sqref="I42:R42 R10:R12 L28:L30">
    <cfRule type="expression" dxfId="3590" priority="40">
      <formula>$S$42="встреча играется"</formula>
    </cfRule>
  </conditionalFormatting>
  <conditionalFormatting sqref="I43:R43 P16:P18 N22:N24">
    <cfRule type="expression" dxfId="3589" priority="41">
      <formula>$S$43="встреча играется"</formula>
    </cfRule>
  </conditionalFormatting>
  <conditionalFormatting sqref="I44:R44 Q13:Q15 M25:M27">
    <cfRule type="expression" dxfId="3588" priority="42">
      <formula>$S$44="встреча играется"</formula>
    </cfRule>
  </conditionalFormatting>
  <conditionalFormatting sqref="I44:R44">
    <cfRule type="expression" dxfId="3587" priority="15">
      <formula>$S$44="сыграна"</formula>
    </cfRule>
  </conditionalFormatting>
  <conditionalFormatting sqref="I45:R45 R7:R9 K28:K30">
    <cfRule type="expression" dxfId="3586" priority="43">
      <formula>$S$45="встреча играется"</formula>
    </cfRule>
  </conditionalFormatting>
  <conditionalFormatting sqref="I45:R45">
    <cfRule type="expression" dxfId="3585" priority="16">
      <formula>$S$45="сыграна"</formula>
    </cfRule>
  </conditionalFormatting>
  <conditionalFormatting sqref="I46:R46 O16:O18 N19:N21">
    <cfRule type="expression" dxfId="3584" priority="44">
      <formula>$S$46="встреча играется"</formula>
    </cfRule>
  </conditionalFormatting>
  <conditionalFormatting sqref="I47:R47 Q10:Q12 L25:L27">
    <cfRule type="expression" dxfId="3583" priority="45">
      <formula>$S$47="встреча играется"</formula>
    </cfRule>
  </conditionalFormatting>
  <conditionalFormatting sqref="I48:R48 P13:P15 M22:M24">
    <cfRule type="expression" dxfId="3582" priority="46">
      <formula>$S$48="встреча играется"</formula>
    </cfRule>
  </conditionalFormatting>
  <conditionalFormatting sqref="I49:R49 M7:M9 K13:K15">
    <cfRule type="expression" dxfId="3581" priority="47">
      <formula>$S$49="встреча играется"</formula>
    </cfRule>
  </conditionalFormatting>
  <conditionalFormatting sqref="I50:R50 N10:N12 L16:L18">
    <cfRule type="expression" dxfId="3580" priority="48">
      <formula>$S$50="встреча играется"</formula>
    </cfRule>
  </conditionalFormatting>
  <conditionalFormatting sqref="I51:R51 Q19:Q21 O25:O27">
    <cfRule type="expression" dxfId="3579" priority="49">
      <formula>$S$51="встреча играется"</formula>
    </cfRule>
  </conditionalFormatting>
  <conditionalFormatting sqref="I52:R52 R22:R24 P28:P30">
    <cfRule type="expression" dxfId="3578" priority="50">
      <formula>$S$52="встреча играется"</formula>
    </cfRule>
  </conditionalFormatting>
  <conditionalFormatting sqref="I53:R53 N7:N9 K16:K18">
    <cfRule type="expression" dxfId="3577" priority="51">
      <formula>$S$53="встреча играется"</formula>
    </cfRule>
  </conditionalFormatting>
  <conditionalFormatting sqref="I54:R54 M10:M12 L13:L15">
    <cfRule type="expression" dxfId="3576" priority="52">
      <formula>$S$54="встреча играется"</formula>
    </cfRule>
  </conditionalFormatting>
  <conditionalFormatting sqref="I55:R55 Q22:Q24 P25:P27">
    <cfRule type="expression" dxfId="3575" priority="27">
      <formula>$S$55="встреча играется"</formula>
    </cfRule>
  </conditionalFormatting>
  <conditionalFormatting sqref="I56:R56 R19:R21 O28:O30">
    <cfRule type="expression" dxfId="3574" priority="53">
      <formula>$S$56="встреча играется"</formula>
    </cfRule>
  </conditionalFormatting>
  <conditionalFormatting sqref="I56:R56">
    <cfRule type="expression" dxfId="3573" priority="3">
      <formula>$S$56="сыграна"</formula>
    </cfRule>
  </conditionalFormatting>
  <conditionalFormatting sqref="I57:R57 L7:L9 K10:K12">
    <cfRule type="expression" dxfId="3572" priority="54">
      <formula>$S$57="встреча играется"</formula>
    </cfRule>
  </conditionalFormatting>
  <conditionalFormatting sqref="I57:R57">
    <cfRule type="expression" dxfId="3571" priority="2">
      <formula>$S$57="сыграна"</formula>
    </cfRule>
  </conditionalFormatting>
  <conditionalFormatting sqref="I58:R58 N13:N15 M16:M18">
    <cfRule type="expression" dxfId="3570" priority="55">
      <formula>$S$58="встреча играется"</formula>
    </cfRule>
  </conditionalFormatting>
  <conditionalFormatting sqref="I58:R58">
    <cfRule type="expression" dxfId="3569" priority="28">
      <formula>$S$58="сыграна"</formula>
    </cfRule>
  </conditionalFormatting>
  <conditionalFormatting sqref="I59:R59 P19:P21 O22:O24">
    <cfRule type="expression" dxfId="3568" priority="56">
      <formula>$S$59="встреча играется"</formula>
    </cfRule>
  </conditionalFormatting>
  <conditionalFormatting sqref="I59:R59">
    <cfRule type="expression" dxfId="3567" priority="29">
      <formula>$S$59="сыграна"</formula>
    </cfRule>
  </conditionalFormatting>
  <conditionalFormatting sqref="I60:R60 R25:R27 Q28:Q30">
    <cfRule type="expression" dxfId="3566" priority="57">
      <formula>$S$60="встреча играется"</formula>
    </cfRule>
  </conditionalFormatting>
  <conditionalFormatting sqref="I60:R60">
    <cfRule type="expression" dxfId="3565" priority="30">
      <formula>$S$60="сыграна"</formula>
    </cfRule>
  </conditionalFormatting>
  <conditionalFormatting sqref="J7:J30">
    <cfRule type="endsWith" dxfId="3564" priority="1" operator="endsWith" text="+">
      <formula>RIGHT((J7),LEN("+"))=("+")</formula>
    </cfRule>
  </conditionalFormatting>
  <dataValidations count="1">
    <dataValidation type="list" allowBlank="1" sqref="P33:P60" xr:uid="{00000000-0002-0000-0200-000000000000}">
      <formula1>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100</v>
      </c>
      <c r="E7" s="23"/>
      <c r="F7" s="69"/>
      <c r="G7" s="141">
        <v>1</v>
      </c>
      <c r="H7" s="112" t="s">
        <v>22</v>
      </c>
      <c r="I7" s="112">
        <v>20</v>
      </c>
      <c r="J7" s="115" t="s">
        <v>101</v>
      </c>
      <c r="K7" s="144"/>
      <c r="L7" s="24">
        <f>IF(LEFT(P57,1)="L",0,(IF(P57="","",(IF(LEFT(P57,1)&gt;RIGHT(P57,1),2,1)))))</f>
        <v>2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1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13</v>
      </c>
      <c r="T7" s="149"/>
      <c r="U7" s="96" t="s">
        <v>10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102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3:2</v>
      </c>
      <c r="M8" s="27" t="str">
        <f>IF(LEFT(P49,1)="W",$M$4&amp;":0(W)",IF(LEFT(P49,1)="L","0:"&amp;$M$4&amp;"(L)",IF(P49="","",P49)))</f>
        <v>3:2</v>
      </c>
      <c r="N8" s="28" t="str">
        <f>IF(RIGHT(P53,1)="W",$M$4&amp;":0(W)",IF(RIGHT(P53,1)="L","0:"&amp;$M$4&amp;"(L)",IF(P53="","",RIGHT(P53,1)&amp;":"&amp;LEFT(P53,1))))</f>
        <v>1:3</v>
      </c>
      <c r="O8" s="29" t="str">
        <f>IF(LEFT(P41,1)="W",$M$4&amp;":0(W)",IF(LEFT(P41,1)="L","0:"&amp;$M$4&amp;"(L)",IF(P41="","",P41)))</f>
        <v>3:0</v>
      </c>
      <c r="P8" s="28" t="str">
        <f>IF(RIGHT(P38,1)="W",$M$4&amp;":0(W)",IF(RIGHT(P38,1)="L","0:"&amp;$M$4&amp;"(L)",IF(P38="","",RIGHT(P38,1)&amp;":"&amp;LEFT(P38,1))))</f>
        <v>3:1</v>
      </c>
      <c r="Q8" s="27" t="str">
        <f>IF(LEFT(P35,1)="W",$M$4&amp;":0(W)",IF(LEFT(P35,1)="L","0:"&amp;$M$4&amp;"(L)",IF(P35="","",P35)))</f>
        <v>3:1</v>
      </c>
      <c r="R8" s="30" t="str">
        <f>IF(RIGHT(P45,1)="W",$M$4&amp;":0(W)",IF(RIGHT(P45,1)="L","0:"&amp;$M$4&amp;"(L)",IF(P45="","",RIGHT(P45,1)&amp;":"&amp;LEFT(P45,1))))</f>
        <v>3:0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103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104</v>
      </c>
      <c r="E10" s="23"/>
      <c r="F10" s="69"/>
      <c r="G10" s="118">
        <v>2</v>
      </c>
      <c r="H10" s="112"/>
      <c r="I10" s="112">
        <v>14</v>
      </c>
      <c r="J10" s="115" t="s">
        <v>105</v>
      </c>
      <c r="K10" s="34">
        <f>IF(RIGHT(P57,1)="L",0,(IF(P57="","",(IF(RIGHT(P57,1)&gt;LEFT(P57,1),2,1)))))</f>
        <v>1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12</v>
      </c>
      <c r="T10" s="149"/>
      <c r="U10" s="96" t="s">
        <v>11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106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2:3</v>
      </c>
      <c r="L11" s="94"/>
      <c r="M11" s="28" t="str">
        <f>IF(RIGHT(P54,1)="W",$M$4&amp;":0(W)",IF(RIGHT(P54,1)="L","0:"&amp;$M$4&amp;"(L)",IF(P54="","",RIGHT(P54,1)&amp;":"&amp;LEFT(P54,1))))</f>
        <v>3:1</v>
      </c>
      <c r="N11" s="27" t="str">
        <f>IF(LEFT(P50,1)="W",$M$4&amp;":0(W)",IF(LEFT(P50,1)="L","0:"&amp;$M$4&amp;"(L)",IF(P50="","",P50)))</f>
        <v>3:0</v>
      </c>
      <c r="O11" s="36" t="str">
        <f>IF(RIGHT(P37,1)="W",$M$4&amp;":0(W)",IF(RIGHT(P37,1)="L","0:"&amp;$M$4&amp;"(L)",IF(P37="","",RIGHT(P37,1)&amp;":"&amp;LEFT(P37,1))))</f>
        <v>3:0</v>
      </c>
      <c r="P11" s="27" t="str">
        <f>IF(LEFT(P33,1)="W",$M$4&amp;":0(W)",IF(LEFT(P33,1)="L","0:"&amp;$M$4&amp;"(L)",IF(P33="","",P33)))</f>
        <v>0:3</v>
      </c>
      <c r="Q11" s="28" t="str">
        <f>IF(RIGHT(P47,1)="W",$M$4&amp;":0(W)",IF(RIGHT(P47,1)="L","0:"&amp;$M$4&amp;"(L)",IF(P47="","",RIGHT(P47,1)&amp;":"&amp;LEFT(P47,1))))</f>
        <v>3:2</v>
      </c>
      <c r="R11" s="37" t="str">
        <f>IF(LEFT(P42,1)="W",$M$4&amp;":0(W)",IF(LEFT(P42,1)="L","0:"&amp;$M$4&amp;"(L)",IF(P42="","",P42)))</f>
        <v>3:1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107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108</v>
      </c>
      <c r="E13" s="23"/>
      <c r="F13" s="69"/>
      <c r="G13" s="118">
        <v>3</v>
      </c>
      <c r="H13" s="112"/>
      <c r="I13" s="112">
        <v>13</v>
      </c>
      <c r="J13" s="115" t="s">
        <v>109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10</v>
      </c>
      <c r="T13" s="149"/>
      <c r="U13" s="96" t="s">
        <v>14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110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2:3</v>
      </c>
      <c r="L14" s="27" t="str">
        <f>IF(LEFT(P54,1)="W",$M$4&amp;":0(W)",IF(LEFT(P54,1)="L","0:"&amp;$M$4&amp;"(L)",IF(P54="","",P54)))</f>
        <v>1:3</v>
      </c>
      <c r="M14" s="94"/>
      <c r="N14" s="27" t="str">
        <f>IF(LEFT(P58,1)="W",$M$4&amp;":0(W)",IF(LEFT(P58,1)="L","0:"&amp;$M$4&amp;"(L)",IF(P58="","",P58)))</f>
        <v>0:3</v>
      </c>
      <c r="O14" s="29" t="str">
        <f>IF(LEFT(P34,1)="W",$M$4&amp;":0(W)",IF(LEFT(P34,1)="L","0:"&amp;$M$4&amp;"(L)",IF(P34="","",P34)))</f>
        <v>3:2</v>
      </c>
      <c r="P14" s="28" t="str">
        <f>IF(RIGHT(P48,1)="W",$M$4&amp;":0(W)",IF(RIGHT(P48,1)="L","0:"&amp;$M$4&amp;"(L)",IF(P48="","",RIGHT(P48,1)&amp;":"&amp;LEFT(P48,1))))</f>
        <v>0:3</v>
      </c>
      <c r="Q14" s="27" t="str">
        <f>IF(LEFT(P44,1)="W",$M$4&amp;":0(W)",IF(LEFT(P44,1)="L","0:"&amp;$M$4&amp;"(L)",IF(P44="","",P44)))</f>
        <v>3:2</v>
      </c>
      <c r="R14" s="30" t="str">
        <f>IF(RIGHT(P39,1)="W",$M$4&amp;":0(W)",IF(RIGHT(P39,1)="L","0:"&amp;$M$4&amp;"(L)",IF(P39="","",RIGHT(P39,1)&amp;":"&amp;LEFT(P39,1))))</f>
        <v>3:0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>
        <v>17</v>
      </c>
      <c r="J16" s="115" t="s">
        <v>111</v>
      </c>
      <c r="K16" s="34">
        <f>IF(LEFT(P53,1)="L",0,(IF(P53="","",(IF(LEFT(P53,1)&gt;RIGHT(P53,1),2,1)))))</f>
        <v>2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12</v>
      </c>
      <c r="T16" s="149"/>
      <c r="U16" s="96" t="s">
        <v>12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3:1</v>
      </c>
      <c r="L17" s="28" t="str">
        <f>IF(RIGHT(P50,1)="W",$M$4&amp;":0(W)",IF(RIGHT(P50,1)="L","0:"&amp;$M$4&amp;"(L)",IF(P50="","",RIGHT(P50,1)&amp;":"&amp;LEFT(P50,1))))</f>
        <v>0:3</v>
      </c>
      <c r="M17" s="28" t="str">
        <f>IF(RIGHT(P58,1)="W",$M$4&amp;":0(W)",IF(RIGHT(P58,1)="L","0:"&amp;$M$4&amp;"(L)",IF(P58="","",RIGHT(P58,1)&amp;":"&amp;LEFT(P58,1))))</f>
        <v>3:0</v>
      </c>
      <c r="N17" s="94"/>
      <c r="O17" s="36" t="str">
        <f>IF(RIGHT(P46,1)="W",$M$4&amp;":0(W)",IF(RIGHT(P46,1)="L","0:"&amp;$M$4&amp;"(L)",IF(P46="","",RIGHT(P46,1)&amp;":"&amp;LEFT(P46,1))))</f>
        <v>0:3</v>
      </c>
      <c r="P17" s="27" t="str">
        <f>IF(LEFT(P43,1)="W",$M$4&amp;":0(W)",IF(LEFT(P43,1)="L","0:"&amp;$M$4&amp;"(L)",IF(P43="","",P43)))</f>
        <v>3:2</v>
      </c>
      <c r="Q17" s="28" t="str">
        <f>IF(RIGHT(P40,1)="W",$M$4&amp;":0(W)",IF(RIGHT(P40,1)="L","0:"&amp;$M$4&amp;"(L)",IF(P40="","",RIGHT(P40,1)&amp;":"&amp;LEFT(P40,1))))</f>
        <v>3:1</v>
      </c>
      <c r="R17" s="37" t="str">
        <f>IF(LEFT(P36,1)="W",$M$4&amp;":0(W)",IF(LEFT(P36,1)="L","0:"&amp;$M$4&amp;"(L)",IF(P36="","",P36)))</f>
        <v>3:0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>
        <v>14</v>
      </c>
      <c r="J19" s="115" t="s">
        <v>112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1</v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8</v>
      </c>
      <c r="T19" s="149"/>
      <c r="U19" s="96" t="s">
        <v>17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0:3</v>
      </c>
      <c r="L20" s="27" t="str">
        <f>IF(LEFT(P37,1)="W",$M$4&amp;":0(W)",IF(LEFT(P37,1)="L","0:"&amp;$M$4&amp;"(L)",IF(P37="","",P37)))</f>
        <v>0:3</v>
      </c>
      <c r="M20" s="28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3:0</v>
      </c>
      <c r="O20" s="147"/>
      <c r="P20" s="27" t="str">
        <f>IF(LEFT(P59,1)="W",$M$4&amp;":0(W)",IF(LEFT(P59,1)="L","0:"&amp;$M$4&amp;"(L)",IF(P59="","",P59)))</f>
        <v>1:3</v>
      </c>
      <c r="Q20" s="27" t="str">
        <f>IF(LEFT(P51,1)="W",$M$4&amp;":0(W)",IF(LEFT(P51,1)="L","0:"&amp;$M$4&amp;"(L)",IF(P51="","",P51)))</f>
        <v>0:3</v>
      </c>
      <c r="R20" s="30" t="str">
        <f>IF(RIGHT(P56,1)="W",$M$4&amp;":0(W)",IF(RIGHT(P56,1)="L","0:"&amp;$M$4&amp;"(L)",IF(P56="","",RIGHT(P56,1)&amp;":"&amp;LEFT(P56,1))))</f>
        <v>2:3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>
        <v>12</v>
      </c>
      <c r="J22" s="115" t="s">
        <v>113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1</v>
      </c>
      <c r="S22" s="90">
        <f>IF((AND(COUNTIF(J7:J30,"&gt;""")&gt;2,COUNTIF(P33:P60,"&gt;""")&gt;0)),SUM(K22,L22,M22,N22,O22,P22,Q22,R22),"")</f>
        <v>11</v>
      </c>
      <c r="T22" s="149"/>
      <c r="U22" s="96" t="s">
        <v>13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1:3</v>
      </c>
      <c r="L23" s="28" t="str">
        <f>IF(RIGHT(P33,1)="W",$M$4&amp;":0(W)",IF(RIGHT(P33,1)="L","0:"&amp;$M$4&amp;"(L)",IF(P33="","",RIGHT(P33,1)&amp;":"&amp;LEFT(P33,1))))</f>
        <v>3:0</v>
      </c>
      <c r="M23" s="27" t="str">
        <f>IF(LEFT(P48,1)="W",$M$4&amp;":0(W)",IF(LEFT(P48,1)="L","0:"&amp;$M$4&amp;"(L)",IF(P48="","",P48)))</f>
        <v>3:0</v>
      </c>
      <c r="N23" s="28" t="str">
        <f>IF(RIGHT(P43,1)="W",$M$4&amp;":0(W)",IF(RIGHT(P43,1)="L","0:"&amp;$M$4&amp;"(L)",IF(P43="","",RIGHT(P43,1)&amp;":"&amp;LEFT(P43,1))))</f>
        <v>2:3</v>
      </c>
      <c r="O23" s="36" t="str">
        <f>IF(RIGHT(P59,1)="W",$M$4&amp;":0(W)",IF(RIGHT(P59,1)="L","0:"&amp;$M$4&amp;"(L)",IF(P59="","",RIGHT(P59,1)&amp;":"&amp;LEFT(P59,1))))</f>
        <v>3:1</v>
      </c>
      <c r="P23" s="94"/>
      <c r="Q23" s="28" t="str">
        <f>IF(RIGHT(P55,1)="W",$M$4&amp;":0(W)",IF(RIGHT(P55,1)="L","0:"&amp;$M$4&amp;"(L)",IF(P55="","",RIGHT(P55,1)&amp;":"&amp;LEFT(P55,1))))</f>
        <v>3:0</v>
      </c>
      <c r="R23" s="37" t="str">
        <f>IF(LEFT(P52,1)="W",$M$4&amp;":0(W)",IF(LEFT(P52,1)="L","0:"&amp;$M$4&amp;"(L)",IF(P52="","",P52)))</f>
        <v>2:3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>
        <v>10</v>
      </c>
      <c r="J25" s="115" t="s">
        <v>114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2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9</v>
      </c>
      <c r="T25" s="149"/>
      <c r="U25" s="96" t="s">
        <v>15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1:3</v>
      </c>
      <c r="L26" s="27" t="str">
        <f>IF(LEFT(P47)="W",$M$4&amp;":0(W)",IF(LEFT(P47,1)="L","0:"&amp;$M$4&amp;"(L)",IF(P47="","",P47)))</f>
        <v>2:3</v>
      </c>
      <c r="M26" s="28" t="str">
        <f>IF(RIGHT(P44,1)="W",$M$4&amp;":0(W)",IF(RIGHT(P44,1)="L","0:"&amp;$M$4&amp;"(L)",IF(P44="","",RIGHT(P44,1)&amp;":"&amp;LEFT(P44,1))))</f>
        <v>2:3</v>
      </c>
      <c r="N26" s="27" t="str">
        <f>IF(LEFT(P40,1)="W",$M$4&amp;":0(W)",IF(LEFT(P40,1)="L","0:"&amp;$M$4&amp;"(L)",IF(P40="","",P40)))</f>
        <v>1:3</v>
      </c>
      <c r="O26" s="36" t="str">
        <f>IF(RIGHT(P51,1)="W",$M$4&amp;":0(W)",IF(RIGHT(P51,1)="L","0:"&amp;$M$4&amp;"(L)",IF(P51="","",RIGHT(P51,1)&amp;":"&amp;LEFT(P51,1))))</f>
        <v>3:0</v>
      </c>
      <c r="P26" s="29" t="str">
        <f>IF(LEFT(P55,1)="W",$M$4&amp;":0(W)",IF(LEFT(P55,1)="L","0:"&amp;$M$4&amp;"(L)",IF(P55="","",P55)))</f>
        <v>0:3</v>
      </c>
      <c r="Q26" s="94"/>
      <c r="R26" s="37" t="str">
        <f>IF(LEFT(P60,1)="W",$M$4&amp;":0(W)",IF(LEFT(P60,1)="L","0:"&amp;$M$4&amp;"(L)",IF(P60="","",P60)))</f>
        <v>3:1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115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2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9</v>
      </c>
      <c r="T28" s="149"/>
      <c r="U28" s="96" t="s">
        <v>16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0:3</v>
      </c>
      <c r="L29" s="28" t="str">
        <f>IF(RIGHT(P42,1)="W",$M$4&amp;":0(W)",IF(RIGHT(P42,1)="L","0:"&amp;$M$4&amp;"(L)",IF(P42="","",RIGHT(P42,1)&amp;":"&amp;LEFT(P42,1))))</f>
        <v>1:3</v>
      </c>
      <c r="M29" s="27" t="str">
        <f>IF(LEFT(P39,1)="W",$M$4&amp;":0(W)",IF(LEFT(P39,1)="L","0:"&amp;$M$4&amp;"(L)",IF(P39="","",P39)))</f>
        <v>0:3</v>
      </c>
      <c r="N29" s="28" t="str">
        <f>IF(RIGHT(P36,1)="W",$M$4&amp;":0(W)",IF(RIGHT(P36,1)="L","0:"&amp;$M$4&amp;"(L)",IF(P36="","",RIGHT(P36,1)&amp;":"&amp;LEFT(P36,1))))</f>
        <v>0:3</v>
      </c>
      <c r="O29" s="29" t="str">
        <f>IF(LEFT(P56,1)="W",$M$4&amp;":0(W)",IF(LEFT(P56,1)="L","0:"&amp;$M$4&amp;"(L)",IF(P56="","",P56)))</f>
        <v>3:2</v>
      </c>
      <c r="P29" s="36" t="str">
        <f>IF(RIGHT(P52,1)="W",$M$4&amp;":0(W)",IF(RIGHT(P52,1)="L","0:"&amp;$M$4&amp;"(L)",IF(P52="","",RIGHT(P52,1)&amp;":"&amp;LEFT(P52,1))))</f>
        <v>3:2</v>
      </c>
      <c r="Q29" s="28" t="str">
        <f>IF(RIGHT(P60,1)="W",$M$4&amp;":0(W)",IF(RIGHT(P60,1)="L","0:"&amp;$M$4&amp;"(L)",IF(P60="","",RIGHT(P60,1)&amp;":"&amp;LEFT(P60,1))))</f>
        <v>1:3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18</v>
      </c>
      <c r="J33" s="52" t="str">
        <f>IF(А3!Уч2="","",А3!Уч2)</f>
        <v>Шакар Файзолла+</v>
      </c>
      <c r="K33" s="53" t="str">
        <f t="shared" ref="K33:K60" si="0">"-"</f>
        <v>-</v>
      </c>
      <c r="L33" s="124" t="str">
        <f>IF(А3!Уч6="","",А3!Уч6)</f>
        <v>Мукушев Нурлан+</v>
      </c>
      <c r="M33" s="125"/>
      <c r="N33" s="125"/>
      <c r="O33" s="126"/>
      <c r="P33" s="54" t="s">
        <v>39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19</v>
      </c>
      <c r="J34" s="57" t="str">
        <f>IF(А3!Уч3="","",А3!Уч3)</f>
        <v>Бермагамбетов Ильяс+</v>
      </c>
      <c r="K34" s="58" t="str">
        <f t="shared" si="0"/>
        <v>-</v>
      </c>
      <c r="L34" s="133" t="str">
        <f>IF(А3!Уч5="","",А3!Уч5)</f>
        <v>Кужунтаев Кайрат+</v>
      </c>
      <c r="M34" s="134"/>
      <c r="N34" s="134"/>
      <c r="O34" s="135"/>
      <c r="P34" s="59" t="s">
        <v>38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19</v>
      </c>
      <c r="J35" s="61" t="str">
        <f>IF(А3!Уч1="","",А3!Уч1)</f>
        <v>Швайдюк Андрей+</v>
      </c>
      <c r="K35" s="62" t="str">
        <f t="shared" si="0"/>
        <v>-</v>
      </c>
      <c r="L35" s="136" t="str">
        <f>IF(А3!Уч7="","",А3!Уч7)</f>
        <v>Омурбаев Нурбек+</v>
      </c>
      <c r="M35" s="137"/>
      <c r="N35" s="137"/>
      <c r="O35" s="138"/>
      <c r="P35" s="63" t="s">
        <v>37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20</v>
      </c>
      <c r="J36" s="65" t="str">
        <f>IF(А3!Уч4="","",А3!Уч4)</f>
        <v>Джаманбаев Жасулан+</v>
      </c>
      <c r="K36" s="66" t="str">
        <f t="shared" si="0"/>
        <v>-</v>
      </c>
      <c r="L36" s="121" t="str">
        <f>IF(А3!Уч8="","",А3!Уч8)</f>
        <v>Ахметов Данияр+</v>
      </c>
      <c r="M36" s="122"/>
      <c r="N36" s="122"/>
      <c r="O36" s="123"/>
      <c r="P36" s="67" t="s">
        <v>35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20</v>
      </c>
      <c r="J37" s="52" t="str">
        <f>IF(А3!Уч5="","",А3!Уч5)</f>
        <v>Кужунтаев Кайрат+</v>
      </c>
      <c r="K37" s="53" t="str">
        <f t="shared" si="0"/>
        <v>-</v>
      </c>
      <c r="L37" s="124" t="str">
        <f>IF(А3!Уч2="","",А3!Уч2)</f>
        <v>Шакар Файзолла+</v>
      </c>
      <c r="M37" s="125"/>
      <c r="N37" s="125"/>
      <c r="O37" s="126"/>
      <c r="P37" s="54" t="s">
        <v>39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14</v>
      </c>
      <c r="J38" s="57" t="str">
        <f>IF(А3!Уч6="","",А3!Уч6)</f>
        <v>Мукушев Нурлан+</v>
      </c>
      <c r="K38" s="58" t="str">
        <f t="shared" si="0"/>
        <v>-</v>
      </c>
      <c r="L38" s="133" t="str">
        <f>IF(А3!Уч1="","",А3!Уч1)</f>
        <v>Швайдюк Андрей+</v>
      </c>
      <c r="M38" s="134"/>
      <c r="N38" s="134"/>
      <c r="O38" s="135"/>
      <c r="P38" s="59" t="s">
        <v>41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20</v>
      </c>
      <c r="J39" s="61" t="str">
        <f>IF(А3!Уч8="","",А3!Уч8)</f>
        <v>Ахметов Данияр+</v>
      </c>
      <c r="K39" s="62" t="str">
        <f t="shared" si="0"/>
        <v>-</v>
      </c>
      <c r="L39" s="136" t="str">
        <f>IF(А3!Уч3="","",А3!Уч3)</f>
        <v>Бермагамбетов Ильяс+</v>
      </c>
      <c r="M39" s="137"/>
      <c r="N39" s="137"/>
      <c r="O39" s="138"/>
      <c r="P39" s="63" t="s">
        <v>39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20</v>
      </c>
      <c r="J40" s="65" t="str">
        <f>IF(А3!Уч7="","",А3!Уч7)</f>
        <v>Омурбаев Нурбек+</v>
      </c>
      <c r="K40" s="66" t="str">
        <f t="shared" si="0"/>
        <v>-</v>
      </c>
      <c r="L40" s="121" t="str">
        <f>IF(А3!Уч4="","",А3!Уч4)</f>
        <v>Джаманбаев Жасулан+</v>
      </c>
      <c r="M40" s="122"/>
      <c r="N40" s="122"/>
      <c r="O40" s="123"/>
      <c r="P40" s="67" t="s">
        <v>41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19</v>
      </c>
      <c r="J41" s="52" t="str">
        <f>IF(А3!Уч1="","",А3!Уч1)</f>
        <v>Швайдюк Андрей+</v>
      </c>
      <c r="K41" s="53" t="str">
        <f t="shared" si="0"/>
        <v>-</v>
      </c>
      <c r="L41" s="124" t="str">
        <f>IF(А3!Уч5="","",А3!Уч5)</f>
        <v>Кужунтаев Кайрат+</v>
      </c>
      <c r="M41" s="125"/>
      <c r="N41" s="125"/>
      <c r="O41" s="126"/>
      <c r="P41" s="54" t="s">
        <v>35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IF(А3!Уч2="","",А3!Уч2)</f>
        <v>Шакар Файзолла+</v>
      </c>
      <c r="K42" s="58" t="str">
        <f t="shared" si="0"/>
        <v>-</v>
      </c>
      <c r="L42" s="133" t="str">
        <f>IF(А3!Уч8="","",А3!Уч8)</f>
        <v>Ахметов Данияр+</v>
      </c>
      <c r="M42" s="134"/>
      <c r="N42" s="134"/>
      <c r="O42" s="135"/>
      <c r="P42" s="59" t="s">
        <v>37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14</v>
      </c>
      <c r="J43" s="61" t="str">
        <f>IF(А3!Уч4="","",А3!Уч4)</f>
        <v>Джаманбаев Жасулан+</v>
      </c>
      <c r="K43" s="62" t="str">
        <f t="shared" si="0"/>
        <v>-</v>
      </c>
      <c r="L43" s="136" t="str">
        <f>IF(А3!Уч6="","",А3!Уч6)</f>
        <v>Мукушев Нурлан+</v>
      </c>
      <c r="M43" s="137"/>
      <c r="N43" s="137"/>
      <c r="O43" s="138"/>
      <c r="P43" s="63" t="s">
        <v>38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20</v>
      </c>
      <c r="J44" s="65" t="str">
        <f>IF(А3!Уч3="","",А3!Уч3)</f>
        <v>Бермагамбетов Ильяс+</v>
      </c>
      <c r="K44" s="66" t="str">
        <f t="shared" si="0"/>
        <v>-</v>
      </c>
      <c r="L44" s="121" t="str">
        <f>IF(А3!Уч7="","",А3!Уч7)</f>
        <v>Омурбаев Нурбек+</v>
      </c>
      <c r="M44" s="122"/>
      <c r="N44" s="122"/>
      <c r="O44" s="123"/>
      <c r="P44" s="67" t="s">
        <v>38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15</v>
      </c>
      <c r="J45" s="52" t="str">
        <f>IF(А3!Уч8="","",А3!Уч8)</f>
        <v>Ахметов Данияр+</v>
      </c>
      <c r="K45" s="53" t="str">
        <f t="shared" si="0"/>
        <v>-</v>
      </c>
      <c r="L45" s="124" t="str">
        <f>IF(А3!Уч1="","",А3!Уч1)</f>
        <v>Швайдюк Андрей+</v>
      </c>
      <c r="M45" s="125"/>
      <c r="N45" s="125"/>
      <c r="O45" s="126"/>
      <c r="P45" s="54" t="s">
        <v>39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20</v>
      </c>
      <c r="J46" s="57" t="str">
        <f>IF(А3!Уч5="","",А3!Уч5)</f>
        <v>Кужунтаев Кайрат+</v>
      </c>
      <c r="K46" s="58" t="str">
        <f t="shared" si="0"/>
        <v>-</v>
      </c>
      <c r="L46" s="133" t="str">
        <f>IF(А3!Уч4="","",А3!Уч4)</f>
        <v>Джаманбаев Жасулан+</v>
      </c>
      <c r="M46" s="134"/>
      <c r="N46" s="134"/>
      <c r="O46" s="135"/>
      <c r="P46" s="59" t="s">
        <v>35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15</v>
      </c>
      <c r="J47" s="61" t="str">
        <f>IF(А3!Уч7="","",А3!Уч7)</f>
        <v>Омурбаев Нурбек+</v>
      </c>
      <c r="K47" s="62" t="str">
        <f t="shared" si="0"/>
        <v>-</v>
      </c>
      <c r="L47" s="136" t="str">
        <f>IF(А3!Уч2="","",А3!Уч2)</f>
        <v>Шакар Файзолла+</v>
      </c>
      <c r="M47" s="137"/>
      <c r="N47" s="137"/>
      <c r="O47" s="138"/>
      <c r="P47" s="63" t="s">
        <v>42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15</v>
      </c>
      <c r="J48" s="65" t="str">
        <f>IF(А3!Уч6="","",А3!Уч6)</f>
        <v>Мукушев Нурлан+</v>
      </c>
      <c r="K48" s="66" t="str">
        <f t="shared" si="0"/>
        <v>-</v>
      </c>
      <c r="L48" s="121" t="str">
        <f>IF(А3!Уч3="","",А3!Уч3)</f>
        <v>Бермагамбетов Ильяс+</v>
      </c>
      <c r="M48" s="122"/>
      <c r="N48" s="122"/>
      <c r="O48" s="123"/>
      <c r="P48" s="67" t="s">
        <v>35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IF(А3!Уч1="","",А3!Уч1)</f>
        <v>Швайдюк Андрей+</v>
      </c>
      <c r="K49" s="53" t="str">
        <f t="shared" si="0"/>
        <v>-</v>
      </c>
      <c r="L49" s="124" t="str">
        <f>IF(А3!Уч3="","",А3!Уч3)</f>
        <v>Бермагамбетов Ильяс+</v>
      </c>
      <c r="M49" s="125"/>
      <c r="N49" s="125"/>
      <c r="O49" s="126"/>
      <c r="P49" s="54" t="s">
        <v>38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14</v>
      </c>
      <c r="J50" s="57" t="str">
        <f>IF(А3!Уч2="","",А3!Уч2)</f>
        <v>Шакар Файзолла+</v>
      </c>
      <c r="K50" s="58" t="str">
        <f t="shared" si="0"/>
        <v>-</v>
      </c>
      <c r="L50" s="133" t="str">
        <f>IF(А3!Уч4="","",А3!Уч4)</f>
        <v>Джаманбаев Жасулан+</v>
      </c>
      <c r="M50" s="134"/>
      <c r="N50" s="134"/>
      <c r="O50" s="135"/>
      <c r="P50" s="59" t="s">
        <v>35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19</v>
      </c>
      <c r="J51" s="61" t="str">
        <f>IF(А3!Уч5="","",А3!Уч5)</f>
        <v>Кужунтаев Кайрат+</v>
      </c>
      <c r="K51" s="62" t="str">
        <f t="shared" si="0"/>
        <v>-</v>
      </c>
      <c r="L51" s="136" t="str">
        <f>IF(А3!Уч7="","",А3!Уч7)</f>
        <v>Омурбаев Нурбек+</v>
      </c>
      <c r="M51" s="137"/>
      <c r="N51" s="137"/>
      <c r="O51" s="138"/>
      <c r="P51" s="63" t="s">
        <v>39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21</v>
      </c>
      <c r="J52" s="65" t="str">
        <f>IF(А3!Уч6="","",А3!Уч6)</f>
        <v>Мукушев Нурлан+</v>
      </c>
      <c r="K52" s="66" t="str">
        <f t="shared" si="0"/>
        <v>-</v>
      </c>
      <c r="L52" s="121" t="str">
        <f>IF(А3!Уч8="","",А3!Уч8)</f>
        <v>Ахметов Данияр+</v>
      </c>
      <c r="M52" s="122"/>
      <c r="N52" s="122"/>
      <c r="O52" s="123"/>
      <c r="P52" s="67" t="s">
        <v>42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15</v>
      </c>
      <c r="J53" s="52" t="str">
        <f>IF(А3!Уч4="","",А3!Уч4)</f>
        <v>Джаманбаев Жасулан+</v>
      </c>
      <c r="K53" s="53" t="str">
        <f t="shared" si="0"/>
        <v>-</v>
      </c>
      <c r="L53" s="124" t="str">
        <f>IF(А3!Уч1="","",А3!Уч1)</f>
        <v>Швайдюк Андрей+</v>
      </c>
      <c r="M53" s="125"/>
      <c r="N53" s="125"/>
      <c r="O53" s="126"/>
      <c r="P53" s="54" t="s">
        <v>37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15</v>
      </c>
      <c r="J54" s="57" t="str">
        <f>IF(А3!Уч3="","",А3!Уч3)</f>
        <v>Бермагамбетов Ильяс+</v>
      </c>
      <c r="K54" s="58" t="str">
        <f t="shared" si="0"/>
        <v>-</v>
      </c>
      <c r="L54" s="133" t="str">
        <f>IF(А3!Уч2="","",А3!Уч2)</f>
        <v>Шакар Файзолла+</v>
      </c>
      <c r="M54" s="134"/>
      <c r="N54" s="134"/>
      <c r="O54" s="135"/>
      <c r="P54" s="59" t="s">
        <v>41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20</v>
      </c>
      <c r="J55" s="61" t="str">
        <f>IF(А3!Уч7="","",А3!Уч7)</f>
        <v>Омурбаев Нурбек+</v>
      </c>
      <c r="K55" s="62" t="str">
        <f t="shared" si="0"/>
        <v>-</v>
      </c>
      <c r="L55" s="136" t="str">
        <f>IF(А3!Уч6="","",А3!Уч6)</f>
        <v>Мукушев Нурлан+</v>
      </c>
      <c r="M55" s="137"/>
      <c r="N55" s="137"/>
      <c r="O55" s="138"/>
      <c r="P55" s="63" t="s">
        <v>39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21</v>
      </c>
      <c r="J56" s="65" t="str">
        <f>IF(А3!Уч8="","",А3!Уч8)</f>
        <v>Ахметов Данияр+</v>
      </c>
      <c r="K56" s="66" t="str">
        <f t="shared" si="0"/>
        <v>-</v>
      </c>
      <c r="L56" s="121" t="str">
        <f>IF(А3!Уч5="","",А3!Уч5)</f>
        <v>Кужунтаев Кайрат+</v>
      </c>
      <c r="M56" s="122"/>
      <c r="N56" s="122"/>
      <c r="O56" s="123"/>
      <c r="P56" s="67" t="s">
        <v>38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15</v>
      </c>
      <c r="J57" s="52" t="str">
        <f>IF(А3!Уч1="","",А3!Уч1)</f>
        <v>Швайдюк Андрей+</v>
      </c>
      <c r="K57" s="53" t="str">
        <f t="shared" si="0"/>
        <v>-</v>
      </c>
      <c r="L57" s="124" t="str">
        <f>IF(А3!Уч2="","",А3!Уч2)</f>
        <v>Шакар Файзолла+</v>
      </c>
      <c r="M57" s="125"/>
      <c r="N57" s="125"/>
      <c r="O57" s="126"/>
      <c r="P57" s="54" t="s">
        <v>38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17</v>
      </c>
      <c r="J58" s="57" t="str">
        <f>IF(А3!Уч3="","",А3!Уч3)</f>
        <v>Бермагамбетов Ильяс+</v>
      </c>
      <c r="K58" s="58" t="str">
        <f t="shared" si="0"/>
        <v>-</v>
      </c>
      <c r="L58" s="133" t="str">
        <f>IF(А3!Уч4="","",А3!Уч4)</f>
        <v>Джаманбаев Жасулан+</v>
      </c>
      <c r="M58" s="134"/>
      <c r="N58" s="134"/>
      <c r="O58" s="135"/>
      <c r="P58" s="59" t="s">
        <v>39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17</v>
      </c>
      <c r="J59" s="61" t="str">
        <f>IF(А3!Уч5="","",А3!Уч5)</f>
        <v>Кужунтаев Кайрат+</v>
      </c>
      <c r="K59" s="62" t="str">
        <f t="shared" si="0"/>
        <v>-</v>
      </c>
      <c r="L59" s="136" t="str">
        <f>IF(А3!Уч6="","",А3!Уч6)</f>
        <v>Мукушев Нурлан+</v>
      </c>
      <c r="M59" s="137"/>
      <c r="N59" s="137"/>
      <c r="O59" s="138"/>
      <c r="P59" s="63" t="s">
        <v>41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21</v>
      </c>
      <c r="J60" s="65" t="str">
        <f>IF(А3!Уч7="","",А3!Уч7)</f>
        <v>Омурбаев Нурбек+</v>
      </c>
      <c r="K60" s="66" t="str">
        <f t="shared" si="0"/>
        <v>-</v>
      </c>
      <c r="L60" s="121" t="str">
        <f>IF(А3!Уч8="","",А3!Уч8)</f>
        <v>Ахметов Данияр+</v>
      </c>
      <c r="M60" s="122"/>
      <c r="N60" s="122"/>
      <c r="O60" s="123"/>
      <c r="P60" s="67" t="s">
        <v>37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563" priority="6">
      <formula>$S$35="сыграна"</formula>
    </cfRule>
  </conditionalFormatting>
  <conditionalFormatting sqref="I36:Q36">
    <cfRule type="expression" dxfId="3562" priority="7">
      <formula>$S$36="сыграна"</formula>
    </cfRule>
  </conditionalFormatting>
  <conditionalFormatting sqref="I37:Q37">
    <cfRule type="expression" dxfId="3561" priority="8">
      <formula>$S$37="сыграна"</formula>
    </cfRule>
  </conditionalFormatting>
  <conditionalFormatting sqref="I38:Q38">
    <cfRule type="expression" dxfId="3560" priority="9">
      <formula>$S$38="сыграна"</formula>
    </cfRule>
  </conditionalFormatting>
  <conditionalFormatting sqref="I39:Q39">
    <cfRule type="expression" dxfId="3559" priority="10">
      <formula>$S$39="сыграна"</formula>
    </cfRule>
  </conditionalFormatting>
  <conditionalFormatting sqref="I40:Q40">
    <cfRule type="expression" dxfId="3558" priority="11">
      <formula>$S$40="сыграна"</formula>
    </cfRule>
  </conditionalFormatting>
  <conditionalFormatting sqref="I41:Q41">
    <cfRule type="expression" dxfId="3557" priority="12">
      <formula>$S$41="сыграна"</formula>
    </cfRule>
  </conditionalFormatting>
  <conditionalFormatting sqref="I42:Q42">
    <cfRule type="expression" dxfId="3556" priority="13">
      <formula>$S$42="сыграна"</formula>
    </cfRule>
  </conditionalFormatting>
  <conditionalFormatting sqref="I43:Q43">
    <cfRule type="expression" dxfId="3555" priority="14">
      <formula>$S$43="сыграна"</formula>
    </cfRule>
  </conditionalFormatting>
  <conditionalFormatting sqref="I46:Q46">
    <cfRule type="expression" dxfId="3554" priority="17">
      <formula>$S$46="сыграна"</formula>
    </cfRule>
  </conditionalFormatting>
  <conditionalFormatting sqref="I47:Q47">
    <cfRule type="expression" dxfId="3553" priority="18">
      <formula>$S$47="сыграна"</formula>
    </cfRule>
  </conditionalFormatting>
  <conditionalFormatting sqref="I48:Q48">
    <cfRule type="expression" dxfId="3552" priority="19">
      <formula>$S$48="сыграна"</formula>
    </cfRule>
  </conditionalFormatting>
  <conditionalFormatting sqref="I49:Q49">
    <cfRule type="expression" dxfId="3551" priority="20">
      <formula>$S$49="сыграна"</formula>
    </cfRule>
  </conditionalFormatting>
  <conditionalFormatting sqref="I50:Q50">
    <cfRule type="expression" dxfId="3550" priority="21">
      <formula>$S$50="сыграна"</formula>
    </cfRule>
  </conditionalFormatting>
  <conditionalFormatting sqref="I51:Q51">
    <cfRule type="expression" dxfId="3549" priority="22">
      <formula>$S$51="сыграна"</formula>
    </cfRule>
  </conditionalFormatting>
  <conditionalFormatting sqref="I52:Q52">
    <cfRule type="expression" dxfId="3548" priority="23">
      <formula>$S$52="сыграна"</formula>
    </cfRule>
  </conditionalFormatting>
  <conditionalFormatting sqref="I53:Q53">
    <cfRule type="expression" dxfId="3547" priority="24">
      <formula>$S$53="сыграна"</formula>
    </cfRule>
  </conditionalFormatting>
  <conditionalFormatting sqref="I54:Q54">
    <cfRule type="expression" dxfId="3546" priority="25">
      <formula>$S$54="сыграна"</formula>
    </cfRule>
  </conditionalFormatting>
  <conditionalFormatting sqref="I55:Q55">
    <cfRule type="expression" dxfId="3545" priority="26">
      <formula>$S$55="сыграна"</formula>
    </cfRule>
  </conditionalFormatting>
  <conditionalFormatting sqref="I33:R33 P10:P12 L22:L24">
    <cfRule type="expression" dxfId="3544" priority="31">
      <formula>$S$33="встреча играется"</formula>
    </cfRule>
  </conditionalFormatting>
  <conditionalFormatting sqref="I33:R33">
    <cfRule type="expression" dxfId="3543" priority="4">
      <formula>$S$33="сыграна"</formula>
    </cfRule>
  </conditionalFormatting>
  <conditionalFormatting sqref="I34:R34 O13:O15 M19:M21">
    <cfRule type="expression" dxfId="3542" priority="32">
      <formula>$S$34="встреча играется"</formula>
    </cfRule>
  </conditionalFormatting>
  <conditionalFormatting sqref="I34:R34">
    <cfRule type="expression" dxfId="3541" priority="5">
      <formula>$S$34="сыграна"</formula>
    </cfRule>
  </conditionalFormatting>
  <conditionalFormatting sqref="I35:R35 Q7:Q9 K25:K27">
    <cfRule type="expression" dxfId="3540" priority="33">
      <formula>$S$35="встреча играется"</formula>
    </cfRule>
  </conditionalFormatting>
  <conditionalFormatting sqref="I36:R36 R16:R18 N28:N30">
    <cfRule type="expression" dxfId="3539" priority="34">
      <formula>$S$36="встреча играется"</formula>
    </cfRule>
  </conditionalFormatting>
  <conditionalFormatting sqref="I37:R37 O10:O12 L19:L21">
    <cfRule type="expression" dxfId="3538" priority="35">
      <formula>$S$37="встреча играется"</formula>
    </cfRule>
  </conditionalFormatting>
  <conditionalFormatting sqref="I38:R38 P7:P9 K22:K24">
    <cfRule type="expression" dxfId="3537" priority="36">
      <formula>$S$38="встреча играется"</formula>
    </cfRule>
  </conditionalFormatting>
  <conditionalFormatting sqref="I39:R39 R13:R15 M28:M30">
    <cfRule type="expression" dxfId="3536" priority="37">
      <formula>$S$39="встреча играется"</formula>
    </cfRule>
  </conditionalFormatting>
  <conditionalFormatting sqref="I40:R40 Q16:Q18 N25:N27">
    <cfRule type="expression" dxfId="3535" priority="38">
      <formula>$S$40="встреча играется"</formula>
    </cfRule>
  </conditionalFormatting>
  <conditionalFormatting sqref="I41:R41 O7:O9 K19:K21">
    <cfRule type="expression" dxfId="3534" priority="39">
      <formula>$S$41="встреча играется"</formula>
    </cfRule>
  </conditionalFormatting>
  <conditionalFormatting sqref="I42:R42 R10:R12 L28:L30">
    <cfRule type="expression" dxfId="3533" priority="40">
      <formula>$S$42="встреча играется"</formula>
    </cfRule>
  </conditionalFormatting>
  <conditionalFormatting sqref="I43:R43 P16:P18 N22:N24">
    <cfRule type="expression" dxfId="3532" priority="41">
      <formula>$S$43="встреча играется"</formula>
    </cfRule>
  </conditionalFormatting>
  <conditionalFormatting sqref="I44:R44 Q13:Q15 M25:M27">
    <cfRule type="expression" dxfId="3531" priority="42">
      <formula>$S$44="встреча играется"</formula>
    </cfRule>
  </conditionalFormatting>
  <conditionalFormatting sqref="I44:R44">
    <cfRule type="expression" dxfId="3530" priority="15">
      <formula>$S$44="сыграна"</formula>
    </cfRule>
  </conditionalFormatting>
  <conditionalFormatting sqref="I45:R45 R7:R9 K28:K30">
    <cfRule type="expression" dxfId="3529" priority="43">
      <formula>$S$45="встреча играется"</formula>
    </cfRule>
  </conditionalFormatting>
  <conditionalFormatting sqref="I45:R45">
    <cfRule type="expression" dxfId="3528" priority="16">
      <formula>$S$45="сыграна"</formula>
    </cfRule>
  </conditionalFormatting>
  <conditionalFormatting sqref="I46:R46 O16:O18 N19:N21">
    <cfRule type="expression" dxfId="3527" priority="44">
      <formula>$S$46="встреча играется"</formula>
    </cfRule>
  </conditionalFormatting>
  <conditionalFormatting sqref="I47:R47 Q10:Q12 L25:L27">
    <cfRule type="expression" dxfId="3526" priority="45">
      <formula>$S$47="встреча играется"</formula>
    </cfRule>
  </conditionalFormatting>
  <conditionalFormatting sqref="I48:R48 P13:P15 M22:M24">
    <cfRule type="expression" dxfId="3525" priority="46">
      <formula>$S$48="встреча играется"</formula>
    </cfRule>
  </conditionalFormatting>
  <conditionalFormatting sqref="I49:R49 M7:M9 K13:K15">
    <cfRule type="expression" dxfId="3524" priority="47">
      <formula>$S$49="встреча играется"</formula>
    </cfRule>
  </conditionalFormatting>
  <conditionalFormatting sqref="I50:R50 N10:N12 L16:L18">
    <cfRule type="expression" dxfId="3523" priority="48">
      <formula>$S$50="встреча играется"</formula>
    </cfRule>
  </conditionalFormatting>
  <conditionalFormatting sqref="I51:R51 Q19:Q21 O25:O27">
    <cfRule type="expression" dxfId="3522" priority="49">
      <formula>$S$51="встреча играется"</formula>
    </cfRule>
  </conditionalFormatting>
  <conditionalFormatting sqref="I52:R52 R22:R24 P28:P30">
    <cfRule type="expression" dxfId="3521" priority="50">
      <formula>$S$52="встреча играется"</formula>
    </cfRule>
  </conditionalFormatting>
  <conditionalFormatting sqref="I53:R53 N7:N9 K16:K18">
    <cfRule type="expression" dxfId="3520" priority="51">
      <formula>$S$53="встреча играется"</formula>
    </cfRule>
  </conditionalFormatting>
  <conditionalFormatting sqref="I54:R54 M10:M12 L13:L15">
    <cfRule type="expression" dxfId="3519" priority="52">
      <formula>$S$54="встреча играется"</formula>
    </cfRule>
  </conditionalFormatting>
  <conditionalFormatting sqref="I55:R55 Q22:Q24 P25:P27">
    <cfRule type="expression" dxfId="3518" priority="27">
      <formula>$S$55="встреча играется"</formula>
    </cfRule>
  </conditionalFormatting>
  <conditionalFormatting sqref="I56:R56 R19:R21 O28:O30">
    <cfRule type="expression" dxfId="3517" priority="53">
      <formula>$S$56="встреча играется"</formula>
    </cfRule>
  </conditionalFormatting>
  <conditionalFormatting sqref="I56:R56">
    <cfRule type="expression" dxfId="3516" priority="3">
      <formula>$S$56="сыграна"</formula>
    </cfRule>
  </conditionalFormatting>
  <conditionalFormatting sqref="I57:R57 L7:L9 K10:K12">
    <cfRule type="expression" dxfId="3515" priority="54">
      <formula>$S$57="встреча играется"</formula>
    </cfRule>
  </conditionalFormatting>
  <conditionalFormatting sqref="I57:R57">
    <cfRule type="expression" dxfId="3514" priority="2">
      <formula>$S$57="сыграна"</formula>
    </cfRule>
  </conditionalFormatting>
  <conditionalFormatting sqref="I58:R58 N13:N15 M16:M18">
    <cfRule type="expression" dxfId="3513" priority="55">
      <formula>$S$58="встреча играется"</formula>
    </cfRule>
  </conditionalFormatting>
  <conditionalFormatting sqref="I58:R58">
    <cfRule type="expression" dxfId="3512" priority="28">
      <formula>$S$58="сыграна"</formula>
    </cfRule>
  </conditionalFormatting>
  <conditionalFormatting sqref="I59:R59 P19:P21 O22:O24">
    <cfRule type="expression" dxfId="3511" priority="56">
      <formula>$S$59="встреча играется"</formula>
    </cfRule>
  </conditionalFormatting>
  <conditionalFormatting sqref="I59:R59">
    <cfRule type="expression" dxfId="3510" priority="29">
      <formula>$S$59="сыграна"</formula>
    </cfRule>
  </conditionalFormatting>
  <conditionalFormatting sqref="I60:R60 R25:R27 Q28:Q30">
    <cfRule type="expression" dxfId="3509" priority="57">
      <formula>$S$60="встреча играется"</formula>
    </cfRule>
  </conditionalFormatting>
  <conditionalFormatting sqref="I60:R60">
    <cfRule type="expression" dxfId="3508" priority="30">
      <formula>$S$60="сыграна"</formula>
    </cfRule>
  </conditionalFormatting>
  <conditionalFormatting sqref="J7:J30">
    <cfRule type="endsWith" dxfId="3507" priority="1" operator="endsWith" text="+">
      <formula>RIGHT((J7),LEN("+"))=("+")</formula>
    </cfRule>
  </conditionalFormatting>
  <dataValidations count="1">
    <dataValidation type="list" allowBlank="1" sqref="P33:P60" xr:uid="{00000000-0002-0000-0300-000000000000}">
      <formula1>А3!Список_счета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116</v>
      </c>
      <c r="E7" s="23"/>
      <c r="F7" s="69"/>
      <c r="G7" s="141">
        <v>1</v>
      </c>
      <c r="H7" s="112" t="s">
        <v>22</v>
      </c>
      <c r="I7" s="112">
        <v>22</v>
      </c>
      <c r="J7" s="115" t="s">
        <v>117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12</v>
      </c>
      <c r="T7" s="149"/>
      <c r="U7" s="96" t="s">
        <v>11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118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1:3</v>
      </c>
      <c r="M8" s="27" t="str">
        <f>IF(LEFT(P49,1)="W",$M$4&amp;":0(W)",IF(LEFT(P49,1)="L","0:"&amp;$M$4&amp;"(L)",IF(P49="","",P49)))</f>
        <v>3:0</v>
      </c>
      <c r="N8" s="28" t="str">
        <f>IF(RIGHT(P53,1)="W",$M$4&amp;":0(W)",IF(RIGHT(P53,1)="L","0:"&amp;$M$4&amp;"(L)",IF(P53="","",RIGHT(P53,1)&amp;":"&amp;LEFT(P53,1))))</f>
        <v>3:1</v>
      </c>
      <c r="O8" s="29" t="str">
        <f>IF(LEFT(P41,1)="W",$M$4&amp;":0(W)",IF(LEFT(P41,1)="L","0:"&amp;$M$4&amp;"(L)",IF(P41="","",P41)))</f>
        <v>3:1</v>
      </c>
      <c r="P8" s="28" t="str">
        <f>IF(RIGHT(P38,1)="W",$M$4&amp;":0(W)",IF(RIGHT(P38,1)="L","0:"&amp;$M$4&amp;"(L)",IF(P38="","",RIGHT(P38,1)&amp;":"&amp;LEFT(P38,1))))</f>
        <v>3:1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>2:3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119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120</v>
      </c>
      <c r="E10" s="23"/>
      <c r="F10" s="69"/>
      <c r="G10" s="118">
        <v>2</v>
      </c>
      <c r="H10" s="112"/>
      <c r="I10" s="112">
        <v>16</v>
      </c>
      <c r="J10" s="115" t="s">
        <v>121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1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1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11</v>
      </c>
      <c r="T10" s="149"/>
      <c r="U10" s="96" t="s">
        <v>13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122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3:1</v>
      </c>
      <c r="L11" s="94"/>
      <c r="M11" s="28" t="str">
        <f>IF(RIGHT(P54,1)="W",$M$4&amp;":0(W)",IF(RIGHT(P54,1)="L","0:"&amp;$M$4&amp;"(L)",IF(P54="","",RIGHT(P54,1)&amp;":"&amp;LEFT(P54,1))))</f>
        <v>3:2</v>
      </c>
      <c r="N11" s="27" t="str">
        <f>IF(LEFT(P50,1)="W",$M$4&amp;":0(W)",IF(LEFT(P50,1)="L","0:"&amp;$M$4&amp;"(L)",IF(P50="","",P50)))</f>
        <v>3:1</v>
      </c>
      <c r="O11" s="36" t="str">
        <f>IF(RIGHT(P37,1)="W",$M$4&amp;":0(W)",IF(RIGHT(P37,1)="L","0:"&amp;$M$4&amp;"(L)",IF(P37="","",RIGHT(P37,1)&amp;":"&amp;LEFT(P37,1))))</f>
        <v>2:3</v>
      </c>
      <c r="P11" s="27" t="str">
        <f>IF(LEFT(P33,1)="W",$M$4&amp;":0(W)",IF(LEFT(P33,1)="L","0:"&amp;$M$4&amp;"(L)",IF(P33="","",P33)))</f>
        <v>2:3</v>
      </c>
      <c r="Q11" s="28" t="str">
        <f>IF(RIGHT(P47,1)="W",$M$4&amp;":0(W)",IF(RIGHT(P47,1)="L","0:"&amp;$M$4&amp;"(L)",IF(P47="","",RIGHT(P47,1)&amp;":"&amp;LEFT(P47,1))))</f>
        <v>0:3</v>
      </c>
      <c r="R11" s="37" t="str">
        <f>IF(LEFT(P42,1)="W",$M$4&amp;":0(W)",IF(LEFT(P42,1)="L","0:"&amp;$M$4&amp;"(L)",IF(P42="","",P42)))</f>
        <v>3:1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123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124</v>
      </c>
      <c r="E13" s="23"/>
      <c r="F13" s="69"/>
      <c r="G13" s="118">
        <v>3</v>
      </c>
      <c r="H13" s="112"/>
      <c r="I13" s="112">
        <v>11</v>
      </c>
      <c r="J13" s="115" t="s">
        <v>125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9</v>
      </c>
      <c r="T13" s="149"/>
      <c r="U13" s="96" t="s">
        <v>16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126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0:3</v>
      </c>
      <c r="L14" s="27" t="str">
        <f>IF(LEFT(P54,1)="W",$M$4&amp;":0(W)",IF(LEFT(P54,1)="L","0:"&amp;$M$4&amp;"(L)",IF(P54="","",P54)))</f>
        <v>2:3</v>
      </c>
      <c r="M14" s="94"/>
      <c r="N14" s="27" t="str">
        <f>IF(LEFT(P58,1)="W",$M$4&amp;":0(W)",IF(LEFT(P58,1)="L","0:"&amp;$M$4&amp;"(L)",IF(P58="","",P58)))</f>
        <v>1:3</v>
      </c>
      <c r="O14" s="29" t="str">
        <f>IF(LEFT(P34,1)="W",$M$4&amp;":0(W)",IF(LEFT(P34,1)="L","0:"&amp;$M$4&amp;"(L)",IF(P34="","",P34)))</f>
        <v>3:2</v>
      </c>
      <c r="P14" s="28" t="str">
        <f>IF(RIGHT(P48,1)="W",$M$4&amp;":0(W)",IF(RIGHT(P48,1)="L","0:"&amp;$M$4&amp;"(L)",IF(P48="","",RIGHT(P48,1)&amp;":"&amp;LEFT(P48,1))))</f>
        <v>0:3</v>
      </c>
      <c r="Q14" s="27" t="str">
        <f>IF(LEFT(P44,1)="W",$M$4&amp;":0(W)",IF(LEFT(P44,1)="L","0:"&amp;$M$4&amp;"(L)",IF(P44="","",P44)))</f>
        <v>2:3</v>
      </c>
      <c r="R14" s="30" t="str">
        <f>IF(RIGHT(P39,1)="W",$M$4&amp;":0(W)",IF(RIGHT(P39,1)="L","0:"&amp;$M$4&amp;"(L)",IF(P39="","",RIGHT(P39,1)&amp;":"&amp;LEFT(P39,1))))</f>
        <v>3:0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>
        <v>13</v>
      </c>
      <c r="J16" s="115" t="s">
        <v>127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10</v>
      </c>
      <c r="T16" s="149"/>
      <c r="U16" s="96" t="s">
        <v>14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1:3</v>
      </c>
      <c r="L17" s="28" t="str">
        <f>IF(RIGHT(P50,1)="W",$M$4&amp;":0(W)",IF(RIGHT(P50,1)="L","0:"&amp;$M$4&amp;"(L)",IF(P50="","",RIGHT(P50,1)&amp;":"&amp;LEFT(P50,1))))</f>
        <v>1:3</v>
      </c>
      <c r="M17" s="28" t="str">
        <f>IF(RIGHT(P58,1)="W",$M$4&amp;":0(W)",IF(RIGHT(P58,1)="L","0:"&amp;$M$4&amp;"(L)",IF(P58="","",RIGHT(P58,1)&amp;":"&amp;LEFT(P58,1))))</f>
        <v>3:1</v>
      </c>
      <c r="N17" s="94"/>
      <c r="O17" s="36" t="str">
        <f>IF(RIGHT(P46,1)="W",$M$4&amp;":0(W)",IF(RIGHT(P46,1)="L","0:"&amp;$M$4&amp;"(L)",IF(P46="","",RIGHT(P46,1)&amp;":"&amp;LEFT(P46,1))))</f>
        <v>3:2</v>
      </c>
      <c r="P17" s="27" t="str">
        <f>IF(LEFT(P43,1)="W",$M$4&amp;":0(W)",IF(LEFT(P43,1)="L","0:"&amp;$M$4&amp;"(L)",IF(P43="","",P43)))</f>
        <v>1:3</v>
      </c>
      <c r="Q17" s="28" t="str">
        <f>IF(RIGHT(P40,1)="W",$M$4&amp;":0(W)",IF(RIGHT(P40,1)="L","0:"&amp;$M$4&amp;"(L)",IF(P40="","",RIGHT(P40,1)&amp;":"&amp;LEFT(P40,1))))</f>
        <v>1:3</v>
      </c>
      <c r="R17" s="37" t="str">
        <f>IF(LEFT(P36,1)="W",$M$4&amp;":0(W)",IF(LEFT(P36,1)="L","0:"&amp;$M$4&amp;"(L)",IF(P36="","",P36)))</f>
        <v>3:2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 t="s">
        <v>128</v>
      </c>
      <c r="I19" s="112">
        <v>10</v>
      </c>
      <c r="J19" s="115" t="s">
        <v>129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2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2</v>
      </c>
      <c r="Q19" s="24">
        <f>IF(LEFT(P51,1)="L",0,(IF(P51="","",(IF(LEFT(P51,1)&gt;RIGHT(P51,1),2,1)))))</f>
        <v>1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10</v>
      </c>
      <c r="T19" s="149"/>
      <c r="U19" s="96" t="s">
        <v>15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1:3</v>
      </c>
      <c r="L20" s="27" t="str">
        <f>IF(LEFT(P37,1)="W",$M$4&amp;":0(W)",IF(LEFT(P37,1)="L","0:"&amp;$M$4&amp;"(L)",IF(P37="","",P37)))</f>
        <v>3:2</v>
      </c>
      <c r="M20" s="28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2:3</v>
      </c>
      <c r="O20" s="147"/>
      <c r="P20" s="27" t="str">
        <f>IF(LEFT(P59,1)="W",$M$4&amp;":0(W)",IF(LEFT(P59,1)="L","0:"&amp;$M$4&amp;"(L)",IF(P59="","",P59)))</f>
        <v>3:2</v>
      </c>
      <c r="Q20" s="27" t="str">
        <f>IF(LEFT(P51,1)="W",$M$4&amp;":0(W)",IF(LEFT(P51,1)="L","0:"&amp;$M$4&amp;"(L)",IF(P51="","",P51)))</f>
        <v>0:3</v>
      </c>
      <c r="R20" s="30" t="str">
        <f>IF(RIGHT(P56,1)="W",$M$4&amp;":0(W)",IF(RIGHT(P56,1)="L","0:"&amp;$M$4&amp;"(L)",IF(P56="","",RIGHT(P56,1)&amp;":"&amp;LEFT(P56,1))))</f>
        <v>3:1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>
        <v>16</v>
      </c>
      <c r="J22" s="115" t="s">
        <v>130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1</v>
      </c>
      <c r="P22" s="145"/>
      <c r="Q22" s="24">
        <f>IF(RIGHT(P55,1)="L",0,(IF(P55="","",(IF(RIGHT(P55,1)&gt;LEFT(P55,1),2,1)))))</f>
        <v>1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11</v>
      </c>
      <c r="T22" s="149"/>
      <c r="U22" s="96" t="s">
        <v>12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1:3</v>
      </c>
      <c r="L23" s="28" t="str">
        <f>IF(RIGHT(P33,1)="W",$M$4&amp;":0(W)",IF(RIGHT(P33,1)="L","0:"&amp;$M$4&amp;"(L)",IF(P33="","",RIGHT(P33,1)&amp;":"&amp;LEFT(P33,1))))</f>
        <v>3:2</v>
      </c>
      <c r="M23" s="27" t="str">
        <f>IF(LEFT(P48,1)="W",$M$4&amp;":0(W)",IF(LEFT(P48,1)="L","0:"&amp;$M$4&amp;"(L)",IF(P48="","",P48)))</f>
        <v>3:0</v>
      </c>
      <c r="N23" s="28" t="str">
        <f>IF(RIGHT(P43,1)="W",$M$4&amp;":0(W)",IF(RIGHT(P43,1)="L","0:"&amp;$M$4&amp;"(L)",IF(P43="","",RIGHT(P43,1)&amp;":"&amp;LEFT(P43,1))))</f>
        <v>3:1</v>
      </c>
      <c r="O23" s="36" t="str">
        <f>IF(RIGHT(P59,1)="W",$M$4&amp;":0(W)",IF(RIGHT(P59,1)="L","0:"&amp;$M$4&amp;"(L)",IF(P59="","",RIGHT(P59,1)&amp;":"&amp;LEFT(P59,1))))</f>
        <v>2:3</v>
      </c>
      <c r="P23" s="94"/>
      <c r="Q23" s="28" t="str">
        <f>IF(RIGHT(P55,1)="W",$M$4&amp;":0(W)",IF(RIGHT(P55,1)="L","0:"&amp;$M$4&amp;"(L)",IF(P55="","",RIGHT(P55,1)&amp;":"&amp;LEFT(P55,1))))</f>
        <v>0:3</v>
      </c>
      <c r="R23" s="37" t="str">
        <f>IF(LEFT(P52,1)="W",$M$4&amp;":0(W)",IF(LEFT(P52,1)="L","0:"&amp;$M$4&amp;"(L)",IF(P52="","",P52)))</f>
        <v>3:1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 t="s">
        <v>22</v>
      </c>
      <c r="I25" s="112">
        <v>20</v>
      </c>
      <c r="J25" s="115" t="s">
        <v>131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2</v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2</v>
      </c>
      <c r="P25" s="25">
        <f>IF(LEFT(P55,1)="L",0,(IF(P55="","",(IF(LEFT(P55,1)&gt;RIGHT(P55,1),2,1)))))</f>
        <v>2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13</v>
      </c>
      <c r="T25" s="149"/>
      <c r="U25" s="96" t="s">
        <v>10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3:0</v>
      </c>
      <c r="M26" s="28" t="str">
        <f>IF(RIGHT(P44,1)="W",$M$4&amp;":0(W)",IF(RIGHT(P44,1)="L","0:"&amp;$M$4&amp;"(L)",IF(P44="","",RIGHT(P44,1)&amp;":"&amp;LEFT(P44,1))))</f>
        <v>3:2</v>
      </c>
      <c r="N26" s="27" t="str">
        <f>IF(LEFT(P40,1)="W",$M$4&amp;":0(W)",IF(LEFT(P40,1)="L","0:"&amp;$M$4&amp;"(L)",IF(P40="","",P40)))</f>
        <v>3:1</v>
      </c>
      <c r="O26" s="36" t="str">
        <f>IF(RIGHT(P51,1)="W",$M$4&amp;":0(W)",IF(RIGHT(P51,1)="L","0:"&amp;$M$4&amp;"(L)",IF(P51="","",RIGHT(P51,1)&amp;":"&amp;LEFT(P51,1))))</f>
        <v>3:0</v>
      </c>
      <c r="P26" s="29" t="str">
        <f>IF(LEFT(P55,1)="W",$M$4&amp;":0(W)",IF(LEFT(P55,1)="L","0:"&amp;$M$4&amp;"(L)",IF(P55="","",P55)))</f>
        <v>3:0</v>
      </c>
      <c r="Q26" s="94"/>
      <c r="R26" s="37" t="str">
        <f>IF(LEFT(P60,1)="W",$M$4&amp;":0(W)",IF(LEFT(P60,1)="L","0:"&amp;$M$4&amp;"(L)",IF(P60="","",P60)))</f>
        <v>3:0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>
        <v>9</v>
      </c>
      <c r="J28" s="115" t="s">
        <v>132</v>
      </c>
      <c r="K28" s="34">
        <f>IF(LEFT(P45,1)="L",0,(IF(P45="","",(IF(LEFT(P45,1)&gt;RIGHT(P45,1),2,1)))))</f>
        <v>2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8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3:2</v>
      </c>
      <c r="L29" s="28" t="str">
        <f>IF(RIGHT(P42,1)="W",$M$4&amp;":0(W)",IF(RIGHT(P42,1)="L","0:"&amp;$M$4&amp;"(L)",IF(P42="","",RIGHT(P42,1)&amp;":"&amp;LEFT(P42,1))))</f>
        <v>1:3</v>
      </c>
      <c r="M29" s="27" t="str">
        <f>IF(LEFT(P39,1)="W",$M$4&amp;":0(W)",IF(LEFT(P39,1)="L","0:"&amp;$M$4&amp;"(L)",IF(P39="","",P39)))</f>
        <v>0:3</v>
      </c>
      <c r="N29" s="28" t="str">
        <f>IF(RIGHT(P36,1)="W",$M$4&amp;":0(W)",IF(RIGHT(P36,1)="L","0:"&amp;$M$4&amp;"(L)",IF(P36="","",RIGHT(P36,1)&amp;":"&amp;LEFT(P36,1))))</f>
        <v>2:3</v>
      </c>
      <c r="O29" s="29" t="str">
        <f>IF(LEFT(P56,1)="W",$M$4&amp;":0(W)",IF(LEFT(P56,1)="L","0:"&amp;$M$4&amp;"(L)",IF(P56="","",P56)))</f>
        <v>1:3</v>
      </c>
      <c r="P29" s="36" t="str">
        <f>IF(RIGHT(P52,1)="W",$M$4&amp;":0(W)",IF(RIGHT(P52,1)="L","0:"&amp;$M$4&amp;"(L)",IF(P52="","",RIGHT(P52,1)&amp;":"&amp;LEFT(P52,1))))</f>
        <v>1:3</v>
      </c>
      <c r="Q29" s="28" t="str">
        <f>IF(RIGHT(P60,1)="W",$M$4&amp;":0(W)",IF(RIGHT(P60,1)="L","0:"&amp;$M$4&amp;"(L)",IF(P60="","",RIGHT(P60,1)&amp;":"&amp;LEFT(P60,1))))</f>
        <v>0:3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21</v>
      </c>
      <c r="J33" s="52" t="str">
        <f>IF(А4!Уч2="","",А4!Уч2)</f>
        <v>Ярмухамедов Елдос+</v>
      </c>
      <c r="K33" s="53" t="str">
        <f t="shared" ref="K33:K60" si="0">"-"</f>
        <v>-</v>
      </c>
      <c r="L33" s="124" t="str">
        <f>IF(А4!Уч6="","",А4!Уч6)</f>
        <v>Литвиненко Максим+</v>
      </c>
      <c r="M33" s="125"/>
      <c r="N33" s="125"/>
      <c r="O33" s="126"/>
      <c r="P33" s="54" t="s">
        <v>42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22</v>
      </c>
      <c r="J34" s="57" t="str">
        <f>IF(А4!Уч3="","",А4!Уч3)</f>
        <v>Кадыралы Жандос+</v>
      </c>
      <c r="K34" s="58" t="str">
        <f t="shared" si="0"/>
        <v>-</v>
      </c>
      <c r="L34" s="133" t="str">
        <f>IF(А4!Уч5="","",А4!Уч5)</f>
        <v>Сидельников Евгений+</v>
      </c>
      <c r="M34" s="134"/>
      <c r="N34" s="134"/>
      <c r="O34" s="135"/>
      <c r="P34" s="59" t="s">
        <v>38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23</v>
      </c>
      <c r="J35" s="61" t="str">
        <f>IF(А4!Уч1="","",А4!Уч1)</f>
        <v>Саламатов Кобеген+</v>
      </c>
      <c r="K35" s="62" t="str">
        <f t="shared" si="0"/>
        <v>-</v>
      </c>
      <c r="L35" s="136" t="str">
        <f>IF(А4!Уч7="","",А4!Уч7)</f>
        <v>Бекбулатов Ернур+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24</v>
      </c>
      <c r="J36" s="65" t="str">
        <f>IF(А4!Уч4="","",А4!Уч4)</f>
        <v>Демьянов Павел+</v>
      </c>
      <c r="K36" s="66" t="str">
        <f t="shared" si="0"/>
        <v>-</v>
      </c>
      <c r="L36" s="121" t="str">
        <f>IF(А4!Уч8="","",А4!Уч8)</f>
        <v>Кенесбек Нурсултан+</v>
      </c>
      <c r="M36" s="122"/>
      <c r="N36" s="122"/>
      <c r="O36" s="123"/>
      <c r="P36" s="67" t="s">
        <v>38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21</v>
      </c>
      <c r="J37" s="52" t="str">
        <f>IF(А4!Уч5="","",А4!Уч5)</f>
        <v>Сидельников Евгений+</v>
      </c>
      <c r="K37" s="53" t="str">
        <f t="shared" si="0"/>
        <v>-</v>
      </c>
      <c r="L37" s="124" t="str">
        <f>IF(А4!Уч2="","",А4!Уч2)</f>
        <v>Ярмухамедов Елдос+</v>
      </c>
      <c r="M37" s="125"/>
      <c r="N37" s="125"/>
      <c r="O37" s="126"/>
      <c r="P37" s="54" t="s">
        <v>38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19</v>
      </c>
      <c r="J38" s="57" t="str">
        <f>IF(А4!Уч6="","",А4!Уч6)</f>
        <v>Литвиненко Максим+</v>
      </c>
      <c r="K38" s="58" t="str">
        <f t="shared" si="0"/>
        <v>-</v>
      </c>
      <c r="L38" s="133" t="str">
        <f>IF(А4!Уч1="","",А4!Уч1)</f>
        <v>Саламатов Кобеген+</v>
      </c>
      <c r="M38" s="134"/>
      <c r="N38" s="134"/>
      <c r="O38" s="135"/>
      <c r="P38" s="59" t="s">
        <v>41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22</v>
      </c>
      <c r="J39" s="61" t="str">
        <f>IF(А4!Уч8="","",А4!Уч8)</f>
        <v>Кенесбек Нурсултан+</v>
      </c>
      <c r="K39" s="62" t="str">
        <f t="shared" si="0"/>
        <v>-</v>
      </c>
      <c r="L39" s="136" t="str">
        <f>IF(А4!Уч3="","",А4!Уч3)</f>
        <v>Кадыралы Жандос+</v>
      </c>
      <c r="M39" s="137"/>
      <c r="N39" s="137"/>
      <c r="O39" s="138"/>
      <c r="P39" s="63" t="s">
        <v>39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24</v>
      </c>
      <c r="J40" s="65" t="str">
        <f>IF(А4!Уч7="","",А4!Уч7)</f>
        <v>Бекбулатов Ернур+</v>
      </c>
      <c r="K40" s="66" t="str">
        <f t="shared" si="0"/>
        <v>-</v>
      </c>
      <c r="L40" s="121" t="str">
        <f>IF(А4!Уч4="","",А4!Уч4)</f>
        <v>Демьянов Павел+</v>
      </c>
      <c r="M40" s="122"/>
      <c r="N40" s="122"/>
      <c r="O40" s="123"/>
      <c r="P40" s="67" t="s">
        <v>37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21</v>
      </c>
      <c r="J41" s="52" t="str">
        <f>IF(А4!Уч1="","",А4!Уч1)</f>
        <v>Саламатов Кобеген+</v>
      </c>
      <c r="K41" s="53" t="str">
        <f t="shared" si="0"/>
        <v>-</v>
      </c>
      <c r="L41" s="124" t="str">
        <f>IF(А4!Уч5="","",А4!Уч5)</f>
        <v>Сидельников Евгений+</v>
      </c>
      <c r="M41" s="125"/>
      <c r="N41" s="125"/>
      <c r="O41" s="126"/>
      <c r="P41" s="54" t="s">
        <v>37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23</v>
      </c>
      <c r="J42" s="57" t="str">
        <f>IF(А4!Уч2="","",А4!Уч2)</f>
        <v>Ярмухамедов Елдос+</v>
      </c>
      <c r="K42" s="58" t="str">
        <f t="shared" si="0"/>
        <v>-</v>
      </c>
      <c r="L42" s="133" t="str">
        <f>IF(А4!Уч8="","",А4!Уч8)</f>
        <v>Кенесбек Нурсултан+</v>
      </c>
      <c r="M42" s="134"/>
      <c r="N42" s="134"/>
      <c r="O42" s="135"/>
      <c r="P42" s="59" t="s">
        <v>37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19</v>
      </c>
      <c r="J43" s="61" t="str">
        <f>IF(А4!Уч4="","",А4!Уч4)</f>
        <v>Демьянов Павел+</v>
      </c>
      <c r="K43" s="62" t="str">
        <f t="shared" si="0"/>
        <v>-</v>
      </c>
      <c r="L43" s="136" t="str">
        <f>IF(А4!Уч6="","",А4!Уч6)</f>
        <v>Литвиненко Максим+</v>
      </c>
      <c r="M43" s="137"/>
      <c r="N43" s="137"/>
      <c r="O43" s="138"/>
      <c r="P43" s="63" t="s">
        <v>41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22</v>
      </c>
      <c r="J44" s="65" t="str">
        <f>IF(А4!Уч3="","",А4!Уч3)</f>
        <v>Кадыралы Жандос+</v>
      </c>
      <c r="K44" s="66" t="str">
        <f t="shared" si="0"/>
        <v>-</v>
      </c>
      <c r="L44" s="121" t="str">
        <f>IF(А4!Уч7="","",А4!Уч7)</f>
        <v>Бекбулатов Ернур+</v>
      </c>
      <c r="M44" s="122"/>
      <c r="N44" s="122"/>
      <c r="O44" s="123"/>
      <c r="P44" s="67" t="s">
        <v>42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19</v>
      </c>
      <c r="J45" s="52" t="str">
        <f>IF(А4!Уч8="","",А4!Уч8)</f>
        <v>Кенесбек Нурсултан+</v>
      </c>
      <c r="K45" s="53" t="str">
        <f t="shared" si="0"/>
        <v>-</v>
      </c>
      <c r="L45" s="124" t="str">
        <f>IF(А4!Уч1="","",А4!Уч1)</f>
        <v>Саламатов Кобеген+</v>
      </c>
      <c r="M45" s="125"/>
      <c r="N45" s="125"/>
      <c r="O45" s="126"/>
      <c r="P45" s="54" t="s">
        <v>38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16</v>
      </c>
      <c r="J46" s="57" t="str">
        <f>IF(А4!Уч5="","",А4!Уч5)</f>
        <v>Сидельников Евгений+</v>
      </c>
      <c r="K46" s="58" t="str">
        <f t="shared" si="0"/>
        <v>-</v>
      </c>
      <c r="L46" s="133" t="str">
        <f>IF(А4!Уч4="","",А4!Уч4)</f>
        <v>Демьянов Павел+</v>
      </c>
      <c r="M46" s="134"/>
      <c r="N46" s="134"/>
      <c r="O46" s="135"/>
      <c r="P46" s="59" t="s">
        <v>42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21</v>
      </c>
      <c r="J47" s="61" t="str">
        <f>IF(А4!Уч7="","",А4!Уч7)</f>
        <v>Бекбулатов Ернур+</v>
      </c>
      <c r="K47" s="62" t="str">
        <f t="shared" si="0"/>
        <v>-</v>
      </c>
      <c r="L47" s="136" t="str">
        <f>IF(А4!Уч2="","",А4!Уч2)</f>
        <v>Ярмухамедов Елдос+</v>
      </c>
      <c r="M47" s="137"/>
      <c r="N47" s="137"/>
      <c r="O47" s="138"/>
      <c r="P47" s="63" t="s">
        <v>35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22</v>
      </c>
      <c r="J48" s="65" t="str">
        <f>IF(А4!Уч6="","",А4!Уч6)</f>
        <v>Литвиненко Максим+</v>
      </c>
      <c r="K48" s="66" t="str">
        <f t="shared" si="0"/>
        <v>-</v>
      </c>
      <c r="L48" s="121" t="str">
        <f>IF(А4!Уч3="","",А4!Уч3)</f>
        <v>Кадыралы Жандос+</v>
      </c>
      <c r="M48" s="122"/>
      <c r="N48" s="122"/>
      <c r="O48" s="123"/>
      <c r="P48" s="67" t="s">
        <v>35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19</v>
      </c>
      <c r="J49" s="52" t="str">
        <f>IF(А4!Уч1="","",А4!Уч1)</f>
        <v>Саламатов Кобеген+</v>
      </c>
      <c r="K49" s="53" t="str">
        <f t="shared" si="0"/>
        <v>-</v>
      </c>
      <c r="L49" s="124" t="str">
        <f>IF(А4!Уч3="","",А4!Уч3)</f>
        <v>Кадыралы Жандос+</v>
      </c>
      <c r="M49" s="125"/>
      <c r="N49" s="125"/>
      <c r="O49" s="126"/>
      <c r="P49" s="54" t="s">
        <v>35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16</v>
      </c>
      <c r="J50" s="57" t="str">
        <f>IF(А4!Уч2="","",А4!Уч2)</f>
        <v>Ярмухамедов Елдос+</v>
      </c>
      <c r="K50" s="58" t="str">
        <f t="shared" si="0"/>
        <v>-</v>
      </c>
      <c r="L50" s="133" t="str">
        <f>IF(А4!Уч4="","",А4!Уч4)</f>
        <v>Демьянов Павел+</v>
      </c>
      <c r="M50" s="134"/>
      <c r="N50" s="134"/>
      <c r="O50" s="135"/>
      <c r="P50" s="59" t="s">
        <v>37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23</v>
      </c>
      <c r="J51" s="61" t="str">
        <f>IF(А4!Уч5="","",А4!Уч5)</f>
        <v>Сидельников Евгений+</v>
      </c>
      <c r="K51" s="62" t="str">
        <f t="shared" si="0"/>
        <v>-</v>
      </c>
      <c r="L51" s="136" t="str">
        <f>IF(А4!Уч7="","",А4!Уч7)</f>
        <v>Бекбулатов Ернур+</v>
      </c>
      <c r="M51" s="137"/>
      <c r="N51" s="137"/>
      <c r="O51" s="138"/>
      <c r="P51" s="63" t="s">
        <v>39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23</v>
      </c>
      <c r="J52" s="65" t="str">
        <f>IF(А4!Уч6="","",А4!Уч6)</f>
        <v>Литвиненко Максим+</v>
      </c>
      <c r="K52" s="66" t="str">
        <f t="shared" si="0"/>
        <v>-</v>
      </c>
      <c r="L52" s="121" t="str">
        <f>IF(А4!Уч8="","",А4!Уч8)</f>
        <v>Кенесбек Нурсултан+</v>
      </c>
      <c r="M52" s="122"/>
      <c r="N52" s="122"/>
      <c r="O52" s="123"/>
      <c r="P52" s="67" t="s">
        <v>37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19</v>
      </c>
      <c r="J53" s="52" t="str">
        <f>IF(А4!Уч4="","",А4!Уч4)</f>
        <v>Демьянов Павел+</v>
      </c>
      <c r="K53" s="53" t="str">
        <f t="shared" si="0"/>
        <v>-</v>
      </c>
      <c r="L53" s="124" t="str">
        <f>IF(А4!Уч1="","",А4!Уч1)</f>
        <v>Саламатов Кобеген+</v>
      </c>
      <c r="M53" s="125"/>
      <c r="N53" s="125"/>
      <c r="O53" s="126"/>
      <c r="P53" s="54" t="s">
        <v>41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18</v>
      </c>
      <c r="J54" s="57" t="str">
        <f>IF(А4!Уч3="","",А4!Уч3)</f>
        <v>Кадыралы Жандос+</v>
      </c>
      <c r="K54" s="58" t="str">
        <f t="shared" si="0"/>
        <v>-</v>
      </c>
      <c r="L54" s="133" t="str">
        <f>IF(А4!Уч2="","",А4!Уч2)</f>
        <v>Ярмухамедов Елдос+</v>
      </c>
      <c r="M54" s="134"/>
      <c r="N54" s="134"/>
      <c r="O54" s="135"/>
      <c r="P54" s="59" t="s">
        <v>42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21</v>
      </c>
      <c r="J55" s="61" t="str">
        <f>IF(А4!Уч7="","",А4!Уч7)</f>
        <v>Бекбулатов Ернур+</v>
      </c>
      <c r="K55" s="62" t="str">
        <f t="shared" si="0"/>
        <v>-</v>
      </c>
      <c r="L55" s="136" t="str">
        <f>IF(А4!Уч6="","",А4!Уч6)</f>
        <v>Литвиненко Максим+</v>
      </c>
      <c r="M55" s="137"/>
      <c r="N55" s="137"/>
      <c r="O55" s="138"/>
      <c r="P55" s="63" t="s">
        <v>35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23</v>
      </c>
      <c r="J56" s="65" t="str">
        <f>IF(А4!Уч8="","",А4!Уч8)</f>
        <v>Кенесбек Нурсултан+</v>
      </c>
      <c r="K56" s="66" t="str">
        <f t="shared" si="0"/>
        <v>-</v>
      </c>
      <c r="L56" s="121" t="str">
        <f>IF(А4!Уч5="","",А4!Уч5)</f>
        <v>Сидельников Евгений+</v>
      </c>
      <c r="M56" s="122"/>
      <c r="N56" s="122"/>
      <c r="O56" s="123"/>
      <c r="P56" s="67" t="s">
        <v>41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9</v>
      </c>
      <c r="J57" s="52" t="str">
        <f>IF(А4!Уч1="","",А4!Уч1)</f>
        <v>Саламатов Кобеген+</v>
      </c>
      <c r="K57" s="53" t="str">
        <f t="shared" si="0"/>
        <v>-</v>
      </c>
      <c r="L57" s="124" t="str">
        <f>IF(А4!Уч2="","",А4!Уч2)</f>
        <v>Ярмухамедов Елдос+</v>
      </c>
      <c r="M57" s="125"/>
      <c r="N57" s="125"/>
      <c r="O57" s="126"/>
      <c r="P57" s="54" t="s">
        <v>41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29</v>
      </c>
      <c r="J58" s="57" t="str">
        <f>IF(А4!Уч3="","",А4!Уч3)</f>
        <v>Кадыралы Жандос+</v>
      </c>
      <c r="K58" s="58" t="str">
        <f t="shared" si="0"/>
        <v>-</v>
      </c>
      <c r="L58" s="133" t="str">
        <f>IF(А4!Уч4="","",А4!Уч4)</f>
        <v>Демьянов Павел+</v>
      </c>
      <c r="M58" s="134"/>
      <c r="N58" s="134"/>
      <c r="O58" s="135"/>
      <c r="P58" s="59" t="s">
        <v>41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27</v>
      </c>
      <c r="J59" s="61" t="str">
        <f>IF(А4!Уч5="","",А4!Уч5)</f>
        <v>Сидельников Евгений+</v>
      </c>
      <c r="K59" s="62" t="str">
        <f t="shared" si="0"/>
        <v>-</v>
      </c>
      <c r="L59" s="136" t="str">
        <f>IF(А4!Уч6="","",А4!Уч6)</f>
        <v>Литвиненко Максим+</v>
      </c>
      <c r="M59" s="137"/>
      <c r="N59" s="137"/>
      <c r="O59" s="138"/>
      <c r="P59" s="63" t="s">
        <v>38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11</v>
      </c>
      <c r="J60" s="65" t="str">
        <f>IF(А4!Уч7="","",А4!Уч7)</f>
        <v>Бекбулатов Ернур+</v>
      </c>
      <c r="K60" s="66" t="str">
        <f t="shared" si="0"/>
        <v>-</v>
      </c>
      <c r="L60" s="121" t="str">
        <f>IF(А4!Уч8="","",А4!Уч8)</f>
        <v>Кенесбек Нурсултан+</v>
      </c>
      <c r="M60" s="122"/>
      <c r="N60" s="122"/>
      <c r="O60" s="123"/>
      <c r="P60" s="67" t="s">
        <v>35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506" priority="6">
      <formula>$S$35="сыграна"</formula>
    </cfRule>
  </conditionalFormatting>
  <conditionalFormatting sqref="I36:Q36">
    <cfRule type="expression" dxfId="3505" priority="7">
      <formula>$S$36="сыграна"</formula>
    </cfRule>
  </conditionalFormatting>
  <conditionalFormatting sqref="I37:Q37">
    <cfRule type="expression" dxfId="3504" priority="8">
      <formula>$S$37="сыграна"</formula>
    </cfRule>
  </conditionalFormatting>
  <conditionalFormatting sqref="I38:Q38">
    <cfRule type="expression" dxfId="3503" priority="9">
      <formula>$S$38="сыграна"</formula>
    </cfRule>
  </conditionalFormatting>
  <conditionalFormatting sqref="I39:Q39">
    <cfRule type="expression" dxfId="3502" priority="10">
      <formula>$S$39="сыграна"</formula>
    </cfRule>
  </conditionalFormatting>
  <conditionalFormatting sqref="I40:Q40">
    <cfRule type="expression" dxfId="3501" priority="11">
      <formula>$S$40="сыграна"</formula>
    </cfRule>
  </conditionalFormatting>
  <conditionalFormatting sqref="I41:Q41">
    <cfRule type="expression" dxfId="3500" priority="12">
      <formula>$S$41="сыграна"</formula>
    </cfRule>
  </conditionalFormatting>
  <conditionalFormatting sqref="I42:Q42">
    <cfRule type="expression" dxfId="3499" priority="13">
      <formula>$S$42="сыграна"</formula>
    </cfRule>
  </conditionalFormatting>
  <conditionalFormatting sqref="I43:Q43">
    <cfRule type="expression" dxfId="3498" priority="14">
      <formula>$S$43="сыграна"</formula>
    </cfRule>
  </conditionalFormatting>
  <conditionalFormatting sqref="I46:Q46">
    <cfRule type="expression" dxfId="3497" priority="17">
      <formula>$S$46="сыграна"</formula>
    </cfRule>
  </conditionalFormatting>
  <conditionalFormatting sqref="I47:Q47">
    <cfRule type="expression" dxfId="3496" priority="18">
      <formula>$S$47="сыграна"</formula>
    </cfRule>
  </conditionalFormatting>
  <conditionalFormatting sqref="I48:Q48">
    <cfRule type="expression" dxfId="3495" priority="19">
      <formula>$S$48="сыграна"</formula>
    </cfRule>
  </conditionalFormatting>
  <conditionalFormatting sqref="I49:Q49">
    <cfRule type="expression" dxfId="3494" priority="20">
      <formula>$S$49="сыграна"</formula>
    </cfRule>
  </conditionalFormatting>
  <conditionalFormatting sqref="I50:Q50">
    <cfRule type="expression" dxfId="3493" priority="21">
      <formula>$S$50="сыграна"</formula>
    </cfRule>
  </conditionalFormatting>
  <conditionalFormatting sqref="I51:Q51">
    <cfRule type="expression" dxfId="3492" priority="22">
      <formula>$S$51="сыграна"</formula>
    </cfRule>
  </conditionalFormatting>
  <conditionalFormatting sqref="I52:Q52">
    <cfRule type="expression" dxfId="3491" priority="23">
      <formula>$S$52="сыграна"</formula>
    </cfRule>
  </conditionalFormatting>
  <conditionalFormatting sqref="I53:Q53">
    <cfRule type="expression" dxfId="3490" priority="24">
      <formula>$S$53="сыграна"</formula>
    </cfRule>
  </conditionalFormatting>
  <conditionalFormatting sqref="I54:Q54">
    <cfRule type="expression" dxfId="3489" priority="25">
      <formula>$S$54="сыграна"</formula>
    </cfRule>
  </conditionalFormatting>
  <conditionalFormatting sqref="I55:Q55">
    <cfRule type="expression" dxfId="3488" priority="26">
      <formula>$S$55="сыграна"</formula>
    </cfRule>
  </conditionalFormatting>
  <conditionalFormatting sqref="I33:R33 P10:P12 L22:L24">
    <cfRule type="expression" dxfId="3487" priority="31">
      <formula>$S$33="встреча играется"</formula>
    </cfRule>
  </conditionalFormatting>
  <conditionalFormatting sqref="I33:R33">
    <cfRule type="expression" dxfId="3486" priority="4">
      <formula>$S$33="сыграна"</formula>
    </cfRule>
  </conditionalFormatting>
  <conditionalFormatting sqref="I34:R34 O13:O15 M19:M21">
    <cfRule type="expression" dxfId="3485" priority="32">
      <formula>$S$34="встреча играется"</formula>
    </cfRule>
  </conditionalFormatting>
  <conditionalFormatting sqref="I34:R34">
    <cfRule type="expression" dxfId="3484" priority="5">
      <formula>$S$34="сыграна"</formula>
    </cfRule>
  </conditionalFormatting>
  <conditionalFormatting sqref="I35:R35 Q7:Q9 K25:K27">
    <cfRule type="expression" dxfId="3483" priority="33">
      <formula>$S$35="встреча играется"</formula>
    </cfRule>
  </conditionalFormatting>
  <conditionalFormatting sqref="I36:R36 R16:R18 N28:N30">
    <cfRule type="expression" dxfId="3482" priority="34">
      <formula>$S$36="встреча играется"</formula>
    </cfRule>
  </conditionalFormatting>
  <conditionalFormatting sqref="I37:R37 O10:O12 L19:L21">
    <cfRule type="expression" dxfId="3481" priority="35">
      <formula>$S$37="встреча играется"</formula>
    </cfRule>
  </conditionalFormatting>
  <conditionalFormatting sqref="I38:R38 P7:P9 K22:K24">
    <cfRule type="expression" dxfId="3480" priority="36">
      <formula>$S$38="встреча играется"</formula>
    </cfRule>
  </conditionalFormatting>
  <conditionalFormatting sqref="I39:R39 R13:R15 M28:M30">
    <cfRule type="expression" dxfId="3479" priority="37">
      <formula>$S$39="встреча играется"</formula>
    </cfRule>
  </conditionalFormatting>
  <conditionalFormatting sqref="I40:R40 Q16:Q18 N25:N27">
    <cfRule type="expression" dxfId="3478" priority="38">
      <formula>$S$40="встреча играется"</formula>
    </cfRule>
  </conditionalFormatting>
  <conditionalFormatting sqref="I41:R41 O7:O9 K19:K21">
    <cfRule type="expression" dxfId="3477" priority="39">
      <formula>$S$41="встреча играется"</formula>
    </cfRule>
  </conditionalFormatting>
  <conditionalFormatting sqref="I42:R42 R10:R12 L28:L30">
    <cfRule type="expression" dxfId="3476" priority="40">
      <formula>$S$42="встреча играется"</formula>
    </cfRule>
  </conditionalFormatting>
  <conditionalFormatting sqref="I43:R43 P16:P18 N22:N24">
    <cfRule type="expression" dxfId="3475" priority="41">
      <formula>$S$43="встреча играется"</formula>
    </cfRule>
  </conditionalFormatting>
  <conditionalFormatting sqref="I44:R44 Q13:Q15 M25:M27">
    <cfRule type="expression" dxfId="3474" priority="42">
      <formula>$S$44="встреча играется"</formula>
    </cfRule>
  </conditionalFormatting>
  <conditionalFormatting sqref="I44:R44">
    <cfRule type="expression" dxfId="3473" priority="15">
      <formula>$S$44="сыграна"</formula>
    </cfRule>
  </conditionalFormatting>
  <conditionalFormatting sqref="I45:R45 R7:R9 K28:K30">
    <cfRule type="expression" dxfId="3472" priority="43">
      <formula>$S$45="встреча играется"</formula>
    </cfRule>
  </conditionalFormatting>
  <conditionalFormatting sqref="I45:R45">
    <cfRule type="expression" dxfId="3471" priority="16">
      <formula>$S$45="сыграна"</formula>
    </cfRule>
  </conditionalFormatting>
  <conditionalFormatting sqref="I46:R46 O16:O18 N19:N21">
    <cfRule type="expression" dxfId="3470" priority="44">
      <formula>$S$46="встреча играется"</formula>
    </cfRule>
  </conditionalFormatting>
  <conditionalFormatting sqref="I47:R47 Q10:Q12 L25:L27">
    <cfRule type="expression" dxfId="3469" priority="45">
      <formula>$S$47="встреча играется"</formula>
    </cfRule>
  </conditionalFormatting>
  <conditionalFormatting sqref="I48:R48 P13:P15 M22:M24">
    <cfRule type="expression" dxfId="3468" priority="46">
      <formula>$S$48="встреча играется"</formula>
    </cfRule>
  </conditionalFormatting>
  <conditionalFormatting sqref="I49:R49 M7:M9 K13:K15">
    <cfRule type="expression" dxfId="3467" priority="47">
      <formula>$S$49="встреча играется"</formula>
    </cfRule>
  </conditionalFormatting>
  <conditionalFormatting sqref="I50:R50 N10:N12 L16:L18">
    <cfRule type="expression" dxfId="3466" priority="48">
      <formula>$S$50="встреча играется"</formula>
    </cfRule>
  </conditionalFormatting>
  <conditionalFormatting sqref="I51:R51 Q19:Q21 O25:O27">
    <cfRule type="expression" dxfId="3465" priority="49">
      <formula>$S$51="встреча играется"</formula>
    </cfRule>
  </conditionalFormatting>
  <conditionalFormatting sqref="I52:R52 R22:R24 P28:P30">
    <cfRule type="expression" dxfId="3464" priority="50">
      <formula>$S$52="встреча играется"</formula>
    </cfRule>
  </conditionalFormatting>
  <conditionalFormatting sqref="I53:R53 N7:N9 K16:K18">
    <cfRule type="expression" dxfId="3463" priority="51">
      <formula>$S$53="встреча играется"</formula>
    </cfRule>
  </conditionalFormatting>
  <conditionalFormatting sqref="I54:R54 M10:M12 L13:L15">
    <cfRule type="expression" dxfId="3462" priority="52">
      <formula>$S$54="встреча играется"</formula>
    </cfRule>
  </conditionalFormatting>
  <conditionalFormatting sqref="I55:R55 Q22:Q24 P25:P27">
    <cfRule type="expression" dxfId="3461" priority="27">
      <formula>$S$55="встреча играется"</formula>
    </cfRule>
  </conditionalFormatting>
  <conditionalFormatting sqref="I56:R56 R19:R21 O28:O30">
    <cfRule type="expression" dxfId="3460" priority="53">
      <formula>$S$56="встреча играется"</formula>
    </cfRule>
  </conditionalFormatting>
  <conditionalFormatting sqref="I56:R56">
    <cfRule type="expression" dxfId="3459" priority="3">
      <formula>$S$56="сыграна"</formula>
    </cfRule>
  </conditionalFormatting>
  <conditionalFormatting sqref="I57:R57 L7:L9 K10:K12">
    <cfRule type="expression" dxfId="3458" priority="54">
      <formula>$S$57="встреча играется"</formula>
    </cfRule>
  </conditionalFormatting>
  <conditionalFormatting sqref="I57:R57">
    <cfRule type="expression" dxfId="3457" priority="2">
      <formula>$S$57="сыграна"</formula>
    </cfRule>
  </conditionalFormatting>
  <conditionalFormatting sqref="I58:R58 N13:N15 M16:M18">
    <cfRule type="expression" dxfId="3456" priority="55">
      <formula>$S$58="встреча играется"</formula>
    </cfRule>
  </conditionalFormatting>
  <conditionalFormatting sqref="I58:R58">
    <cfRule type="expression" dxfId="3455" priority="28">
      <formula>$S$58="сыграна"</formula>
    </cfRule>
  </conditionalFormatting>
  <conditionalFormatting sqref="I59:R59 P19:P21 O22:O24">
    <cfRule type="expression" dxfId="3454" priority="56">
      <formula>$S$59="встреча играется"</formula>
    </cfRule>
  </conditionalFormatting>
  <conditionalFormatting sqref="I59:R59">
    <cfRule type="expression" dxfId="3453" priority="29">
      <formula>$S$59="сыграна"</formula>
    </cfRule>
  </conditionalFormatting>
  <conditionalFormatting sqref="I60:R60 R25:R27 Q28:Q30">
    <cfRule type="expression" dxfId="3452" priority="57">
      <formula>$S$60="встреча играется"</formula>
    </cfRule>
  </conditionalFormatting>
  <conditionalFormatting sqref="I60:R60">
    <cfRule type="expression" dxfId="3451" priority="30">
      <formula>$S$60="сыграна"</formula>
    </cfRule>
  </conditionalFormatting>
  <conditionalFormatting sqref="J7:J30">
    <cfRule type="endsWith" dxfId="3450" priority="1" operator="endsWith" text="+">
      <formula>RIGHT((J7),LEN("+"))=("+")</formula>
    </cfRule>
  </conditionalFormatting>
  <dataValidations count="1">
    <dataValidation type="list" allowBlank="1" sqref="P33:P60" xr:uid="{00000000-0002-0000-0400-000000000000}">
      <formula1>А4!Список_счета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133</v>
      </c>
      <c r="E7" s="23"/>
      <c r="F7" s="69"/>
      <c r="G7" s="141">
        <v>1</v>
      </c>
      <c r="H7" s="112"/>
      <c r="I7" s="112">
        <v>9</v>
      </c>
      <c r="J7" s="115" t="s">
        <v>134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2</v>
      </c>
      <c r="O7" s="25" t="str">
        <f>IF(LEFT(P41,1)="L",0,(IF(P41="","",(IF(LEFT(P41,1)&gt;RIGHT(P41,1),2,1)))))</f>
        <v/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8</v>
      </c>
      <c r="T7" s="93">
        <f>8/7</f>
        <v>1.1428571428571428</v>
      </c>
      <c r="U7" s="96" t="s">
        <v>15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135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1:3</v>
      </c>
      <c r="M8" s="27" t="str">
        <f>IF(LEFT(P49,1)="W",$M$4&amp;":0(W)",IF(LEFT(P49,1)="L","0:"&amp;$M$4&amp;"(L)",IF(P49="","",P49)))</f>
        <v>1:3</v>
      </c>
      <c r="N8" s="28" t="str">
        <f>IF(RIGHT(P53,1)="W",$M$4&amp;":0(W)",IF(RIGHT(P53,1)="L","0:"&amp;$M$4&amp;"(L)",IF(P53="","",RIGHT(P53,1)&amp;":"&amp;LEFT(P53,1))))</f>
        <v>3:2</v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>2:3</v>
      </c>
      <c r="Q8" s="27" t="str">
        <f>IF(LEFT(P35,1)="W",$M$4&amp;":0(W)",IF(LEFT(P35,1)="L","0:"&amp;$M$4&amp;"(L)",IF(P35="","",P35)))</f>
        <v>3:2</v>
      </c>
      <c r="R8" s="30" t="str">
        <f>IF(RIGHT(P45,1)="W",$M$4&amp;":0(W)",IF(RIGHT(P45,1)="L","0:"&amp;$M$4&amp;"(L)",IF(P45="","",RIGHT(P45,1)&amp;":"&amp;LEFT(P45,1))))</f>
        <v>1:3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136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137</v>
      </c>
      <c r="E10" s="23"/>
      <c r="F10" s="69"/>
      <c r="G10" s="118">
        <v>2</v>
      </c>
      <c r="H10" s="112"/>
      <c r="I10" s="112">
        <v>8</v>
      </c>
      <c r="J10" s="115" t="s">
        <v>138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1</v>
      </c>
      <c r="N10" s="24">
        <f>IF(LEFT(P50,1)="L",0,(IF(P50="","",(IF(LEFT(P50,1)&gt;RIGHT(P50,1),2,1)))))</f>
        <v>2</v>
      </c>
      <c r="O10" s="25" t="str">
        <f>IF(RIGHT(P37,1)="L",0,(IF(P37="","",(IF(RIGHT(P37,1)&gt;LEFT(P37,1),2,1)))))</f>
        <v/>
      </c>
      <c r="P10" s="24">
        <f>IF(LEFT(P33,1)="L",0,(IF(P33="","",(IF(LEFT(P33,1)&gt;RIGHT(P33,1),2,1)))))</f>
        <v>2</v>
      </c>
      <c r="Q10" s="24">
        <f>IF(RIGHT(P47,1)="L",0,(IF(P47="","",(IF(RIGHT(P47,1)&gt;LEFT(P47,1),2,1)))))</f>
        <v>1</v>
      </c>
      <c r="R10" s="26">
        <f>IF(LEFT(P42,1)="L",0,(IF(P42="","",(IF(LEFT(P42,1)&gt;RIGHT(P42,1),2,1)))))</f>
        <v>1</v>
      </c>
      <c r="S10" s="90">
        <f>IF((AND(COUNTIF(J7:J30,"&gt;""")&gt;2,COUNTIF(P33:P60,"&gt;""")&gt;0)),SUM(K10,L10,M10,N10,O10,P10,Q10,R10),"")</f>
        <v>9</v>
      </c>
      <c r="T10" s="93"/>
      <c r="U10" s="96" t="s">
        <v>12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68" t="s">
        <v>139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3:1</v>
      </c>
      <c r="L11" s="94"/>
      <c r="M11" s="28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>3:0</v>
      </c>
      <c r="O11" s="36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>3:0</v>
      </c>
      <c r="Q11" s="28" t="str">
        <f>IF(RIGHT(P47,1)="W",$M$4&amp;":0(W)",IF(RIGHT(P47,1)="L","0:"&amp;$M$4&amp;"(L)",IF(P47="","",RIGHT(P47,1)&amp;":"&amp;LEFT(P47,1))))</f>
        <v>1:3</v>
      </c>
      <c r="R11" s="37" t="str">
        <f>IF(LEFT(P42,1)="W",$M$4&amp;":0(W)",IF(LEFT(P42,1)="L","0:"&amp;$M$4&amp;"(L)",IF(P42="","",P42)))</f>
        <v>0:3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140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141</v>
      </c>
      <c r="E13" s="23"/>
      <c r="F13" s="69"/>
      <c r="G13" s="118">
        <v>3</v>
      </c>
      <c r="H13" s="112" t="s">
        <v>22</v>
      </c>
      <c r="I13" s="112">
        <v>15</v>
      </c>
      <c r="J13" s="115" t="s">
        <v>142</v>
      </c>
      <c r="K13" s="34">
        <f>IF(RIGHT(P49,1)="L",0,(IF(P49="","",(IF(RIGHT(P49,1)&gt;LEFT(P49,1),2,1)))))</f>
        <v>2</v>
      </c>
      <c r="L13" s="24">
        <f>IF(LEFT(P54,1)="L",0,(IF(P54="","",(IF(LEFT(P54,1)&gt;RIGHT(P54,1),2,1)))))</f>
        <v>2</v>
      </c>
      <c r="M13" s="145"/>
      <c r="N13" s="24">
        <f>IF(LEFT(P58,1)="L",0,(IF(P58="","",(IF(LEFT(P58,1)&gt;RIGHT(P58,1),2,1)))))</f>
        <v>2</v>
      </c>
      <c r="O13" s="25" t="str">
        <f>IF(LEFT(P34,1)="L",0,(IF(P34="","",(IF(LEFT(P34,1)&gt;RIGHT(P34,1),2,1)))))</f>
        <v/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10</v>
      </c>
      <c r="T13" s="93"/>
      <c r="U13" s="96" t="s">
        <v>11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143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3:1</v>
      </c>
      <c r="L14" s="27" t="str">
        <f>IF(LEFT(P54,1)="W",$M$4&amp;":0(W)",IF(LEFT(P54,1)="L","0:"&amp;$M$4&amp;"(L)",IF(P54="","",P54)))</f>
        <v>3:0</v>
      </c>
      <c r="M14" s="94"/>
      <c r="N14" s="27" t="str">
        <f>IF(LEFT(P58,1)="W",$M$4&amp;":0(W)",IF(LEFT(P58,1)="L","0:"&amp;$M$4&amp;"(L)",IF(P58="","",P58)))</f>
        <v>3:2</v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>3:1</v>
      </c>
      <c r="Q14" s="27" t="str">
        <f>IF(LEFT(P44,1)="W",$M$4&amp;":0(W)",IF(LEFT(P44,1)="L","0:"&amp;$M$4&amp;"(L)",IF(P44="","",P44)))</f>
        <v>2:3</v>
      </c>
      <c r="R14" s="30" t="str">
        <f>IF(RIGHT(P39,1)="W",$M$4&amp;":0(W)",IF(RIGHT(P39,1)="L","0:"&amp;$M$4&amp;"(L)",IF(P39="","",RIGHT(P39,1)&amp;":"&amp;LEFT(P39,1))))</f>
        <v>2:3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>
        <v>10</v>
      </c>
      <c r="J16" s="115" t="s">
        <v>144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1</v>
      </c>
      <c r="N16" s="145"/>
      <c r="O16" s="25" t="str">
        <f>IF(RIGHT(P46,1)="L",0,(IF(P46="","",(IF(RIGHT(P46,1)&gt;LEFT(P46,1),2,1)))))</f>
        <v/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8</v>
      </c>
      <c r="T16" s="93">
        <f>8/6</f>
        <v>1.3333333333333333</v>
      </c>
      <c r="U16" s="96" t="s">
        <v>13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2:3</v>
      </c>
      <c r="L17" s="28" t="str">
        <f>IF(RIGHT(P50,1)="W",$M$4&amp;":0(W)",IF(RIGHT(P50,1)="L","0:"&amp;$M$4&amp;"(L)",IF(P50="","",RIGHT(P50,1)&amp;":"&amp;LEFT(P50,1))))</f>
        <v>0:3</v>
      </c>
      <c r="M17" s="28" t="str">
        <f>IF(RIGHT(P58,1)="W",$M$4&amp;":0(W)",IF(RIGHT(P58,1)="L","0:"&amp;$M$4&amp;"(L)",IF(P58="","",RIGHT(P58,1)&amp;":"&amp;LEFT(P58,1))))</f>
        <v>2:3</v>
      </c>
      <c r="N17" s="94"/>
      <c r="O17" s="36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>3:2</v>
      </c>
      <c r="Q17" s="28" t="str">
        <f>IF(RIGHT(P40,1)="W",$M$4&amp;":0(W)",IF(RIGHT(P40,1)="L","0:"&amp;$M$4&amp;"(L)",IF(P40="","",RIGHT(P40,1)&amp;":"&amp;LEFT(P40,1))))</f>
        <v>3:1</v>
      </c>
      <c r="R17" s="37" t="str">
        <f>IF(LEFT(P36,1)="W",$M$4&amp;":0(W)",IF(LEFT(P36,1)="L","0:"&amp;$M$4&amp;"(L)",IF(P36="","",P36)))</f>
        <v>0:3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>
        <v>10</v>
      </c>
      <c r="J19" s="115" t="s">
        <v>139</v>
      </c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46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0</v>
      </c>
      <c r="T19" s="93"/>
      <c r="U19" s="96" t="s">
        <v>17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>
        <v>12</v>
      </c>
      <c r="J22" s="115" t="s">
        <v>145</v>
      </c>
      <c r="K22" s="34">
        <f>IF(LEFT(P38,1)="L",0,(IF(P38="","",(IF(LEFT(P38,1)&gt;RIGHT(P38,1),2,1)))))</f>
        <v>2</v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1</v>
      </c>
      <c r="O22" s="25" t="str">
        <f>IF(RIGHT(P59,1)="L",0,(IF(P59="","",(IF(RIGHT(P59,1)&gt;LEFT(P59,1),2,1)))))</f>
        <v/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1</v>
      </c>
      <c r="S22" s="90">
        <f>IF((AND(COUNTIF(J7:J30,"&gt;""")&gt;2,COUNTIF(P33:P60,"&gt;""")&gt;0)),SUM(K22,L22,M22,N22,O22,P22,Q22,R22),"")</f>
        <v>8</v>
      </c>
      <c r="T22" s="93">
        <f>8/7</f>
        <v>1.1428571428571428</v>
      </c>
      <c r="U22" s="96" t="s">
        <v>14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3:2</v>
      </c>
      <c r="L23" s="28" t="str">
        <f>IF(RIGHT(P33,1)="W",$M$4&amp;":0(W)",IF(RIGHT(P33,1)="L","0:"&amp;$M$4&amp;"(L)",IF(P33="","",RIGHT(P33,1)&amp;":"&amp;LEFT(P33,1))))</f>
        <v>0:3</v>
      </c>
      <c r="M23" s="27" t="str">
        <f>IF(LEFT(P48,1)="W",$M$4&amp;":0(W)",IF(LEFT(P48,1)="L","0:"&amp;$M$4&amp;"(L)",IF(P48="","",P48)))</f>
        <v>1:3</v>
      </c>
      <c r="N23" s="28" t="str">
        <f>IF(RIGHT(P43,1)="W",$M$4&amp;":0(W)",IF(RIGHT(P43,1)="L","0:"&amp;$M$4&amp;"(L)",IF(P43="","",RIGHT(P43,1)&amp;":"&amp;LEFT(P43,1))))</f>
        <v>2:3</v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>3:2</v>
      </c>
      <c r="R23" s="37" t="str">
        <f>IF(LEFT(P52,1)="W",$M$4&amp;":0(W)",IF(LEFT(P52,1)="L","0:"&amp;$M$4&amp;"(L)",IF(P52="","",P52)))</f>
        <v>0:3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>
        <v>8</v>
      </c>
      <c r="J25" s="115" t="s">
        <v>146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2</v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1</v>
      </c>
      <c r="O25" s="25" t="str">
        <f>IF(RIGHT(P51,1)="L",0,(IF(P51="","",(IF(RIGHT(P51,1)&gt;LEFT(P51,1),2,1)))))</f>
        <v/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1</v>
      </c>
      <c r="S25" s="90">
        <f>IF((AND(COUNTIF(J7:J30,"&gt;""")&gt;2,COUNTIF(P33:P60,"&gt;""")&gt;0)),SUM(K25,L25,M25,N25,O25,P25,Q25,R25),"")</f>
        <v>8</v>
      </c>
      <c r="T25" s="93">
        <f>5/9</f>
        <v>0.55555555555555558</v>
      </c>
      <c r="U25" s="96" t="s">
        <v>16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2:3</v>
      </c>
      <c r="L26" s="27" t="str">
        <f>IF(LEFT(P47)="W",$M$4&amp;":0(W)",IF(LEFT(P47,1)="L","0:"&amp;$M$4&amp;"(L)",IF(P47="","",P47)))</f>
        <v>3:1</v>
      </c>
      <c r="M26" s="28" t="str">
        <f>IF(RIGHT(P44,1)="W",$M$4&amp;":0(W)",IF(RIGHT(P44,1)="L","0:"&amp;$M$4&amp;"(L)",IF(P44="","",RIGHT(P44,1)&amp;":"&amp;LEFT(P44,1))))</f>
        <v>3:2</v>
      </c>
      <c r="N26" s="27" t="str">
        <f>IF(LEFT(P40,1)="W",$M$4&amp;":0(W)",IF(LEFT(P40,1)="L","0:"&amp;$M$4&amp;"(L)",IF(P40="","",P40)))</f>
        <v>1:3</v>
      </c>
      <c r="O26" s="36" t="str">
        <f>IF(RIGHT(P51,1)="W",$M$4&amp;":0(W)",IF(RIGHT(P51,1)="L","0:"&amp;$M$4&amp;"(L)",IF(P51="","",RIGHT(P51,1)&amp;":"&amp;LEFT(P51,1))))</f>
        <v/>
      </c>
      <c r="P26" s="29" t="str">
        <f>IF(LEFT(P55,1)="W",$M$4&amp;":0(W)",IF(LEFT(P55,1)="L","0:"&amp;$M$4&amp;"(L)",IF(P55="","",P55)))</f>
        <v>2:3</v>
      </c>
      <c r="Q26" s="94"/>
      <c r="R26" s="37" t="str">
        <f>IF(LEFT(P60,1)="W",$M$4&amp;":0(W)",IF(LEFT(P60,1)="L","0:"&amp;$M$4&amp;"(L)",IF(P60="","",P60)))</f>
        <v>0:3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 t="s">
        <v>22</v>
      </c>
      <c r="I28" s="112">
        <v>17</v>
      </c>
      <c r="J28" s="115" t="s">
        <v>147</v>
      </c>
      <c r="K28" s="34">
        <f>IF(LEFT(P45,1)="L",0,(IF(P45="","",(IF(LEFT(P45,1)&gt;RIGHT(P45,1),2,1)))))</f>
        <v>2</v>
      </c>
      <c r="L28" s="24">
        <f>IF(RIGHT(P42,1)="L",0,(IF(P42="","",(IF(RIGHT(P42,1)&gt;LEFT(P42,1),2,1)))))</f>
        <v>2</v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2</v>
      </c>
      <c r="O28" s="25" t="str">
        <f>IF(LEFT(P56,1)="L",0,(IF(P56="","",(IF(LEFT(P56,1)&gt;RIGHT(P56,1),2,1)))))</f>
        <v/>
      </c>
      <c r="P28" s="25">
        <f>IF(RIGHT(P52,1)="L",0,(IF(P52="","",(IF(RIGHT(P52,1)&gt;LEFT(P52,1),2,1)))))</f>
        <v>2</v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12</v>
      </c>
      <c r="T28" s="93"/>
      <c r="U28" s="96" t="s">
        <v>10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3:1</v>
      </c>
      <c r="L29" s="28" t="str">
        <f>IF(RIGHT(P42,1)="W",$M$4&amp;":0(W)",IF(RIGHT(P42,1)="L","0:"&amp;$M$4&amp;"(L)",IF(P42="","",RIGHT(P42,1)&amp;":"&amp;LEFT(P42,1))))</f>
        <v>3:0</v>
      </c>
      <c r="M29" s="27" t="str">
        <f>IF(LEFT(P39,1)="W",$M$4&amp;":0(W)",IF(LEFT(P39,1)="L","0:"&amp;$M$4&amp;"(L)",IF(P39="","",P39)))</f>
        <v>3:2</v>
      </c>
      <c r="N29" s="28" t="str">
        <f>IF(RIGHT(P36,1)="W",$M$4&amp;":0(W)",IF(RIGHT(P36,1)="L","0:"&amp;$M$4&amp;"(L)",IF(P36="","",RIGHT(P36,1)&amp;":"&amp;LEFT(P36,1))))</f>
        <v>3:0</v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>3:0</v>
      </c>
      <c r="Q29" s="28" t="str">
        <f>IF(RIGHT(P60,1)="W",$M$4&amp;":0(W)",IF(RIGHT(P60,1)="L","0:"&amp;$M$4&amp;"(L)",IF(P60="","",RIGHT(P60,1)&amp;":"&amp;LEFT(P60,1))))</f>
        <v>3:0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25</v>
      </c>
      <c r="J33" s="52" t="str">
        <f>IF(А5!Уч2="","",А5!Уч2)</f>
        <v>Тищенко Сергей+</v>
      </c>
      <c r="K33" s="53" t="str">
        <f t="shared" ref="K33:K60" si="0">"-"</f>
        <v>-</v>
      </c>
      <c r="L33" s="124" t="str">
        <f>IF(А5!Уч6="","",А5!Уч6)</f>
        <v>Шугаев Вадим+</v>
      </c>
      <c r="M33" s="125"/>
      <c r="N33" s="125"/>
      <c r="O33" s="126"/>
      <c r="P33" s="54" t="s">
        <v>35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IF(А5!Уч3="","",А5!Уч3)</f>
        <v>Раков Денис+</v>
      </c>
      <c r="K34" s="58" t="str">
        <f t="shared" si="0"/>
        <v>-</v>
      </c>
      <c r="L34" s="133" t="str">
        <f>IF(А5!Уч5="","",А5!Уч5)</f>
        <v>Ахметов Саят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26</v>
      </c>
      <c r="J35" s="61" t="str">
        <f>IF(А5!Уч1="","",А5!Уч1)</f>
        <v>Усин Фархат+</v>
      </c>
      <c r="K35" s="62" t="str">
        <f t="shared" si="0"/>
        <v>-</v>
      </c>
      <c r="L35" s="136" t="str">
        <f>IF(А5!Уч7="","",А5!Уч7)</f>
        <v>Доминов Амир+</v>
      </c>
      <c r="M35" s="137"/>
      <c r="N35" s="137"/>
      <c r="O35" s="138"/>
      <c r="P35" s="63" t="s">
        <v>38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27</v>
      </c>
      <c r="J36" s="65" t="str">
        <f>IF(А5!Уч4="","",А5!Уч4)</f>
        <v>Саргалиев Марат+</v>
      </c>
      <c r="K36" s="66" t="str">
        <f t="shared" si="0"/>
        <v>-</v>
      </c>
      <c r="L36" s="121" t="str">
        <f>IF(А5!Уч8="","",А5!Уч8)</f>
        <v>Байкуатов Чингиз+</v>
      </c>
      <c r="M36" s="122"/>
      <c r="N36" s="122"/>
      <c r="O36" s="123"/>
      <c r="P36" s="67" t="s">
        <v>39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IF(А5!Уч5="","",А5!Уч5)</f>
        <v>Ахметов Саят</v>
      </c>
      <c r="K37" s="53" t="str">
        <f t="shared" si="0"/>
        <v>-</v>
      </c>
      <c r="L37" s="124" t="str">
        <f>IF(А5!Уч2="","",А5!Уч2)</f>
        <v>Тищенко Сергей+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26</v>
      </c>
      <c r="J38" s="57" t="str">
        <f>IF(А5!Уч6="","",А5!Уч6)</f>
        <v>Шугаев Вадим+</v>
      </c>
      <c r="K38" s="58" t="str">
        <f t="shared" si="0"/>
        <v>-</v>
      </c>
      <c r="L38" s="133" t="str">
        <f>IF(А5!Уч1="","",А5!Уч1)</f>
        <v>Усин Фархат+</v>
      </c>
      <c r="M38" s="134"/>
      <c r="N38" s="134"/>
      <c r="O38" s="135"/>
      <c r="P38" s="59" t="s">
        <v>38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27</v>
      </c>
      <c r="J39" s="61" t="str">
        <f>IF(А5!Уч8="","",А5!Уч8)</f>
        <v>Байкуатов Чингиз+</v>
      </c>
      <c r="K39" s="62" t="str">
        <f t="shared" si="0"/>
        <v>-</v>
      </c>
      <c r="L39" s="136" t="str">
        <f>IF(А5!Уч3="","",А5!Уч3)</f>
        <v>Раков Денис+</v>
      </c>
      <c r="M39" s="137"/>
      <c r="N39" s="137"/>
      <c r="O39" s="138"/>
      <c r="P39" s="63" t="s">
        <v>38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25</v>
      </c>
      <c r="J40" s="65" t="str">
        <f>IF(А5!Уч7="","",А5!Уч7)</f>
        <v>Доминов Амир+</v>
      </c>
      <c r="K40" s="66" t="str">
        <f t="shared" si="0"/>
        <v>-</v>
      </c>
      <c r="L40" s="121" t="str">
        <f>IF(А5!Уч4="","",А5!Уч4)</f>
        <v>Саргалиев Марат+</v>
      </c>
      <c r="M40" s="122"/>
      <c r="N40" s="122"/>
      <c r="O40" s="123"/>
      <c r="P40" s="67" t="s">
        <v>41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IF(А5!Уч1="","",А5!Уч1)</f>
        <v>Усин Фархат+</v>
      </c>
      <c r="K41" s="53" t="str">
        <f t="shared" si="0"/>
        <v>-</v>
      </c>
      <c r="L41" s="124" t="str">
        <f>IF(А5!Уч5="","",А5!Уч5)</f>
        <v>Ахметов Саят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26</v>
      </c>
      <c r="J42" s="57" t="str">
        <f>IF(А5!Уч2="","",А5!Уч2)</f>
        <v>Тищенко Сергей+</v>
      </c>
      <c r="K42" s="58" t="str">
        <f t="shared" si="0"/>
        <v>-</v>
      </c>
      <c r="L42" s="133" t="str">
        <f>IF(А5!Уч8="","",А5!Уч8)</f>
        <v>Байкуатов Чингиз+</v>
      </c>
      <c r="M42" s="134"/>
      <c r="N42" s="134"/>
      <c r="O42" s="135"/>
      <c r="P42" s="59" t="s">
        <v>39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26</v>
      </c>
      <c r="J43" s="61" t="str">
        <f>IF(А5!Уч4="","",А5!Уч4)</f>
        <v>Саргалиев Марат+</v>
      </c>
      <c r="K43" s="62" t="str">
        <f t="shared" si="0"/>
        <v>-</v>
      </c>
      <c r="L43" s="136" t="str">
        <f>IF(А5!Уч6="","",А5!Уч6)</f>
        <v>Шугаев Вадим+</v>
      </c>
      <c r="M43" s="137"/>
      <c r="N43" s="137"/>
      <c r="O43" s="138"/>
      <c r="P43" s="63" t="s">
        <v>38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22</v>
      </c>
      <c r="J44" s="65" t="str">
        <f>IF(А5!Уч3="","",А5!Уч3)</f>
        <v>Раков Денис+</v>
      </c>
      <c r="K44" s="66" t="str">
        <f t="shared" si="0"/>
        <v>-</v>
      </c>
      <c r="L44" s="121" t="str">
        <f>IF(А5!Уч7="","",А5!Уч7)</f>
        <v>Доминов Амир+</v>
      </c>
      <c r="M44" s="122"/>
      <c r="N44" s="122"/>
      <c r="O44" s="123"/>
      <c r="P44" s="67" t="s">
        <v>42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22</v>
      </c>
      <c r="J45" s="52" t="str">
        <f>IF(А5!Уч8="","",А5!Уч8)</f>
        <v>Байкуатов Чингиз+</v>
      </c>
      <c r="K45" s="53" t="str">
        <f t="shared" si="0"/>
        <v>-</v>
      </c>
      <c r="L45" s="124" t="str">
        <f>IF(А5!Уч1="","",А5!Уч1)</f>
        <v>Усин Фархат+</v>
      </c>
      <c r="M45" s="125"/>
      <c r="N45" s="125"/>
      <c r="O45" s="126"/>
      <c r="P45" s="54" t="s">
        <v>37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IF(А5!Уч5="","",А5!Уч5)</f>
        <v>Ахметов Саят</v>
      </c>
      <c r="K46" s="58" t="str">
        <f t="shared" si="0"/>
        <v>-</v>
      </c>
      <c r="L46" s="133" t="str">
        <f>IF(А5!Уч4="","",А5!Уч4)</f>
        <v>Саргалиев Марат+</v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26</v>
      </c>
      <c r="J47" s="61" t="str">
        <f>IF(А5!Уч7="","",А5!Уч7)</f>
        <v>Доминов Амир+</v>
      </c>
      <c r="K47" s="62" t="str">
        <f t="shared" si="0"/>
        <v>-</v>
      </c>
      <c r="L47" s="136" t="str">
        <f>IF(А5!Уч2="","",А5!Уч2)</f>
        <v>Тищенко Сергей+</v>
      </c>
      <c r="M47" s="137"/>
      <c r="N47" s="137"/>
      <c r="O47" s="138"/>
      <c r="P47" s="63" t="s">
        <v>37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26</v>
      </c>
      <c r="J48" s="65" t="str">
        <f>IF(А5!Уч6="","",А5!Уч6)</f>
        <v>Шугаев Вадим+</v>
      </c>
      <c r="K48" s="66" t="str">
        <f t="shared" si="0"/>
        <v>-</v>
      </c>
      <c r="L48" s="121" t="str">
        <f>IF(А5!Уч3="","",А5!Уч3)</f>
        <v>Раков Денис+</v>
      </c>
      <c r="M48" s="122"/>
      <c r="N48" s="122"/>
      <c r="O48" s="123"/>
      <c r="P48" s="67" t="s">
        <v>41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25</v>
      </c>
      <c r="J49" s="52" t="str">
        <f>IF(А5!Уч1="","",А5!Уч1)</f>
        <v>Усин Фархат+</v>
      </c>
      <c r="K49" s="53" t="str">
        <f t="shared" si="0"/>
        <v>-</v>
      </c>
      <c r="L49" s="124" t="str">
        <f>IF(А5!Уч3="","",А5!Уч3)</f>
        <v>Раков Денис+</v>
      </c>
      <c r="M49" s="125"/>
      <c r="N49" s="125"/>
      <c r="O49" s="126"/>
      <c r="P49" s="54" t="s">
        <v>41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26</v>
      </c>
      <c r="J50" s="57" t="str">
        <f>IF(А5!Уч2="","",А5!Уч2)</f>
        <v>Тищенко Сергей+</v>
      </c>
      <c r="K50" s="58" t="str">
        <f t="shared" si="0"/>
        <v>-</v>
      </c>
      <c r="L50" s="133" t="str">
        <f>IF(А5!Уч4="","",А5!Уч4)</f>
        <v>Саргалиев Марат+</v>
      </c>
      <c r="M50" s="134"/>
      <c r="N50" s="134"/>
      <c r="O50" s="135"/>
      <c r="P50" s="59" t="s">
        <v>35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IF(А5!Уч5="","",А5!Уч5)</f>
        <v>Ахметов Саят</v>
      </c>
      <c r="K51" s="62" t="str">
        <f t="shared" si="0"/>
        <v>-</v>
      </c>
      <c r="L51" s="136" t="str">
        <f>IF(А5!Уч7="","",А5!Уч7)</f>
        <v>Доминов Амир+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22</v>
      </c>
      <c r="J52" s="65" t="str">
        <f>IF(А5!Уч6="","",А5!Уч6)</f>
        <v>Шугаев Вадим+</v>
      </c>
      <c r="K52" s="66" t="str">
        <f t="shared" si="0"/>
        <v>-</v>
      </c>
      <c r="L52" s="121" t="str">
        <f>IF(А5!Уч8="","",А5!Уч8)</f>
        <v>Байкуатов Чингиз+</v>
      </c>
      <c r="M52" s="122"/>
      <c r="N52" s="122"/>
      <c r="O52" s="123"/>
      <c r="P52" s="67" t="s">
        <v>39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25</v>
      </c>
      <c r="J53" s="52" t="str">
        <f>IF(А5!Уч4="","",А5!Уч4)</f>
        <v>Саргалиев Марат+</v>
      </c>
      <c r="K53" s="53" t="str">
        <f t="shared" si="0"/>
        <v>-</v>
      </c>
      <c r="L53" s="124" t="str">
        <f>IF(А5!Уч1="","",А5!Уч1)</f>
        <v>Усин Фархат+</v>
      </c>
      <c r="M53" s="125"/>
      <c r="N53" s="125"/>
      <c r="O53" s="126"/>
      <c r="P53" s="54" t="s">
        <v>42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26</v>
      </c>
      <c r="J54" s="57" t="str">
        <f>IF(А5!Уч3="","",А5!Уч3)</f>
        <v>Раков Денис+</v>
      </c>
      <c r="K54" s="58" t="str">
        <f t="shared" si="0"/>
        <v>-</v>
      </c>
      <c r="L54" s="133" t="str">
        <f>IF(А5!Уч2="","",А5!Уч2)</f>
        <v>Тищенко Сергей+</v>
      </c>
      <c r="M54" s="134"/>
      <c r="N54" s="134"/>
      <c r="O54" s="135"/>
      <c r="P54" s="59" t="s">
        <v>35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22</v>
      </c>
      <c r="J55" s="61" t="str">
        <f>IF(А5!Уч7="","",А5!Уч7)</f>
        <v>Доминов Амир+</v>
      </c>
      <c r="K55" s="62" t="str">
        <f t="shared" si="0"/>
        <v>-</v>
      </c>
      <c r="L55" s="136" t="str">
        <f>IF(А5!Уч6="","",А5!Уч6)</f>
        <v>Шугаев Вадим+</v>
      </c>
      <c r="M55" s="137"/>
      <c r="N55" s="137"/>
      <c r="O55" s="138"/>
      <c r="P55" s="63" t="s">
        <v>42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IF(А5!Уч8="","",А5!Уч8)</f>
        <v>Байкуатов Чингиз+</v>
      </c>
      <c r="K56" s="66" t="str">
        <f t="shared" si="0"/>
        <v>-</v>
      </c>
      <c r="L56" s="121" t="str">
        <f>IF(А5!Уч5="","",А5!Уч5)</f>
        <v>Ахметов Саят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24</v>
      </c>
      <c r="J57" s="52" t="str">
        <f>IF(А5!Уч1="","",А5!Уч1)</f>
        <v>Усин Фархат+</v>
      </c>
      <c r="K57" s="53" t="str">
        <f t="shared" si="0"/>
        <v>-</v>
      </c>
      <c r="L57" s="124" t="str">
        <f>IF(А5!Уч2="","",А5!Уч2)</f>
        <v>Тищенко Сергей+</v>
      </c>
      <c r="M57" s="125"/>
      <c r="N57" s="125"/>
      <c r="O57" s="126"/>
      <c r="P57" s="54" t="s">
        <v>41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26</v>
      </c>
      <c r="J58" s="57" t="str">
        <f>IF(А5!Уч3="","",А5!Уч3)</f>
        <v>Раков Денис+</v>
      </c>
      <c r="K58" s="58" t="str">
        <f t="shared" si="0"/>
        <v>-</v>
      </c>
      <c r="L58" s="133" t="str">
        <f>IF(А5!Уч4="","",А5!Уч4)</f>
        <v>Саргалиев Марат+</v>
      </c>
      <c r="M58" s="134"/>
      <c r="N58" s="134"/>
      <c r="O58" s="135"/>
      <c r="P58" s="59" t="s">
        <v>38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IF(А5!Уч5="","",А5!Уч5)</f>
        <v>Ахметов Саят</v>
      </c>
      <c r="K59" s="62" t="str">
        <f t="shared" si="0"/>
        <v>-</v>
      </c>
      <c r="L59" s="136" t="str">
        <f>IF(А5!Уч6="","",А5!Уч6)</f>
        <v>Шугаев Вадим+</v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22</v>
      </c>
      <c r="J60" s="65" t="str">
        <f>IF(А5!Уч7="","",А5!Уч7)</f>
        <v>Доминов Амир+</v>
      </c>
      <c r="K60" s="66" t="str">
        <f t="shared" si="0"/>
        <v>-</v>
      </c>
      <c r="L60" s="121" t="str">
        <f>IF(А5!Уч8="","",А5!Уч8)</f>
        <v>Байкуатов Чингиз+</v>
      </c>
      <c r="M60" s="122"/>
      <c r="N60" s="122"/>
      <c r="O60" s="123"/>
      <c r="P60" s="67" t="s">
        <v>39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449" priority="6">
      <formula>$S$35="сыграна"</formula>
    </cfRule>
  </conditionalFormatting>
  <conditionalFormatting sqref="I36:Q36">
    <cfRule type="expression" dxfId="3448" priority="7">
      <formula>$S$36="сыграна"</formula>
    </cfRule>
  </conditionalFormatting>
  <conditionalFormatting sqref="I37:Q37">
    <cfRule type="expression" dxfId="3447" priority="8">
      <formula>$S$37="сыграна"</formula>
    </cfRule>
  </conditionalFormatting>
  <conditionalFormatting sqref="I38:Q38">
    <cfRule type="expression" dxfId="3446" priority="9">
      <formula>$S$38="сыграна"</formula>
    </cfRule>
  </conditionalFormatting>
  <conditionalFormatting sqref="I39:Q39">
    <cfRule type="expression" dxfId="3445" priority="10">
      <formula>$S$39="сыграна"</formula>
    </cfRule>
  </conditionalFormatting>
  <conditionalFormatting sqref="I40:Q40">
    <cfRule type="expression" dxfId="3444" priority="11">
      <formula>$S$40="сыграна"</formula>
    </cfRule>
  </conditionalFormatting>
  <conditionalFormatting sqref="I41:Q41">
    <cfRule type="expression" dxfId="3443" priority="12">
      <formula>$S$41="сыграна"</formula>
    </cfRule>
  </conditionalFormatting>
  <conditionalFormatting sqref="I42:Q42">
    <cfRule type="expression" dxfId="3442" priority="13">
      <formula>$S$42="сыграна"</formula>
    </cfRule>
  </conditionalFormatting>
  <conditionalFormatting sqref="I43:Q43">
    <cfRule type="expression" dxfId="3441" priority="14">
      <formula>$S$43="сыграна"</formula>
    </cfRule>
  </conditionalFormatting>
  <conditionalFormatting sqref="I46:Q46">
    <cfRule type="expression" dxfId="3440" priority="17">
      <formula>$S$46="сыграна"</formula>
    </cfRule>
  </conditionalFormatting>
  <conditionalFormatting sqref="I47:Q47">
    <cfRule type="expression" dxfId="3439" priority="18">
      <formula>$S$47="сыграна"</formula>
    </cfRule>
  </conditionalFormatting>
  <conditionalFormatting sqref="I48:Q48">
    <cfRule type="expression" dxfId="3438" priority="19">
      <formula>$S$48="сыграна"</formula>
    </cfRule>
  </conditionalFormatting>
  <conditionalFormatting sqref="I49:Q49">
    <cfRule type="expression" dxfId="3437" priority="20">
      <formula>$S$49="сыграна"</formula>
    </cfRule>
  </conditionalFormatting>
  <conditionalFormatting sqref="I50:Q50">
    <cfRule type="expression" dxfId="3436" priority="21">
      <formula>$S$50="сыграна"</formula>
    </cfRule>
  </conditionalFormatting>
  <conditionalFormatting sqref="I51:Q51">
    <cfRule type="expression" dxfId="3435" priority="22">
      <formula>$S$51="сыграна"</formula>
    </cfRule>
  </conditionalFormatting>
  <conditionalFormatting sqref="I52:Q52">
    <cfRule type="expression" dxfId="3434" priority="23">
      <formula>$S$52="сыграна"</formula>
    </cfRule>
  </conditionalFormatting>
  <conditionalFormatting sqref="I53:Q53">
    <cfRule type="expression" dxfId="3433" priority="24">
      <formula>$S$53="сыграна"</formula>
    </cfRule>
  </conditionalFormatting>
  <conditionalFormatting sqref="I54:Q54">
    <cfRule type="expression" dxfId="3432" priority="25">
      <formula>$S$54="сыграна"</formula>
    </cfRule>
  </conditionalFormatting>
  <conditionalFormatting sqref="I55:Q55">
    <cfRule type="expression" dxfId="3431" priority="26">
      <formula>$S$55="сыграна"</formula>
    </cfRule>
  </conditionalFormatting>
  <conditionalFormatting sqref="I33:R33 P10:P12 L22:L24">
    <cfRule type="expression" dxfId="3430" priority="31">
      <formula>$S$33="встреча играется"</formula>
    </cfRule>
  </conditionalFormatting>
  <conditionalFormatting sqref="I33:R33">
    <cfRule type="expression" dxfId="3429" priority="4">
      <formula>$S$33="сыграна"</formula>
    </cfRule>
  </conditionalFormatting>
  <conditionalFormatting sqref="I34:R34 O13:O15 M19:M21">
    <cfRule type="expression" dxfId="3428" priority="32">
      <formula>$S$34="встреча играется"</formula>
    </cfRule>
  </conditionalFormatting>
  <conditionalFormatting sqref="I34:R34">
    <cfRule type="expression" dxfId="3427" priority="5">
      <formula>$S$34="сыграна"</formula>
    </cfRule>
  </conditionalFormatting>
  <conditionalFormatting sqref="I35:R35 Q7:Q9 K25:K27">
    <cfRule type="expression" dxfId="3426" priority="33">
      <formula>$S$35="встреча играется"</formula>
    </cfRule>
  </conditionalFormatting>
  <conditionalFormatting sqref="I36:R36 R16:R18 N28:N30">
    <cfRule type="expression" dxfId="3425" priority="34">
      <formula>$S$36="встреча играется"</formula>
    </cfRule>
  </conditionalFormatting>
  <conditionalFormatting sqref="I37:R37 O10:O12 L19:L21">
    <cfRule type="expression" dxfId="3424" priority="35">
      <formula>$S$37="встреча играется"</formula>
    </cfRule>
  </conditionalFormatting>
  <conditionalFormatting sqref="I38:R38 P7:P9 K22:K24">
    <cfRule type="expression" dxfId="3423" priority="36">
      <formula>$S$38="встреча играется"</formula>
    </cfRule>
  </conditionalFormatting>
  <conditionalFormatting sqref="I39:R39 R13:R15 M28:M30">
    <cfRule type="expression" dxfId="3422" priority="37">
      <formula>$S$39="встреча играется"</formula>
    </cfRule>
  </conditionalFormatting>
  <conditionalFormatting sqref="I40:R40 Q16:Q18 N25:N27">
    <cfRule type="expression" dxfId="3421" priority="38">
      <formula>$S$40="встреча играется"</formula>
    </cfRule>
  </conditionalFormatting>
  <conditionalFormatting sqref="I41:R41 O7:O9 K19:K21">
    <cfRule type="expression" dxfId="3420" priority="39">
      <formula>$S$41="встреча играется"</formula>
    </cfRule>
  </conditionalFormatting>
  <conditionalFormatting sqref="I42:R42 R10:R12 L28:L30">
    <cfRule type="expression" dxfId="3419" priority="40">
      <formula>$S$42="встреча играется"</formula>
    </cfRule>
  </conditionalFormatting>
  <conditionalFormatting sqref="I43:R43 P16:P18 N22:N24">
    <cfRule type="expression" dxfId="3418" priority="41">
      <formula>$S$43="встреча играется"</formula>
    </cfRule>
  </conditionalFormatting>
  <conditionalFormatting sqref="I44:R44 Q13:Q15 M25:M27">
    <cfRule type="expression" dxfId="3417" priority="42">
      <formula>$S$44="встреча играется"</formula>
    </cfRule>
  </conditionalFormatting>
  <conditionalFormatting sqref="I44:R44">
    <cfRule type="expression" dxfId="3416" priority="15">
      <formula>$S$44="сыграна"</formula>
    </cfRule>
  </conditionalFormatting>
  <conditionalFormatting sqref="I45:R45 R7:R9 K28:K30">
    <cfRule type="expression" dxfId="3415" priority="43">
      <formula>$S$45="встреча играется"</formula>
    </cfRule>
  </conditionalFormatting>
  <conditionalFormatting sqref="I45:R45">
    <cfRule type="expression" dxfId="3414" priority="16">
      <formula>$S$45="сыграна"</formula>
    </cfRule>
  </conditionalFormatting>
  <conditionalFormatting sqref="I46:R46 O16:O18 N19:N21">
    <cfRule type="expression" dxfId="3413" priority="44">
      <formula>$S$46="встреча играется"</formula>
    </cfRule>
  </conditionalFormatting>
  <conditionalFormatting sqref="I47:R47 Q10:Q12 L25:L27">
    <cfRule type="expression" dxfId="3412" priority="45">
      <formula>$S$47="встреча играется"</formula>
    </cfRule>
  </conditionalFormatting>
  <conditionalFormatting sqref="I48:R48 P13:P15 M22:M24">
    <cfRule type="expression" dxfId="3411" priority="46">
      <formula>$S$48="встреча играется"</formula>
    </cfRule>
  </conditionalFormatting>
  <conditionalFormatting sqref="I49:R49 M7:M9 K13:K15">
    <cfRule type="expression" dxfId="3410" priority="47">
      <formula>$S$49="встреча играется"</formula>
    </cfRule>
  </conditionalFormatting>
  <conditionalFormatting sqref="I50:R50 N10:N12 L16:L18">
    <cfRule type="expression" dxfId="3409" priority="48">
      <formula>$S$50="встреча играется"</formula>
    </cfRule>
  </conditionalFormatting>
  <conditionalFormatting sqref="I51:R51 Q19:Q21 O25:O27">
    <cfRule type="expression" dxfId="3408" priority="49">
      <formula>$S$51="встреча играется"</formula>
    </cfRule>
  </conditionalFormatting>
  <conditionalFormatting sqref="I52:R52 R22:R24 P28:P30">
    <cfRule type="expression" dxfId="3407" priority="50">
      <formula>$S$52="встреча играется"</formula>
    </cfRule>
  </conditionalFormatting>
  <conditionalFormatting sqref="I53:R53 N7:N9 K16:K18">
    <cfRule type="expression" dxfId="3406" priority="51">
      <formula>$S$53="встреча играется"</formula>
    </cfRule>
  </conditionalFormatting>
  <conditionalFormatting sqref="I54:R54 M10:M12 L13:L15">
    <cfRule type="expression" dxfId="3405" priority="52">
      <formula>$S$54="встреча играется"</formula>
    </cfRule>
  </conditionalFormatting>
  <conditionalFormatting sqref="I55:R55 Q22:Q24 P25:P27">
    <cfRule type="expression" dxfId="3404" priority="27">
      <formula>$S$55="встреча играется"</formula>
    </cfRule>
  </conditionalFormatting>
  <conditionalFormatting sqref="I56:R56 R19:R21 O28:O30">
    <cfRule type="expression" dxfId="3403" priority="53">
      <formula>$S$56="встреча играется"</formula>
    </cfRule>
  </conditionalFormatting>
  <conditionalFormatting sqref="I56:R56">
    <cfRule type="expression" dxfId="3402" priority="3">
      <formula>$S$56="сыграна"</formula>
    </cfRule>
  </conditionalFormatting>
  <conditionalFormatting sqref="I57:R57 L7:L9 K10:K12">
    <cfRule type="expression" dxfId="3401" priority="54">
      <formula>$S$57="встреча играется"</formula>
    </cfRule>
  </conditionalFormatting>
  <conditionalFormatting sqref="I57:R57">
    <cfRule type="expression" dxfId="3400" priority="2">
      <formula>$S$57="сыграна"</formula>
    </cfRule>
  </conditionalFormatting>
  <conditionalFormatting sqref="I58:R58 N13:N15 M16:M18">
    <cfRule type="expression" dxfId="3399" priority="55">
      <formula>$S$58="встреча играется"</formula>
    </cfRule>
  </conditionalFormatting>
  <conditionalFormatting sqref="I58:R58">
    <cfRule type="expression" dxfId="3398" priority="28">
      <formula>$S$58="сыграна"</formula>
    </cfRule>
  </conditionalFormatting>
  <conditionalFormatting sqref="I59:R59 P19:P21 O22:O24">
    <cfRule type="expression" dxfId="3397" priority="56">
      <formula>$S$59="встреча играется"</formula>
    </cfRule>
  </conditionalFormatting>
  <conditionalFormatting sqref="I59:R59">
    <cfRule type="expression" dxfId="3396" priority="29">
      <formula>$S$59="сыграна"</formula>
    </cfRule>
  </conditionalFormatting>
  <conditionalFormatting sqref="I60:R60 R25:R27 Q28:Q30">
    <cfRule type="expression" dxfId="3395" priority="57">
      <formula>$S$60="встреча играется"</formula>
    </cfRule>
  </conditionalFormatting>
  <conditionalFormatting sqref="I60:R60">
    <cfRule type="expression" dxfId="3394" priority="30">
      <formula>$S$60="сыграна"</formula>
    </cfRule>
  </conditionalFormatting>
  <conditionalFormatting sqref="J7:J30">
    <cfRule type="endsWith" dxfId="3393" priority="1" operator="endsWith" text="+">
      <formula>RIGHT((J7),LEN("+"))=("+")</formula>
    </cfRule>
  </conditionalFormatting>
  <dataValidations count="1">
    <dataValidation type="list" allowBlank="1" sqref="P33:P60" xr:uid="{00000000-0002-0000-0500-000000000000}">
      <formula1>А5!Список_счета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148</v>
      </c>
      <c r="E7" s="23"/>
      <c r="F7" s="69"/>
      <c r="G7" s="141">
        <v>1</v>
      </c>
      <c r="H7" s="112"/>
      <c r="I7" s="112">
        <v>7</v>
      </c>
      <c r="J7" s="115" t="s">
        <v>149</v>
      </c>
      <c r="K7" s="144"/>
      <c r="L7" s="24" t="str">
        <f>IF(LEFT(P57,1)="L",0,(IF(P57="","",(IF(LEFT(P57,1)&gt;RIGHT(P57,1),2,1)))))</f>
        <v/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1</v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7</v>
      </c>
      <c r="T7" s="149"/>
      <c r="U7" s="96" t="s">
        <v>15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68" t="s">
        <v>150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2:3</v>
      </c>
      <c r="N8" s="28" t="str">
        <f>IF(RIGHT(P53,1)="W",$M$4&amp;":0(W)",IF(RIGHT(P53,1)="L","0:"&amp;$M$4&amp;"(L)",IF(P53="","",RIGHT(P53,1)&amp;":"&amp;LEFT(P53,1))))</f>
        <v>2:3</v>
      </c>
      <c r="O8" s="29" t="str">
        <f>IF(LEFT(P41,1)="W",$M$4&amp;":0(W)",IF(LEFT(P41,1)="L","0:"&amp;$M$4&amp;"(L)",IF(P41="","",P41)))</f>
        <v>2:3</v>
      </c>
      <c r="P8" s="28" t="str">
        <f>IF(RIGHT(P38,1)="W",$M$4&amp;":0(W)",IF(RIGHT(P38,1)="L","0:"&amp;$M$4&amp;"(L)",IF(P38="","",RIGHT(P38,1)&amp;":"&amp;LEFT(P38,1))))</f>
        <v>0:3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>0:3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151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152</v>
      </c>
      <c r="E10" s="23"/>
      <c r="F10" s="69"/>
      <c r="G10" s="118">
        <v>2</v>
      </c>
      <c r="H10" s="112"/>
      <c r="I10" s="112">
        <v>8</v>
      </c>
      <c r="J10" s="115" t="s">
        <v>150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149"/>
      <c r="U10" s="96" t="s">
        <v>17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153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154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155</v>
      </c>
      <c r="E13" s="23"/>
      <c r="F13" s="69"/>
      <c r="G13" s="118">
        <v>3</v>
      </c>
      <c r="H13" s="112"/>
      <c r="I13" s="112"/>
      <c r="J13" s="115" t="s">
        <v>156</v>
      </c>
      <c r="K13" s="34">
        <f>IF(RIGHT(P49,1)="L",0,(IF(P49="","",(IF(RIGHT(P49,1)&gt;LEFT(P49,1),2,1)))))</f>
        <v>2</v>
      </c>
      <c r="L13" s="24" t="str">
        <f>IF(LEFT(P54,1)="L",0,(IF(P54="","",(IF(LEFT(P54,1)&gt;RIGHT(P54,1),2,1)))))</f>
        <v/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9</v>
      </c>
      <c r="T13" s="149"/>
      <c r="U13" s="96" t="s">
        <v>14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157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3:2</v>
      </c>
      <c r="L14" s="28" t="str">
        <f>IF(LEFT(P54,1)="W",$M$4&amp;":0(W)",IF(LEFT(P54,1)="L","0:"&amp;$M$4&amp;"(L)",IF(P54="","",P54)))</f>
        <v/>
      </c>
      <c r="M14" s="94"/>
      <c r="N14" s="27" t="str">
        <f>IF(LEFT(P58,1)="W",$M$4&amp;":0(W)",IF(LEFT(P58,1)="L","0:"&amp;$M$4&amp;"(L)",IF(P58="","",P58)))</f>
        <v>2:3</v>
      </c>
      <c r="O14" s="29" t="str">
        <f>IF(LEFT(P34,1)="W",$M$4&amp;":0(W)",IF(LEFT(P34,1)="L","0:"&amp;$M$4&amp;"(L)",IF(P34="","",P34)))</f>
        <v>1:3</v>
      </c>
      <c r="P14" s="28" t="str">
        <f>IF(RIGHT(P48,1)="W",$M$4&amp;":0(W)",IF(RIGHT(P48,1)="L","0:"&amp;$M$4&amp;"(L)",IF(P48="","",RIGHT(P48,1)&amp;":"&amp;LEFT(P48,1))))</f>
        <v>3:2</v>
      </c>
      <c r="Q14" s="27" t="str">
        <f>IF(LEFT(P44,1)="W",$M$4&amp;":0(W)",IF(LEFT(P44,1)="L","0:"&amp;$M$4&amp;"(L)",IF(P44="","",P44)))</f>
        <v>3:1</v>
      </c>
      <c r="R14" s="30" t="str">
        <f>IF(RIGHT(P39,1)="W",$M$4&amp;":0(W)",IF(RIGHT(P39,1)="L","0:"&amp;$M$4&amp;"(L)",IF(P39="","",RIGHT(P39,1)&amp;":"&amp;LEFT(P39,1))))</f>
        <v>1:3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 t="s">
        <v>158</v>
      </c>
      <c r="I16" s="112">
        <v>9</v>
      </c>
      <c r="J16" s="115" t="s">
        <v>159</v>
      </c>
      <c r="K16" s="34">
        <f>IF(LEFT(P53,1)="L",0,(IF(P53="","",(IF(LEFT(P53,1)&gt;RIGHT(P53,1),2,1)))))</f>
        <v>2</v>
      </c>
      <c r="L16" s="24" t="str">
        <f>IF(RIGHT(P50,1)="L",0,(IF(P50="","",(IF(RIGHT(P50,1)&gt;LEFT(P50,1),2,1)))))</f>
        <v/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11</v>
      </c>
      <c r="T16" s="149"/>
      <c r="U16" s="96" t="s">
        <v>11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3:2</v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>3:2</v>
      </c>
      <c r="N17" s="94"/>
      <c r="O17" s="36" t="str">
        <f>IF(RIGHT(P46,1)="W",$M$4&amp;":0(W)",IF(RIGHT(P46,1)="L","0:"&amp;$M$4&amp;"(L)",IF(P46="","",RIGHT(P46,1)&amp;":"&amp;LEFT(P46,1))))</f>
        <v>3:2</v>
      </c>
      <c r="P17" s="27" t="str">
        <f>IF(LEFT(P43,1)="W",$M$4&amp;":0(W)",IF(LEFT(P43,1)="L","0:"&amp;$M$4&amp;"(L)",IF(P43="","",P43)))</f>
        <v>2:3</v>
      </c>
      <c r="Q17" s="28" t="str">
        <f>IF(RIGHT(P40,1)="W",$M$4&amp;":0(W)",IF(RIGHT(P40,1)="L","0:"&amp;$M$4&amp;"(L)",IF(P40="","",RIGHT(P40,1)&amp;":"&amp;LEFT(P40,1))))</f>
        <v>3:1</v>
      </c>
      <c r="R17" s="37" t="str">
        <f>IF(LEFT(P36,1)="W",$M$4&amp;":0(W)",IF(LEFT(P36,1)="L","0:"&amp;$M$4&amp;"(L)",IF(P36="","",P36)))</f>
        <v>3:2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 t="s">
        <v>22</v>
      </c>
      <c r="I19" s="112"/>
      <c r="J19" s="115" t="s">
        <v>160</v>
      </c>
      <c r="K19" s="34">
        <f>IF(RIGHT(P41,1)="L",0,(IF(P41="","",(IF(RIGHT(P41,1)&gt;LEFT(P41,1),2,1)))))</f>
        <v>2</v>
      </c>
      <c r="L19" s="24" t="str">
        <f>IF(LEFT(P37,1)="L",0,(IF(P37="","",(IF(LEFT(P37,1)&gt;RIGHT(P37,1),2,1)))))</f>
        <v/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10</v>
      </c>
      <c r="T19" s="149"/>
      <c r="U19" s="96" t="s">
        <v>12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3:2</v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>3:1</v>
      </c>
      <c r="N20" s="27" t="str">
        <f>IF(LEFT(P46,1)="W",$M$4&amp;":0(W)",IF(LEFT(P46,1)="L","0:"&amp;$M$4&amp;"(L)",IF(P46="","",P46)))</f>
        <v>2:3</v>
      </c>
      <c r="O20" s="147"/>
      <c r="P20" s="27" t="str">
        <f>IF(LEFT(P59,1)="W",$M$4&amp;":0(W)",IF(LEFT(P59,1)="L","0:"&amp;$M$4&amp;"(L)",IF(P59="","",P59)))</f>
        <v>2:3</v>
      </c>
      <c r="Q20" s="27" t="str">
        <f>IF(LEFT(P51,1)="W",$M$4&amp;":0(W)",IF(LEFT(P51,1)="L","0:"&amp;$M$4&amp;"(L)",IF(P51="","",P51)))</f>
        <v>3:0</v>
      </c>
      <c r="R20" s="30" t="str">
        <f>IF(RIGHT(P56,1)="W",$M$4&amp;":0(W)",IF(RIGHT(P56,1)="L","0:"&amp;$M$4&amp;"(L)",IF(P56="","",RIGHT(P56,1)&amp;":"&amp;LEFT(P56,1))))</f>
        <v>3:0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 t="s">
        <v>22</v>
      </c>
      <c r="I22" s="112">
        <v>12</v>
      </c>
      <c r="J22" s="115" t="s">
        <v>161</v>
      </c>
      <c r="K22" s="34">
        <f>IF(LEFT(P38,1)="L",0,(IF(P38="","",(IF(LEFT(P38,1)&gt;RIGHT(P38,1),2,1)))))</f>
        <v>2</v>
      </c>
      <c r="L22" s="24" t="str">
        <f>IF(RIGHT(P33,1)="L",0,(IF(P33="","",(IF(RIGHT(P33,1)&gt;LEFT(P33,1),2,1)))))</f>
        <v/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11</v>
      </c>
      <c r="T22" s="149"/>
      <c r="U22" s="96" t="s">
        <v>10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3:0</v>
      </c>
      <c r="L23" s="28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>2:3</v>
      </c>
      <c r="N23" s="28" t="str">
        <f>IF(RIGHT(P43,1)="W",$M$4&amp;":0(W)",IF(RIGHT(P43,1)="L","0:"&amp;$M$4&amp;"(L)",IF(P43="","",RIGHT(P43,1)&amp;":"&amp;LEFT(P43,1))))</f>
        <v>3:2</v>
      </c>
      <c r="O23" s="36" t="str">
        <f>IF(RIGHT(P59,1)="W",$M$4&amp;":0(W)",IF(RIGHT(P59,1)="L","0:"&amp;$M$4&amp;"(L)",IF(P59="","",RIGHT(P59,1)&amp;":"&amp;LEFT(P59,1))))</f>
        <v>3:2</v>
      </c>
      <c r="P23" s="94"/>
      <c r="Q23" s="28" t="str">
        <f>IF(RIGHT(P55,1)="W",$M$4&amp;":0(W)",IF(RIGHT(P55,1)="L","0:"&amp;$M$4&amp;"(L)",IF(P55="","",RIGHT(P55,1)&amp;":"&amp;LEFT(P55,1))))</f>
        <v>3:0</v>
      </c>
      <c r="R23" s="37" t="str">
        <f>IF(LEFT(P52,1)="W",$M$4&amp;":0(W)",IF(LEFT(P52,1)="L","0:"&amp;$M$4&amp;"(L)",IF(P52="","",P52)))</f>
        <v>3:0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>
        <v>3</v>
      </c>
      <c r="J25" s="115" t="s">
        <v>162</v>
      </c>
      <c r="K25" s="34">
        <f>IF(RIGHT(P35,1)="L",0,(IF(P35="","",(IF(RIGHT(P35,1)&gt;LEFT(P35,1),2,1)))))</f>
        <v>1</v>
      </c>
      <c r="L25" s="24" t="str">
        <f>IF(LEFT(P47,1)="L",0,(IF(P47="","",(IF(LEFT(P47,1)&gt;RIGHT(P47,1),2,1)))))</f>
        <v/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1</v>
      </c>
      <c r="S25" s="90">
        <f>IF((AND(COUNTIF(J7:J30,"&gt;""")&gt;2,COUNTIF(P33:P60,"&gt;""")&gt;0)),SUM(K25,L25,M25,N25,O25,P25,Q25,R25),"")</f>
        <v>6</v>
      </c>
      <c r="T25" s="149"/>
      <c r="U25" s="96" t="s">
        <v>16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>1:3</v>
      </c>
      <c r="N26" s="27" t="str">
        <f>IF(LEFT(P40,1)="W",$M$4&amp;":0(W)",IF(LEFT(P40,1)="L","0:"&amp;$M$4&amp;"(L)",IF(P40="","",P40)))</f>
        <v>1:3</v>
      </c>
      <c r="O26" s="36" t="str">
        <f>IF(RIGHT(P51,1)="W",$M$4&amp;":0(W)",IF(RIGHT(P51,1)="L","0:"&amp;$M$4&amp;"(L)",IF(P51="","",RIGHT(P51,1)&amp;":"&amp;LEFT(P51,1))))</f>
        <v>0:3</v>
      </c>
      <c r="P26" s="29" t="str">
        <f>IF(LEFT(P55,1)="W",$M$4&amp;":0(W)",IF(LEFT(P55,1)="L","0:"&amp;$M$4&amp;"(L)",IF(P55="","",P55)))</f>
        <v>0:3</v>
      </c>
      <c r="Q26" s="94"/>
      <c r="R26" s="37" t="str">
        <f>IF(LEFT(P60,1)="W",$M$4&amp;":0(W)",IF(LEFT(P60,1)="L","0:"&amp;$M$4&amp;"(L)",IF(P60="","",P60)))</f>
        <v>0:3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 t="s">
        <v>22</v>
      </c>
      <c r="I28" s="112"/>
      <c r="J28" s="115" t="s">
        <v>163</v>
      </c>
      <c r="K28" s="34">
        <f>IF(LEFT(P45,1)="L",0,(IF(P45="","",(IF(LEFT(P45,1)&gt;RIGHT(P45,1),2,1)))))</f>
        <v>2</v>
      </c>
      <c r="L28" s="24" t="str">
        <f>IF(RIGHT(P42,1)="L",0,(IF(P42="","",(IF(RIGHT(P42,1)&gt;LEFT(P42,1),2,1)))))</f>
        <v/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9</v>
      </c>
      <c r="T28" s="149"/>
      <c r="U28" s="96" t="s">
        <v>13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3:0</v>
      </c>
      <c r="L29" s="28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3:1</v>
      </c>
      <c r="N29" s="28" t="str">
        <f>IF(RIGHT(P36,1)="W",$M$4&amp;":0(W)",IF(RIGHT(P36,1)="L","0:"&amp;$M$4&amp;"(L)",IF(P36="","",RIGHT(P36,1)&amp;":"&amp;LEFT(P36,1))))</f>
        <v>2:3</v>
      </c>
      <c r="O29" s="29" t="str">
        <f>IF(LEFT(P56,1)="W",$M$4&amp;":0(W)",IF(LEFT(P56,1)="L","0:"&amp;$M$4&amp;"(L)",IF(P56="","",P56)))</f>
        <v>0:3</v>
      </c>
      <c r="P29" s="36" t="str">
        <f>IF(RIGHT(P52,1)="W",$M$4&amp;":0(W)",IF(RIGHT(P52,1)="L","0:"&amp;$M$4&amp;"(L)",IF(P52="","",RIGHT(P52,1)&amp;":"&amp;LEFT(P52,1))))</f>
        <v>0:3</v>
      </c>
      <c r="Q29" s="28" t="str">
        <f>IF(RIGHT(P60,1)="W",$M$4&amp;":0(W)",IF(RIGHT(P60,1)="L","0:"&amp;$M$4&amp;"(L)",IF(P60="","",RIGHT(P60,1)&amp;":"&amp;LEFT(P60,1))))</f>
        <v>3:0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IF(А6!Уч2="","",А6!Уч2)</f>
        <v>Кожабай Джамбул</v>
      </c>
      <c r="K33" s="53" t="str">
        <f t="shared" ref="K33:K60" si="0">"-"</f>
        <v>-</v>
      </c>
      <c r="L33" s="124" t="str">
        <f>IF(А6!Уч6="","",А6!Уч6)</f>
        <v>Чернозубов Николай+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28</v>
      </c>
      <c r="J34" s="57" t="str">
        <f>IF(А6!Уч3="","",А6!Уч3)</f>
        <v>Томашев Манат+</v>
      </c>
      <c r="K34" s="58" t="str">
        <f t="shared" si="0"/>
        <v>-</v>
      </c>
      <c r="L34" s="133" t="str">
        <f>IF(А6!Уч5="","",А6!Уч5)</f>
        <v>Терехин Александр+</v>
      </c>
      <c r="M34" s="134"/>
      <c r="N34" s="134"/>
      <c r="O34" s="135"/>
      <c r="P34" s="59" t="s">
        <v>41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29</v>
      </c>
      <c r="J35" s="61" t="str">
        <f>IF(А6!Уч1="","",А6!Уч1)</f>
        <v>Алиев Сагыныш+</v>
      </c>
      <c r="K35" s="62" t="str">
        <f t="shared" si="0"/>
        <v>-</v>
      </c>
      <c r="L35" s="136" t="str">
        <f>IF(А6!Уч7="","",А6!Уч7)</f>
        <v>Аманжолов Куат+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23</v>
      </c>
      <c r="J36" s="65" t="str">
        <f>IF(А6!Уч4="","",А6!Уч4)</f>
        <v>Ануарбеков Фаизкарим+</v>
      </c>
      <c r="K36" s="66" t="str">
        <f t="shared" si="0"/>
        <v>-</v>
      </c>
      <c r="L36" s="121" t="str">
        <f>IF(А6!Уч8="","",А6!Уч8)</f>
        <v>Абжанова Алия+</v>
      </c>
      <c r="M36" s="122"/>
      <c r="N36" s="122"/>
      <c r="O36" s="123"/>
      <c r="P36" s="67" t="s">
        <v>38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IF(А6!Уч5="","",А6!Уч5)</f>
        <v>Терехин Александр+</v>
      </c>
      <c r="K37" s="53" t="str">
        <f t="shared" si="0"/>
        <v>-</v>
      </c>
      <c r="L37" s="124" t="str">
        <f>IF(А6!Уч2="","",А6!Уч2)</f>
        <v>Кожабай Джамбул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28</v>
      </c>
      <c r="J38" s="57" t="str">
        <f>IF(А6!Уч6="","",А6!Уч6)</f>
        <v>Чернозубов Николай+</v>
      </c>
      <c r="K38" s="58" t="str">
        <f t="shared" si="0"/>
        <v>-</v>
      </c>
      <c r="L38" s="133" t="str">
        <f>IF(А6!Уч1="","",А6!Уч1)</f>
        <v>Алиев Сагыныш+</v>
      </c>
      <c r="M38" s="134"/>
      <c r="N38" s="134"/>
      <c r="O38" s="135"/>
      <c r="P38" s="59" t="s">
        <v>35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23</v>
      </c>
      <c r="J39" s="61" t="str">
        <f>IF(А6!Уч8="","",А6!Уч8)</f>
        <v>Абжанова Алия+</v>
      </c>
      <c r="K39" s="62" t="str">
        <f t="shared" si="0"/>
        <v>-</v>
      </c>
      <c r="L39" s="136" t="str">
        <f>IF(А6!Уч3="","",А6!Уч3)</f>
        <v>Томашев Манат+</v>
      </c>
      <c r="M39" s="137"/>
      <c r="N39" s="137"/>
      <c r="O39" s="138"/>
      <c r="P39" s="63" t="s">
        <v>37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28</v>
      </c>
      <c r="J40" s="65" t="str">
        <f>IF(А6!Уч7="","",А6!Уч7)</f>
        <v>Аманжолов Куат+</v>
      </c>
      <c r="K40" s="66" t="str">
        <f t="shared" si="0"/>
        <v>-</v>
      </c>
      <c r="L40" s="121" t="str">
        <f>IF(А6!Уч4="","",А6!Уч4)</f>
        <v>Ануарбеков Фаизкарим+</v>
      </c>
      <c r="M40" s="122"/>
      <c r="N40" s="122"/>
      <c r="O40" s="123"/>
      <c r="P40" s="67" t="s">
        <v>41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29</v>
      </c>
      <c r="J41" s="52" t="str">
        <f>IF(А6!Уч1="","",А6!Уч1)</f>
        <v>Алиев Сагыныш+</v>
      </c>
      <c r="K41" s="53" t="str">
        <f t="shared" si="0"/>
        <v>-</v>
      </c>
      <c r="L41" s="124" t="str">
        <f>IF(А6!Уч5="","",А6!Уч5)</f>
        <v>Терехин Александр+</v>
      </c>
      <c r="M41" s="125"/>
      <c r="N41" s="125"/>
      <c r="O41" s="126"/>
      <c r="P41" s="54" t="s">
        <v>42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IF(А6!Уч2="","",А6!Уч2)</f>
        <v>Кожабай Джамбул</v>
      </c>
      <c r="K42" s="58" t="str">
        <f t="shared" si="0"/>
        <v>-</v>
      </c>
      <c r="L42" s="133" t="str">
        <f>IF(А6!Уч8="","",А6!Уч8)</f>
        <v>Абжанова Алия+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30</v>
      </c>
      <c r="J43" s="61" t="str">
        <f>IF(А6!Уч4="","",А6!Уч4)</f>
        <v>Ануарбеков Фаизкарим+</v>
      </c>
      <c r="K43" s="62" t="str">
        <f t="shared" si="0"/>
        <v>-</v>
      </c>
      <c r="L43" s="136" t="str">
        <f>IF(А6!Уч6="","",А6!Уч6)</f>
        <v>Чернозубов Николай+</v>
      </c>
      <c r="M43" s="137"/>
      <c r="N43" s="137"/>
      <c r="O43" s="138"/>
      <c r="P43" s="63" t="s">
        <v>42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IF(А6!Уч3="","",А6!Уч3)</f>
        <v>Томашев Манат+</v>
      </c>
      <c r="K44" s="66" t="str">
        <f t="shared" si="0"/>
        <v>-</v>
      </c>
      <c r="L44" s="121" t="str">
        <f>IF(А6!Уч7="","",А6!Уч7)</f>
        <v>Аманжолов Куат+</v>
      </c>
      <c r="M44" s="122"/>
      <c r="N44" s="122"/>
      <c r="O44" s="123"/>
      <c r="P44" s="67" t="s">
        <v>37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27</v>
      </c>
      <c r="J45" s="52" t="str">
        <f>IF(А6!Уч8="","",А6!Уч8)</f>
        <v>Абжанова Алия+</v>
      </c>
      <c r="K45" s="53" t="str">
        <f t="shared" si="0"/>
        <v>-</v>
      </c>
      <c r="L45" s="124" t="str">
        <f>IF(А6!Уч1="","",А6!Уч1)</f>
        <v>Алиев Сагыныш+</v>
      </c>
      <c r="M45" s="125"/>
      <c r="N45" s="125"/>
      <c r="O45" s="126"/>
      <c r="P45" s="54" t="s">
        <v>35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24</v>
      </c>
      <c r="J46" s="57" t="str">
        <f>IF(А6!Уч5="","",А6!Уч5)</f>
        <v>Терехин Александр+</v>
      </c>
      <c r="K46" s="58" t="str">
        <f t="shared" si="0"/>
        <v>-</v>
      </c>
      <c r="L46" s="133" t="str">
        <f>IF(А6!Уч4="","",А6!Уч4)</f>
        <v>Ануарбеков Фаизкарим+</v>
      </c>
      <c r="M46" s="134"/>
      <c r="N46" s="134"/>
      <c r="O46" s="135"/>
      <c r="P46" s="59" t="s">
        <v>42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IF(А6!Уч7="","",А6!Уч7)</f>
        <v>Аманжолов Куат+</v>
      </c>
      <c r="K47" s="62" t="str">
        <f t="shared" si="0"/>
        <v>-</v>
      </c>
      <c r="L47" s="136" t="str">
        <f>IF(А6!Уч2="","",А6!Уч2)</f>
        <v>Кожабай Джамбул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30</v>
      </c>
      <c r="J48" s="65" t="str">
        <f>IF(А6!Уч6="","",А6!Уч6)</f>
        <v>Чернозубов Николай+</v>
      </c>
      <c r="K48" s="66" t="str">
        <f t="shared" si="0"/>
        <v>-</v>
      </c>
      <c r="L48" s="121" t="str">
        <f>IF(А6!Уч3="","",А6!Уч3)</f>
        <v>Томашев Манат+</v>
      </c>
      <c r="M48" s="122"/>
      <c r="N48" s="122"/>
      <c r="O48" s="123"/>
      <c r="P48" s="67" t="s">
        <v>42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31</v>
      </c>
      <c r="J49" s="52" t="str">
        <f>IF(А6!Уч1="","",А6!Уч1)</f>
        <v>Алиев Сагыныш+</v>
      </c>
      <c r="K49" s="53" t="str">
        <f t="shared" si="0"/>
        <v>-</v>
      </c>
      <c r="L49" s="124" t="str">
        <f>IF(А6!Уч3="","",А6!Уч3)</f>
        <v>Томашев Манат+</v>
      </c>
      <c r="M49" s="125"/>
      <c r="N49" s="125"/>
      <c r="O49" s="126"/>
      <c r="P49" s="54" t="s">
        <v>42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IF(А6!Уч2="","",А6!Уч2)</f>
        <v>Кожабай Джамбул</v>
      </c>
      <c r="K50" s="58" t="str">
        <f t="shared" si="0"/>
        <v>-</v>
      </c>
      <c r="L50" s="133" t="str">
        <f>IF(А6!Уч4="","",А6!Уч4)</f>
        <v>Ануарбеков Фаизкарим+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27</v>
      </c>
      <c r="J51" s="61" t="str">
        <f>IF(А6!Уч5="","",А6!Уч5)</f>
        <v>Терехин Александр+</v>
      </c>
      <c r="K51" s="62" t="str">
        <f t="shared" si="0"/>
        <v>-</v>
      </c>
      <c r="L51" s="136" t="str">
        <f>IF(А6!Уч7="","",А6!Уч7)</f>
        <v>Аманжолов Куат+</v>
      </c>
      <c r="M51" s="137"/>
      <c r="N51" s="137"/>
      <c r="O51" s="138"/>
      <c r="P51" s="63" t="s">
        <v>35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30</v>
      </c>
      <c r="J52" s="65" t="str">
        <f>IF(А6!Уч6="","",А6!Уч6)</f>
        <v>Чернозубов Николай+</v>
      </c>
      <c r="K52" s="66" t="str">
        <f t="shared" si="0"/>
        <v>-</v>
      </c>
      <c r="L52" s="121" t="str">
        <f>IF(А6!Уч8="","",А6!Уч8)</f>
        <v>Абжанова Алия+</v>
      </c>
      <c r="M52" s="122"/>
      <c r="N52" s="122"/>
      <c r="O52" s="123"/>
      <c r="P52" s="67" t="s">
        <v>35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27</v>
      </c>
      <c r="J53" s="52" t="str">
        <f>IF(А6!Уч4="","",А6!Уч4)</f>
        <v>Ануарбеков Фаизкарим+</v>
      </c>
      <c r="K53" s="53" t="str">
        <f t="shared" si="0"/>
        <v>-</v>
      </c>
      <c r="L53" s="124" t="str">
        <f>IF(А6!Уч1="","",А6!Уч1)</f>
        <v>Алиев Сагыныш+</v>
      </c>
      <c r="M53" s="125"/>
      <c r="N53" s="125"/>
      <c r="O53" s="126"/>
      <c r="P53" s="54" t="s">
        <v>38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IF(А6!Уч3="","",А6!Уч3)</f>
        <v>Томашев Манат+</v>
      </c>
      <c r="K54" s="58" t="str">
        <f t="shared" si="0"/>
        <v>-</v>
      </c>
      <c r="L54" s="133" t="str">
        <f>IF(А6!Уч2="","",А6!Уч2)</f>
        <v>Кожабай Джамбул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27</v>
      </c>
      <c r="J55" s="61" t="str">
        <f>IF(А6!Уч7="","",А6!Уч7)</f>
        <v>Аманжолов Куат+</v>
      </c>
      <c r="K55" s="62" t="str">
        <f t="shared" si="0"/>
        <v>-</v>
      </c>
      <c r="L55" s="136" t="str">
        <f>IF(А6!Уч6="","",А6!Уч6)</f>
        <v>Чернозубов Николай+</v>
      </c>
      <c r="M55" s="137"/>
      <c r="N55" s="137"/>
      <c r="O55" s="138"/>
      <c r="P55" s="63" t="s">
        <v>39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28</v>
      </c>
      <c r="J56" s="65" t="str">
        <f>IF(А6!Уч8="","",А6!Уч8)</f>
        <v>Абжанова Алия+</v>
      </c>
      <c r="K56" s="66" t="str">
        <f t="shared" si="0"/>
        <v>-</v>
      </c>
      <c r="L56" s="121" t="str">
        <f>IF(А6!Уч5="","",А6!Уч5)</f>
        <v>Терехин Александр+</v>
      </c>
      <c r="M56" s="122"/>
      <c r="N56" s="122"/>
      <c r="O56" s="123"/>
      <c r="P56" s="67" t="s">
        <v>39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IF(А6!Уч1="","",А6!Уч1)</f>
        <v>Алиев Сагыныш+</v>
      </c>
      <c r="K57" s="53" t="str">
        <f t="shared" si="0"/>
        <v>-</v>
      </c>
      <c r="L57" s="124" t="str">
        <f>IF(А6!Уч2="","",А6!Уч2)</f>
        <v>Кожабай Джамбул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27</v>
      </c>
      <c r="J58" s="57" t="str">
        <f>IF(А6!Уч3="","",А6!Уч3)</f>
        <v>Томашев Манат+</v>
      </c>
      <c r="K58" s="58" t="str">
        <f t="shared" si="0"/>
        <v>-</v>
      </c>
      <c r="L58" s="133" t="str">
        <f>IF(А6!Уч4="","",А6!Уч4)</f>
        <v>Ануарбеков Фаизкарим+</v>
      </c>
      <c r="M58" s="134"/>
      <c r="N58" s="134"/>
      <c r="O58" s="135"/>
      <c r="P58" s="59" t="s">
        <v>42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24</v>
      </c>
      <c r="J59" s="61" t="str">
        <f>IF(А6!Уч5="","",А6!Уч5)</f>
        <v>Терехин Александр+</v>
      </c>
      <c r="K59" s="62" t="str">
        <f t="shared" si="0"/>
        <v>-</v>
      </c>
      <c r="L59" s="136" t="str">
        <f>IF(А6!Уч6="","",А6!Уч6)</f>
        <v>Чернозубов Николай+</v>
      </c>
      <c r="M59" s="137"/>
      <c r="N59" s="137"/>
      <c r="O59" s="138"/>
      <c r="P59" s="63" t="s">
        <v>42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28</v>
      </c>
      <c r="J60" s="65" t="str">
        <f>IF(А6!Уч7="","",А6!Уч7)</f>
        <v>Аманжолов Куат+</v>
      </c>
      <c r="K60" s="66" t="str">
        <f t="shared" si="0"/>
        <v>-</v>
      </c>
      <c r="L60" s="121" t="str">
        <f>IF(А6!Уч8="","",А6!Уч8)</f>
        <v>Абжанова Алия+</v>
      </c>
      <c r="M60" s="122"/>
      <c r="N60" s="122"/>
      <c r="O60" s="123"/>
      <c r="P60" s="67" t="s">
        <v>39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392" priority="6">
      <formula>$S$35="сыграна"</formula>
    </cfRule>
  </conditionalFormatting>
  <conditionalFormatting sqref="I36:Q36">
    <cfRule type="expression" dxfId="3391" priority="7">
      <formula>$S$36="сыграна"</formula>
    </cfRule>
  </conditionalFormatting>
  <conditionalFormatting sqref="I37:Q37">
    <cfRule type="expression" dxfId="3390" priority="8">
      <formula>$S$37="сыграна"</formula>
    </cfRule>
  </conditionalFormatting>
  <conditionalFormatting sqref="I38:Q38">
    <cfRule type="expression" dxfId="3389" priority="9">
      <formula>$S$38="сыграна"</formula>
    </cfRule>
  </conditionalFormatting>
  <conditionalFormatting sqref="I39:Q39">
    <cfRule type="expression" dxfId="3388" priority="10">
      <formula>$S$39="сыграна"</formula>
    </cfRule>
  </conditionalFormatting>
  <conditionalFormatting sqref="I40:Q40">
    <cfRule type="expression" dxfId="3387" priority="11">
      <formula>$S$40="сыграна"</formula>
    </cfRule>
  </conditionalFormatting>
  <conditionalFormatting sqref="I41:Q41">
    <cfRule type="expression" dxfId="3386" priority="12">
      <formula>$S$41="сыграна"</formula>
    </cfRule>
  </conditionalFormatting>
  <conditionalFormatting sqref="I42:Q42">
    <cfRule type="expression" dxfId="3385" priority="13">
      <formula>$S$42="сыграна"</formula>
    </cfRule>
  </conditionalFormatting>
  <conditionalFormatting sqref="I43:Q43">
    <cfRule type="expression" dxfId="3384" priority="14">
      <formula>$S$43="сыграна"</formula>
    </cfRule>
  </conditionalFormatting>
  <conditionalFormatting sqref="I46:Q46">
    <cfRule type="expression" dxfId="3383" priority="17">
      <formula>$S$46="сыграна"</formula>
    </cfRule>
  </conditionalFormatting>
  <conditionalFormatting sqref="I47:Q47">
    <cfRule type="expression" dxfId="3382" priority="18">
      <formula>$S$47="сыграна"</formula>
    </cfRule>
  </conditionalFormatting>
  <conditionalFormatting sqref="I48:Q48">
    <cfRule type="expression" dxfId="3381" priority="19">
      <formula>$S$48="сыграна"</formula>
    </cfRule>
  </conditionalFormatting>
  <conditionalFormatting sqref="I49:Q49">
    <cfRule type="expression" dxfId="3380" priority="20">
      <formula>$S$49="сыграна"</formula>
    </cfRule>
  </conditionalFormatting>
  <conditionalFormatting sqref="I50:Q50">
    <cfRule type="expression" dxfId="3379" priority="21">
      <formula>$S$50="сыграна"</formula>
    </cfRule>
  </conditionalFormatting>
  <conditionalFormatting sqref="I51:Q51">
    <cfRule type="expression" dxfId="3378" priority="22">
      <formula>$S$51="сыграна"</formula>
    </cfRule>
  </conditionalFormatting>
  <conditionalFormatting sqref="I52:Q52">
    <cfRule type="expression" dxfId="3377" priority="23">
      <formula>$S$52="сыграна"</formula>
    </cfRule>
  </conditionalFormatting>
  <conditionalFormatting sqref="I53:Q53">
    <cfRule type="expression" dxfId="3376" priority="24">
      <formula>$S$53="сыграна"</formula>
    </cfRule>
  </conditionalFormatting>
  <conditionalFormatting sqref="I54:Q54">
    <cfRule type="expression" dxfId="3375" priority="25">
      <formula>$S$54="сыграна"</formula>
    </cfRule>
  </conditionalFormatting>
  <conditionalFormatting sqref="I55:Q55">
    <cfRule type="expression" dxfId="3374" priority="26">
      <formula>$S$55="сыграна"</formula>
    </cfRule>
  </conditionalFormatting>
  <conditionalFormatting sqref="I33:R33 P10:P12 L22:L24">
    <cfRule type="expression" dxfId="3373" priority="31">
      <formula>$S$33="встреча играется"</formula>
    </cfRule>
  </conditionalFormatting>
  <conditionalFormatting sqref="I33:R33">
    <cfRule type="expression" dxfId="3372" priority="4">
      <formula>$S$33="сыграна"</formula>
    </cfRule>
  </conditionalFormatting>
  <conditionalFormatting sqref="I34:R34 O13:O15 M19:M21">
    <cfRule type="expression" dxfId="3371" priority="32">
      <formula>$S$34="встреча играется"</formula>
    </cfRule>
  </conditionalFormatting>
  <conditionalFormatting sqref="I34:R34">
    <cfRule type="expression" dxfId="3370" priority="5">
      <formula>$S$34="сыграна"</formula>
    </cfRule>
  </conditionalFormatting>
  <conditionalFormatting sqref="I35:R35 Q7:Q9 K25:K27">
    <cfRule type="expression" dxfId="3369" priority="33">
      <formula>$S$35="встреча играется"</formula>
    </cfRule>
  </conditionalFormatting>
  <conditionalFormatting sqref="I36:R36 R16:R18 N28:N30">
    <cfRule type="expression" dxfId="3368" priority="34">
      <formula>$S$36="встреча играется"</formula>
    </cfRule>
  </conditionalFormatting>
  <conditionalFormatting sqref="I37:R37 O10:O12 L19:L21">
    <cfRule type="expression" dxfId="3367" priority="35">
      <formula>$S$37="встреча играется"</formula>
    </cfRule>
  </conditionalFormatting>
  <conditionalFormatting sqref="I38:R38 P7:P9 K22:K24">
    <cfRule type="expression" dxfId="3366" priority="36">
      <formula>$S$38="встреча играется"</formula>
    </cfRule>
  </conditionalFormatting>
  <conditionalFormatting sqref="I39:R39 R13:R15 M28:M30">
    <cfRule type="expression" dxfId="3365" priority="37">
      <formula>$S$39="встреча играется"</formula>
    </cfRule>
  </conditionalFormatting>
  <conditionalFormatting sqref="I40:R40 Q16:Q18 N25:N27">
    <cfRule type="expression" dxfId="3364" priority="38">
      <formula>$S$40="встреча играется"</formula>
    </cfRule>
  </conditionalFormatting>
  <conditionalFormatting sqref="I41:R41 O7:O9 K19:K21">
    <cfRule type="expression" dxfId="3363" priority="39">
      <formula>$S$41="встреча играется"</formula>
    </cfRule>
  </conditionalFormatting>
  <conditionalFormatting sqref="I42:R42 R10:R12 L28:L30">
    <cfRule type="expression" dxfId="3362" priority="40">
      <formula>$S$42="встреча играется"</formula>
    </cfRule>
  </conditionalFormatting>
  <conditionalFormatting sqref="I43:R43 P16:P18 N22:N24">
    <cfRule type="expression" dxfId="3361" priority="41">
      <formula>$S$43="встреча играется"</formula>
    </cfRule>
  </conditionalFormatting>
  <conditionalFormatting sqref="I44:R44 Q13:Q15 M25:M27">
    <cfRule type="expression" dxfId="3360" priority="42">
      <formula>$S$44="встреча играется"</formula>
    </cfRule>
  </conditionalFormatting>
  <conditionalFormatting sqref="I44:R44">
    <cfRule type="expression" dxfId="3359" priority="15">
      <formula>$S$44="сыграна"</formula>
    </cfRule>
  </conditionalFormatting>
  <conditionalFormatting sqref="I45:R45 R7:R9 K28:K30">
    <cfRule type="expression" dxfId="3358" priority="43">
      <formula>$S$45="встреча играется"</formula>
    </cfRule>
  </conditionalFormatting>
  <conditionalFormatting sqref="I45:R45">
    <cfRule type="expression" dxfId="3357" priority="16">
      <formula>$S$45="сыграна"</formula>
    </cfRule>
  </conditionalFormatting>
  <conditionalFormatting sqref="I46:R46 O16:O18 N19:N21">
    <cfRule type="expression" dxfId="3356" priority="44">
      <formula>$S$46="встреча играется"</formula>
    </cfRule>
  </conditionalFormatting>
  <conditionalFormatting sqref="I47:R47 Q10:Q12 L25:L27">
    <cfRule type="expression" dxfId="3355" priority="45">
      <formula>$S$47="встреча играется"</formula>
    </cfRule>
  </conditionalFormatting>
  <conditionalFormatting sqref="I48:R48 P13:P15 M22:M24">
    <cfRule type="expression" dxfId="3354" priority="46">
      <formula>$S$48="встреча играется"</formula>
    </cfRule>
  </conditionalFormatting>
  <conditionalFormatting sqref="I49:R49 M7:M9 K13:K15">
    <cfRule type="expression" dxfId="3353" priority="47">
      <formula>$S$49="встреча играется"</formula>
    </cfRule>
  </conditionalFormatting>
  <conditionalFormatting sqref="I50:R50 N10:N12 L16:L18">
    <cfRule type="expression" dxfId="3352" priority="48">
      <formula>$S$50="встреча играется"</formula>
    </cfRule>
  </conditionalFormatting>
  <conditionalFormatting sqref="I51:R51 Q19:Q21 O25:O27">
    <cfRule type="expression" dxfId="3351" priority="49">
      <formula>$S$51="встреча играется"</formula>
    </cfRule>
  </conditionalFormatting>
  <conditionalFormatting sqref="I52:R52 R22:R24 P28:P30">
    <cfRule type="expression" dxfId="3350" priority="50">
      <formula>$S$52="встреча играется"</formula>
    </cfRule>
  </conditionalFormatting>
  <conditionalFormatting sqref="I53:R53 N7:N9 K16:K18">
    <cfRule type="expression" dxfId="3349" priority="51">
      <formula>$S$53="встреча играется"</formula>
    </cfRule>
  </conditionalFormatting>
  <conditionalFormatting sqref="I54:R54 M10:M12 L13:L15">
    <cfRule type="expression" dxfId="3348" priority="52">
      <formula>$S$54="встреча играется"</formula>
    </cfRule>
  </conditionalFormatting>
  <conditionalFormatting sqref="I55:R55 Q22:Q24 P25:P27">
    <cfRule type="expression" dxfId="3347" priority="27">
      <formula>$S$55="встреча играется"</formula>
    </cfRule>
  </conditionalFormatting>
  <conditionalFormatting sqref="I56:R56 R19:R21 O28:O30">
    <cfRule type="expression" dxfId="3346" priority="53">
      <formula>$S$56="встреча играется"</formula>
    </cfRule>
  </conditionalFormatting>
  <conditionalFormatting sqref="I56:R56">
    <cfRule type="expression" dxfId="3345" priority="3">
      <formula>$S$56="сыграна"</formula>
    </cfRule>
  </conditionalFormatting>
  <conditionalFormatting sqref="I57:R57 L7:L9 K10:K12">
    <cfRule type="expression" dxfId="3344" priority="54">
      <formula>$S$57="встреча играется"</formula>
    </cfRule>
  </conditionalFormatting>
  <conditionalFormatting sqref="I57:R57">
    <cfRule type="expression" dxfId="3343" priority="2">
      <formula>$S$57="сыграна"</formula>
    </cfRule>
  </conditionalFormatting>
  <conditionalFormatting sqref="I58:R58 N13:N15 M16:M18">
    <cfRule type="expression" dxfId="3342" priority="55">
      <formula>$S$58="встреча играется"</formula>
    </cfRule>
  </conditionalFormatting>
  <conditionalFormatting sqref="I58:R58">
    <cfRule type="expression" dxfId="3341" priority="28">
      <formula>$S$58="сыграна"</formula>
    </cfRule>
  </conditionalFormatting>
  <conditionalFormatting sqref="I59:R59 P19:P21 O22:O24">
    <cfRule type="expression" dxfId="3340" priority="56">
      <formula>$S$59="встреча играется"</formula>
    </cfRule>
  </conditionalFormatting>
  <conditionalFormatting sqref="I59:R59">
    <cfRule type="expression" dxfId="3339" priority="29">
      <formula>$S$59="сыграна"</formula>
    </cfRule>
  </conditionalFormatting>
  <conditionalFormatting sqref="I60:R60 R25:R27 Q28:Q30">
    <cfRule type="expression" dxfId="3338" priority="57">
      <formula>$S$60="встреча играется"</formula>
    </cfRule>
  </conditionalFormatting>
  <conditionalFormatting sqref="I60:R60">
    <cfRule type="expression" dxfId="3337" priority="30">
      <formula>$S$60="сыграна"</formula>
    </cfRule>
  </conditionalFormatting>
  <conditionalFormatting sqref="J7:J30">
    <cfRule type="endsWith" dxfId="3336" priority="1" operator="endsWith" text="+">
      <formula>RIGHT((J7),LEN("+"))=("+")</formula>
    </cfRule>
  </conditionalFormatting>
  <dataValidations count="1">
    <dataValidation type="list" allowBlank="1" sqref="P33:P60" xr:uid="{00000000-0002-0000-0600-000000000000}">
      <formula1>А6!Список_счета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164</v>
      </c>
      <c r="E7" s="23"/>
      <c r="F7" s="69"/>
      <c r="G7" s="141">
        <v>1</v>
      </c>
      <c r="H7" s="112"/>
      <c r="I7" s="112"/>
      <c r="J7" s="115" t="s">
        <v>165</v>
      </c>
      <c r="K7" s="144"/>
      <c r="L7" s="24">
        <f>IF(LEFT(P57,1)="L",0,(IF(P57="","",(IF(LEFT(P57,1)&gt;RIGHT(P57,1),2,1)))))</f>
        <v>2</v>
      </c>
      <c r="M7" s="24" t="str">
        <f>IF(LEFT(P49,1)="L",0,(IF(P49="","",(IF(LEFT(P49,1)&gt;RIGHT(P49,1),2,1)))))</f>
        <v/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2</v>
      </c>
      <c r="Q7" s="24" t="str">
        <f>IF(LEFT(P35,1)="L",0,(IF(P35="","",(IF(LEFT(P35,1)&gt;RIGHT(P35,1),2,1)))))</f>
        <v/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9</v>
      </c>
      <c r="T7" s="93"/>
      <c r="U7" s="96" t="s">
        <v>10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166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3:0</v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>3:0</v>
      </c>
      <c r="O8" s="29" t="str">
        <f>IF(LEFT(P41,1)="W",$M$4&amp;":0(W)",IF(LEFT(P41,1)="L","0:"&amp;$M$4&amp;"(L)",IF(P41="","",P41)))</f>
        <v>2:3</v>
      </c>
      <c r="P8" s="28" t="str">
        <f>IF(RIGHT(P38,1)="W",$M$4&amp;":0(W)",IF(RIGHT(P38,1)="L","0:"&amp;$M$4&amp;"(L)",IF(P38="","",RIGHT(P38,1)&amp;":"&amp;LEFT(P38,1))))</f>
        <v>3:0</v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>3:0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167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168</v>
      </c>
      <c r="E10" s="23"/>
      <c r="F10" s="69"/>
      <c r="G10" s="118">
        <v>2</v>
      </c>
      <c r="H10" s="112"/>
      <c r="I10" s="112">
        <v>8</v>
      </c>
      <c r="J10" s="115" t="s">
        <v>169</v>
      </c>
      <c r="K10" s="34">
        <f>IF(RIGHT(P57,1)="L",0,(IF(P57="","",(IF(RIGHT(P57,1)&gt;LEFT(P57,1),2,1)))))</f>
        <v>1</v>
      </c>
      <c r="L10" s="145"/>
      <c r="M10" s="24" t="str">
        <f>IF(RIGHT(P54,1)="L",0,(IF(P54="","",(IF(RIGHT(P54,1)&gt;LEFT(P54,1),2,1)))))</f>
        <v/>
      </c>
      <c r="N10" s="24">
        <f>IF(LEFT(P50,1)="L",0,(IF(P50="","",(IF(LEFT(P50,1)&gt;RIGHT(P50,1),2,1)))))</f>
        <v>1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1</v>
      </c>
      <c r="Q10" s="24" t="str">
        <f>IF(RIGHT(P47,1)="L",0,(IF(P47="","",(IF(RIGHT(P47,1)&gt;LEFT(P47,1),2,1)))))</f>
        <v/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7</v>
      </c>
      <c r="T10" s="93">
        <f>8/4</f>
        <v>2</v>
      </c>
      <c r="U10" s="96" t="s">
        <v>12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170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0:3</v>
      </c>
      <c r="L11" s="94"/>
      <c r="M11" s="28" t="str">
        <f>IF(RIGHT(P54,1)="W",$M$4&amp;":0(W)",IF(RIGHT(P54,1)="L","0:"&amp;$M$4&amp;"(L)",IF(P54="","",RIGHT(P54,1)&amp;":"&amp;LEFT(P54,1))))</f>
        <v/>
      </c>
      <c r="N11" s="27" t="str">
        <f>IF(LEFT(P50,1)="W",$M$4&amp;":0(W)",IF(LEFT(P50,1)="L","0:"&amp;$M$4&amp;"(L)",IF(P50="","",P50)))</f>
        <v>2:3</v>
      </c>
      <c r="O11" s="36" t="str">
        <f>IF(RIGHT(P37,1)="W",$M$4&amp;":0(W)",IF(RIGHT(P37,1)="L","0:"&amp;$M$4&amp;"(L)",IF(P37="","",RIGHT(P37,1)&amp;":"&amp;LEFT(P37,1))))</f>
        <v>3:0</v>
      </c>
      <c r="P11" s="27" t="str">
        <f>IF(LEFT(P33,1)="W",$M$4&amp;":0(W)",IF(LEFT(P33,1)="L","0:"&amp;$M$4&amp;"(L)",IF(P33="","",P33)))</f>
        <v>2:3</v>
      </c>
      <c r="Q11" s="28" t="str">
        <f>IF(RIGHT(P47,1)="W",$M$4&amp;":0(W)",IF(RIGHT(P47,1)="L","0:"&amp;$M$4&amp;"(L)",IF(P47="","",RIGHT(P47,1)&amp;":"&amp;LEFT(P47,1))))</f>
        <v/>
      </c>
      <c r="R11" s="37" t="str">
        <f>IF(LEFT(P42,1)="W",$M$4&amp;":0(W)",IF(LEFT(P42,1)="L","0:"&amp;$M$4&amp;"(L)",IF(P42="","",P42)))</f>
        <v>3:1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171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172</v>
      </c>
      <c r="E13" s="23"/>
      <c r="F13" s="69"/>
      <c r="G13" s="118">
        <v>3</v>
      </c>
      <c r="H13" s="112"/>
      <c r="I13" s="112">
        <v>15</v>
      </c>
      <c r="J13" s="115" t="s">
        <v>167</v>
      </c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45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0</v>
      </c>
      <c r="T13" s="93"/>
      <c r="U13" s="96" t="s">
        <v>16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173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174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2</v>
      </c>
      <c r="M16" s="24" t="str">
        <f>IF(RIGHT(P58,1)="L",0,(IF(P58="","",(IF(RIGHT(P58,1)&gt;LEFT(P58,1),2,1)))))</f>
        <v/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2</v>
      </c>
      <c r="Q16" s="24" t="str">
        <f>IF(RIGHT(P40,1)="L",0,(IF(P40="","",(IF(RIGHT(P40,1)&gt;LEFT(P40,1),2,1)))))</f>
        <v/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7</v>
      </c>
      <c r="T16" s="93">
        <f>5/8</f>
        <v>0.625</v>
      </c>
      <c r="U16" s="96" t="s">
        <v>15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>3:2</v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>0:3</v>
      </c>
      <c r="P17" s="27" t="str">
        <f>IF(LEFT(P43,1)="W",$M$4&amp;":0(W)",IF(LEFT(P43,1)="L","0:"&amp;$M$4&amp;"(L)",IF(P43="","",P43)))</f>
        <v>3:0</v>
      </c>
      <c r="Q17" s="28" t="str">
        <f>IF(RIGHT(P40,1)="W",$M$4&amp;":0(W)",IF(RIGHT(P40,1)="L","0:"&amp;$M$4&amp;"(L)",IF(P40="","",RIGHT(P40,1)&amp;":"&amp;LEFT(P40,1))))</f>
        <v/>
      </c>
      <c r="R17" s="37" t="str">
        <f>IF(LEFT(P36,1)="W",$M$4&amp;":0(W)",IF(LEFT(P36,1)="L","0:"&amp;$M$4&amp;"(L)",IF(P36="","",P36)))</f>
        <v>2:3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>
        <v>6</v>
      </c>
      <c r="J19" s="115" t="s">
        <v>175</v>
      </c>
      <c r="K19" s="34">
        <f>IF(RIGHT(P41,1)="L",0,(IF(P41="","",(IF(RIGHT(P41,1)&gt;LEFT(P41,1),2,1)))))</f>
        <v>2</v>
      </c>
      <c r="L19" s="24">
        <f>IF(LEFT(P37,1)="L",0,(IF(P37="","",(IF(LEFT(P37,1)&gt;RIGHT(P37,1),2,1)))))</f>
        <v>1</v>
      </c>
      <c r="M19" s="24" t="str">
        <f>IF(RIGHT(P34,1)="L",0,(IF(P34="","",(IF(RIGHT(P34,1)&gt;LEFT(P34,1),2,1)))))</f>
        <v/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 t="str">
        <f>IF(LEFT(P51,1)="L",0,(IF(P51="","",(IF(LEFT(P51,1)&gt;RIGHT(P51,1),2,1)))))</f>
        <v/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7</v>
      </c>
      <c r="T19" s="93">
        <f>5/6</f>
        <v>0.83333333333333337</v>
      </c>
      <c r="U19" s="96" t="s">
        <v>14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3:2</v>
      </c>
      <c r="L20" s="27" t="str">
        <f>IF(LEFT(P37,1)="W",$M$4&amp;":0(W)",IF(LEFT(P37,1)="L","0:"&amp;$M$4&amp;"(L)",IF(P37="","",P37)))</f>
        <v>0:3</v>
      </c>
      <c r="M20" s="28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>3:0</v>
      </c>
      <c r="O20" s="147"/>
      <c r="P20" s="27" t="str">
        <f>IF(LEFT(P59,1)="W",$M$4&amp;":0(W)",IF(LEFT(P59,1)="L","0:"&amp;$M$4&amp;"(L)",IF(P59="","",P59)))</f>
        <v>1:3</v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>2:3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>
        <v>2</v>
      </c>
      <c r="J22" s="115" t="s">
        <v>176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2</v>
      </c>
      <c r="M22" s="24" t="str">
        <f>IF(LEFT(P48,1)="L",0,(IF(P48="","",(IF(LEFT(P48,1)&gt;RIGHT(P48,1),2,1)))))</f>
        <v/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 t="str">
        <f>IF(RIGHT(P55,1)="L",0,(IF(P55="","",(IF(RIGHT(P55,1)&gt;LEFT(P55,1),2,1)))))</f>
        <v/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8</v>
      </c>
      <c r="T22" s="93"/>
      <c r="U22" s="96" t="s">
        <v>11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0:3</v>
      </c>
      <c r="L23" s="28" t="str">
        <f>IF(RIGHT(P33,1)="W",$M$4&amp;":0(W)",IF(RIGHT(P33,1)="L","0:"&amp;$M$4&amp;"(L)",IF(P33="","",RIGHT(P33,1)&amp;":"&amp;LEFT(P33,1))))</f>
        <v>3:2</v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>0:3</v>
      </c>
      <c r="O23" s="36" t="str">
        <f>IF(RIGHT(P59,1)="W",$M$4&amp;":0(W)",IF(RIGHT(P59,1)="L","0:"&amp;$M$4&amp;"(L)",IF(P59="","",RIGHT(P59,1)&amp;":"&amp;LEFT(P59,1))))</f>
        <v>3:1</v>
      </c>
      <c r="P23" s="94"/>
      <c r="Q23" s="28" t="str">
        <f>IF(RIGHT(P55,1)="W",$M$4&amp;":0(W)",IF(RIGHT(P55,1)="L","0:"&amp;$M$4&amp;"(L)",IF(P55="","",RIGHT(P55,1)&amp;":"&amp;LEFT(P55,1))))</f>
        <v/>
      </c>
      <c r="R23" s="37" t="str">
        <f>IF(LEFT(P52,1)="W",$M$4&amp;":0(W)",IF(LEFT(P52,1)="L","0:"&amp;$M$4&amp;"(L)",IF(P52="","",P52)))</f>
        <v>3:1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172</v>
      </c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0</v>
      </c>
      <c r="T25" s="93"/>
      <c r="U25" s="96" t="s">
        <v>17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177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 t="str">
        <f>IF(LEFT(P39,1)="L",0,(IF(P39="","",(IF(LEFT(P39,1)&gt;RIGHT(P39,1),2,1)))))</f>
        <v/>
      </c>
      <c r="N28" s="24">
        <f>IF(RIGHT(P36,1)="L",0,(IF(P36="","",(IF(RIGHT(P36,1)&gt;LEFT(P36,1),2,1)))))</f>
        <v>2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1</v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7</v>
      </c>
      <c r="T28" s="93">
        <f>7/7</f>
        <v>1</v>
      </c>
      <c r="U28" s="96" t="s">
        <v>13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0:3</v>
      </c>
      <c r="L29" s="28" t="str">
        <f>IF(RIGHT(P42,1)="W",$M$4&amp;":0(W)",IF(RIGHT(P42,1)="L","0:"&amp;$M$4&amp;"(L)",IF(P42="","",RIGHT(P42,1)&amp;":"&amp;LEFT(P42,1))))</f>
        <v>1:3</v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>3:2</v>
      </c>
      <c r="O29" s="29" t="str">
        <f>IF(LEFT(P56,1)="W",$M$4&amp;":0(W)",IF(LEFT(P56,1)="L","0:"&amp;$M$4&amp;"(L)",IF(P56="","",P56)))</f>
        <v>3:2</v>
      </c>
      <c r="P29" s="36" t="str">
        <f>IF(RIGHT(P52,1)="W",$M$4&amp;":0(W)",IF(RIGHT(P52,1)="L","0:"&amp;$M$4&amp;"(L)",IF(P52="","",RIGHT(P52,1)&amp;":"&amp;LEFT(P52,1))))</f>
        <v>1:3</v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30</v>
      </c>
      <c r="J33" s="52" t="str">
        <f>IF(А7!Уч2="","",А7!Уч2)</f>
        <v>Утеулов Алиби+</v>
      </c>
      <c r="K33" s="53" t="str">
        <f t="shared" ref="K33:K60" si="0">"-"</f>
        <v>-</v>
      </c>
      <c r="L33" s="124" t="str">
        <f>IF(А7!Уч6="","",А7!Уч6)</f>
        <v>Ернурулы Алмас+</v>
      </c>
      <c r="M33" s="125"/>
      <c r="N33" s="125"/>
      <c r="O33" s="126"/>
      <c r="P33" s="54" t="s">
        <v>42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IF(А7!Уч3="","",А7!Уч3)</f>
        <v>Такабаев Мади</v>
      </c>
      <c r="K34" s="58" t="str">
        <f t="shared" si="0"/>
        <v>-</v>
      </c>
      <c r="L34" s="133" t="str">
        <f>IF(А7!Уч5="","",А7!Уч5)</f>
        <v>Пак Александр+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IF(А7!Уч1="","",А7!Уч1)</f>
        <v>Садвакасов Нурбек+</v>
      </c>
      <c r="K35" s="62" t="str">
        <f t="shared" si="0"/>
        <v>-</v>
      </c>
      <c r="L35" s="136" t="str">
        <f>IF(А7!Уч7="","",А7!Уч7)</f>
        <v>Мертен Кенжехан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18</v>
      </c>
      <c r="J36" s="65" t="str">
        <f>IF(А7!Уч4="","",А7!Уч4)</f>
        <v>Фуяров Равиль+</v>
      </c>
      <c r="K36" s="66" t="str">
        <f t="shared" si="0"/>
        <v>-</v>
      </c>
      <c r="L36" s="121" t="str">
        <f>IF(А7!Уч8="","",А7!Уч8)</f>
        <v>Айтасов Гани+</v>
      </c>
      <c r="M36" s="122"/>
      <c r="N36" s="122"/>
      <c r="O36" s="123"/>
      <c r="P36" s="67" t="s">
        <v>42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30</v>
      </c>
      <c r="J37" s="52" t="str">
        <f>IF(А7!Уч5="","",А7!Уч5)</f>
        <v>Пак Александр+</v>
      </c>
      <c r="K37" s="53" t="str">
        <f t="shared" si="0"/>
        <v>-</v>
      </c>
      <c r="L37" s="124" t="str">
        <f>IF(А7!Уч2="","",А7!Уч2)</f>
        <v>Утеулов Алиби+</v>
      </c>
      <c r="M37" s="125"/>
      <c r="N37" s="125"/>
      <c r="O37" s="126"/>
      <c r="P37" s="54" t="s">
        <v>39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29</v>
      </c>
      <c r="J38" s="57" t="str">
        <f>IF(А7!Уч6="","",А7!Уч6)</f>
        <v>Ернурулы Алмас+</v>
      </c>
      <c r="K38" s="58" t="str">
        <f t="shared" si="0"/>
        <v>-</v>
      </c>
      <c r="L38" s="133" t="str">
        <f>IF(А7!Уч1="","",А7!Уч1)</f>
        <v>Садвакасов Нурбек+</v>
      </c>
      <c r="M38" s="134"/>
      <c r="N38" s="134"/>
      <c r="O38" s="135"/>
      <c r="P38" s="59" t="s">
        <v>39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IF(А7!Уч8="","",А7!Уч8)</f>
        <v>Айтасов Гани+</v>
      </c>
      <c r="K39" s="62" t="str">
        <f t="shared" si="0"/>
        <v>-</v>
      </c>
      <c r="L39" s="136" t="str">
        <f>IF(А7!Уч3="","",А7!Уч3)</f>
        <v>Такабаев Мади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IF(А7!Уч7="","",А7!Уч7)</f>
        <v>Мертен Кенжехан</v>
      </c>
      <c r="K40" s="66" t="str">
        <f t="shared" si="0"/>
        <v>-</v>
      </c>
      <c r="L40" s="121" t="str">
        <f>IF(А7!Уч4="","",А7!Уч4)</f>
        <v>Фуяров Равиль+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30</v>
      </c>
      <c r="J41" s="52" t="str">
        <f>IF(А7!Уч1="","",А7!Уч1)</f>
        <v>Садвакасов Нурбек+</v>
      </c>
      <c r="K41" s="53" t="str">
        <f t="shared" si="0"/>
        <v>-</v>
      </c>
      <c r="L41" s="124" t="str">
        <f>IF(А7!Уч5="","",А7!Уч5)</f>
        <v>Пак Александр+</v>
      </c>
      <c r="M41" s="125"/>
      <c r="N41" s="125"/>
      <c r="O41" s="126"/>
      <c r="P41" s="54" t="s">
        <v>42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29</v>
      </c>
      <c r="J42" s="57" t="str">
        <f>IF(А7!Уч2="","",А7!Уч2)</f>
        <v>Утеулов Алиби+</v>
      </c>
      <c r="K42" s="58" t="str">
        <f t="shared" si="0"/>
        <v>-</v>
      </c>
      <c r="L42" s="133" t="str">
        <f>IF(А7!Уч8="","",А7!Уч8)</f>
        <v>Айтасов Гани+</v>
      </c>
      <c r="M42" s="134"/>
      <c r="N42" s="134"/>
      <c r="O42" s="135"/>
      <c r="P42" s="59" t="s">
        <v>37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29</v>
      </c>
      <c r="J43" s="61" t="str">
        <f>IF(А7!Уч4="","",А7!Уч4)</f>
        <v>Фуяров Равиль+</v>
      </c>
      <c r="K43" s="62" t="str">
        <f t="shared" si="0"/>
        <v>-</v>
      </c>
      <c r="L43" s="136" t="str">
        <f>IF(А7!Уч6="","",А7!Уч6)</f>
        <v>Ернурулы Алмас+</v>
      </c>
      <c r="M43" s="137"/>
      <c r="N43" s="137"/>
      <c r="O43" s="138"/>
      <c r="P43" s="63" t="s">
        <v>35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IF(А7!Уч3="","",А7!Уч3)</f>
        <v>Такабаев Мади</v>
      </c>
      <c r="K44" s="66" t="str">
        <f t="shared" si="0"/>
        <v>-</v>
      </c>
      <c r="L44" s="121" t="str">
        <f>IF(А7!Уч7="","",А7!Уч7)</f>
        <v>Мертен Кенжехан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31</v>
      </c>
      <c r="J45" s="52" t="str">
        <f>IF(А7!Уч8="","",А7!Уч8)</f>
        <v>Айтасов Гани+</v>
      </c>
      <c r="K45" s="53" t="str">
        <f t="shared" si="0"/>
        <v>-</v>
      </c>
      <c r="L45" s="124" t="str">
        <f>IF(А7!Уч1="","",А7!Уч1)</f>
        <v>Садвакасов Нурбек+</v>
      </c>
      <c r="M45" s="125"/>
      <c r="N45" s="125"/>
      <c r="O45" s="126"/>
      <c r="P45" s="54" t="s">
        <v>39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30</v>
      </c>
      <c r="J46" s="57" t="str">
        <f>IF(А7!Уч5="","",А7!Уч5)</f>
        <v>Пак Александр+</v>
      </c>
      <c r="K46" s="58" t="str">
        <f t="shared" si="0"/>
        <v>-</v>
      </c>
      <c r="L46" s="133" t="str">
        <f>IF(А7!Уч4="","",А7!Уч4)</f>
        <v>Фуяров Равиль+</v>
      </c>
      <c r="M46" s="134"/>
      <c r="N46" s="134"/>
      <c r="O46" s="135"/>
      <c r="P46" s="59" t="s">
        <v>35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IF(А7!Уч7="","",А7!Уч7)</f>
        <v>Мертен Кенжехан</v>
      </c>
      <c r="K47" s="62" t="str">
        <f t="shared" si="0"/>
        <v>-</v>
      </c>
      <c r="L47" s="136" t="str">
        <f>IF(А7!Уч2="","",А7!Уч2)</f>
        <v>Утеулов Алиби+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IF(А7!Уч6="","",А7!Уч6)</f>
        <v>Ернурулы Алмас+</v>
      </c>
      <c r="K48" s="66" t="str">
        <f t="shared" si="0"/>
        <v>-</v>
      </c>
      <c r="L48" s="121" t="str">
        <f>IF(А7!Уч3="","",А7!Уч3)</f>
        <v>Такабаев Мади</v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IF(А7!Уч1="","",А7!Уч1)</f>
        <v>Садвакасов Нурбек+</v>
      </c>
      <c r="K49" s="53" t="str">
        <f t="shared" si="0"/>
        <v>-</v>
      </c>
      <c r="L49" s="124" t="str">
        <f>IF(А7!Уч3="","",А7!Уч3)</f>
        <v>Такабаев Мади</v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30</v>
      </c>
      <c r="J50" s="57" t="str">
        <f>IF(А7!Уч2="","",А7!Уч2)</f>
        <v>Утеулов Алиби+</v>
      </c>
      <c r="K50" s="58" t="str">
        <f t="shared" si="0"/>
        <v>-</v>
      </c>
      <c r="L50" s="133" t="str">
        <f>IF(А7!Уч4="","",А7!Уч4)</f>
        <v>Фуяров Равиль+</v>
      </c>
      <c r="M50" s="134"/>
      <c r="N50" s="134"/>
      <c r="O50" s="135"/>
      <c r="P50" s="59" t="s">
        <v>42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IF(А7!Уч5="","",А7!Уч5)</f>
        <v>Пак Александр+</v>
      </c>
      <c r="K51" s="62" t="str">
        <f t="shared" si="0"/>
        <v>-</v>
      </c>
      <c r="L51" s="136" t="str">
        <f>IF(А7!Уч7="","",А7!Уч7)</f>
        <v>Мертен Кенжехан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28</v>
      </c>
      <c r="J52" s="65" t="str">
        <f>IF(А7!Уч6="","",А7!Уч6)</f>
        <v>Ернурулы Алмас+</v>
      </c>
      <c r="K52" s="66" t="str">
        <f t="shared" si="0"/>
        <v>-</v>
      </c>
      <c r="L52" s="121" t="str">
        <f>IF(А7!Уч8="","",А7!Уч8)</f>
        <v>Айтасов Гани+</v>
      </c>
      <c r="M52" s="122"/>
      <c r="N52" s="122"/>
      <c r="O52" s="123"/>
      <c r="P52" s="67" t="s">
        <v>37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30</v>
      </c>
      <c r="J53" s="52" t="str">
        <f>IF(А7!Уч4="","",А7!Уч4)</f>
        <v>Фуяров Равиль+</v>
      </c>
      <c r="K53" s="53" t="str">
        <f t="shared" si="0"/>
        <v>-</v>
      </c>
      <c r="L53" s="124" t="str">
        <f>IF(А7!Уч1="","",А7!Уч1)</f>
        <v>Садвакасов Нурбек+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IF(А7!Уч3="","",А7!Уч3)</f>
        <v>Такабаев Мади</v>
      </c>
      <c r="K54" s="58" t="str">
        <f t="shared" si="0"/>
        <v>-</v>
      </c>
      <c r="L54" s="133" t="str">
        <f>IF(А7!Уч2="","",А7!Уч2)</f>
        <v>Утеулов Алиби+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IF(А7!Уч7="","",А7!Уч7)</f>
        <v>Мертен Кенжехан</v>
      </c>
      <c r="K55" s="62" t="str">
        <f t="shared" si="0"/>
        <v>-</v>
      </c>
      <c r="L55" s="136" t="str">
        <f>IF(А7!Уч6="","",А7!Уч6)</f>
        <v>Ернурулы Алмас+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28</v>
      </c>
      <c r="J56" s="65" t="str">
        <f>IF(А7!Уч8="","",А7!Уч8)</f>
        <v>Айтасов Гани+</v>
      </c>
      <c r="K56" s="66" t="str">
        <f t="shared" si="0"/>
        <v>-</v>
      </c>
      <c r="L56" s="121" t="str">
        <f>IF(А7!Уч5="","",А7!Уч5)</f>
        <v>Пак Александр+</v>
      </c>
      <c r="M56" s="122"/>
      <c r="N56" s="122"/>
      <c r="O56" s="123"/>
      <c r="P56" s="67" t="s">
        <v>38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30</v>
      </c>
      <c r="J57" s="52" t="str">
        <f>IF(А7!Уч1="","",А7!Уч1)</f>
        <v>Садвакасов Нурбек+</v>
      </c>
      <c r="K57" s="53" t="str">
        <f t="shared" si="0"/>
        <v>-</v>
      </c>
      <c r="L57" s="124" t="str">
        <f>IF(А7!Уч2="","",А7!Уч2)</f>
        <v>Утеулов Алиби+</v>
      </c>
      <c r="M57" s="125"/>
      <c r="N57" s="125"/>
      <c r="O57" s="126"/>
      <c r="P57" s="54" t="s">
        <v>35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IF(А7!Уч3="","",А7!Уч3)</f>
        <v>Такабаев Мади</v>
      </c>
      <c r="K58" s="58" t="str">
        <f t="shared" si="0"/>
        <v>-</v>
      </c>
      <c r="L58" s="133" t="str">
        <f>IF(А7!Уч4="","",А7!Уч4)</f>
        <v>Фуяров Равиль+</v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29</v>
      </c>
      <c r="J59" s="61" t="str">
        <f>IF(А7!Уч5="","",А7!Уч5)</f>
        <v>Пак Александр+</v>
      </c>
      <c r="K59" s="62" t="str">
        <f t="shared" si="0"/>
        <v>-</v>
      </c>
      <c r="L59" s="136" t="str">
        <f>IF(А7!Уч6="","",А7!Уч6)</f>
        <v>Ернурулы Алмас+</v>
      </c>
      <c r="M59" s="137"/>
      <c r="N59" s="137"/>
      <c r="O59" s="138"/>
      <c r="P59" s="63" t="s">
        <v>41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0"/>
      <c r="J60" s="65" t="str">
        <f>IF(А7!Уч7="","",А7!Уч7)</f>
        <v>Мертен Кенжехан</v>
      </c>
      <c r="K60" s="66" t="str">
        <f t="shared" si="0"/>
        <v>-</v>
      </c>
      <c r="L60" s="121" t="str">
        <f>IF(А7!Уч8="","",А7!Уч8)</f>
        <v>Айтасов Гани+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59:I60 J59:R59 P19:P21 O22:O24">
    <cfRule type="expression" dxfId="3335" priority="56">
      <formula>$S$59="встреча играется"</formula>
    </cfRule>
  </conditionalFormatting>
  <conditionalFormatting sqref="I35:Q35">
    <cfRule type="expression" dxfId="3334" priority="6">
      <formula>$S$35="сыграна"</formula>
    </cfRule>
  </conditionalFormatting>
  <conditionalFormatting sqref="I36:Q36">
    <cfRule type="expression" dxfId="3333" priority="7">
      <formula>$S$36="сыграна"</formula>
    </cfRule>
  </conditionalFormatting>
  <conditionalFormatting sqref="I37:Q37">
    <cfRule type="expression" dxfId="3332" priority="8">
      <formula>$S$37="сыграна"</formula>
    </cfRule>
  </conditionalFormatting>
  <conditionalFormatting sqref="I38:Q38">
    <cfRule type="expression" dxfId="3331" priority="9">
      <formula>$S$38="сыграна"</formula>
    </cfRule>
  </conditionalFormatting>
  <conditionalFormatting sqref="I39:Q39">
    <cfRule type="expression" dxfId="3330" priority="10">
      <formula>$S$39="сыграна"</formula>
    </cfRule>
  </conditionalFormatting>
  <conditionalFormatting sqref="I40:Q40">
    <cfRule type="expression" dxfId="3329" priority="11">
      <formula>$S$40="сыграна"</formula>
    </cfRule>
  </conditionalFormatting>
  <conditionalFormatting sqref="I41:Q41">
    <cfRule type="expression" dxfId="3328" priority="12">
      <formula>$S$41="сыграна"</formula>
    </cfRule>
  </conditionalFormatting>
  <conditionalFormatting sqref="I42:Q42">
    <cfRule type="expression" dxfId="3327" priority="13">
      <formula>$S$42="сыграна"</formula>
    </cfRule>
  </conditionalFormatting>
  <conditionalFormatting sqref="I43:Q43">
    <cfRule type="expression" dxfId="3326" priority="14">
      <formula>$S$43="сыграна"</formula>
    </cfRule>
  </conditionalFormatting>
  <conditionalFormatting sqref="I46:Q46">
    <cfRule type="expression" dxfId="3325" priority="17">
      <formula>$S$46="сыграна"</formula>
    </cfRule>
  </conditionalFormatting>
  <conditionalFormatting sqref="I47:Q47">
    <cfRule type="expression" dxfId="3324" priority="18">
      <formula>$S$47="сыграна"</formula>
    </cfRule>
  </conditionalFormatting>
  <conditionalFormatting sqref="I48:Q48">
    <cfRule type="expression" dxfId="3323" priority="19">
      <formula>$S$48="сыграна"</formula>
    </cfRule>
  </conditionalFormatting>
  <conditionalFormatting sqref="I49:Q49">
    <cfRule type="expression" dxfId="3322" priority="20">
      <formula>$S$49="сыграна"</formula>
    </cfRule>
  </conditionalFormatting>
  <conditionalFormatting sqref="I50:Q50">
    <cfRule type="expression" dxfId="3321" priority="21">
      <formula>$S$50="сыграна"</formula>
    </cfRule>
  </conditionalFormatting>
  <conditionalFormatting sqref="I51:Q51">
    <cfRule type="expression" dxfId="3320" priority="22">
      <formula>$S$51="сыграна"</formula>
    </cfRule>
  </conditionalFormatting>
  <conditionalFormatting sqref="I52:Q52">
    <cfRule type="expression" dxfId="3319" priority="23">
      <formula>$S$52="сыграна"</formula>
    </cfRule>
  </conditionalFormatting>
  <conditionalFormatting sqref="I53:Q53">
    <cfRule type="expression" dxfId="3318" priority="24">
      <formula>$S$53="сыграна"</formula>
    </cfRule>
  </conditionalFormatting>
  <conditionalFormatting sqref="I54:Q54">
    <cfRule type="expression" dxfId="3317" priority="25">
      <formula>$S$54="сыграна"</formula>
    </cfRule>
  </conditionalFormatting>
  <conditionalFormatting sqref="I55:Q55">
    <cfRule type="expression" dxfId="3316" priority="26">
      <formula>$S$55="сыграна"</formula>
    </cfRule>
  </conditionalFormatting>
  <conditionalFormatting sqref="I33:R33 P10:P12 L22:L24">
    <cfRule type="expression" dxfId="3315" priority="31">
      <formula>$S$33="встреча играется"</formula>
    </cfRule>
  </conditionalFormatting>
  <conditionalFormatting sqref="I33:R33">
    <cfRule type="expression" dxfId="3314" priority="4">
      <formula>$S$33="сыграна"</formula>
    </cfRule>
  </conditionalFormatting>
  <conditionalFormatting sqref="I34:R34 O13:O15 M19:M21">
    <cfRule type="expression" dxfId="3313" priority="32">
      <formula>$S$34="встреча играется"</formula>
    </cfRule>
  </conditionalFormatting>
  <conditionalFormatting sqref="I34:R34">
    <cfRule type="expression" dxfId="3312" priority="5">
      <formula>$S$34="сыграна"</formula>
    </cfRule>
  </conditionalFormatting>
  <conditionalFormatting sqref="I35:R35 Q7:Q9 K25:K27">
    <cfRule type="expression" dxfId="3311" priority="33">
      <formula>$S$35="встреча играется"</formula>
    </cfRule>
  </conditionalFormatting>
  <conditionalFormatting sqref="I36:R36 R16:R18 N28:N30">
    <cfRule type="expression" dxfId="3310" priority="34">
      <formula>$S$36="встреча играется"</formula>
    </cfRule>
  </conditionalFormatting>
  <conditionalFormatting sqref="I37:R37 O10:O12 L19:L21">
    <cfRule type="expression" dxfId="3309" priority="35">
      <formula>$S$37="встреча играется"</formula>
    </cfRule>
  </conditionalFormatting>
  <conditionalFormatting sqref="I38:R38 P7:P9 K22:K24">
    <cfRule type="expression" dxfId="3308" priority="36">
      <formula>$S$38="встреча играется"</formula>
    </cfRule>
  </conditionalFormatting>
  <conditionalFormatting sqref="I39:R39 R13:R15 M28:M30">
    <cfRule type="expression" dxfId="3307" priority="37">
      <formula>$S$39="встреча играется"</formula>
    </cfRule>
  </conditionalFormatting>
  <conditionalFormatting sqref="I40:R40 Q16:Q18 N25:N27">
    <cfRule type="expression" dxfId="3306" priority="38">
      <formula>$S$40="встреча играется"</formula>
    </cfRule>
  </conditionalFormatting>
  <conditionalFormatting sqref="I41:R41 O7:O9 K19:K21">
    <cfRule type="expression" dxfId="3305" priority="39">
      <formula>$S$41="встреча играется"</formula>
    </cfRule>
  </conditionalFormatting>
  <conditionalFormatting sqref="I42:R42 R10:R12 L28:L30">
    <cfRule type="expression" dxfId="3304" priority="40">
      <formula>$S$42="встреча играется"</formula>
    </cfRule>
  </conditionalFormatting>
  <conditionalFormatting sqref="I43:R43 P16:P18 N22:N24">
    <cfRule type="expression" dxfId="3303" priority="41">
      <formula>$S$43="встреча играется"</formula>
    </cfRule>
  </conditionalFormatting>
  <conditionalFormatting sqref="I44:R44 Q13:Q15 M25:M27">
    <cfRule type="expression" dxfId="3302" priority="42">
      <formula>$S$44="встреча играется"</formula>
    </cfRule>
  </conditionalFormatting>
  <conditionalFormatting sqref="I44:R44">
    <cfRule type="expression" dxfId="3301" priority="15">
      <formula>$S$44="сыграна"</formula>
    </cfRule>
  </conditionalFormatting>
  <conditionalFormatting sqref="I45:R45 R7:R9 K28:K30">
    <cfRule type="expression" dxfId="3300" priority="43">
      <formula>$S$45="встреча играется"</formula>
    </cfRule>
  </conditionalFormatting>
  <conditionalFormatting sqref="I45:R45">
    <cfRule type="expression" dxfId="3299" priority="16">
      <formula>$S$45="сыграна"</formula>
    </cfRule>
  </conditionalFormatting>
  <conditionalFormatting sqref="I46:R46 O16:O18 N19:N21">
    <cfRule type="expression" dxfId="3298" priority="44">
      <formula>$S$46="встреча играется"</formula>
    </cfRule>
  </conditionalFormatting>
  <conditionalFormatting sqref="I47:R47 Q10:Q12 L25:L27">
    <cfRule type="expression" dxfId="3297" priority="45">
      <formula>$S$47="встреча играется"</formula>
    </cfRule>
  </conditionalFormatting>
  <conditionalFormatting sqref="I48:R48 P13:P15 M22:M24">
    <cfRule type="expression" dxfId="3296" priority="46">
      <formula>$S$48="встреча играется"</formula>
    </cfRule>
  </conditionalFormatting>
  <conditionalFormatting sqref="I49:R49 M7:M9 K13:K15">
    <cfRule type="expression" dxfId="3295" priority="47">
      <formula>$S$49="встреча играется"</formula>
    </cfRule>
  </conditionalFormatting>
  <conditionalFormatting sqref="I50:R50 N10:N12 L16:L18">
    <cfRule type="expression" dxfId="3294" priority="48">
      <formula>$S$50="встреча играется"</formula>
    </cfRule>
  </conditionalFormatting>
  <conditionalFormatting sqref="I51:R51 Q19:Q21 O25:O27">
    <cfRule type="expression" dxfId="3293" priority="49">
      <formula>$S$51="встреча играется"</formula>
    </cfRule>
  </conditionalFormatting>
  <conditionalFormatting sqref="I52:R52 R22:R24 P28:P30">
    <cfRule type="expression" dxfId="3292" priority="50">
      <formula>$S$52="встреча играется"</formula>
    </cfRule>
  </conditionalFormatting>
  <conditionalFormatting sqref="I53:R53 N7:N9 K16:K18">
    <cfRule type="expression" dxfId="3291" priority="51">
      <formula>$S$53="встреча играется"</formula>
    </cfRule>
  </conditionalFormatting>
  <conditionalFormatting sqref="I54:R54 M10:M12 L13:L15">
    <cfRule type="expression" dxfId="3290" priority="52">
      <formula>$S$54="встреча играется"</formula>
    </cfRule>
  </conditionalFormatting>
  <conditionalFormatting sqref="I55:R55 Q22:Q24 P25:P27">
    <cfRule type="expression" dxfId="3289" priority="27">
      <formula>$S$55="встреча играется"</formula>
    </cfRule>
  </conditionalFormatting>
  <conditionalFormatting sqref="I56:R56 R19:R21 O28:O30">
    <cfRule type="expression" dxfId="3288" priority="53">
      <formula>$S$56="встреча играется"</formula>
    </cfRule>
  </conditionalFormatting>
  <conditionalFormatting sqref="I56:R56">
    <cfRule type="expression" dxfId="3287" priority="3">
      <formula>$S$56="сыграна"</formula>
    </cfRule>
  </conditionalFormatting>
  <conditionalFormatting sqref="I57:R57 L7:L9 K10:K12">
    <cfRule type="expression" dxfId="3286" priority="54">
      <formula>$S$57="встреча играется"</formula>
    </cfRule>
  </conditionalFormatting>
  <conditionalFormatting sqref="I57:R57">
    <cfRule type="expression" dxfId="3285" priority="2">
      <formula>$S$57="сыграна"</formula>
    </cfRule>
  </conditionalFormatting>
  <conditionalFormatting sqref="I58:R58 N13:N15 M16:M18">
    <cfRule type="expression" dxfId="3284" priority="55">
      <formula>$S$58="встреча играется"</formula>
    </cfRule>
  </conditionalFormatting>
  <conditionalFormatting sqref="I58:R58">
    <cfRule type="expression" dxfId="3283" priority="28">
      <formula>$S$58="сыграна"</formula>
    </cfRule>
  </conditionalFormatting>
  <conditionalFormatting sqref="I60:R60 R25:R27 Q28:Q30">
    <cfRule type="expression" dxfId="3282" priority="57">
      <formula>$S$60="встреча играется"</formula>
    </cfRule>
  </conditionalFormatting>
  <conditionalFormatting sqref="I60:R60">
    <cfRule type="expression" dxfId="3281" priority="30">
      <formula>$S$60="сыграна"</formula>
    </cfRule>
  </conditionalFormatting>
  <conditionalFormatting sqref="J7:J30">
    <cfRule type="endsWith" dxfId="3280" priority="1" operator="endsWith" text="+">
      <formula>RIGHT((J7),LEN("+"))=("+")</formula>
    </cfRule>
  </conditionalFormatting>
  <conditionalFormatting sqref="J59:R59 I59:I60">
    <cfRule type="expression" dxfId="3279" priority="29">
      <formula>$S$59="сыграна"</formula>
    </cfRule>
  </conditionalFormatting>
  <dataValidations count="1">
    <dataValidation type="list" allowBlank="1" sqref="P33:P60" xr:uid="{00000000-0002-0000-0700-000000000000}">
      <formula1>А7!Список_счета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178</v>
      </c>
      <c r="E7" s="23"/>
      <c r="F7" s="69"/>
      <c r="G7" s="141">
        <v>1</v>
      </c>
      <c r="H7" s="112"/>
      <c r="I7" s="112"/>
      <c r="J7" s="115" t="s">
        <v>179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 t="str">
        <f>IF(RIGHT(P38,1)="L",0,(IF(P38="","",(IF(RIGHT(P38,1)&gt;LEFT(P38,1),2,1)))))</f>
        <v/>
      </c>
      <c r="Q7" s="24">
        <f>IF(LEFT(P35,1)="L",0,(IF(P35="","",(IF(LEFT(P35,1)&gt;RIGHT(P35,1),2,1)))))</f>
        <v>2</v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9</v>
      </c>
      <c r="T7" s="149"/>
      <c r="U7" s="96" t="s">
        <v>11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180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2:3</v>
      </c>
      <c r="M8" s="27" t="str">
        <f>IF(LEFT(P49,1)="W",$M$4&amp;":0(W)",IF(LEFT(P49,1)="L","0:"&amp;$M$4&amp;"(L)",IF(P49="","",P49)))</f>
        <v>3:1</v>
      </c>
      <c r="N8" s="28" t="str">
        <f>IF(RIGHT(P53,1)="W",$M$4&amp;":0(W)",IF(RIGHT(P53,1)="L","0:"&amp;$M$4&amp;"(L)",IF(P53="","",RIGHT(P53,1)&amp;":"&amp;LEFT(P53,1))))</f>
        <v>3:1</v>
      </c>
      <c r="O8" s="29" t="str">
        <f>IF(LEFT(P41,1)="W",$M$4&amp;":0(W)",IF(LEFT(P41,1)="L","0:"&amp;$M$4&amp;"(L)",IF(P41="","",P41)))</f>
        <v>3:2</v>
      </c>
      <c r="P8" s="28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>3:2</v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181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182</v>
      </c>
      <c r="E10" s="23"/>
      <c r="F10" s="69"/>
      <c r="G10" s="118">
        <v>2</v>
      </c>
      <c r="H10" s="112"/>
      <c r="I10" s="112"/>
      <c r="J10" s="115" t="s">
        <v>183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 t="str">
        <f>IF(LEFT(P33,1)="L",0,(IF(P33="","",(IF(LEFT(P33,1)&gt;RIGHT(P33,1),2,1)))))</f>
        <v/>
      </c>
      <c r="Q10" s="24">
        <f>IF(RIGHT(P47,1)="L",0,(IF(P47="","",(IF(RIGHT(P47,1)&gt;LEFT(P47,1),2,1)))))</f>
        <v>2</v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10</v>
      </c>
      <c r="T10" s="149"/>
      <c r="U10" s="96" t="s">
        <v>10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184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3:2</v>
      </c>
      <c r="L11" s="94"/>
      <c r="M11" s="28" t="str">
        <f>IF(RIGHT(P54,1)="W",$M$4&amp;":0(W)",IF(RIGHT(P54,1)="L","0:"&amp;$M$4&amp;"(L)",IF(P54="","",RIGHT(P54,1)&amp;":"&amp;LEFT(P54,1))))</f>
        <v>3:0</v>
      </c>
      <c r="N11" s="27" t="str">
        <f>IF(LEFT(P50,1)="W",$M$4&amp;":0(W)",IF(LEFT(P50,1)="L","0:"&amp;$M$4&amp;"(L)",IF(P50="","",P50)))</f>
        <v>3:1</v>
      </c>
      <c r="O11" s="36" t="str">
        <f>IF(RIGHT(P37,1)="W",$M$4&amp;":0(W)",IF(RIGHT(P37,1)="L","0:"&amp;$M$4&amp;"(L)",IF(P37="","",RIGHT(P37,1)&amp;":"&amp;LEFT(P37,1))))</f>
        <v>3:2</v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>3:2</v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68" t="s">
        <v>185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186</v>
      </c>
      <c r="E13" s="23"/>
      <c r="F13" s="69"/>
      <c r="G13" s="118">
        <v>3</v>
      </c>
      <c r="H13" s="112"/>
      <c r="I13" s="112"/>
      <c r="J13" s="115" t="s">
        <v>187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2</v>
      </c>
      <c r="P13" s="24" t="str">
        <f>IF(RIGHT(P48,1)="L",0,(IF(P48="","",(IF(RIGHT(P48,1)&gt;LEFT(P48,1),2,1)))))</f>
        <v/>
      </c>
      <c r="Q13" s="24">
        <f>IF(LEFT(P44,1)="L",0,(IF(P44="","",(IF(LEFT(P44,1)&gt;RIGHT(P44,1),2,1)))))</f>
        <v>1</v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6</v>
      </c>
      <c r="T13" s="149"/>
      <c r="U13" s="96" t="s">
        <v>15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68" t="s">
        <v>188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1:3</v>
      </c>
      <c r="L14" s="27" t="str">
        <f>IF(LEFT(P54,1)="W",$M$4&amp;":0(W)",IF(LEFT(P54,1)="L","0:"&amp;$M$4&amp;"(L)",IF(P54="","",P54)))</f>
        <v>0:3</v>
      </c>
      <c r="M14" s="94"/>
      <c r="N14" s="27" t="str">
        <f>IF(LEFT(P58,1)="W",$M$4&amp;":0(W)",IF(LEFT(P58,1)="L","0:"&amp;$M$4&amp;"(L)",IF(P58="","",P58)))</f>
        <v>1:3</v>
      </c>
      <c r="O14" s="29" t="str">
        <f>IF(LEFT(P34,1)="W",$M$4&amp;":0(W)",IF(LEFT(P34,1)="L","0:"&amp;$M$4&amp;"(L)",IF(P34="","",P34)))</f>
        <v>3:1</v>
      </c>
      <c r="P14" s="28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>1:3</v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189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 t="str">
        <f>IF(LEFT(P43,1)="L",0,(IF(P43="","",(IF(LEFT(P43,1)&gt;RIGHT(P43,1),2,1)))))</f>
        <v/>
      </c>
      <c r="Q16" s="24">
        <f>IF(RIGHT(P40,1)="L",0,(IF(P40="","",(IF(RIGHT(P40,1)&gt;LEFT(P40,1),2,1)))))</f>
        <v>1</v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6</v>
      </c>
      <c r="T16" s="149"/>
      <c r="U16" s="96" t="s">
        <v>14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1:3</v>
      </c>
      <c r="L17" s="28" t="str">
        <f>IF(RIGHT(P50,1)="W",$M$4&amp;":0(W)",IF(RIGHT(P50,1)="L","0:"&amp;$M$4&amp;"(L)",IF(P50="","",RIGHT(P50,1)&amp;":"&amp;LEFT(P50,1))))</f>
        <v>1:3</v>
      </c>
      <c r="M17" s="28" t="str">
        <f>IF(RIGHT(P58,1)="W",$M$4&amp;":0(W)",IF(RIGHT(P58,1)="L","0:"&amp;$M$4&amp;"(L)",IF(P58="","",RIGHT(P58,1)&amp;":"&amp;LEFT(P58,1))))</f>
        <v>3:1</v>
      </c>
      <c r="N17" s="94"/>
      <c r="O17" s="36" t="str">
        <f>IF(RIGHT(P46,1)="W",$M$4&amp;":0(W)",IF(RIGHT(P46,1)="L","0:"&amp;$M$4&amp;"(L)",IF(P46="","",RIGHT(P46,1)&amp;":"&amp;LEFT(P46,1))))</f>
        <v>1:3</v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>0:3</v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>
        <v>11</v>
      </c>
      <c r="J19" s="115" t="s">
        <v>190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 t="str">
        <f>IF(LEFT(P59,1)="L",0,(IF(P59="","",(IF(LEFT(P59,1)&gt;RIGHT(P59,1),2,1)))))</f>
        <v/>
      </c>
      <c r="Q19" s="24">
        <f>IF(LEFT(P51,1)="L",0,(IF(P51="","",(IF(LEFT(P51,1)&gt;RIGHT(P51,1),2,1)))))</f>
        <v>2</v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7</v>
      </c>
      <c r="T19" s="149"/>
      <c r="U19" s="96" t="s">
        <v>12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2:3</v>
      </c>
      <c r="L20" s="27" t="str">
        <f>IF(LEFT(P37,1)="W",$M$4&amp;":0(W)",IF(LEFT(P37,1)="L","0:"&amp;$M$4&amp;"(L)",IF(P37="","",P37)))</f>
        <v>2:3</v>
      </c>
      <c r="M20" s="28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>3:1</v>
      </c>
      <c r="O20" s="147"/>
      <c r="P20" s="28" t="str">
        <f>IF(LEFT(P59,1)="W",$M$4&amp;":0(W)",IF(LEFT(P59,1)="L","0:"&amp;$M$4&amp;"(L)",IF(P59="","",P59)))</f>
        <v/>
      </c>
      <c r="Q20" s="27" t="str">
        <f>IF(LEFT(P51,1)="W",$M$4&amp;":0(W)",IF(LEFT(P51,1)="L","0:"&amp;$M$4&amp;"(L)",IF(P51="","",P51)))</f>
        <v>3:2</v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>
        <v>3</v>
      </c>
      <c r="J22" s="115" t="s">
        <v>185</v>
      </c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45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0</v>
      </c>
      <c r="T22" s="149"/>
      <c r="U22" s="96" t="s">
        <v>16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191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1</v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7</v>
      </c>
      <c r="T25" s="149"/>
      <c r="U25" s="96" t="s">
        <v>13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2:3</v>
      </c>
      <c r="L26" s="27" t="str">
        <f>IF(LEFT(P47)="W",$M$4&amp;":0(W)",IF(LEFT(P47,1)="L","0:"&amp;$M$4&amp;"(L)",IF(P47="","",P47)))</f>
        <v>2:3</v>
      </c>
      <c r="M26" s="28" t="str">
        <f>IF(RIGHT(P44,1)="W",$M$4&amp;":0(W)",IF(RIGHT(P44,1)="L","0:"&amp;$M$4&amp;"(L)",IF(P44="","",RIGHT(P44,1)&amp;":"&amp;LEFT(P44,1))))</f>
        <v>3:1</v>
      </c>
      <c r="N26" s="27" t="str">
        <f>IF(LEFT(P40,1)="W",$M$4&amp;":0(W)",IF(LEFT(P40,1)="L","0:"&amp;$M$4&amp;"(L)",IF(P40="","",P40)))</f>
        <v>3:0</v>
      </c>
      <c r="O26" s="36" t="str">
        <f>IF(RIGHT(P51,1)="W",$M$4&amp;":0(W)",IF(RIGHT(P51,1)="L","0:"&amp;$M$4&amp;"(L)",IF(P51="","",RIGHT(P51,1)&amp;":"&amp;LEFT(P51,1))))</f>
        <v>2:3</v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 t="s">
        <v>128</v>
      </c>
      <c r="I28" s="112">
        <v>12</v>
      </c>
      <c r="J28" s="115" t="s">
        <v>188</v>
      </c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0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IF(А8!Уч2="","",А8!Уч2)</f>
        <v>Отепберген Санжар+</v>
      </c>
      <c r="K33" s="53" t="str">
        <f t="shared" ref="K33:K60" si="0">"-"</f>
        <v>-</v>
      </c>
      <c r="L33" s="124" t="str">
        <f>IF(А8!Уч6="","",А8!Уч6)</f>
        <v>Мустафин Асхат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31</v>
      </c>
      <c r="J34" s="57" t="str">
        <f>IF(А8!Уч3="","",А8!Уч3)</f>
        <v>Рамазанов Жанатай+</v>
      </c>
      <c r="K34" s="58" t="str">
        <f t="shared" si="0"/>
        <v>-</v>
      </c>
      <c r="L34" s="133" t="str">
        <f>IF(А8!Уч5="","",А8!Уч5)</f>
        <v>Ислям Алинур+</v>
      </c>
      <c r="M34" s="134"/>
      <c r="N34" s="134"/>
      <c r="O34" s="135"/>
      <c r="P34" s="59" t="s">
        <v>37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32</v>
      </c>
      <c r="J35" s="61" t="str">
        <f>IF(А8!Уч1="","",А8!Уч1)</f>
        <v>Елемесов Жан+</v>
      </c>
      <c r="K35" s="62" t="str">
        <f t="shared" si="0"/>
        <v>-</v>
      </c>
      <c r="L35" s="136" t="str">
        <f>IF(А8!Уч7="","",А8!Уч7)</f>
        <v>Кужунтаев Мансур+</v>
      </c>
      <c r="M35" s="137"/>
      <c r="N35" s="137"/>
      <c r="O35" s="138"/>
      <c r="P35" s="63" t="s">
        <v>38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IF(А8!Уч4="","",А8!Уч4)</f>
        <v>Саметов Нагметжан+</v>
      </c>
      <c r="K36" s="66" t="str">
        <f t="shared" si="0"/>
        <v>-</v>
      </c>
      <c r="L36" s="121" t="str">
        <f>IF(А8!Уч8="","",А8!Уч8)</f>
        <v>Сенич Константин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31</v>
      </c>
      <c r="J37" s="52" t="str">
        <f>IF(А8!Уч5="","",А8!Уч5)</f>
        <v>Ислям Алинур+</v>
      </c>
      <c r="K37" s="53" t="str">
        <f t="shared" si="0"/>
        <v>-</v>
      </c>
      <c r="L37" s="124" t="str">
        <f>IF(А8!Уч2="","",А8!Уч2)</f>
        <v>Отепберген Санжар+</v>
      </c>
      <c r="M37" s="125"/>
      <c r="N37" s="125"/>
      <c r="O37" s="126"/>
      <c r="P37" s="54" t="s">
        <v>42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IF(А8!Уч6="","",А8!Уч6)</f>
        <v>Мустафин Асхат</v>
      </c>
      <c r="K38" s="58" t="str">
        <f t="shared" si="0"/>
        <v>-</v>
      </c>
      <c r="L38" s="133" t="str">
        <f>IF(А8!Уч1="","",А8!Уч1)</f>
        <v>Елемесов Жан+</v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IF(А8!Уч8="","",А8!Уч8)</f>
        <v>Сенич Константин</v>
      </c>
      <c r="K39" s="62" t="str">
        <f t="shared" si="0"/>
        <v>-</v>
      </c>
      <c r="L39" s="136" t="str">
        <f>IF(А8!Уч3="","",А8!Уч3)</f>
        <v>Рамазанов Жанатай+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32</v>
      </c>
      <c r="J40" s="65" t="str">
        <f>IF(А8!Уч7="","",А8!Уч7)</f>
        <v>Кужунтаев Мансур+</v>
      </c>
      <c r="K40" s="66" t="str">
        <f t="shared" si="0"/>
        <v>-</v>
      </c>
      <c r="L40" s="121" t="str">
        <f>IF(А8!Уч4="","",А8!Уч4)</f>
        <v>Саметов Нагметжан+</v>
      </c>
      <c r="M40" s="122"/>
      <c r="N40" s="122"/>
      <c r="O40" s="123"/>
      <c r="P40" s="67" t="s">
        <v>35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IF(А8!Уч1="","",А8!Уч1)</f>
        <v>Елемесов Жан+</v>
      </c>
      <c r="K41" s="53" t="str">
        <f t="shared" si="0"/>
        <v>-</v>
      </c>
      <c r="L41" s="124" t="str">
        <f>IF(А8!Уч5="","",А8!Уч5)</f>
        <v>Ислям Алинур+</v>
      </c>
      <c r="M41" s="125"/>
      <c r="N41" s="125"/>
      <c r="O41" s="126"/>
      <c r="P41" s="54" t="s">
        <v>38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IF(А8!Уч2="","",А8!Уч2)</f>
        <v>Отепберген Санжар+</v>
      </c>
      <c r="K42" s="58" t="str">
        <f t="shared" si="0"/>
        <v>-</v>
      </c>
      <c r="L42" s="133" t="str">
        <f>IF(А8!Уч8="","",А8!Уч8)</f>
        <v>Сенич Константин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IF(А8!Уч4="","",А8!Уч4)</f>
        <v>Саметов Нагметжан+</v>
      </c>
      <c r="K43" s="62" t="str">
        <f t="shared" si="0"/>
        <v>-</v>
      </c>
      <c r="L43" s="136" t="str">
        <f>IF(А8!Уч6="","",А8!Уч6)</f>
        <v>Мустафин Асхат</v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11</v>
      </c>
      <c r="J44" s="65" t="str">
        <f>IF(А8!Уч3="","",А8!Уч3)</f>
        <v>Рамазанов Жанатай+</v>
      </c>
      <c r="K44" s="66" t="str">
        <f t="shared" si="0"/>
        <v>-</v>
      </c>
      <c r="L44" s="121" t="str">
        <f>IF(А8!Уч7="","",А8!Уч7)</f>
        <v>Кужунтаев Мансур+</v>
      </c>
      <c r="M44" s="122"/>
      <c r="N44" s="122"/>
      <c r="O44" s="123"/>
      <c r="P44" s="67" t="s">
        <v>41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IF(А8!Уч8="","",А8!Уч8)</f>
        <v>Сенич Константин</v>
      </c>
      <c r="K45" s="53" t="str">
        <f t="shared" si="0"/>
        <v>-</v>
      </c>
      <c r="L45" s="124" t="str">
        <f>IF(А8!Уч1="","",А8!Уч1)</f>
        <v>Елемесов Жан+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31</v>
      </c>
      <c r="J46" s="57" t="str">
        <f>IF(А8!Уч5="","",А8!Уч5)</f>
        <v>Ислям Алинур+</v>
      </c>
      <c r="K46" s="58" t="str">
        <f t="shared" si="0"/>
        <v>-</v>
      </c>
      <c r="L46" s="133" t="str">
        <f>IF(А8!Уч4="","",А8!Уч4)</f>
        <v>Саметов Нагметжан+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32</v>
      </c>
      <c r="J47" s="61" t="str">
        <f>IF(А8!Уч7="","",А8!Уч7)</f>
        <v>Кужунтаев Мансур+</v>
      </c>
      <c r="K47" s="62" t="str">
        <f t="shared" si="0"/>
        <v>-</v>
      </c>
      <c r="L47" s="136" t="str">
        <f>IF(А8!Уч2="","",А8!Уч2)</f>
        <v>Отепберген Санжар+</v>
      </c>
      <c r="M47" s="137"/>
      <c r="N47" s="137"/>
      <c r="O47" s="138"/>
      <c r="P47" s="63" t="s">
        <v>42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IF(А8!Уч6="","",А8!Уч6)</f>
        <v>Мустафин Асхат</v>
      </c>
      <c r="K48" s="66" t="str">
        <f t="shared" si="0"/>
        <v>-</v>
      </c>
      <c r="L48" s="121" t="str">
        <f>IF(А8!Уч3="","",А8!Уч3)</f>
        <v>Рамазанов Жанатай+</v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11</v>
      </c>
      <c r="J49" s="52" t="str">
        <f>IF(А8!Уч1="","",А8!Уч1)</f>
        <v>Елемесов Жан+</v>
      </c>
      <c r="K49" s="53" t="str">
        <f t="shared" si="0"/>
        <v>-</v>
      </c>
      <c r="L49" s="124" t="str">
        <f>IF(А8!Уч3="","",А8!Уч3)</f>
        <v>Рамазанов Жанатай+</v>
      </c>
      <c r="M49" s="125"/>
      <c r="N49" s="125"/>
      <c r="O49" s="126"/>
      <c r="P49" s="54" t="s">
        <v>37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29</v>
      </c>
      <c r="J50" s="57" t="str">
        <f>IF(А8!Уч2="","",А8!Уч2)</f>
        <v>Отепберген Санжар+</v>
      </c>
      <c r="K50" s="58" t="str">
        <f t="shared" si="0"/>
        <v>-</v>
      </c>
      <c r="L50" s="133" t="str">
        <f>IF(А8!Уч4="","",А8!Уч4)</f>
        <v>Саметов Нагметжан+</v>
      </c>
      <c r="M50" s="134"/>
      <c r="N50" s="134"/>
      <c r="O50" s="135"/>
      <c r="P50" s="59" t="s">
        <v>37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11</v>
      </c>
      <c r="J51" s="61" t="str">
        <f>IF(А8!Уч5="","",А8!Уч5)</f>
        <v>Ислям Алинур+</v>
      </c>
      <c r="K51" s="62" t="str">
        <f t="shared" si="0"/>
        <v>-</v>
      </c>
      <c r="L51" s="136" t="str">
        <f>IF(А8!Уч7="","",А8!Уч7)</f>
        <v>Кужунтаев Мансур+</v>
      </c>
      <c r="M51" s="137"/>
      <c r="N51" s="137"/>
      <c r="O51" s="138"/>
      <c r="P51" s="63" t="s">
        <v>38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IF(А8!Уч6="","",А8!Уч6)</f>
        <v>Мустафин Асхат</v>
      </c>
      <c r="K52" s="66" t="str">
        <f t="shared" si="0"/>
        <v>-</v>
      </c>
      <c r="L52" s="121" t="str">
        <f>IF(А8!Уч8="","",А8!Уч8)</f>
        <v>Сенич Константин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32</v>
      </c>
      <c r="J53" s="52" t="str">
        <f>IF(А8!Уч4="","",А8!Уч4)</f>
        <v>Саметов Нагметжан+</v>
      </c>
      <c r="K53" s="53" t="str">
        <f t="shared" si="0"/>
        <v>-</v>
      </c>
      <c r="L53" s="124" t="str">
        <f>IF(А8!Уч1="","",А8!Уч1)</f>
        <v>Елемесов Жан+</v>
      </c>
      <c r="M53" s="125"/>
      <c r="N53" s="125"/>
      <c r="O53" s="126"/>
      <c r="P53" s="54" t="s">
        <v>41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31</v>
      </c>
      <c r="J54" s="57" t="str">
        <f>IF(А8!Уч3="","",А8!Уч3)</f>
        <v>Рамазанов Жанатай+</v>
      </c>
      <c r="K54" s="58" t="str">
        <f t="shared" si="0"/>
        <v>-</v>
      </c>
      <c r="L54" s="133" t="str">
        <f>IF(А8!Уч2="","",А8!Уч2)</f>
        <v>Отепберген Санжар+</v>
      </c>
      <c r="M54" s="134"/>
      <c r="N54" s="134"/>
      <c r="O54" s="135"/>
      <c r="P54" s="59" t="s">
        <v>39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IF(А8!Уч7="","",А8!Уч7)</f>
        <v>Кужунтаев Мансур+</v>
      </c>
      <c r="K55" s="62" t="str">
        <f t="shared" si="0"/>
        <v>-</v>
      </c>
      <c r="L55" s="136" t="str">
        <f>IF(А8!Уч6="","",А8!Уч6)</f>
        <v>Мустафин Асхат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IF(А8!Уч8="","",А8!Уч8)</f>
        <v>Сенич Константин</v>
      </c>
      <c r="K56" s="66" t="str">
        <f t="shared" si="0"/>
        <v>-</v>
      </c>
      <c r="L56" s="121" t="str">
        <f>IF(А8!Уч5="","",А8!Уч5)</f>
        <v>Ислям Алинур+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20</v>
      </c>
      <c r="J57" s="52" t="str">
        <f>IF(А8!Уч1="","",А8!Уч1)</f>
        <v>Елемесов Жан+</v>
      </c>
      <c r="K57" s="53" t="str">
        <f t="shared" si="0"/>
        <v>-</v>
      </c>
      <c r="L57" s="124" t="str">
        <f>IF(А8!Уч2="","",А8!Уч2)</f>
        <v>Отепберген Санжар+</v>
      </c>
      <c r="M57" s="125"/>
      <c r="N57" s="125"/>
      <c r="O57" s="126"/>
      <c r="P57" s="54" t="s">
        <v>42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32</v>
      </c>
      <c r="J58" s="57" t="str">
        <f>IF(А8!Уч3="","",А8!Уч3)</f>
        <v>Рамазанов Жанатай+</v>
      </c>
      <c r="K58" s="58" t="str">
        <f t="shared" si="0"/>
        <v>-</v>
      </c>
      <c r="L58" s="133" t="str">
        <f>IF(А8!Уч4="","",А8!Уч4)</f>
        <v>Саметов Нагметжан+</v>
      </c>
      <c r="M58" s="134"/>
      <c r="N58" s="134"/>
      <c r="O58" s="135"/>
      <c r="P58" s="59" t="s">
        <v>41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IF(А8!Уч5="","",А8!Уч5)</f>
        <v>Ислям Алинур+</v>
      </c>
      <c r="K59" s="62" t="str">
        <f t="shared" si="0"/>
        <v>-</v>
      </c>
      <c r="L59" s="136" t="str">
        <f>IF(А8!Уч6="","",А8!Уч6)</f>
        <v>Мустафин Асхат</v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IF(А8!Уч7="","",А8!Уч7)</f>
        <v>Кужунтаев Мансур+</v>
      </c>
      <c r="K60" s="66" t="str">
        <f t="shared" si="0"/>
        <v>-</v>
      </c>
      <c r="L60" s="121" t="str">
        <f>IF(А8!Уч8="","",А8!Уч8)</f>
        <v>Сенич Константин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278" priority="6">
      <formula>$S$35="сыграна"</formula>
    </cfRule>
  </conditionalFormatting>
  <conditionalFormatting sqref="I36:Q36">
    <cfRule type="expression" dxfId="3277" priority="7">
      <formula>$S$36="сыграна"</formula>
    </cfRule>
  </conditionalFormatting>
  <conditionalFormatting sqref="I37:Q37">
    <cfRule type="expression" dxfId="3276" priority="8">
      <formula>$S$37="сыграна"</formula>
    </cfRule>
  </conditionalFormatting>
  <conditionalFormatting sqref="I38:Q38">
    <cfRule type="expression" dxfId="3275" priority="9">
      <formula>$S$38="сыграна"</formula>
    </cfRule>
  </conditionalFormatting>
  <conditionalFormatting sqref="I39:Q39">
    <cfRule type="expression" dxfId="3274" priority="10">
      <formula>$S$39="сыграна"</formula>
    </cfRule>
  </conditionalFormatting>
  <conditionalFormatting sqref="I40:Q40">
    <cfRule type="expression" dxfId="3273" priority="11">
      <formula>$S$40="сыграна"</formula>
    </cfRule>
  </conditionalFormatting>
  <conditionalFormatting sqref="I41:Q41">
    <cfRule type="expression" dxfId="3272" priority="12">
      <formula>$S$41="сыграна"</formula>
    </cfRule>
  </conditionalFormatting>
  <conditionalFormatting sqref="I42:Q42">
    <cfRule type="expression" dxfId="3271" priority="13">
      <formula>$S$42="сыграна"</formula>
    </cfRule>
  </conditionalFormatting>
  <conditionalFormatting sqref="I43:Q43">
    <cfRule type="expression" dxfId="3270" priority="14">
      <formula>$S$43="сыграна"</formula>
    </cfRule>
  </conditionalFormatting>
  <conditionalFormatting sqref="I46:Q46">
    <cfRule type="expression" dxfId="3269" priority="17">
      <formula>$S$46="сыграна"</formula>
    </cfRule>
  </conditionalFormatting>
  <conditionalFormatting sqref="I47:Q47">
    <cfRule type="expression" dxfId="3268" priority="18">
      <formula>$S$47="сыграна"</formula>
    </cfRule>
  </conditionalFormatting>
  <conditionalFormatting sqref="I48:Q48">
    <cfRule type="expression" dxfId="3267" priority="19">
      <formula>$S$48="сыграна"</formula>
    </cfRule>
  </conditionalFormatting>
  <conditionalFormatting sqref="I49:Q49">
    <cfRule type="expression" dxfId="3266" priority="20">
      <formula>$S$49="сыграна"</formula>
    </cfRule>
  </conditionalFormatting>
  <conditionalFormatting sqref="I50:Q50">
    <cfRule type="expression" dxfId="3265" priority="21">
      <formula>$S$50="сыграна"</formula>
    </cfRule>
  </conditionalFormatting>
  <conditionalFormatting sqref="I51:Q51">
    <cfRule type="expression" dxfId="3264" priority="22">
      <formula>$S$51="сыграна"</formula>
    </cfRule>
  </conditionalFormatting>
  <conditionalFormatting sqref="I52:Q52">
    <cfRule type="expression" dxfId="3263" priority="23">
      <formula>$S$52="сыграна"</formula>
    </cfRule>
  </conditionalFormatting>
  <conditionalFormatting sqref="I53:Q53">
    <cfRule type="expression" dxfId="3262" priority="24">
      <formula>$S$53="сыграна"</formula>
    </cfRule>
  </conditionalFormatting>
  <conditionalFormatting sqref="I54:Q54">
    <cfRule type="expression" dxfId="3261" priority="25">
      <formula>$S$54="сыграна"</formula>
    </cfRule>
  </conditionalFormatting>
  <conditionalFormatting sqref="I55:Q55">
    <cfRule type="expression" dxfId="3260" priority="26">
      <formula>$S$55="сыграна"</formula>
    </cfRule>
  </conditionalFormatting>
  <conditionalFormatting sqref="I33:R33 P10:P12 L22:L24">
    <cfRule type="expression" dxfId="3259" priority="31">
      <formula>$S$33="встреча играется"</formula>
    </cfRule>
  </conditionalFormatting>
  <conditionalFormatting sqref="I33:R33">
    <cfRule type="expression" dxfId="3258" priority="4">
      <formula>$S$33="сыграна"</formula>
    </cfRule>
  </conditionalFormatting>
  <conditionalFormatting sqref="I34:R34 O13:O15 M19:M21">
    <cfRule type="expression" dxfId="3257" priority="32">
      <formula>$S$34="встреча играется"</formula>
    </cfRule>
  </conditionalFormatting>
  <conditionalFormatting sqref="I34:R34">
    <cfRule type="expression" dxfId="3256" priority="5">
      <formula>$S$34="сыграна"</formula>
    </cfRule>
  </conditionalFormatting>
  <conditionalFormatting sqref="I35:R35 Q7:Q9 K25:K27">
    <cfRule type="expression" dxfId="3255" priority="33">
      <formula>$S$35="встреча играется"</formula>
    </cfRule>
  </conditionalFormatting>
  <conditionalFormatting sqref="I36:R36 R16:R18 N28:N30">
    <cfRule type="expression" dxfId="3254" priority="34">
      <formula>$S$36="встреча играется"</formula>
    </cfRule>
  </conditionalFormatting>
  <conditionalFormatting sqref="I37:R37 O10:O12 L19:L21">
    <cfRule type="expression" dxfId="3253" priority="35">
      <formula>$S$37="встреча играется"</formula>
    </cfRule>
  </conditionalFormatting>
  <conditionalFormatting sqref="I38:R38 P7:P9 K22:K24">
    <cfRule type="expression" dxfId="3252" priority="36">
      <formula>$S$38="встреча играется"</formula>
    </cfRule>
  </conditionalFormatting>
  <conditionalFormatting sqref="I39:R39 R13:R15 M28:M30">
    <cfRule type="expression" dxfId="3251" priority="37">
      <formula>$S$39="встреча играется"</formula>
    </cfRule>
  </conditionalFormatting>
  <conditionalFormatting sqref="I40:R40 Q16:Q18 N25:N27">
    <cfRule type="expression" dxfId="3250" priority="38">
      <formula>$S$40="встреча играется"</formula>
    </cfRule>
  </conditionalFormatting>
  <conditionalFormatting sqref="I41:R41 O7:O9 K19:K21">
    <cfRule type="expression" dxfId="3249" priority="39">
      <formula>$S$41="встреча играется"</formula>
    </cfRule>
  </conditionalFormatting>
  <conditionalFormatting sqref="I42:R42 R10:R12 L28:L30">
    <cfRule type="expression" dxfId="3248" priority="40">
      <formula>$S$42="встреча играется"</formula>
    </cfRule>
  </conditionalFormatting>
  <conditionalFormatting sqref="I43:R43 P16:P18 N22:N24">
    <cfRule type="expression" dxfId="3247" priority="41">
      <formula>$S$43="встреча играется"</formula>
    </cfRule>
  </conditionalFormatting>
  <conditionalFormatting sqref="I44:R44 Q13:Q15 M25:M27">
    <cfRule type="expression" dxfId="3246" priority="42">
      <formula>$S$44="встреча играется"</formula>
    </cfRule>
  </conditionalFormatting>
  <conditionalFormatting sqref="I44:R44">
    <cfRule type="expression" dxfId="3245" priority="15">
      <formula>$S$44="сыграна"</formula>
    </cfRule>
  </conditionalFormatting>
  <conditionalFormatting sqref="I45:R45 R7:R9 K28:K30">
    <cfRule type="expression" dxfId="3244" priority="43">
      <formula>$S$45="встреча играется"</formula>
    </cfRule>
  </conditionalFormatting>
  <conditionalFormatting sqref="I45:R45">
    <cfRule type="expression" dxfId="3243" priority="16">
      <formula>$S$45="сыграна"</formula>
    </cfRule>
  </conditionalFormatting>
  <conditionalFormatting sqref="I46:R46 O16:O18 N19:N21">
    <cfRule type="expression" dxfId="3242" priority="44">
      <formula>$S$46="встреча играется"</formula>
    </cfRule>
  </conditionalFormatting>
  <conditionalFormatting sqref="I47:R47 Q10:Q12 L25:L27">
    <cfRule type="expression" dxfId="3241" priority="45">
      <formula>$S$47="встреча играется"</formula>
    </cfRule>
  </conditionalFormatting>
  <conditionalFormatting sqref="I48:R48 P13:P15 M22:M24">
    <cfRule type="expression" dxfId="3240" priority="46">
      <formula>$S$48="встреча играется"</formula>
    </cfRule>
  </conditionalFormatting>
  <conditionalFormatting sqref="I49:R49 M7:M9 K13:K15">
    <cfRule type="expression" dxfId="3239" priority="47">
      <formula>$S$49="встреча играется"</formula>
    </cfRule>
  </conditionalFormatting>
  <conditionalFormatting sqref="I50:R50 N10:N12 L16:L18">
    <cfRule type="expression" dxfId="3238" priority="48">
      <formula>$S$50="встреча играется"</formula>
    </cfRule>
  </conditionalFormatting>
  <conditionalFormatting sqref="I51:R51 Q19:Q21 O25:O27">
    <cfRule type="expression" dxfId="3237" priority="49">
      <formula>$S$51="встреча играется"</formula>
    </cfRule>
  </conditionalFormatting>
  <conditionalFormatting sqref="I52:R52 R22:R24 P28:P30">
    <cfRule type="expression" dxfId="3236" priority="50">
      <formula>$S$52="встреча играется"</formula>
    </cfRule>
  </conditionalFormatting>
  <conditionalFormatting sqref="I53:R53 N7:N9 K16:K18">
    <cfRule type="expression" dxfId="3235" priority="51">
      <formula>$S$53="встреча играется"</formula>
    </cfRule>
  </conditionalFormatting>
  <conditionalFormatting sqref="I54:R54 M10:M12 L13:L15">
    <cfRule type="expression" dxfId="3234" priority="52">
      <formula>$S$54="встреча играется"</formula>
    </cfRule>
  </conditionalFormatting>
  <conditionalFormatting sqref="I55:R55 Q22:Q24 P25:P27">
    <cfRule type="expression" dxfId="3233" priority="27">
      <formula>$S$55="встреча играется"</formula>
    </cfRule>
  </conditionalFormatting>
  <conditionalFormatting sqref="I56:R56 R19:R21 O28:O30">
    <cfRule type="expression" dxfId="3232" priority="53">
      <formula>$S$56="встреча играется"</formula>
    </cfRule>
  </conditionalFormatting>
  <conditionalFormatting sqref="I56:R56">
    <cfRule type="expression" dxfId="3231" priority="3">
      <formula>$S$56="сыграна"</formula>
    </cfRule>
  </conditionalFormatting>
  <conditionalFormatting sqref="I57:R57 L7:L9 K10:K12">
    <cfRule type="expression" dxfId="3230" priority="54">
      <formula>$S$57="встреча играется"</formula>
    </cfRule>
  </conditionalFormatting>
  <conditionalFormatting sqref="I57:R57">
    <cfRule type="expression" dxfId="3229" priority="2">
      <formula>$S$57="сыграна"</formula>
    </cfRule>
  </conditionalFormatting>
  <conditionalFormatting sqref="I58:R58 N13:N15 M16:M18">
    <cfRule type="expression" dxfId="3228" priority="55">
      <formula>$S$58="встреча играется"</formula>
    </cfRule>
  </conditionalFormatting>
  <conditionalFormatting sqref="I58:R58">
    <cfRule type="expression" dxfId="3227" priority="28">
      <formula>$S$58="сыграна"</formula>
    </cfRule>
  </conditionalFormatting>
  <conditionalFormatting sqref="I59:R59 P19:P21 O22:O24">
    <cfRule type="expression" dxfId="3226" priority="56">
      <formula>$S$59="встреча играется"</formula>
    </cfRule>
  </conditionalFormatting>
  <conditionalFormatting sqref="I59:R59">
    <cfRule type="expression" dxfId="3225" priority="29">
      <formula>$S$59="сыграна"</formula>
    </cfRule>
  </conditionalFormatting>
  <conditionalFormatting sqref="I60:R60 R25:R27 Q28:Q30">
    <cfRule type="expression" dxfId="3224" priority="57">
      <formula>$S$60="встреча играется"</formula>
    </cfRule>
  </conditionalFormatting>
  <conditionalFormatting sqref="I60:R60">
    <cfRule type="expression" dxfId="3223" priority="30">
      <formula>$S$60="сыграна"</formula>
    </cfRule>
  </conditionalFormatting>
  <conditionalFormatting sqref="J7:J30">
    <cfRule type="endsWith" dxfId="3222" priority="1" operator="endsWith" text="+">
      <formula>RIGHT((J7),LEN("+"))=("+")</formula>
    </cfRule>
  </conditionalFormatting>
  <dataValidations count="1">
    <dataValidation type="list" allowBlank="1" sqref="P33:P60" xr:uid="{00000000-0002-0000-0800-000000000000}">
      <formula1>А8!Список_счета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192</v>
      </c>
      <c r="E7" s="23"/>
      <c r="F7" s="69"/>
      <c r="G7" s="141">
        <v>1</v>
      </c>
      <c r="H7" s="112"/>
      <c r="I7" s="112">
        <v>3</v>
      </c>
      <c r="J7" s="115" t="s">
        <v>193</v>
      </c>
      <c r="K7" s="144"/>
      <c r="L7" s="24" t="str">
        <f>IF(LEFT(P57,1)="L",0,(IF(P57="","",(IF(LEFT(P57,1)&gt;RIGHT(P57,1),2,1)))))</f>
        <v/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1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10</v>
      </c>
      <c r="T7" s="93"/>
      <c r="U7" s="96" t="s">
        <v>11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68" t="s">
        <v>194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3:2</v>
      </c>
      <c r="N8" s="28" t="str">
        <f>IF(RIGHT(P53,1)="W",$M$4&amp;":0(W)",IF(RIGHT(P53,1)="L","0:"&amp;$M$4&amp;"(L)",IF(P53="","",RIGHT(P53,1)&amp;":"&amp;LEFT(P53,1))))</f>
        <v>3:2</v>
      </c>
      <c r="O8" s="29" t="str">
        <f>IF(LEFT(P41,1)="W",$M$4&amp;":0(W)",IF(LEFT(P41,1)="L","0:"&amp;$M$4&amp;"(L)",IF(P41="","",P41)))</f>
        <v>3:2</v>
      </c>
      <c r="P8" s="28" t="str">
        <f>IF(RIGHT(P38,1)="W",$M$4&amp;":0(W)",IF(RIGHT(P38,1)="L","0:"&amp;$M$4&amp;"(L)",IF(P38="","",RIGHT(P38,1)&amp;":"&amp;LEFT(P38,1))))</f>
        <v>1:3</v>
      </c>
      <c r="Q8" s="27" t="str">
        <f>IF(LEFT(P35,1)="W",$M$4&amp;":0(W)",IF(LEFT(P35,1)="L","0:"&amp;$M$4&amp;"(L)",IF(P35="","",P35)))</f>
        <v>1:3</v>
      </c>
      <c r="R8" s="30" t="str">
        <f>IF(RIGHT(P45,1)="W",$M$4&amp;":0(W)",IF(RIGHT(P45,1)="L","0:"&amp;$M$4&amp;"(L)",IF(P45="","",RIGHT(P45,1)&amp;":"&amp;LEFT(P45,1))))</f>
        <v>3:0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195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196</v>
      </c>
      <c r="E10" s="23"/>
      <c r="F10" s="69"/>
      <c r="G10" s="118">
        <v>2</v>
      </c>
      <c r="H10" s="112"/>
      <c r="I10" s="112"/>
      <c r="J10" s="115" t="s">
        <v>194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93"/>
      <c r="U10" s="96" t="s">
        <v>17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197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198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199</v>
      </c>
      <c r="E13" s="23"/>
      <c r="F13" s="69"/>
      <c r="G13" s="118">
        <v>3</v>
      </c>
      <c r="H13" s="112" t="s">
        <v>128</v>
      </c>
      <c r="I13" s="112"/>
      <c r="J13" s="115" t="s">
        <v>200</v>
      </c>
      <c r="K13" s="34">
        <f>IF(RIGHT(P49,1)="L",0,(IF(P49="","",(IF(RIGHT(P49,1)&gt;LEFT(P49,1),2,1)))))</f>
        <v>1</v>
      </c>
      <c r="L13" s="24" t="str">
        <f>IF(LEFT(P54,1)="L",0,(IF(P54="","",(IF(LEFT(P54,1)&gt;RIGHT(P54,1),2,1)))))</f>
        <v/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9</v>
      </c>
      <c r="T13" s="93"/>
      <c r="U13" s="96" t="s">
        <v>13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201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2:3</v>
      </c>
      <c r="L14" s="28" t="str">
        <f>IF(LEFT(P54,1)="W",$M$4&amp;":0(W)",IF(LEFT(P54,1)="L","0:"&amp;$M$4&amp;"(L)",IF(P54="","",P54)))</f>
        <v/>
      </c>
      <c r="M14" s="94"/>
      <c r="N14" s="27" t="str">
        <f>IF(LEFT(P58,1)="W",$M$4&amp;":0(W)",IF(LEFT(P58,1)="L","0:"&amp;$M$4&amp;"(L)",IF(P58="","",P58)))</f>
        <v>2:3</v>
      </c>
      <c r="O14" s="29" t="str">
        <f>IF(LEFT(P34,1)="W",$M$4&amp;":0(W)",IF(LEFT(P34,1)="L","0:"&amp;$M$4&amp;"(L)",IF(P34="","",P34)))</f>
        <v>3:1</v>
      </c>
      <c r="P14" s="28" t="str">
        <f>IF(RIGHT(P48,1)="W",$M$4&amp;":0(W)",IF(RIGHT(P48,1)="L","0:"&amp;$M$4&amp;"(L)",IF(P48="","",RIGHT(P48,1)&amp;":"&amp;LEFT(P48,1))))</f>
        <v>3:0</v>
      </c>
      <c r="Q14" s="27" t="str">
        <f>IF(LEFT(P44,1)="W",$M$4&amp;":0(W)",IF(LEFT(P44,1)="L","0:"&amp;$M$4&amp;"(L)",IF(P44="","",P44)))</f>
        <v>2:3</v>
      </c>
      <c r="R14" s="30" t="str">
        <f>IF(RIGHT(P39,1)="W",$M$4&amp;":0(W)",IF(RIGHT(P39,1)="L","0:"&amp;$M$4&amp;"(L)",IF(P39="","",RIGHT(P39,1)&amp;":"&amp;LEFT(P39,1))))</f>
        <v>3:1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202</v>
      </c>
      <c r="K16" s="34">
        <f>IF(LEFT(P53,1)="L",0,(IF(P53="","",(IF(LEFT(P53,1)&gt;RIGHT(P53,1),2,1)))))</f>
        <v>1</v>
      </c>
      <c r="L16" s="24" t="str">
        <f>IF(RIGHT(P50,1)="L",0,(IF(P50="","",(IF(RIGHT(P50,1)&gt;LEFT(P50,1),2,1)))))</f>
        <v/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9</v>
      </c>
      <c r="T16" s="93"/>
      <c r="U16" s="96" t="s">
        <v>12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2:3</v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>3:2</v>
      </c>
      <c r="N17" s="94"/>
      <c r="O17" s="36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3:2</v>
      </c>
      <c r="Q17" s="28" t="str">
        <f>IF(RIGHT(P40,1)="W",$M$4&amp;":0(W)",IF(RIGHT(P40,1)="L","0:"&amp;$M$4&amp;"(L)",IF(P40="","",RIGHT(P40,1)&amp;":"&amp;LEFT(P40,1))))</f>
        <v>1:3</v>
      </c>
      <c r="R17" s="37" t="str">
        <f>IF(LEFT(P36,1)="W",$M$4&amp;":0(W)",IF(LEFT(P36,1)="L","0:"&amp;$M$4&amp;"(L)",IF(P36="","",P36)))</f>
        <v>3:2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203</v>
      </c>
      <c r="K19" s="34">
        <f>IF(RIGHT(P41,1)="L",0,(IF(P41="","",(IF(RIGHT(P41,1)&gt;LEFT(P41,1),2,1)))))</f>
        <v>1</v>
      </c>
      <c r="L19" s="24" t="str">
        <f>IF(LEFT(P37,1)="L",0,(IF(P37="","",(IF(LEFT(P37,1)&gt;RIGHT(P37,1),2,1)))))</f>
        <v/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8</v>
      </c>
      <c r="T19" s="93"/>
      <c r="U19" s="96" t="s">
        <v>15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2:3</v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>3:1</v>
      </c>
      <c r="O20" s="147"/>
      <c r="P20" s="27" t="str">
        <f>IF(LEFT(P59,1)="W",$M$4&amp;":0(W)",IF(LEFT(P59,1)="L","0:"&amp;$M$4&amp;"(L)",IF(P59="","",P59)))</f>
        <v>0:3</v>
      </c>
      <c r="Q20" s="27" t="str">
        <f>IF(LEFT(P51,1)="W",$M$4&amp;":0(W)",IF(LEFT(P51,1)="L","0:"&amp;$M$4&amp;"(L)",IF(P51="","",P51)))</f>
        <v>3:1</v>
      </c>
      <c r="R20" s="30" t="str">
        <f>IF(RIGHT(P56,1)="W",$M$4&amp;":0(W)",IF(RIGHT(P56,1)="L","0:"&amp;$M$4&amp;"(L)",IF(P56="","",RIGHT(P56,1)&amp;":"&amp;LEFT(P56,1))))</f>
        <v>1:3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204</v>
      </c>
      <c r="K22" s="34">
        <f>IF(LEFT(P38,1)="L",0,(IF(P38="","",(IF(LEFT(P38,1)&gt;RIGHT(P38,1),2,1)))))</f>
        <v>2</v>
      </c>
      <c r="L22" s="24" t="str">
        <f>IF(RIGHT(P33,1)="L",0,(IF(P33="","",(IF(RIGHT(P33,1)&gt;LEFT(P33,1),2,1)))))</f>
        <v/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1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9</v>
      </c>
      <c r="T22" s="93"/>
      <c r="U22" s="96" t="s">
        <v>14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3:1</v>
      </c>
      <c r="L23" s="28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>0:3</v>
      </c>
      <c r="N23" s="28" t="str">
        <f>IF(RIGHT(P43,1)="W",$M$4&amp;":0(W)",IF(RIGHT(P43,1)="L","0:"&amp;$M$4&amp;"(L)",IF(P43="","",RIGHT(P43,1)&amp;":"&amp;LEFT(P43,1))))</f>
        <v>2:3</v>
      </c>
      <c r="O23" s="36" t="str">
        <f>IF(RIGHT(P59,1)="W",$M$4&amp;":0(W)",IF(RIGHT(P59,1)="L","0:"&amp;$M$4&amp;"(L)",IF(P59="","",RIGHT(P59,1)&amp;":"&amp;LEFT(P59,1))))</f>
        <v>3:0</v>
      </c>
      <c r="P23" s="94"/>
      <c r="Q23" s="28" t="str">
        <f>IF(RIGHT(P55,1)="W",$M$4&amp;":0(W)",IF(RIGHT(P55,1)="L","0:"&amp;$M$4&amp;"(L)",IF(P55="","",RIGHT(P55,1)&amp;":"&amp;LEFT(P55,1))))</f>
        <v>2:3</v>
      </c>
      <c r="R23" s="37" t="str">
        <f>IF(LEFT(P52,1)="W",$M$4&amp;":0(W)",IF(LEFT(P52,1)="L","0:"&amp;$M$4&amp;"(L)",IF(P52="","",P52)))</f>
        <v>3:0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205</v>
      </c>
      <c r="K25" s="34">
        <f>IF(RIGHT(P35,1)="L",0,(IF(P35="","",(IF(RIGHT(P35,1)&gt;LEFT(P35,1),2,1)))))</f>
        <v>2</v>
      </c>
      <c r="L25" s="24" t="str">
        <f>IF(LEFT(P47,1)="L",0,(IF(P47="","",(IF(LEFT(P47,1)&gt;RIGHT(P47,1),2,1)))))</f>
        <v/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2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11</v>
      </c>
      <c r="T25" s="93"/>
      <c r="U25" s="96" t="s">
        <v>10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3:1</v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>3:2</v>
      </c>
      <c r="N26" s="27" t="str">
        <f>IF(LEFT(P40,1)="W",$M$4&amp;":0(W)",IF(LEFT(P40,1)="L","0:"&amp;$M$4&amp;"(L)",IF(P40="","",P40)))</f>
        <v>3:1</v>
      </c>
      <c r="O26" s="36" t="str">
        <f>IF(RIGHT(P51,1)="W",$M$4&amp;":0(W)",IF(RIGHT(P51,1)="L","0:"&amp;$M$4&amp;"(L)",IF(P51="","",RIGHT(P51,1)&amp;":"&amp;LEFT(P51,1))))</f>
        <v>1:3</v>
      </c>
      <c r="P26" s="29" t="str">
        <f>IF(LEFT(P55,1)="W",$M$4&amp;":0(W)",IF(LEFT(P55,1)="L","0:"&amp;$M$4&amp;"(L)",IF(P55="","",P55)))</f>
        <v>3:2</v>
      </c>
      <c r="Q26" s="94"/>
      <c r="R26" s="37" t="str">
        <f>IF(LEFT(P60,1)="W",$M$4&amp;":0(W)",IF(LEFT(P60,1)="L","0:"&amp;$M$4&amp;"(L)",IF(P60="","",P60)))</f>
        <v>3:1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206</v>
      </c>
      <c r="K28" s="34">
        <f>IF(LEFT(P45,1)="L",0,(IF(P45="","",(IF(LEFT(P45,1)&gt;RIGHT(P45,1),2,1)))))</f>
        <v>1</v>
      </c>
      <c r="L28" s="24" t="str">
        <f>IF(RIGHT(P42,1)="L",0,(IF(P42="","",(IF(RIGHT(P42,1)&gt;LEFT(P42,1),2,1)))))</f>
        <v/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7</v>
      </c>
      <c r="T28" s="93"/>
      <c r="U28" s="96" t="s">
        <v>16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0:3</v>
      </c>
      <c r="L29" s="28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1:3</v>
      </c>
      <c r="N29" s="28" t="str">
        <f>IF(RIGHT(P36,1)="W",$M$4&amp;":0(W)",IF(RIGHT(P36,1)="L","0:"&amp;$M$4&amp;"(L)",IF(P36="","",RIGHT(P36,1)&amp;":"&amp;LEFT(P36,1))))</f>
        <v>2:3</v>
      </c>
      <c r="O29" s="29" t="str">
        <f>IF(LEFT(P56,1)="W",$M$4&amp;":0(W)",IF(LEFT(P56,1)="L","0:"&amp;$M$4&amp;"(L)",IF(P56="","",P56)))</f>
        <v>3:1</v>
      </c>
      <c r="P29" s="36" t="str">
        <f>IF(RIGHT(P52,1)="W",$M$4&amp;":0(W)",IF(RIGHT(P52,1)="L","0:"&amp;$M$4&amp;"(L)",IF(P52="","",RIGHT(P52,1)&amp;":"&amp;LEFT(P52,1))))</f>
        <v>0:3</v>
      </c>
      <c r="Q29" s="28" t="str">
        <f>IF(RIGHT(P60,1)="W",$M$4&amp;":0(W)",IF(RIGHT(P60,1)="L","0:"&amp;$M$4&amp;"(L)",IF(P60="","",RIGHT(P60,1)&amp;":"&amp;LEFT(P60,1))))</f>
        <v>1:3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IF('B1'!Уч2="","",'B1'!Уч2)</f>
        <v>Капанова Гульсара</v>
      </c>
      <c r="K33" s="53" t="str">
        <f t="shared" ref="K33:K60" si="0">"-"</f>
        <v>-</v>
      </c>
      <c r="L33" s="124" t="str">
        <f>IF('B1'!Уч6="","",'B1'!Уч6)</f>
        <v>Мирзакулов Ильяс+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10</v>
      </c>
      <c r="J34" s="57" t="str">
        <f>IF('B1'!Уч3="","",'B1'!Уч3)</f>
        <v>Тажмиев Асхат+</v>
      </c>
      <c r="K34" s="58" t="str">
        <f t="shared" si="0"/>
        <v>-</v>
      </c>
      <c r="L34" s="133" t="str">
        <f>IF('B1'!Уч5="","",'B1'!Уч5)</f>
        <v>Сәлім Сәкен+</v>
      </c>
      <c r="M34" s="134"/>
      <c r="N34" s="134"/>
      <c r="O34" s="135"/>
      <c r="P34" s="59" t="s">
        <v>37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11</v>
      </c>
      <c r="J35" s="61" t="str">
        <f>IF('B1'!Уч1="","",'B1'!Уч1)</f>
        <v>Фу Дмитрий+</v>
      </c>
      <c r="K35" s="62" t="str">
        <f t="shared" si="0"/>
        <v>-</v>
      </c>
      <c r="L35" s="136" t="str">
        <f>IF('B1'!Уч7="","",'B1'!Уч7)</f>
        <v>Қуандықов Тажмұханбет+</v>
      </c>
      <c r="M35" s="137"/>
      <c r="N35" s="137"/>
      <c r="O35" s="138"/>
      <c r="P35" s="63" t="s">
        <v>41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12</v>
      </c>
      <c r="J36" s="65" t="str">
        <f>IF('B1'!Уч4="","",'B1'!Уч4)</f>
        <v>Жуманов Мурат+</v>
      </c>
      <c r="K36" s="66" t="str">
        <f t="shared" si="0"/>
        <v>-</v>
      </c>
      <c r="L36" s="121" t="str">
        <f>IF('B1'!Уч8="","",'B1'!Уч8)</f>
        <v>Хабуев Максим+</v>
      </c>
      <c r="M36" s="122"/>
      <c r="N36" s="122"/>
      <c r="O36" s="123"/>
      <c r="P36" s="67" t="s">
        <v>38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IF('B1'!Уч5="","",'B1'!Уч5)</f>
        <v>Сәлім Сәкен+</v>
      </c>
      <c r="K37" s="53" t="str">
        <f t="shared" si="0"/>
        <v>-</v>
      </c>
      <c r="L37" s="124" t="str">
        <f>IF('B1'!Уч2="","",'B1'!Уч2)</f>
        <v>Капанова Гульсара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10</v>
      </c>
      <c r="J38" s="57" t="str">
        <f>IF('B1'!Уч6="","",'B1'!Уч6)</f>
        <v>Мирзакулов Ильяс+</v>
      </c>
      <c r="K38" s="58" t="str">
        <f t="shared" si="0"/>
        <v>-</v>
      </c>
      <c r="L38" s="133" t="str">
        <f>IF('B1'!Уч1="","",'B1'!Уч1)</f>
        <v>Фу Дмитрий+</v>
      </c>
      <c r="M38" s="134"/>
      <c r="N38" s="134"/>
      <c r="O38" s="135"/>
      <c r="P38" s="59" t="s">
        <v>37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9</v>
      </c>
      <c r="J39" s="61" t="str">
        <f>IF('B1'!Уч8="","",'B1'!Уч8)</f>
        <v>Хабуев Максим+</v>
      </c>
      <c r="K39" s="62" t="str">
        <f t="shared" si="0"/>
        <v>-</v>
      </c>
      <c r="L39" s="136" t="str">
        <f>IF('B1'!Уч3="","",'B1'!Уч3)</f>
        <v>Тажмиев Асхат+</v>
      </c>
      <c r="M39" s="137"/>
      <c r="N39" s="137"/>
      <c r="O39" s="138"/>
      <c r="P39" s="63" t="s">
        <v>41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18</v>
      </c>
      <c r="J40" s="65" t="str">
        <f>IF('B1'!Уч7="","",'B1'!Уч7)</f>
        <v>Қуандықов Тажмұханбет+</v>
      </c>
      <c r="K40" s="66" t="str">
        <f t="shared" si="0"/>
        <v>-</v>
      </c>
      <c r="L40" s="121" t="str">
        <f>IF('B1'!Уч4="","",'B1'!Уч4)</f>
        <v>Жуманов Мурат+</v>
      </c>
      <c r="M40" s="122"/>
      <c r="N40" s="122"/>
      <c r="O40" s="123"/>
      <c r="P40" s="67" t="s">
        <v>37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10</v>
      </c>
      <c r="J41" s="52" t="str">
        <f>IF('B1'!Уч1="","",'B1'!Уч1)</f>
        <v>Фу Дмитрий+</v>
      </c>
      <c r="K41" s="53" t="str">
        <f t="shared" si="0"/>
        <v>-</v>
      </c>
      <c r="L41" s="124" t="str">
        <f>IF('B1'!Уч5="","",'B1'!Уч5)</f>
        <v>Сәлім Сәкен+</v>
      </c>
      <c r="M41" s="125"/>
      <c r="N41" s="125"/>
      <c r="O41" s="126"/>
      <c r="P41" s="54" t="s">
        <v>38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IF('B1'!Уч2="","",'B1'!Уч2)</f>
        <v>Капанова Гульсара</v>
      </c>
      <c r="K42" s="58" t="str">
        <f t="shared" si="0"/>
        <v>-</v>
      </c>
      <c r="L42" s="133" t="str">
        <f>IF('B1'!Уч8="","",'B1'!Уч8)</f>
        <v>Хабуев Максим+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10</v>
      </c>
      <c r="J43" s="61" t="str">
        <f>IF('B1'!Уч4="","",'B1'!Уч4)</f>
        <v>Жуманов Мурат+</v>
      </c>
      <c r="K43" s="62" t="str">
        <f t="shared" si="0"/>
        <v>-</v>
      </c>
      <c r="L43" s="136" t="str">
        <f>IF('B1'!Уч6="","",'B1'!Уч6)</f>
        <v>Мирзакулов Ильяс+</v>
      </c>
      <c r="M43" s="137"/>
      <c r="N43" s="137"/>
      <c r="O43" s="138"/>
      <c r="P43" s="63" t="s">
        <v>38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9</v>
      </c>
      <c r="J44" s="65" t="str">
        <f>IF('B1'!Уч3="","",'B1'!Уч3)</f>
        <v>Тажмиев Асхат+</v>
      </c>
      <c r="K44" s="66" t="str">
        <f t="shared" si="0"/>
        <v>-</v>
      </c>
      <c r="L44" s="121" t="str">
        <f>IF('B1'!Уч7="","",'B1'!Уч7)</f>
        <v>Қуандықов Тажмұханбет+</v>
      </c>
      <c r="M44" s="122"/>
      <c r="N44" s="122"/>
      <c r="O44" s="123"/>
      <c r="P44" s="67" t="s">
        <v>42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18</v>
      </c>
      <c r="J45" s="52" t="str">
        <f>IF('B1'!Уч8="","",'B1'!Уч8)</f>
        <v>Хабуев Максим+</v>
      </c>
      <c r="K45" s="53" t="str">
        <f t="shared" si="0"/>
        <v>-</v>
      </c>
      <c r="L45" s="124" t="str">
        <f>IF('B1'!Уч1="","",'B1'!Уч1)</f>
        <v>Фу Дмитрий+</v>
      </c>
      <c r="M45" s="125"/>
      <c r="N45" s="125"/>
      <c r="O45" s="126"/>
      <c r="P45" s="54" t="s">
        <v>39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15</v>
      </c>
      <c r="J46" s="57" t="str">
        <f>IF('B1'!Уч5="","",'B1'!Уч5)</f>
        <v>Сәлім Сәкен+</v>
      </c>
      <c r="K46" s="58" t="str">
        <f t="shared" si="0"/>
        <v>-</v>
      </c>
      <c r="L46" s="133" t="str">
        <f>IF('B1'!Уч4="","",'B1'!Уч4)</f>
        <v>Жуманов Мурат+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IF('B1'!Уч7="","",'B1'!Уч7)</f>
        <v>Қуандықов Тажмұханбет+</v>
      </c>
      <c r="K47" s="62" t="str">
        <f t="shared" si="0"/>
        <v>-</v>
      </c>
      <c r="L47" s="136" t="str">
        <f>IF('B1'!Уч2="","",'B1'!Уч2)</f>
        <v>Капанова Гульсара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10</v>
      </c>
      <c r="J48" s="65" t="str">
        <f>IF('B1'!Уч6="","",'B1'!Уч6)</f>
        <v>Мирзакулов Ильяс+</v>
      </c>
      <c r="K48" s="66" t="str">
        <f t="shared" si="0"/>
        <v>-</v>
      </c>
      <c r="L48" s="121" t="str">
        <f>IF('B1'!Уч3="","",'B1'!Уч3)</f>
        <v>Тажмиев Асхат+</v>
      </c>
      <c r="M48" s="122"/>
      <c r="N48" s="122"/>
      <c r="O48" s="123"/>
      <c r="P48" s="67" t="s">
        <v>39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12</v>
      </c>
      <c r="J49" s="52" t="str">
        <f>IF('B1'!Уч1="","",'B1'!Уч1)</f>
        <v>Фу Дмитрий+</v>
      </c>
      <c r="K49" s="53" t="str">
        <f t="shared" si="0"/>
        <v>-</v>
      </c>
      <c r="L49" s="124" t="str">
        <f>IF('B1'!Уч3="","",'B1'!Уч3)</f>
        <v>Тажмиев Асхат+</v>
      </c>
      <c r="M49" s="125"/>
      <c r="N49" s="125"/>
      <c r="O49" s="126"/>
      <c r="P49" s="54" t="s">
        <v>38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IF('B1'!Уч2="","",'B1'!Уч2)</f>
        <v>Капанова Гульсара</v>
      </c>
      <c r="K50" s="58" t="str">
        <f t="shared" si="0"/>
        <v>-</v>
      </c>
      <c r="L50" s="133" t="str">
        <f>IF('B1'!Уч4="","",'B1'!Уч4)</f>
        <v>Жуманов Мурат+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9</v>
      </c>
      <c r="J51" s="61" t="str">
        <f>IF('B1'!Уч5="","",'B1'!Уч5)</f>
        <v>Сәлім Сәкен+</v>
      </c>
      <c r="K51" s="62" t="str">
        <f t="shared" si="0"/>
        <v>-</v>
      </c>
      <c r="L51" s="136" t="str">
        <f>IF('B1'!Уч7="","",'B1'!Уч7)</f>
        <v>Қуандықов Тажмұханбет+</v>
      </c>
      <c r="M51" s="137"/>
      <c r="N51" s="137"/>
      <c r="O51" s="138"/>
      <c r="P51" s="63" t="s">
        <v>37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9</v>
      </c>
      <c r="J52" s="65" t="str">
        <f>IF('B1'!Уч6="","",'B1'!Уч6)</f>
        <v>Мирзакулов Ильяс+</v>
      </c>
      <c r="K52" s="66" t="str">
        <f t="shared" si="0"/>
        <v>-</v>
      </c>
      <c r="L52" s="121" t="str">
        <f>IF('B1'!Уч8="","",'B1'!Уч8)</f>
        <v>Хабуев Максим+</v>
      </c>
      <c r="M52" s="122"/>
      <c r="N52" s="122"/>
      <c r="O52" s="123"/>
      <c r="P52" s="67" t="s">
        <v>35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9</v>
      </c>
      <c r="J53" s="52" t="str">
        <f>IF('B1'!Уч4="","",'B1'!Уч4)</f>
        <v>Жуманов Мурат+</v>
      </c>
      <c r="K53" s="53" t="str">
        <f t="shared" si="0"/>
        <v>-</v>
      </c>
      <c r="L53" s="124" t="str">
        <f>IF('B1'!Уч1="","",'B1'!Уч1)</f>
        <v>Фу Дмитрий+</v>
      </c>
      <c r="M53" s="125"/>
      <c r="N53" s="125"/>
      <c r="O53" s="126"/>
      <c r="P53" s="54" t="s">
        <v>42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IF('B1'!Уч3="","",'B1'!Уч3)</f>
        <v>Тажмиев Асхат+</v>
      </c>
      <c r="K54" s="58" t="str">
        <f t="shared" si="0"/>
        <v>-</v>
      </c>
      <c r="L54" s="133" t="str">
        <f>IF('B1'!Уч2="","",'B1'!Уч2)</f>
        <v>Капанова Гульсара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24</v>
      </c>
      <c r="J55" s="61" t="str">
        <f>IF('B1'!Уч7="","",'B1'!Уч7)</f>
        <v>Қуандықов Тажмұханбет+</v>
      </c>
      <c r="K55" s="62" t="str">
        <f t="shared" si="0"/>
        <v>-</v>
      </c>
      <c r="L55" s="136" t="str">
        <f>IF('B1'!Уч6="","",'B1'!Уч6)</f>
        <v>Мирзакулов Ильяс+</v>
      </c>
      <c r="M55" s="137"/>
      <c r="N55" s="137"/>
      <c r="O55" s="138"/>
      <c r="P55" s="63" t="s">
        <v>38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15</v>
      </c>
      <c r="J56" s="65" t="str">
        <f>IF('B1'!Уч8="","",'B1'!Уч8)</f>
        <v>Хабуев Максим+</v>
      </c>
      <c r="K56" s="66" t="str">
        <f t="shared" si="0"/>
        <v>-</v>
      </c>
      <c r="L56" s="121" t="str">
        <f>IF('B1'!Уч5="","",'B1'!Уч5)</f>
        <v>Сәлім Сәкен+</v>
      </c>
      <c r="M56" s="122"/>
      <c r="N56" s="122"/>
      <c r="O56" s="123"/>
      <c r="P56" s="67" t="s">
        <v>37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IF('B1'!Уч1="","",'B1'!Уч1)</f>
        <v>Фу Дмитрий+</v>
      </c>
      <c r="K57" s="53" t="str">
        <f t="shared" si="0"/>
        <v>-</v>
      </c>
      <c r="L57" s="124" t="str">
        <f>IF('B1'!Уч2="","",'B1'!Уч2)</f>
        <v>Капанова Гульсара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10</v>
      </c>
      <c r="J58" s="57" t="str">
        <f>IF('B1'!Уч3="","",'B1'!Уч3)</f>
        <v>Тажмиев Асхат+</v>
      </c>
      <c r="K58" s="58" t="str">
        <f t="shared" si="0"/>
        <v>-</v>
      </c>
      <c r="L58" s="133" t="str">
        <f>IF('B1'!Уч4="","",'B1'!Уч4)</f>
        <v>Жуманов Мурат+</v>
      </c>
      <c r="M58" s="134"/>
      <c r="N58" s="134"/>
      <c r="O58" s="135"/>
      <c r="P58" s="59" t="s">
        <v>42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12</v>
      </c>
      <c r="J59" s="61" t="str">
        <f>IF('B1'!Уч5="","",'B1'!Уч5)</f>
        <v>Сәлім Сәкен+</v>
      </c>
      <c r="K59" s="62" t="str">
        <f t="shared" si="0"/>
        <v>-</v>
      </c>
      <c r="L59" s="136" t="str">
        <f>IF('B1'!Уч6="","",'B1'!Уч6)</f>
        <v>Мирзакулов Ильяс+</v>
      </c>
      <c r="M59" s="137"/>
      <c r="N59" s="137"/>
      <c r="O59" s="138"/>
      <c r="P59" s="63" t="s">
        <v>39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15</v>
      </c>
      <c r="J60" s="65" t="str">
        <f>IF('B1'!Уч7="","",'B1'!Уч7)</f>
        <v>Қуандықов Тажмұханбет+</v>
      </c>
      <c r="K60" s="66" t="str">
        <f t="shared" si="0"/>
        <v>-</v>
      </c>
      <c r="L60" s="121" t="str">
        <f>IF('B1'!Уч8="","",'B1'!Уч8)</f>
        <v>Хабуев Максим+</v>
      </c>
      <c r="M60" s="122"/>
      <c r="N60" s="122"/>
      <c r="O60" s="123"/>
      <c r="P60" s="67" t="s">
        <v>37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221" priority="6">
      <formula>$S$35="сыграна"</formula>
    </cfRule>
  </conditionalFormatting>
  <conditionalFormatting sqref="I36:Q36">
    <cfRule type="expression" dxfId="3220" priority="7">
      <formula>$S$36="сыграна"</formula>
    </cfRule>
  </conditionalFormatting>
  <conditionalFormatting sqref="I37:Q37">
    <cfRule type="expression" dxfId="3219" priority="8">
      <formula>$S$37="сыграна"</formula>
    </cfRule>
  </conditionalFormatting>
  <conditionalFormatting sqref="I38:Q38">
    <cfRule type="expression" dxfId="3218" priority="9">
      <formula>$S$38="сыграна"</formula>
    </cfRule>
  </conditionalFormatting>
  <conditionalFormatting sqref="I39:Q39">
    <cfRule type="expression" dxfId="3217" priority="10">
      <formula>$S$39="сыграна"</formula>
    </cfRule>
  </conditionalFormatting>
  <conditionalFormatting sqref="I40:Q40">
    <cfRule type="expression" dxfId="3216" priority="11">
      <formula>$S$40="сыграна"</formula>
    </cfRule>
  </conditionalFormatting>
  <conditionalFormatting sqref="I41:Q41">
    <cfRule type="expression" dxfId="3215" priority="12">
      <formula>$S$41="сыграна"</formula>
    </cfRule>
  </conditionalFormatting>
  <conditionalFormatting sqref="I42:Q42">
    <cfRule type="expression" dxfId="3214" priority="13">
      <formula>$S$42="сыграна"</formula>
    </cfRule>
  </conditionalFormatting>
  <conditionalFormatting sqref="I43:Q43">
    <cfRule type="expression" dxfId="3213" priority="14">
      <formula>$S$43="сыграна"</formula>
    </cfRule>
  </conditionalFormatting>
  <conditionalFormatting sqref="I46:Q46">
    <cfRule type="expression" dxfId="3212" priority="17">
      <formula>$S$46="сыграна"</formula>
    </cfRule>
  </conditionalFormatting>
  <conditionalFormatting sqref="I47:Q47">
    <cfRule type="expression" dxfId="3211" priority="18">
      <formula>$S$47="сыграна"</formula>
    </cfRule>
  </conditionalFormatting>
  <conditionalFormatting sqref="I48:Q48">
    <cfRule type="expression" dxfId="3210" priority="19">
      <formula>$S$48="сыграна"</formula>
    </cfRule>
  </conditionalFormatting>
  <conditionalFormatting sqref="I49:Q49">
    <cfRule type="expression" dxfId="3209" priority="20">
      <formula>$S$49="сыграна"</formula>
    </cfRule>
  </conditionalFormatting>
  <conditionalFormatting sqref="I50:Q50">
    <cfRule type="expression" dxfId="3208" priority="21">
      <formula>$S$50="сыграна"</formula>
    </cfRule>
  </conditionalFormatting>
  <conditionalFormatting sqref="I51:Q51">
    <cfRule type="expression" dxfId="3207" priority="22">
      <formula>$S$51="сыграна"</formula>
    </cfRule>
  </conditionalFormatting>
  <conditionalFormatting sqref="I52:Q52">
    <cfRule type="expression" dxfId="3206" priority="23">
      <formula>$S$52="сыграна"</formula>
    </cfRule>
  </conditionalFormatting>
  <conditionalFormatting sqref="I53:Q53">
    <cfRule type="expression" dxfId="3205" priority="24">
      <formula>$S$53="сыграна"</formula>
    </cfRule>
  </conditionalFormatting>
  <conditionalFormatting sqref="I54:Q54">
    <cfRule type="expression" dxfId="3204" priority="25">
      <formula>$S$54="сыграна"</formula>
    </cfRule>
  </conditionalFormatting>
  <conditionalFormatting sqref="I55:Q55">
    <cfRule type="expression" dxfId="3203" priority="26">
      <formula>$S$55="сыграна"</formula>
    </cfRule>
  </conditionalFormatting>
  <conditionalFormatting sqref="I33:R33 P10:P12 L22:L24">
    <cfRule type="expression" dxfId="3202" priority="31">
      <formula>$S$33="встреча играется"</formula>
    </cfRule>
  </conditionalFormatting>
  <conditionalFormatting sqref="I33:R33">
    <cfRule type="expression" dxfId="3201" priority="4">
      <formula>$S$33="сыграна"</formula>
    </cfRule>
  </conditionalFormatting>
  <conditionalFormatting sqref="I34:R34 O13:O15 M19:M21">
    <cfRule type="expression" dxfId="3200" priority="32">
      <formula>$S$34="встреча играется"</formula>
    </cfRule>
  </conditionalFormatting>
  <conditionalFormatting sqref="I34:R34">
    <cfRule type="expression" dxfId="3199" priority="5">
      <formula>$S$34="сыграна"</formula>
    </cfRule>
  </conditionalFormatting>
  <conditionalFormatting sqref="I35:R35 Q7:Q9 K25:K27">
    <cfRule type="expression" dxfId="3198" priority="33">
      <formula>$S$35="встреча играется"</formula>
    </cfRule>
  </conditionalFormatting>
  <conditionalFormatting sqref="I36:R36 R16:R18 N28:N30">
    <cfRule type="expression" dxfId="3197" priority="34">
      <formula>$S$36="встреча играется"</formula>
    </cfRule>
  </conditionalFormatting>
  <conditionalFormatting sqref="I37:R37 O10:O12 L19:L21">
    <cfRule type="expression" dxfId="3196" priority="35">
      <formula>$S$37="встреча играется"</formula>
    </cfRule>
  </conditionalFormatting>
  <conditionalFormatting sqref="I38:R38 P7:P9 K22:K24">
    <cfRule type="expression" dxfId="3195" priority="36">
      <formula>$S$38="встреча играется"</formula>
    </cfRule>
  </conditionalFormatting>
  <conditionalFormatting sqref="I39:R39 R13:R15 M28:M30">
    <cfRule type="expression" dxfId="3194" priority="37">
      <formula>$S$39="встреча играется"</formula>
    </cfRule>
  </conditionalFormatting>
  <conditionalFormatting sqref="I40:R40 Q16:Q18 N25:N27">
    <cfRule type="expression" dxfId="3193" priority="38">
      <formula>$S$40="встреча играется"</formula>
    </cfRule>
  </conditionalFormatting>
  <conditionalFormatting sqref="I41:R41 O7:O9 K19:K21">
    <cfRule type="expression" dxfId="3192" priority="39">
      <formula>$S$41="встреча играется"</formula>
    </cfRule>
  </conditionalFormatting>
  <conditionalFormatting sqref="I42:R42 R10:R12 L28:L30">
    <cfRule type="expression" dxfId="3191" priority="40">
      <formula>$S$42="встреча играется"</formula>
    </cfRule>
  </conditionalFormatting>
  <conditionalFormatting sqref="I43:R43 P16:P18 N22:N24">
    <cfRule type="expression" dxfId="3190" priority="41">
      <formula>$S$43="встреча играется"</formula>
    </cfRule>
  </conditionalFormatting>
  <conditionalFormatting sqref="I44:R44 Q13:Q15 M25:M27">
    <cfRule type="expression" dxfId="3189" priority="42">
      <formula>$S$44="встреча играется"</formula>
    </cfRule>
  </conditionalFormatting>
  <conditionalFormatting sqref="I44:R44">
    <cfRule type="expression" dxfId="3188" priority="15">
      <formula>$S$44="сыграна"</formula>
    </cfRule>
  </conditionalFormatting>
  <conditionalFormatting sqref="I45:R45 R7:R9 K28:K30">
    <cfRule type="expression" dxfId="3187" priority="43">
      <formula>$S$45="встреча играется"</formula>
    </cfRule>
  </conditionalFormatting>
  <conditionalFormatting sqref="I45:R45">
    <cfRule type="expression" dxfId="3186" priority="16">
      <formula>$S$45="сыграна"</formula>
    </cfRule>
  </conditionalFormatting>
  <conditionalFormatting sqref="I46:R46 O16:O18 N19:N21">
    <cfRule type="expression" dxfId="3185" priority="44">
      <formula>$S$46="встреча играется"</formula>
    </cfRule>
  </conditionalFormatting>
  <conditionalFormatting sqref="I47:R47 Q10:Q12 L25:L27">
    <cfRule type="expression" dxfId="3184" priority="45">
      <formula>$S$47="встреча играется"</formula>
    </cfRule>
  </conditionalFormatting>
  <conditionalFormatting sqref="I48:R48 P13:P15 M22:M24">
    <cfRule type="expression" dxfId="3183" priority="46">
      <formula>$S$48="встреча играется"</formula>
    </cfRule>
  </conditionalFormatting>
  <conditionalFormatting sqref="I49:R49 M7:M9 K13:K15">
    <cfRule type="expression" dxfId="3182" priority="47">
      <formula>$S$49="встреча играется"</formula>
    </cfRule>
  </conditionalFormatting>
  <conditionalFormatting sqref="I50:R50 N10:N12 L16:L18">
    <cfRule type="expression" dxfId="3181" priority="48">
      <formula>$S$50="встреча играется"</formula>
    </cfRule>
  </conditionalFormatting>
  <conditionalFormatting sqref="I51:R51 Q19:Q21 O25:O27">
    <cfRule type="expression" dxfId="3180" priority="49">
      <formula>$S$51="встреча играется"</formula>
    </cfRule>
  </conditionalFormatting>
  <conditionalFormatting sqref="I52:R52 R22:R24 P28:P30">
    <cfRule type="expression" dxfId="3179" priority="50">
      <formula>$S$52="встреча играется"</formula>
    </cfRule>
  </conditionalFormatting>
  <conditionalFormatting sqref="I53:R53 N7:N9 K16:K18">
    <cfRule type="expression" dxfId="3178" priority="51">
      <formula>$S$53="встреча играется"</formula>
    </cfRule>
  </conditionalFormatting>
  <conditionalFormatting sqref="I54:R54 M10:M12 L13:L15">
    <cfRule type="expression" dxfId="3177" priority="52">
      <formula>$S$54="встреча играется"</formula>
    </cfRule>
  </conditionalFormatting>
  <conditionalFormatting sqref="I55:R55 Q22:Q24 P25:P27">
    <cfRule type="expression" dxfId="3176" priority="27">
      <formula>$S$55="встреча играется"</formula>
    </cfRule>
  </conditionalFormatting>
  <conditionalFormatting sqref="I56:R56 R19:R21 O28:O30">
    <cfRule type="expression" dxfId="3175" priority="53">
      <formula>$S$56="встреча играется"</formula>
    </cfRule>
  </conditionalFormatting>
  <conditionalFormatting sqref="I56:R56">
    <cfRule type="expression" dxfId="3174" priority="3">
      <formula>$S$56="сыграна"</formula>
    </cfRule>
  </conditionalFormatting>
  <conditionalFormatting sqref="I57:R57 L7:L9 K10:K12">
    <cfRule type="expression" dxfId="3173" priority="54">
      <formula>$S$57="встреча играется"</formula>
    </cfRule>
  </conditionalFormatting>
  <conditionalFormatting sqref="I57:R57">
    <cfRule type="expression" dxfId="3172" priority="2">
      <formula>$S$57="сыграна"</formula>
    </cfRule>
  </conditionalFormatting>
  <conditionalFormatting sqref="I58:R58 N13:N15 M16:M18">
    <cfRule type="expression" dxfId="3171" priority="55">
      <formula>$S$58="встреча играется"</formula>
    </cfRule>
  </conditionalFormatting>
  <conditionalFormatting sqref="I58:R58">
    <cfRule type="expression" dxfId="3170" priority="28">
      <formula>$S$58="сыграна"</formula>
    </cfRule>
  </conditionalFormatting>
  <conditionalFormatting sqref="I59:R59 P19:P21 O22:O24">
    <cfRule type="expression" dxfId="3169" priority="56">
      <formula>$S$59="встреча играется"</formula>
    </cfRule>
  </conditionalFormatting>
  <conditionalFormatting sqref="I59:R59">
    <cfRule type="expression" dxfId="3168" priority="29">
      <formula>$S$59="сыграна"</formula>
    </cfRule>
  </conditionalFormatting>
  <conditionalFormatting sqref="I60:R60 R25:R27 Q28:Q30">
    <cfRule type="expression" dxfId="3167" priority="57">
      <formula>$S$60="встреча играется"</formula>
    </cfRule>
  </conditionalFormatting>
  <conditionalFormatting sqref="I60:R60">
    <cfRule type="expression" dxfId="3166" priority="30">
      <formula>$S$60="сыграна"</formula>
    </cfRule>
  </conditionalFormatting>
  <conditionalFormatting sqref="J7:J30">
    <cfRule type="endsWith" dxfId="3165" priority="1" operator="endsWith" text="+">
      <formula>RIGHT((J7),LEN("+"))=("+")</formula>
    </cfRule>
  </conditionalFormatting>
  <dataValidations count="1">
    <dataValidation type="list" allowBlank="1" sqref="P33:P60" xr:uid="{00000000-0002-0000-0900-000000000000}">
      <formula1>'B1'!Список_счета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207</v>
      </c>
      <c r="E7" s="23"/>
      <c r="F7" s="69"/>
      <c r="G7" s="141">
        <v>1</v>
      </c>
      <c r="H7" s="112"/>
      <c r="I7" s="112"/>
      <c r="J7" s="115" t="s">
        <v>208</v>
      </c>
      <c r="K7" s="144"/>
      <c r="L7" s="24">
        <f>IF(LEFT(P57,1)="L",0,(IF(P57="","",(IF(LEFT(P57,1)&gt;RIGHT(P57,1),2,1)))))</f>
        <v>2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1</v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1</v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9</v>
      </c>
      <c r="T7" s="149"/>
      <c r="U7" s="96" t="s">
        <v>14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209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3:1</v>
      </c>
      <c r="M8" s="27" t="str">
        <f>IF(LEFT(P49,1)="W",$M$4&amp;":0(W)",IF(LEFT(P49,1)="L","0:"&amp;$M$4&amp;"(L)",IF(P49="","",P49)))</f>
        <v>3:2</v>
      </c>
      <c r="N8" s="28" t="str">
        <f>IF(RIGHT(P53,1)="W",$M$4&amp;":0(W)",IF(RIGHT(P53,1)="L","0:"&amp;$M$4&amp;"(L)",IF(P53="","",RIGHT(P53,1)&amp;":"&amp;LEFT(P53,1))))</f>
        <v>1:3</v>
      </c>
      <c r="O8" s="29" t="str">
        <f>IF(LEFT(P41,1)="W",$M$4&amp;":0(W)",IF(LEFT(P41,1)="L","0:"&amp;$M$4&amp;"(L)",IF(P41="","",P41)))</f>
        <v>1:3</v>
      </c>
      <c r="P8" s="28" t="str">
        <f>IF(RIGHT(P38,1)="W",$M$4&amp;":0(W)",IF(RIGHT(P38,1)="L","0:"&amp;$M$4&amp;"(L)",IF(P38="","",RIGHT(P38,1)&amp;":"&amp;LEFT(P38,1))))</f>
        <v>3:1</v>
      </c>
      <c r="Q8" s="27" t="str">
        <f>IF(LEFT(P35,1)="W",$M$4&amp;":0(W)",IF(LEFT(P35,1)="L","0:"&amp;$M$4&amp;"(L)",IF(P35="","",P35)))</f>
        <v>1:3</v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210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211</v>
      </c>
      <c r="E10" s="23"/>
      <c r="F10" s="69"/>
      <c r="G10" s="118">
        <v>2</v>
      </c>
      <c r="H10" s="112"/>
      <c r="I10" s="112"/>
      <c r="J10" s="115" t="s">
        <v>212</v>
      </c>
      <c r="K10" s="34">
        <f>IF(RIGHT(P57,1)="L",0,(IF(P57="","",(IF(RIGHT(P57,1)&gt;LEFT(P57,1),2,1)))))</f>
        <v>1</v>
      </c>
      <c r="L10" s="145"/>
      <c r="M10" s="24">
        <f>IF(RIGHT(P54,1)="L",0,(IF(P54="","",(IF(RIGHT(P54,1)&gt;LEFT(P54,1),2,1)))))</f>
        <v>1</v>
      </c>
      <c r="N10" s="24">
        <f>IF(LEFT(P50,1)="L",0,(IF(P50="","",(IF(LEFT(P50,1)&gt;RIGHT(P50,1),2,1)))))</f>
        <v>1</v>
      </c>
      <c r="O10" s="25">
        <f>IF(RIGHT(P37,1)="L",0,(IF(P37="","",(IF(RIGHT(P37,1)&gt;LEFT(P37,1),2,1)))))</f>
        <v>1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1</v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6</v>
      </c>
      <c r="T10" s="149"/>
      <c r="U10" s="96" t="s">
        <v>16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213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1:3</v>
      </c>
      <c r="L11" s="94"/>
      <c r="M11" s="28" t="str">
        <f>IF(RIGHT(P54,1)="W",$M$4&amp;":0(W)",IF(RIGHT(P54,1)="L","0:"&amp;$M$4&amp;"(L)",IF(P54="","",RIGHT(P54,1)&amp;":"&amp;LEFT(P54,1))))</f>
        <v>0:3</v>
      </c>
      <c r="N11" s="27" t="str">
        <f>IF(LEFT(P50,1)="W",$M$4&amp;":0(W)",IF(LEFT(P50,1)="L","0:"&amp;$M$4&amp;"(L)",IF(P50="","",P50)))</f>
        <v>0:3</v>
      </c>
      <c r="O11" s="36" t="str">
        <f>IF(RIGHT(P37,1)="W",$M$4&amp;":0(W)",IF(RIGHT(P37,1)="L","0:"&amp;$M$4&amp;"(L)",IF(P37="","",RIGHT(P37,1)&amp;":"&amp;LEFT(P37,1))))</f>
        <v>0:3</v>
      </c>
      <c r="P11" s="27" t="str">
        <f>IF(LEFT(P33,1)="W",$M$4&amp;":0(W)",IF(LEFT(P33,1)="L","0:"&amp;$M$4&amp;"(L)",IF(P33="","",P33)))</f>
        <v>2:3</v>
      </c>
      <c r="Q11" s="28" t="str">
        <f>IF(RIGHT(P47,1)="W",$M$4&amp;":0(W)",IF(RIGHT(P47,1)="L","0:"&amp;$M$4&amp;"(L)",IF(P47="","",RIGHT(P47,1)&amp;":"&amp;LEFT(P47,1))))</f>
        <v>0:3</v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214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215</v>
      </c>
      <c r="E13" s="23"/>
      <c r="F13" s="69"/>
      <c r="G13" s="118">
        <v>3</v>
      </c>
      <c r="H13" s="112" t="s">
        <v>40</v>
      </c>
      <c r="I13" s="112"/>
      <c r="J13" s="115" t="s">
        <v>216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2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2</v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10</v>
      </c>
      <c r="T13" s="149"/>
      <c r="U13" s="96" t="s">
        <v>11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217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2:3</v>
      </c>
      <c r="L14" s="27" t="str">
        <f>IF(LEFT(P54,1)="W",$M$4&amp;":0(W)",IF(LEFT(P54,1)="L","0:"&amp;$M$4&amp;"(L)",IF(P54="","",P54)))</f>
        <v>3:0</v>
      </c>
      <c r="M14" s="94"/>
      <c r="N14" s="27" t="str">
        <f>IF(LEFT(P58,1)="W",$M$4&amp;":0(W)",IF(LEFT(P58,1)="L","0:"&amp;$M$4&amp;"(L)",IF(P58="","",P58)))</f>
        <v>2:3</v>
      </c>
      <c r="O14" s="29" t="str">
        <f>IF(LEFT(P34,1)="W",$M$4&amp;":0(W)",IF(LEFT(P34,1)="L","0:"&amp;$M$4&amp;"(L)",IF(P34="","",P34)))</f>
        <v>3:1</v>
      </c>
      <c r="P14" s="28" t="str">
        <f>IF(RIGHT(P48,1)="W",$M$4&amp;":0(W)",IF(RIGHT(P48,1)="L","0:"&amp;$M$4&amp;"(L)",IF(P48="","",RIGHT(P48,1)&amp;":"&amp;LEFT(P48,1))))</f>
        <v>3:0</v>
      </c>
      <c r="Q14" s="27" t="str">
        <f>IF(LEFT(P44,1)="W",$M$4&amp;":0(W)",IF(LEFT(P44,1)="L","0:"&amp;$M$4&amp;"(L)",IF(P44="","",P44)))</f>
        <v>3:2</v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218</v>
      </c>
      <c r="K16" s="34">
        <f>IF(LEFT(P53,1)="L",0,(IF(P53="","",(IF(LEFT(P53,1)&gt;RIGHT(P53,1),2,1)))))</f>
        <v>2</v>
      </c>
      <c r="L16" s="24">
        <f>IF(RIGHT(P50,1)="L",0,(IF(P50="","",(IF(RIGHT(P50,1)&gt;LEFT(P50,1),2,1)))))</f>
        <v>2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11</v>
      </c>
      <c r="T16" s="149"/>
      <c r="U16" s="96" t="s">
        <v>10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3:1</v>
      </c>
      <c r="L17" s="28" t="str">
        <f>IF(RIGHT(P50,1)="W",$M$4&amp;":0(W)",IF(RIGHT(P50,1)="L","0:"&amp;$M$4&amp;"(L)",IF(P50="","",RIGHT(P50,1)&amp;":"&amp;LEFT(P50,1))))</f>
        <v>3:0</v>
      </c>
      <c r="M17" s="28" t="str">
        <f>IF(RIGHT(P58,1)="W",$M$4&amp;":0(W)",IF(RIGHT(P58,1)="L","0:"&amp;$M$4&amp;"(L)",IF(P58="","",RIGHT(P58,1)&amp;":"&amp;LEFT(P58,1))))</f>
        <v>3:2</v>
      </c>
      <c r="N17" s="94"/>
      <c r="O17" s="36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3:2</v>
      </c>
      <c r="Q17" s="28" t="str">
        <f>IF(RIGHT(P40,1)="W",$M$4&amp;":0(W)",IF(RIGHT(P40,1)="L","0:"&amp;$M$4&amp;"(L)",IF(P40="","",RIGHT(P40,1)&amp;":"&amp;LEFT(P40,1))))</f>
        <v>3:2</v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219</v>
      </c>
      <c r="K19" s="34">
        <f>IF(RIGHT(P41,1)="L",0,(IF(P41="","",(IF(RIGHT(P41,1)&gt;LEFT(P41,1),2,1)))))</f>
        <v>2</v>
      </c>
      <c r="L19" s="24">
        <f>IF(LEFT(P37,1)="L",0,(IF(P37="","",(IF(LEFT(P37,1)&gt;RIGHT(P37,1),2,1)))))</f>
        <v>2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1</v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9</v>
      </c>
      <c r="T19" s="149"/>
      <c r="U19" s="96" t="s">
        <v>13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3:0</v>
      </c>
      <c r="M20" s="28" t="str">
        <f>IF(RIGHT(P34,1)="W",$M$4&amp;":0(W)",IF(RIGHT(P34,1)="L","0:"&amp;$M$4&amp;"(L)",IF(P34="","",RIGHT(P34,1)&amp;":"&amp;LEFT(P34,1))))</f>
        <v>1:3</v>
      </c>
      <c r="N20" s="27" t="str">
        <f>IF(LEFT(P46,1)="W",$M$4&amp;":0(W)",IF(LEFT(P46,1)="L","0:"&amp;$M$4&amp;"(L)",IF(P46="","",P46)))</f>
        <v>3:1</v>
      </c>
      <c r="O20" s="147"/>
      <c r="P20" s="27" t="str">
        <f>IF(LEFT(P59,1)="W",$M$4&amp;":0(W)",IF(LEFT(P59,1)="L","0:"&amp;$M$4&amp;"(L)",IF(P59="","",P59)))</f>
        <v>0:3</v>
      </c>
      <c r="Q20" s="27" t="str">
        <f>IF(LEFT(P51,1)="W",$M$4&amp;":0(W)",IF(LEFT(P51,1)="L","0:"&amp;$M$4&amp;"(L)",IF(P51="","",P51)))</f>
        <v>1:3</v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220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1</v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8</v>
      </c>
      <c r="T22" s="149"/>
      <c r="U22" s="96" t="s">
        <v>15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1:3</v>
      </c>
      <c r="L23" s="28" t="str">
        <f>IF(RIGHT(P33,1)="W",$M$4&amp;":0(W)",IF(RIGHT(P33,1)="L","0:"&amp;$M$4&amp;"(L)",IF(P33="","",RIGHT(P33,1)&amp;":"&amp;LEFT(P33,1))))</f>
        <v>3:2</v>
      </c>
      <c r="M23" s="27" t="str">
        <f>IF(LEFT(P48,1)="W",$M$4&amp;":0(W)",IF(LEFT(P48,1)="L","0:"&amp;$M$4&amp;"(L)",IF(P48="","",P48)))</f>
        <v>0:3</v>
      </c>
      <c r="N23" s="28" t="str">
        <f>IF(RIGHT(P43,1)="W",$M$4&amp;":0(W)",IF(RIGHT(P43,1)="L","0:"&amp;$M$4&amp;"(L)",IF(P43="","",RIGHT(P43,1)&amp;":"&amp;LEFT(P43,1))))</f>
        <v>2:3</v>
      </c>
      <c r="O23" s="36" t="str">
        <f>IF(RIGHT(P59,1)="W",$M$4&amp;":0(W)",IF(RIGHT(P59,1)="L","0:"&amp;$M$4&amp;"(L)",IF(P59="","",RIGHT(P59,1)&amp;":"&amp;LEFT(P59,1))))</f>
        <v>3:0</v>
      </c>
      <c r="P23" s="94"/>
      <c r="Q23" s="28" t="str">
        <f>IF(RIGHT(P55,1)="W",$M$4&amp;":0(W)",IF(RIGHT(P55,1)="L","0:"&amp;$M$4&amp;"(L)",IF(P55="","",RIGHT(P55,1)&amp;":"&amp;LEFT(P55,1))))</f>
        <v>0:3</v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221</v>
      </c>
      <c r="K25" s="34">
        <f>IF(RIGHT(P35,1)="L",0,(IF(P35="","",(IF(RIGHT(P35,1)&gt;LEFT(P35,1),2,1)))))</f>
        <v>2</v>
      </c>
      <c r="L25" s="24">
        <f>IF(LEFT(P47,1)="L",0,(IF(P47="","",(IF(LEFT(P47,1)&gt;RIGHT(P47,1),2,1)))))</f>
        <v>2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2</v>
      </c>
      <c r="P25" s="25">
        <f>IF(LEFT(P55,1)="L",0,(IF(P55="","",(IF(LEFT(P55,1)&gt;RIGHT(P55,1),2,1)))))</f>
        <v>2</v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10</v>
      </c>
      <c r="T25" s="149"/>
      <c r="U25" s="96" t="s">
        <v>12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3:1</v>
      </c>
      <c r="L26" s="27" t="str">
        <f>IF(LEFT(P47)="W",$M$4&amp;":0(W)",IF(LEFT(P47,1)="L","0:"&amp;$M$4&amp;"(L)",IF(P47="","",P47)))</f>
        <v>3:0</v>
      </c>
      <c r="M26" s="28" t="str">
        <f>IF(RIGHT(P44,1)="W",$M$4&amp;":0(W)",IF(RIGHT(P44,1)="L","0:"&amp;$M$4&amp;"(L)",IF(P44="","",RIGHT(P44,1)&amp;":"&amp;LEFT(P44,1))))</f>
        <v>2:3</v>
      </c>
      <c r="N26" s="27" t="str">
        <f>IF(LEFT(P40,1)="W",$M$4&amp;":0(W)",IF(LEFT(P40,1)="L","0:"&amp;$M$4&amp;"(L)",IF(P40="","",P40)))</f>
        <v>2:3</v>
      </c>
      <c r="O26" s="36" t="str">
        <f>IF(RIGHT(P51,1)="W",$M$4&amp;":0(W)",IF(RIGHT(P51,1)="L","0:"&amp;$M$4&amp;"(L)",IF(P51="","",RIGHT(P51,1)&amp;":"&amp;LEFT(P51,1))))</f>
        <v>3:1</v>
      </c>
      <c r="P26" s="29" t="str">
        <f>IF(LEFT(P55,1)="W",$M$4&amp;":0(W)",IF(LEFT(P55,1)="L","0:"&amp;$M$4&amp;"(L)",IF(P55="","",P55)))</f>
        <v>3:0</v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217</v>
      </c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0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14</v>
      </c>
      <c r="J33" s="52" t="str">
        <f>IF('B2'!Уч2="","",'B2'!Уч2)</f>
        <v>Токтамысов Берик+</v>
      </c>
      <c r="K33" s="53" t="str">
        <f t="shared" ref="K33:K60" si="0">"-"</f>
        <v>-</v>
      </c>
      <c r="L33" s="124" t="str">
        <f>IF('B2'!Уч6="","",'B2'!Уч6)</f>
        <v>Ахмет Бауржан+</v>
      </c>
      <c r="M33" s="125"/>
      <c r="N33" s="125"/>
      <c r="O33" s="126"/>
      <c r="P33" s="54" t="s">
        <v>42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17</v>
      </c>
      <c r="J34" s="57" t="str">
        <f>IF('B2'!Уч3="","",'B2'!Уч3)</f>
        <v>Жакыпбек Райымбек+</v>
      </c>
      <c r="K34" s="58" t="str">
        <f t="shared" si="0"/>
        <v>-</v>
      </c>
      <c r="L34" s="133" t="str">
        <f>IF('B2'!Уч5="","",'B2'!Уч5)</f>
        <v>Жаканов Ержан+</v>
      </c>
      <c r="M34" s="134"/>
      <c r="N34" s="134"/>
      <c r="O34" s="135"/>
      <c r="P34" s="59" t="s">
        <v>37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11</v>
      </c>
      <c r="J35" s="61" t="str">
        <f>IF('B2'!Уч1="","",'B2'!Уч1)</f>
        <v>Габдулла Арыстан+</v>
      </c>
      <c r="K35" s="62" t="str">
        <f t="shared" si="0"/>
        <v>-</v>
      </c>
      <c r="L35" s="136" t="str">
        <f>IF('B2'!Уч7="","",'B2'!Уч7)</f>
        <v>Кабденов Ерлан+</v>
      </c>
      <c r="M35" s="137"/>
      <c r="N35" s="137"/>
      <c r="O35" s="138"/>
      <c r="P35" s="63" t="s">
        <v>41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IF('B2'!Уч4="","",'B2'!Уч4)</f>
        <v>Абельдинов Адиль+</v>
      </c>
      <c r="K36" s="66" t="str">
        <f t="shared" si="0"/>
        <v>-</v>
      </c>
      <c r="L36" s="121" t="str">
        <f>IF('B2'!Уч8="","",'B2'!Уч8)</f>
        <v>Ахатов Даулет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11</v>
      </c>
      <c r="J37" s="52" t="str">
        <f>IF('B2'!Уч5="","",'B2'!Уч5)</f>
        <v>Жаканов Ержан+</v>
      </c>
      <c r="K37" s="53" t="str">
        <f t="shared" si="0"/>
        <v>-</v>
      </c>
      <c r="L37" s="124" t="str">
        <f>IF('B2'!Уч2="","",'B2'!Уч2)</f>
        <v>Токтамысов Берик+</v>
      </c>
      <c r="M37" s="125"/>
      <c r="N37" s="125"/>
      <c r="O37" s="126"/>
      <c r="P37" s="54" t="s">
        <v>35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14</v>
      </c>
      <c r="J38" s="57" t="str">
        <f>IF('B2'!Уч6="","",'B2'!Уч6)</f>
        <v>Ахмет Бауржан+</v>
      </c>
      <c r="K38" s="58" t="str">
        <f t="shared" si="0"/>
        <v>-</v>
      </c>
      <c r="L38" s="133" t="str">
        <f>IF('B2'!Уч1="","",'B2'!Уч1)</f>
        <v>Габдулла Арыстан+</v>
      </c>
      <c r="M38" s="134"/>
      <c r="N38" s="134"/>
      <c r="O38" s="135"/>
      <c r="P38" s="59" t="s">
        <v>41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IF('B2'!Уч8="","",'B2'!Уч8)</f>
        <v>Ахатов Даулет</v>
      </c>
      <c r="K39" s="62" t="str">
        <f t="shared" si="0"/>
        <v>-</v>
      </c>
      <c r="L39" s="136" t="str">
        <f>IF('B2'!Уч3="","",'B2'!Уч3)</f>
        <v>Жакыпбек Райымбек+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17</v>
      </c>
      <c r="J40" s="65" t="str">
        <f>IF('B2'!Уч7="","",'B2'!Уч7)</f>
        <v>Кабденов Ерлан+</v>
      </c>
      <c r="K40" s="66" t="str">
        <f t="shared" si="0"/>
        <v>-</v>
      </c>
      <c r="L40" s="121" t="str">
        <f>IF('B2'!Уч4="","",'B2'!Уч4)</f>
        <v>Абельдинов Адиль+</v>
      </c>
      <c r="M40" s="122"/>
      <c r="N40" s="122"/>
      <c r="O40" s="123"/>
      <c r="P40" s="67" t="s">
        <v>42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11</v>
      </c>
      <c r="J41" s="52" t="str">
        <f>IF('B2'!Уч1="","",'B2'!Уч1)</f>
        <v>Габдулла Арыстан+</v>
      </c>
      <c r="K41" s="53" t="str">
        <f t="shared" si="0"/>
        <v>-</v>
      </c>
      <c r="L41" s="124" t="str">
        <f>IF('B2'!Уч5="","",'B2'!Уч5)</f>
        <v>Жаканов Ержан+</v>
      </c>
      <c r="M41" s="125"/>
      <c r="N41" s="125"/>
      <c r="O41" s="126"/>
      <c r="P41" s="54" t="s">
        <v>41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IF('B2'!Уч2="","",'B2'!Уч2)</f>
        <v>Токтамысов Берик+</v>
      </c>
      <c r="K42" s="58" t="str">
        <f t="shared" si="0"/>
        <v>-</v>
      </c>
      <c r="L42" s="133" t="str">
        <f>IF('B2'!Уч8="","",'B2'!Уч8)</f>
        <v>Ахатов Даулет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19</v>
      </c>
      <c r="J43" s="61" t="str">
        <f>IF('B2'!Уч4="","",'B2'!Уч4)</f>
        <v>Абельдинов Адиль+</v>
      </c>
      <c r="K43" s="62" t="str">
        <f t="shared" si="0"/>
        <v>-</v>
      </c>
      <c r="L43" s="136" t="str">
        <f>IF('B2'!Уч6="","",'B2'!Уч6)</f>
        <v>Ахмет Бауржан+</v>
      </c>
      <c r="M43" s="137"/>
      <c r="N43" s="137"/>
      <c r="O43" s="138"/>
      <c r="P43" s="63" t="s">
        <v>38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14</v>
      </c>
      <c r="J44" s="65" t="str">
        <f>IF('B2'!Уч3="","",'B2'!Уч3)</f>
        <v>Жакыпбек Райымбек+</v>
      </c>
      <c r="K44" s="66" t="str">
        <f t="shared" si="0"/>
        <v>-</v>
      </c>
      <c r="L44" s="121" t="str">
        <f>IF('B2'!Уч7="","",'B2'!Уч7)</f>
        <v>Кабденов Ерлан+</v>
      </c>
      <c r="M44" s="122"/>
      <c r="N44" s="122"/>
      <c r="O44" s="123"/>
      <c r="P44" s="67" t="s">
        <v>38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IF('B2'!Уч8="","",'B2'!Уч8)</f>
        <v>Ахатов Даулет</v>
      </c>
      <c r="K45" s="53" t="str">
        <f t="shared" si="0"/>
        <v>-</v>
      </c>
      <c r="L45" s="124" t="str">
        <f>IF('B2'!Уч1="","",'B2'!Уч1)</f>
        <v>Габдулла Арыстан+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17</v>
      </c>
      <c r="J46" s="57" t="str">
        <f>IF('B2'!Уч5="","",'B2'!Уч5)</f>
        <v>Жаканов Ержан+</v>
      </c>
      <c r="K46" s="58" t="str">
        <f t="shared" si="0"/>
        <v>-</v>
      </c>
      <c r="L46" s="133" t="str">
        <f>IF('B2'!Уч4="","",'B2'!Уч4)</f>
        <v>Абельдинов Адиль+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11</v>
      </c>
      <c r="J47" s="61" t="str">
        <f>IF('B2'!Уч7="","",'B2'!Уч7)</f>
        <v>Кабденов Ерлан+</v>
      </c>
      <c r="K47" s="62" t="str">
        <f t="shared" si="0"/>
        <v>-</v>
      </c>
      <c r="L47" s="136" t="str">
        <f>IF('B2'!Уч2="","",'B2'!Уч2)</f>
        <v>Токтамысов Берик+</v>
      </c>
      <c r="M47" s="137"/>
      <c r="N47" s="137"/>
      <c r="O47" s="138"/>
      <c r="P47" s="63" t="s">
        <v>35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14</v>
      </c>
      <c r="J48" s="65" t="str">
        <f>IF('B2'!Уч6="","",'B2'!Уч6)</f>
        <v>Ахмет Бауржан+</v>
      </c>
      <c r="K48" s="66" t="str">
        <f t="shared" si="0"/>
        <v>-</v>
      </c>
      <c r="L48" s="121" t="str">
        <f>IF('B2'!Уч3="","",'B2'!Уч3)</f>
        <v>Жакыпбек Райымбек+</v>
      </c>
      <c r="M48" s="122"/>
      <c r="N48" s="122"/>
      <c r="O48" s="123"/>
      <c r="P48" s="67" t="s">
        <v>39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14</v>
      </c>
      <c r="J49" s="52" t="str">
        <f>IF('B2'!Уч1="","",'B2'!Уч1)</f>
        <v>Габдулла Арыстан+</v>
      </c>
      <c r="K49" s="53" t="str">
        <f t="shared" si="0"/>
        <v>-</v>
      </c>
      <c r="L49" s="124" t="str">
        <f>IF('B2'!Уч3="","",'B2'!Уч3)</f>
        <v>Жакыпбек Райымбек+</v>
      </c>
      <c r="M49" s="125"/>
      <c r="N49" s="125"/>
      <c r="O49" s="126"/>
      <c r="P49" s="54" t="s">
        <v>38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19</v>
      </c>
      <c r="J50" s="57" t="str">
        <f>IF('B2'!Уч2="","",'B2'!Уч2)</f>
        <v>Токтамысов Берик+</v>
      </c>
      <c r="K50" s="58" t="str">
        <f t="shared" si="0"/>
        <v>-</v>
      </c>
      <c r="L50" s="133" t="str">
        <f>IF('B2'!Уч4="","",'B2'!Уч4)</f>
        <v>Абельдинов Адиль+</v>
      </c>
      <c r="M50" s="134"/>
      <c r="N50" s="134"/>
      <c r="O50" s="135"/>
      <c r="P50" s="59" t="s">
        <v>39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14</v>
      </c>
      <c r="J51" s="61" t="str">
        <f>IF('B2'!Уч5="","",'B2'!Уч5)</f>
        <v>Жаканов Ержан+</v>
      </c>
      <c r="K51" s="62" t="str">
        <f t="shared" si="0"/>
        <v>-</v>
      </c>
      <c r="L51" s="136" t="str">
        <f>IF('B2'!Уч7="","",'B2'!Уч7)</f>
        <v>Кабденов Ерлан+</v>
      </c>
      <c r="M51" s="137"/>
      <c r="N51" s="137"/>
      <c r="O51" s="138"/>
      <c r="P51" s="63" t="s">
        <v>41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IF('B2'!Уч6="","",'B2'!Уч6)</f>
        <v>Ахмет Бауржан+</v>
      </c>
      <c r="K52" s="66" t="str">
        <f t="shared" si="0"/>
        <v>-</v>
      </c>
      <c r="L52" s="121" t="str">
        <f>IF('B2'!Уч8="","",'B2'!Уч8)</f>
        <v>Ахатов Даулет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19</v>
      </c>
      <c r="J53" s="52" t="str">
        <f>IF('B2'!Уч4="","",'B2'!Уч4)</f>
        <v>Абельдинов Адиль+</v>
      </c>
      <c r="K53" s="53" t="str">
        <f t="shared" si="0"/>
        <v>-</v>
      </c>
      <c r="L53" s="124" t="str">
        <f>IF('B2'!Уч1="","",'B2'!Уч1)</f>
        <v>Габдулла Арыстан+</v>
      </c>
      <c r="M53" s="125"/>
      <c r="N53" s="125"/>
      <c r="O53" s="126"/>
      <c r="P53" s="54" t="s">
        <v>37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11</v>
      </c>
      <c r="J54" s="57" t="str">
        <f>IF('B2'!Уч3="","",'B2'!Уч3)</f>
        <v>Жакыпбек Райымбек+</v>
      </c>
      <c r="K54" s="58" t="str">
        <f t="shared" si="0"/>
        <v>-</v>
      </c>
      <c r="L54" s="133" t="str">
        <f>IF('B2'!Уч2="","",'B2'!Уч2)</f>
        <v>Токтамысов Берик+</v>
      </c>
      <c r="M54" s="134"/>
      <c r="N54" s="134"/>
      <c r="O54" s="135"/>
      <c r="P54" s="59" t="s">
        <v>35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14</v>
      </c>
      <c r="J55" s="61" t="str">
        <f>IF('B2'!Уч7="","",'B2'!Уч7)</f>
        <v>Кабденов Ерлан+</v>
      </c>
      <c r="K55" s="62" t="str">
        <f t="shared" si="0"/>
        <v>-</v>
      </c>
      <c r="L55" s="136" t="str">
        <f>IF('B2'!Уч6="","",'B2'!Уч6)</f>
        <v>Ахмет Бауржан+</v>
      </c>
      <c r="M55" s="137"/>
      <c r="N55" s="137"/>
      <c r="O55" s="138"/>
      <c r="P55" s="63" t="s">
        <v>35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IF('B2'!Уч8="","",'B2'!Уч8)</f>
        <v>Ахатов Даулет</v>
      </c>
      <c r="K56" s="66" t="str">
        <f t="shared" si="0"/>
        <v>-</v>
      </c>
      <c r="L56" s="121" t="str">
        <f>IF('B2'!Уч5="","",'B2'!Уч5)</f>
        <v>Жаканов Ержан+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11</v>
      </c>
      <c r="J57" s="52" t="str">
        <f>IF('B2'!Уч1="","",'B2'!Уч1)</f>
        <v>Габдулла Арыстан+</v>
      </c>
      <c r="K57" s="53" t="str">
        <f t="shared" si="0"/>
        <v>-</v>
      </c>
      <c r="L57" s="124" t="str">
        <f>IF('B2'!Уч2="","",'B2'!Уч2)</f>
        <v>Токтамысов Берик+</v>
      </c>
      <c r="M57" s="125"/>
      <c r="N57" s="125"/>
      <c r="O57" s="126"/>
      <c r="P57" s="54" t="s">
        <v>37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17</v>
      </c>
      <c r="J58" s="57" t="str">
        <f>IF('B2'!Уч3="","",'B2'!Уч3)</f>
        <v>Жакыпбек Райымбек+</v>
      </c>
      <c r="K58" s="58" t="str">
        <f t="shared" si="0"/>
        <v>-</v>
      </c>
      <c r="L58" s="133" t="str">
        <f>IF('B2'!Уч4="","",'B2'!Уч4)</f>
        <v>Абельдинов Адиль+</v>
      </c>
      <c r="M58" s="134"/>
      <c r="N58" s="134"/>
      <c r="O58" s="135"/>
      <c r="P58" s="59" t="s">
        <v>42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14</v>
      </c>
      <c r="J59" s="61" t="str">
        <f>IF('B2'!Уч5="","",'B2'!Уч5)</f>
        <v>Жаканов Ержан+</v>
      </c>
      <c r="K59" s="62" t="str">
        <f t="shared" si="0"/>
        <v>-</v>
      </c>
      <c r="L59" s="136" t="str">
        <f>IF('B2'!Уч6="","",'B2'!Уч6)</f>
        <v>Ахмет Бауржан+</v>
      </c>
      <c r="M59" s="137"/>
      <c r="N59" s="137"/>
      <c r="O59" s="138"/>
      <c r="P59" s="63" t="s">
        <v>39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IF('B2'!Уч7="","",'B2'!Уч7)</f>
        <v>Кабденов Ерлан+</v>
      </c>
      <c r="K60" s="66" t="str">
        <f t="shared" si="0"/>
        <v>-</v>
      </c>
      <c r="L60" s="121" t="str">
        <f>IF('B2'!Уч8="","",'B2'!Уч8)</f>
        <v>Ахатов Даулет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164" priority="6">
      <formula>$S$35="сыграна"</formula>
    </cfRule>
  </conditionalFormatting>
  <conditionalFormatting sqref="I36:Q36">
    <cfRule type="expression" dxfId="3163" priority="7">
      <formula>$S$36="сыграна"</formula>
    </cfRule>
  </conditionalFormatting>
  <conditionalFormatting sqref="I37:Q37">
    <cfRule type="expression" dxfId="3162" priority="8">
      <formula>$S$37="сыграна"</formula>
    </cfRule>
  </conditionalFormatting>
  <conditionalFormatting sqref="I38:Q38">
    <cfRule type="expression" dxfId="3161" priority="9">
      <formula>$S$38="сыграна"</formula>
    </cfRule>
  </conditionalFormatting>
  <conditionalFormatting sqref="I39:Q39">
    <cfRule type="expression" dxfId="3160" priority="10">
      <formula>$S$39="сыграна"</formula>
    </cfRule>
  </conditionalFormatting>
  <conditionalFormatting sqref="I40:Q40">
    <cfRule type="expression" dxfId="3159" priority="11">
      <formula>$S$40="сыграна"</formula>
    </cfRule>
  </conditionalFormatting>
  <conditionalFormatting sqref="I41:Q41">
    <cfRule type="expression" dxfId="3158" priority="12">
      <formula>$S$41="сыграна"</formula>
    </cfRule>
  </conditionalFormatting>
  <conditionalFormatting sqref="I42:Q42">
    <cfRule type="expression" dxfId="3157" priority="13">
      <formula>$S$42="сыграна"</formula>
    </cfRule>
  </conditionalFormatting>
  <conditionalFormatting sqref="I43:Q43">
    <cfRule type="expression" dxfId="3156" priority="14">
      <formula>$S$43="сыграна"</formula>
    </cfRule>
  </conditionalFormatting>
  <conditionalFormatting sqref="I46:Q46">
    <cfRule type="expression" dxfId="3155" priority="17">
      <formula>$S$46="сыграна"</formula>
    </cfRule>
  </conditionalFormatting>
  <conditionalFormatting sqref="I47:Q47">
    <cfRule type="expression" dxfId="3154" priority="18">
      <formula>$S$47="сыграна"</formula>
    </cfRule>
  </conditionalFormatting>
  <conditionalFormatting sqref="I48:Q48">
    <cfRule type="expression" dxfId="3153" priority="19">
      <formula>$S$48="сыграна"</formula>
    </cfRule>
  </conditionalFormatting>
  <conditionalFormatting sqref="I49:Q49">
    <cfRule type="expression" dxfId="3152" priority="20">
      <formula>$S$49="сыграна"</formula>
    </cfRule>
  </conditionalFormatting>
  <conditionalFormatting sqref="I50:Q50">
    <cfRule type="expression" dxfId="3151" priority="21">
      <formula>$S$50="сыграна"</formula>
    </cfRule>
  </conditionalFormatting>
  <conditionalFormatting sqref="I51:Q51">
    <cfRule type="expression" dxfId="3150" priority="22">
      <formula>$S$51="сыграна"</formula>
    </cfRule>
  </conditionalFormatting>
  <conditionalFormatting sqref="I52:Q52">
    <cfRule type="expression" dxfId="3149" priority="23">
      <formula>$S$52="сыграна"</formula>
    </cfRule>
  </conditionalFormatting>
  <conditionalFormatting sqref="I53:Q53">
    <cfRule type="expression" dxfId="3148" priority="24">
      <formula>$S$53="сыграна"</formula>
    </cfRule>
  </conditionalFormatting>
  <conditionalFormatting sqref="I54:Q54">
    <cfRule type="expression" dxfId="3147" priority="25">
      <formula>$S$54="сыграна"</formula>
    </cfRule>
  </conditionalFormatting>
  <conditionalFormatting sqref="I55:Q55">
    <cfRule type="expression" dxfId="3146" priority="26">
      <formula>$S$55="сыграна"</formula>
    </cfRule>
  </conditionalFormatting>
  <conditionalFormatting sqref="I33:R33 P10:P12 L22:L24">
    <cfRule type="expression" dxfId="3145" priority="31">
      <formula>$S$33="встреча играется"</formula>
    </cfRule>
  </conditionalFormatting>
  <conditionalFormatting sqref="I33:R33">
    <cfRule type="expression" dxfId="3144" priority="4">
      <formula>$S$33="сыграна"</formula>
    </cfRule>
  </conditionalFormatting>
  <conditionalFormatting sqref="I34:R34 O13:O15 M19:M21">
    <cfRule type="expression" dxfId="3143" priority="32">
      <formula>$S$34="встреча играется"</formula>
    </cfRule>
  </conditionalFormatting>
  <conditionalFormatting sqref="I34:R34">
    <cfRule type="expression" dxfId="3142" priority="5">
      <formula>$S$34="сыграна"</formula>
    </cfRule>
  </conditionalFormatting>
  <conditionalFormatting sqref="I35:R35 Q7:Q9 K25:K27">
    <cfRule type="expression" dxfId="3141" priority="33">
      <formula>$S$35="встреча играется"</formula>
    </cfRule>
  </conditionalFormatting>
  <conditionalFormatting sqref="I36:R36 R16:R18 N28:N30">
    <cfRule type="expression" dxfId="3140" priority="34">
      <formula>$S$36="встреча играется"</formula>
    </cfRule>
  </conditionalFormatting>
  <conditionalFormatting sqref="I37:R37 O10:O12 L19:L21">
    <cfRule type="expression" dxfId="3139" priority="35">
      <formula>$S$37="встреча играется"</formula>
    </cfRule>
  </conditionalFormatting>
  <conditionalFormatting sqref="I38:R38 P7:P9 K22:K24">
    <cfRule type="expression" dxfId="3138" priority="36">
      <formula>$S$38="встреча играется"</formula>
    </cfRule>
  </conditionalFormatting>
  <conditionalFormatting sqref="I39:R39 R13:R15 M28:M30">
    <cfRule type="expression" dxfId="3137" priority="37">
      <formula>$S$39="встреча играется"</formula>
    </cfRule>
  </conditionalFormatting>
  <conditionalFormatting sqref="I40:R40 Q16:Q18 N25:N27">
    <cfRule type="expression" dxfId="3136" priority="38">
      <formula>$S$40="встреча играется"</formula>
    </cfRule>
  </conditionalFormatting>
  <conditionalFormatting sqref="I41:R41 O7:O9 K19:K21">
    <cfRule type="expression" dxfId="3135" priority="39">
      <formula>$S$41="встреча играется"</formula>
    </cfRule>
  </conditionalFormatting>
  <conditionalFormatting sqref="I42:R42 R10:R12 L28:L30">
    <cfRule type="expression" dxfId="3134" priority="40">
      <formula>$S$42="встреча играется"</formula>
    </cfRule>
  </conditionalFormatting>
  <conditionalFormatting sqref="I43:R43 P16:P18 N22:N24">
    <cfRule type="expression" dxfId="3133" priority="41">
      <formula>$S$43="встреча играется"</formula>
    </cfRule>
  </conditionalFormatting>
  <conditionalFormatting sqref="I44:R44 Q13:Q15 M25:M27">
    <cfRule type="expression" dxfId="3132" priority="42">
      <formula>$S$44="встреча играется"</formula>
    </cfRule>
  </conditionalFormatting>
  <conditionalFormatting sqref="I44:R44">
    <cfRule type="expression" dxfId="3131" priority="15">
      <formula>$S$44="сыграна"</formula>
    </cfRule>
  </conditionalFormatting>
  <conditionalFormatting sqref="I45:R45 R7:R9 K28:K30">
    <cfRule type="expression" dxfId="3130" priority="43">
      <formula>$S$45="встреча играется"</formula>
    </cfRule>
  </conditionalFormatting>
  <conditionalFormatting sqref="I45:R45">
    <cfRule type="expression" dxfId="3129" priority="16">
      <formula>$S$45="сыграна"</formula>
    </cfRule>
  </conditionalFormatting>
  <conditionalFormatting sqref="I46:R46 O16:O18 N19:N21">
    <cfRule type="expression" dxfId="3128" priority="44">
      <formula>$S$46="встреча играется"</formula>
    </cfRule>
  </conditionalFormatting>
  <conditionalFormatting sqref="I47:R47 Q10:Q12 L25:L27">
    <cfRule type="expression" dxfId="3127" priority="45">
      <formula>$S$47="встреча играется"</formula>
    </cfRule>
  </conditionalFormatting>
  <conditionalFormatting sqref="I48:R48 P13:P15 M22:M24">
    <cfRule type="expression" dxfId="3126" priority="46">
      <formula>$S$48="встреча играется"</formula>
    </cfRule>
  </conditionalFormatting>
  <conditionalFormatting sqref="I49:R49 M7:M9 K13:K15">
    <cfRule type="expression" dxfId="3125" priority="47">
      <formula>$S$49="встреча играется"</formula>
    </cfRule>
  </conditionalFormatting>
  <conditionalFormatting sqref="I50:R50 N10:N12 L16:L18">
    <cfRule type="expression" dxfId="3124" priority="48">
      <formula>$S$50="встреча играется"</formula>
    </cfRule>
  </conditionalFormatting>
  <conditionalFormatting sqref="I51:R51 Q19:Q21 O25:O27">
    <cfRule type="expression" dxfId="3123" priority="49">
      <formula>$S$51="встреча играется"</formula>
    </cfRule>
  </conditionalFormatting>
  <conditionalFormatting sqref="I52:R52 R22:R24 P28:P30">
    <cfRule type="expression" dxfId="3122" priority="50">
      <formula>$S$52="встреча играется"</formula>
    </cfRule>
  </conditionalFormatting>
  <conditionalFormatting sqref="I53:R53 N7:N9 K16:K18">
    <cfRule type="expression" dxfId="3121" priority="51">
      <formula>$S$53="встреча играется"</formula>
    </cfRule>
  </conditionalFormatting>
  <conditionalFormatting sqref="I54:R54 M10:M12 L13:L15">
    <cfRule type="expression" dxfId="3120" priority="52">
      <formula>$S$54="встреча играется"</formula>
    </cfRule>
  </conditionalFormatting>
  <conditionalFormatting sqref="I55:R55 Q22:Q24 P25:P27">
    <cfRule type="expression" dxfId="3119" priority="27">
      <formula>$S$55="встреча играется"</formula>
    </cfRule>
  </conditionalFormatting>
  <conditionalFormatting sqref="I56:R56 R19:R21 O28:O30">
    <cfRule type="expression" dxfId="3118" priority="53">
      <formula>$S$56="встреча играется"</formula>
    </cfRule>
  </conditionalFormatting>
  <conditionalFormatting sqref="I56:R56">
    <cfRule type="expression" dxfId="3117" priority="3">
      <formula>$S$56="сыграна"</formula>
    </cfRule>
  </conditionalFormatting>
  <conditionalFormatting sqref="I57:R57 L7:L9 K10:K12">
    <cfRule type="expression" dxfId="3116" priority="54">
      <formula>$S$57="встреча играется"</formula>
    </cfRule>
  </conditionalFormatting>
  <conditionalFormatting sqref="I57:R57">
    <cfRule type="expression" dxfId="3115" priority="2">
      <formula>$S$57="сыграна"</formula>
    </cfRule>
  </conditionalFormatting>
  <conditionalFormatting sqref="I58:R58 N13:N15 M16:M18">
    <cfRule type="expression" dxfId="3114" priority="55">
      <formula>$S$58="встреча играется"</formula>
    </cfRule>
  </conditionalFormatting>
  <conditionalFormatting sqref="I58:R58">
    <cfRule type="expression" dxfId="3113" priority="28">
      <formula>$S$58="сыграна"</formula>
    </cfRule>
  </conditionalFormatting>
  <conditionalFormatting sqref="I59:R59 P19:P21 O22:O24">
    <cfRule type="expression" dxfId="3112" priority="56">
      <formula>$S$59="встреча играется"</formula>
    </cfRule>
  </conditionalFormatting>
  <conditionalFormatting sqref="I59:R59">
    <cfRule type="expression" dxfId="3111" priority="29">
      <formula>$S$59="сыграна"</formula>
    </cfRule>
  </conditionalFormatting>
  <conditionalFormatting sqref="I60:R60 R25:R27 Q28:Q30">
    <cfRule type="expression" dxfId="3110" priority="57">
      <formula>$S$60="встреча играется"</formula>
    </cfRule>
  </conditionalFormatting>
  <conditionalFormatting sqref="I60:R60">
    <cfRule type="expression" dxfId="3109" priority="30">
      <formula>$S$60="сыграна"</formula>
    </cfRule>
  </conditionalFormatting>
  <conditionalFormatting sqref="J7:J30">
    <cfRule type="endsWith" dxfId="3108" priority="1" operator="endsWith" text="+">
      <formula>RIGHT((J7),LEN("+"))=("+")</formula>
    </cfRule>
  </conditionalFormatting>
  <dataValidations count="1">
    <dataValidation type="list" allowBlank="1" sqref="P33:P60" xr:uid="{00000000-0002-0000-0A00-000000000000}">
      <formula1>'B2'!Список_счета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225</v>
      </c>
      <c r="E7" s="23"/>
      <c r="F7" s="1"/>
      <c r="G7" s="118">
        <v>1</v>
      </c>
      <c r="H7" s="112"/>
      <c r="I7" s="112"/>
      <c r="J7" s="115" t="s">
        <v>225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17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226</v>
      </c>
      <c r="E8" s="23"/>
      <c r="F8" s="1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227</v>
      </c>
      <c r="E9" s="23"/>
      <c r="F9" s="1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228</v>
      </c>
      <c r="E10" s="23"/>
      <c r="F10" s="1"/>
      <c r="G10" s="118">
        <v>2</v>
      </c>
      <c r="H10" s="112" t="s">
        <v>128</v>
      </c>
      <c r="I10" s="112"/>
      <c r="J10" s="115" t="s">
        <v>229</v>
      </c>
      <c r="K10" s="34" t="str">
        <f>IF(RIGHT(P68,1)="L",0,(IF(P68="","",(IF(RIGHT(P68,1)&gt;LEFT(P68,1),2,1)))))</f>
        <v/>
      </c>
      <c r="L10" s="145"/>
      <c r="M10" s="24">
        <f>IF(RIGHT(P64,1)="L",0,(IF(P64="","",(IF(RIGHT(P64,1)&gt;LEFT(P64,1),2,1)))))</f>
        <v>2</v>
      </c>
      <c r="N10" s="24">
        <f>IF(LEFT(P52,1)="L",0,(IF(P52="","",(IF(LEFT(P52,1)&gt;RIGHT(P52,1),2,1)))))</f>
        <v>2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2</v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2</v>
      </c>
      <c r="T10" s="90">
        <f>IF((AND(COUNTIF(J7:J33,"&gt;""")&gt;2,COUNTIF(P36:P71,"&gt;""")&gt;0)),SUM(K10,L10,M10,N10,O10,P10,Q10,R10,S10),"")</f>
        <v>12</v>
      </c>
      <c r="U10" s="150"/>
      <c r="V10" s="96" t="s">
        <v>10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230</v>
      </c>
      <c r="E11" s="23"/>
      <c r="F11" s="1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>3:1</v>
      </c>
      <c r="N11" s="27" t="str">
        <f>IF(LEFT(P52,1)="W",$M$4&amp;":0(W)",IF(LEFT(P52,1)="L","0:"&amp;$M$4&amp;"(L)",IF(P52="","",P52)))</f>
        <v>3:0</v>
      </c>
      <c r="O11" s="29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3:0</v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>3:1</v>
      </c>
      <c r="T11" s="91"/>
      <c r="U11" s="94"/>
      <c r="V11" s="97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231</v>
      </c>
      <c r="E12" s="23"/>
      <c r="F12" s="1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232</v>
      </c>
      <c r="E13" s="23"/>
      <c r="F13" s="1"/>
      <c r="G13" s="118">
        <v>3</v>
      </c>
      <c r="H13" s="112"/>
      <c r="I13" s="112"/>
      <c r="J13" s="115" t="s">
        <v>233</v>
      </c>
      <c r="K13" s="34" t="str">
        <f>IF(RIGHT(P60,1)="L",0,(IF(P60="","",(IF(RIGHT(P60,1)&gt;LEFT(P60,1),2,1)))))</f>
        <v/>
      </c>
      <c r="L13" s="24">
        <f>IF(LEFT(P64,1)="L",0,(IF(P64="","",(IF(LEFT(P64,1)&gt;RIGHT(P64,1),2,1)))))</f>
        <v>1</v>
      </c>
      <c r="M13" s="145"/>
      <c r="N13" s="24">
        <f>IF(LEFT(P69,1)="L",0,(IF(P69="","",(IF(LEFT(P69,1)&gt;RIGHT(P69,1),2,1)))))</f>
        <v>1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2</v>
      </c>
      <c r="R13" s="24" t="str">
        <f>IF(LEFT(P54,1)="L",0,(IF(P54="","",(IF(LEFT(P54,1)&gt;RIGHT(P54,1),2,1)))))</f>
        <v/>
      </c>
      <c r="S13" s="26">
        <f>IF(RIGHT(P50,1)="L",0,(IF(P50="","",(IF(RIGHT(P50,1)&gt;LEFT(P50,1),2,1)))))</f>
        <v>1</v>
      </c>
      <c r="T13" s="90">
        <f>IF((AND(COUNTIF(J7:J33,"&gt;""")&gt;2,COUNTIF(P36:P71,"&gt;""")&gt;0)),SUM(K13,L13,M13,N13,O13,P13,Q13,R13,S13),"")</f>
        <v>7</v>
      </c>
      <c r="U13" s="150"/>
      <c r="V13" s="96" t="s">
        <v>16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234</v>
      </c>
      <c r="E14" s="23"/>
      <c r="F14" s="1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7" t="str">
        <f>IF(LEFT(P64,1)="W",$M$4&amp;":0(W)",IF(LEFT(P64,1)="L","0:"&amp;$M$4&amp;"(L)",IF(P64="","",P64)))</f>
        <v>1:3</v>
      </c>
      <c r="M14" s="94"/>
      <c r="N14" s="27" t="str">
        <f>IF(LEFT(P69,1)="W",$M$4&amp;":0(W)",IF(LEFT(P69,1)="L","0:"&amp;$M$4&amp;"(L)",IF(P69="","",P69)))</f>
        <v>1:3</v>
      </c>
      <c r="O14" s="36" t="str">
        <f>IF(RIGHT(P57,1)="W",$M$4&amp;":0(W)",IF(RIGHT(P57,1)="L","0:"&amp;$M$4&amp;"(L)",IF(P57="","",RIGHT(P57,1)&amp;":"&amp;LEFT(P57,1))))</f>
        <v>1:3</v>
      </c>
      <c r="P14" s="28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3:0</v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>0:3</v>
      </c>
      <c r="T14" s="91"/>
      <c r="U14" s="94"/>
      <c r="V14" s="9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235</v>
      </c>
      <c r="E15" s="23"/>
      <c r="F15" s="1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18">
        <v>4</v>
      </c>
      <c r="H16" s="112"/>
      <c r="I16" s="112"/>
      <c r="J16" s="115" t="s">
        <v>236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1</v>
      </c>
      <c r="M16" s="24">
        <f>IF(RIGHT(P69,1)="L",0,(IF(P69="","",(IF(RIGHT(P69,1)&gt;LEFT(P69,1),2,1)))))</f>
        <v>2</v>
      </c>
      <c r="N16" s="145"/>
      <c r="O16" s="25">
        <f>IF(RIGHT(P65,1)="L",0,(IF(P65="","",(IF(RIGHT(P65,1)&gt;LEFT(P65,1),2,1)))))</f>
        <v>2</v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2</v>
      </c>
      <c r="R16" s="24" t="str">
        <f>IF(RIGHT(P51,1)="L",0,(IF(P51="","",(IF(RIGHT(P51,1)&gt;LEFT(P51,1),2,1)))))</f>
        <v/>
      </c>
      <c r="S16" s="26">
        <f>IF(LEFT(P47,1)="L",0,(IF(P47="","",(IF(LEFT(P47,1)&gt;RIGHT(P47,1),2,1)))))</f>
        <v>1</v>
      </c>
      <c r="T16" s="90">
        <f>IF((AND(COUNTIF(J7:J33,"&gt;""")&gt;2,COUNTIF(P36:P71,"&gt;""")&gt;0)),SUM(K16,L16,M16,N16,O16,P16,Q16,R16,S16),"")</f>
        <v>10</v>
      </c>
      <c r="U16" s="150"/>
      <c r="V16" s="96" t="s">
        <v>12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0:3</v>
      </c>
      <c r="M17" s="28" t="str">
        <f>IF(RIGHT(P69,1)="W",$M$4&amp;":0(W)",IF(RIGHT(P69,1)="L","0:"&amp;$M$4&amp;"(L)",IF(P69="","",RIGHT(P69,1)&amp;":"&amp;LEFT(P69,1))))</f>
        <v>3:1</v>
      </c>
      <c r="N17" s="94"/>
      <c r="O17" s="36" t="str">
        <f>IF(RIGHT(P65,1)="W",$M$4&amp;":0(W)",IF(RIGHT(P65,1)="L","0:"&amp;$M$4&amp;"(L)",IF(P65="","",RIGHT(P65,1)&amp;":"&amp;LEFT(P65,1))))</f>
        <v>3:1</v>
      </c>
      <c r="P17" s="27" t="str">
        <f>IF(LEFT(P38,1)="W",$M$4&amp;":0(W)",IF(LEFT(P38,1)="L","0:"&amp;$M$4&amp;"(L)",IF(P38="","",P38)))</f>
        <v>3:0</v>
      </c>
      <c r="Q17" s="27" t="str">
        <f>IF(LEFT(P62,1)="W",$M$4&amp;":0(W)",IF(LEFT(P62,1)="L","0:"&amp;$M$4&amp;"(L)",IF(P62="","",P62)))</f>
        <v>3:0</v>
      </c>
      <c r="R17" s="28" t="str">
        <f>IF(RIGHT(P51,1)="W",$M$4&amp;":0(W)",IF(RIGHT(P51,1)="L","0:"&amp;$M$4&amp;"(L)",IF(P51="","",RIGHT(P51,1)&amp;":"&amp;LEFT(P51,1))))</f>
        <v/>
      </c>
      <c r="S17" s="37" t="str">
        <f>IF(LEFT(P47,1)="W",$M$4&amp;":0(W)",IF(LEFT(P47,1)="L","0:"&amp;$M$4&amp;"(L)",IF(P47="","",P47)))</f>
        <v>2:3</v>
      </c>
      <c r="T17" s="91"/>
      <c r="U17" s="94"/>
      <c r="V17" s="97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18">
        <v>5</v>
      </c>
      <c r="H19" s="112"/>
      <c r="I19" s="112"/>
      <c r="J19" s="115" t="s">
        <v>237</v>
      </c>
      <c r="K19" s="34" t="str">
        <f>IF(RIGHT(P53,1)="L",0,(IF(P53="","",(IF(RIGHT(P53,1)&gt;LEFT(P53,1),2,1)))))</f>
        <v/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1</v>
      </c>
      <c r="O19" s="146"/>
      <c r="P19" s="24">
        <f>IF(LEFT(P70,1)="L",0,(IF(P70="","",(IF(LEFT(P70,1)&gt;RIGHT(P70,1),2,1)))))</f>
        <v>2</v>
      </c>
      <c r="Q19" s="24">
        <f>IF(RIGHT(P49,1)="L",0,(IF(P49="","",(IF(RIGHT(P49,1)&gt;LEFT(P49,1),2,1)))))</f>
        <v>1</v>
      </c>
      <c r="R19" s="24" t="str">
        <f>IF(LEFT(P46,1)="L",0,(IF(P46="","",(IF(LEFT(P46,1)&gt;RIGHT(P46,1),2,1)))))</f>
        <v/>
      </c>
      <c r="S19" s="26">
        <f>IF(RIGHT(P43,1)="L",0,(IF(P43="","",(IF(RIGHT(P43,1)&gt;LEFT(P43,1),2,1)))))</f>
        <v>2</v>
      </c>
      <c r="T19" s="90">
        <f>IF((AND(COUNTIF(J7:J33,"&gt;""")&gt;2,COUNTIF(P36:P71,"&gt;""")&gt;0)),SUM(K19,L19,M19,N19,O19,P19,Q19,R19,S19),"")</f>
        <v>9</v>
      </c>
      <c r="U19" s="150"/>
      <c r="V19" s="96" t="s">
        <v>13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1:3</v>
      </c>
      <c r="M20" s="27" t="str">
        <f>IF(LEFT(P57,1)="W",$M$4&amp;":0(W)",IF(LEFT(P57,1)="L","0:"&amp;$M$4&amp;"(L)",IF(P57="","",P57)))</f>
        <v>3:1</v>
      </c>
      <c r="N20" s="27" t="str">
        <f>IF(LEFT(P65,1)="W",$M$4&amp;":0(W)",IF(LEFT(P65,1)="L","0:"&amp;$M$4&amp;"(L)",IF(P65="","",P65)))</f>
        <v>1:3</v>
      </c>
      <c r="O20" s="147"/>
      <c r="P20" s="27" t="str">
        <f>IF(LEFT(P70,1)="W",$M$4&amp;":0(W)",IF(LEFT(P70,1)="L","0:"&amp;$M$4&amp;"(L)",IF(P70="","",P70)))</f>
        <v>3:1</v>
      </c>
      <c r="Q20" s="28" t="str">
        <f>IF(RIGHT(P49,1)="W",$M$4&amp;":0(W)",IF(RIGHT(P49,1)="L","0:"&amp;$M$4&amp;"(L)",IF(P49="","",RIGHT(P49,1)&amp;":"&amp;LEFT(P49,1))))</f>
        <v>1:3</v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>3:1</v>
      </c>
      <c r="T20" s="91"/>
      <c r="U20" s="94"/>
      <c r="V20" s="97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1"/>
      <c r="G22" s="118">
        <v>6</v>
      </c>
      <c r="H22" s="112"/>
      <c r="I22" s="112"/>
      <c r="J22" s="115" t="s">
        <v>238</v>
      </c>
      <c r="K22" s="34" t="str">
        <f>IF(LEFT(P48,1)="L",0,(IF(P48="","",(IF(LEFT(P48,1)&gt;RIGHT(P48,1),2,1)))))</f>
        <v/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1</v>
      </c>
      <c r="O22" s="25">
        <f>IF(RIGHT(P70,1)="L",0,(IF(P70="","",(IF(RIGHT(P70,1)&gt;LEFT(P70,1),2,1)))))</f>
        <v>1</v>
      </c>
      <c r="P22" s="145"/>
      <c r="Q22" s="24">
        <f>IF(RIGHT(P66,1)="L",0,(IF(P66="","",(IF(RIGHT(P66,1)&gt;LEFT(P66,1),2,1)))))</f>
        <v>1</v>
      </c>
      <c r="R22" s="24" t="str">
        <f>IF(RIGHT(P59,1)="L",0,(IF(P59="","",(IF(RIGHT(P59,1)&gt;LEFT(P59,1),2,1)))))</f>
        <v/>
      </c>
      <c r="S22" s="26">
        <f>IF(LEFT(P63,1)="L",0,(IF(P63="","",(IF(LEFT(P63,1)&gt;RIGHT(P63,1),2,1)))))</f>
        <v>1</v>
      </c>
      <c r="T22" s="90">
        <f>IF((AND(COUNTIF(J7:J33,"&gt;""")&gt;2,COUNTIF(P36:P71,"&gt;""")&gt;0)),SUM(K22,L22,M22,N22,O22,P22,Q22,R22,S22),"")</f>
        <v>7</v>
      </c>
      <c r="U22" s="150"/>
      <c r="V22" s="96" t="s">
        <v>15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1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0:3</v>
      </c>
      <c r="M23" s="27" t="str">
        <f>IF(LEFT(P41,1)="W",$M$4&amp;":0(W)",IF(LEFT(P41,1)="L","0:"&amp;$M$4&amp;"(L)",IF(P41="","",P41)))</f>
        <v>3:0</v>
      </c>
      <c r="N23" s="28" t="str">
        <f>IF(RIGHT(P38,1)="W",$M$4&amp;":0(W)",IF(RIGHT(P38,1)="L","0:"&amp;$M$4&amp;"(L)",IF(P38="","",RIGHT(P38,1)&amp;":"&amp;LEFT(P38,1))))</f>
        <v>0:3</v>
      </c>
      <c r="O23" s="36" t="str">
        <f>IF(RIGHT(P70,1)="W",$M$4&amp;":0(W)",IF(RIGHT(P70,1)="L","0:"&amp;$M$4&amp;"(L)",IF(P70="","",RIGHT(P70,1)&amp;":"&amp;LEFT(P70,1))))</f>
        <v>1:3</v>
      </c>
      <c r="P23" s="94"/>
      <c r="Q23" s="28" t="str">
        <f>IF(RIGHT(P66,1)="W",$M$4&amp;":0(W)",IF(RIGHT(P66,1)="L","0:"&amp;$M$4&amp;"(L)",IF(P66="","",RIGHT(P66,1)&amp;":"&amp;LEFT(P66,1))))</f>
        <v>1:3</v>
      </c>
      <c r="R23" s="28" t="str">
        <f>IF(RIGHT(P59,1)="W",$M$4&amp;":0(W)",IF(RIGHT(P59,1)="L","0:"&amp;$M$4&amp;"(L)",IF(P59="","",RIGHT(P59,1)&amp;":"&amp;LEFT(P59,1))))</f>
        <v/>
      </c>
      <c r="S23" s="37" t="str">
        <f>IF(LEFT(P63,1)="W",$M$4&amp;":0(W)",IF(LEFT(P63,1)="L","0:"&amp;$M$4&amp;"(L)",IF(P63="","",P63)))</f>
        <v>0:3</v>
      </c>
      <c r="T23" s="91"/>
      <c r="U23" s="94"/>
      <c r="V23" s="9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1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1"/>
      <c r="G25" s="118">
        <v>7</v>
      </c>
      <c r="H25" s="112"/>
      <c r="I25" s="112"/>
      <c r="J25" s="115" t="s">
        <v>239</v>
      </c>
      <c r="K25" s="34" t="str">
        <f>IF(RIGHT(P45,1)="L",0,(IF(P45="","",(IF(RIGHT(P45,1)&gt;LEFT(P45,1),2,1)))))</f>
        <v/>
      </c>
      <c r="L25" s="24">
        <f>IF(LEFT(P40,1)="L",0,(IF(P40="","",(IF(LEFT(P40,1)&gt;RIGHT(P40,1),2,1)))))</f>
        <v>1</v>
      </c>
      <c r="M25" s="24">
        <f>IF(RIGHT(P36,1)="L",0,(IF(P36="","",(IF(RIGHT(P36,1)&gt;LEFT(P36,1),2,1)))))</f>
        <v>1</v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2</v>
      </c>
      <c r="Q25" s="145"/>
      <c r="R25" s="24" t="str">
        <f>IF(LEFT(P71,1)="L",0,(IF(P71="","",(IF(LEFT(P71,1)&gt;RIGHT(P71,1),2,1)))))</f>
        <v/>
      </c>
      <c r="S25" s="26">
        <f>IF(LEFT(P55,1)="L",0,(IF(P55="","",(IF(LEFT(P55,1)&gt;RIGHT(P55,1),2,1)))))</f>
        <v>1</v>
      </c>
      <c r="T25" s="90">
        <f>IF((AND(COUNTIF(J7:J33,"&gt;""")&gt;2,COUNTIF(P36:P71,"&gt;""")&gt;0)),SUM(K25,L25,M25,N25,O25,P25,Q25,R25,S25),"")</f>
        <v>8</v>
      </c>
      <c r="U25" s="150"/>
      <c r="V25" s="96" t="s">
        <v>14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1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0:3</v>
      </c>
      <c r="M26" s="28" t="str">
        <f>IF(RIGHT(P36,1)="W",$M$4&amp;":0(W)",IF(RIGHT(P36,1)="L","0:"&amp;$M$4&amp;"(L)",IF(P36="","",RIGHT(P36,1)&amp;":"&amp;LEFT(P36,1))))</f>
        <v>0:3</v>
      </c>
      <c r="N26" s="28" t="str">
        <f>IF(RIGHT(P62,1)="W",$M$4&amp;":0(W)",IF(RIGHT(P62,1)="L","0:"&amp;$M$4&amp;"(L)",IF(P62="","",RIGHT(P62,1)&amp;":"&amp;LEFT(P62,1))))</f>
        <v>0:3</v>
      </c>
      <c r="O26" s="29" t="str">
        <f>IF(LEFT(P49,1)="W",$M$4&amp;":0(W)",IF(LEFT(P49,1)="L","0:"&amp;$M$4&amp;"(L)",IF(P49="","",P49)))</f>
        <v>3:1</v>
      </c>
      <c r="P26" s="29" t="str">
        <f>IF(LEFT(P66,1)="W",$M$4&amp;":0(W)",IF(LEFT(P66,1)="L","0:"&amp;$M$4&amp;"(L)",IF(P66="","",P66)))</f>
        <v>3:1</v>
      </c>
      <c r="Q26" s="94"/>
      <c r="R26" s="28" t="str">
        <f>IF(LEFT(P71,1)="W",$M$4&amp;":0(W)",IF(LEFT(P71,1)="L","0:"&amp;$M$4&amp;"(L)",IF(P71="","",P71)))</f>
        <v/>
      </c>
      <c r="S26" s="37" t="str">
        <f>IF(LEFT(P55,1)="W",$M$4&amp;":0(W)",IF(LEFT(P55,1)="L","0:"&amp;$M$4&amp;"(L)",IF(P55="","",P55)))</f>
        <v>0:3</v>
      </c>
      <c r="T26" s="91"/>
      <c r="U26" s="94"/>
      <c r="V26" s="9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1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1"/>
      <c r="G28" s="118">
        <v>8</v>
      </c>
      <c r="H28" s="112"/>
      <c r="I28" s="112"/>
      <c r="J28" s="115" t="s">
        <v>234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224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1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1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1"/>
      <c r="G31" s="118">
        <v>9</v>
      </c>
      <c r="H31" s="112"/>
      <c r="I31" s="112"/>
      <c r="J31" s="115" t="s">
        <v>240</v>
      </c>
      <c r="K31" s="34" t="str">
        <f>IF(RIGHT(P39,1)="L",0,(IF(P39="","",(IF(RIGHT(P39,1)&gt;LEFT(P39,1),2,1)))))</f>
        <v/>
      </c>
      <c r="L31" s="24">
        <f>IF(LEFT(P58,1)="L",0,(IF(P58="","",(IF(LEFT(P58,1)&gt;RIGHT(P58,1),2,1)))))</f>
        <v>1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2</v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10</v>
      </c>
      <c r="U31" s="150"/>
      <c r="V31" s="96" t="s">
        <v>11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1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1:3</v>
      </c>
      <c r="M32" s="27" t="str">
        <f>IF(LEFT(P50,1)="W",$M$4&amp;":0(W)",IF(LEFT(P50,1)="L","0:"&amp;$M$4&amp;"(L)",IF(P50="","",P50)))</f>
        <v>3:0</v>
      </c>
      <c r="N32" s="28" t="str">
        <f>IF(RIGHT(P47,1)="W",$M$4&amp;":0(W)",IF(RIGHT(P47,1)="L","0:"&amp;$M$4&amp;"(L)",IF(P47="","",RIGHT(P47,1)&amp;":"&amp;LEFT(P47,1))))</f>
        <v>3:2</v>
      </c>
      <c r="O32" s="29" t="str">
        <f>IF(LEFT(P43,1)="W",$M$4&amp;":0(W)",IF(LEFT(P43,1)="L","0:"&amp;$M$4&amp;"(L)",IF(P43="","",P43)))</f>
        <v>1:3</v>
      </c>
      <c r="P32" s="36" t="str">
        <f>IF(RIGHT(P63,1)="W",$M$4&amp;":0(W)",IF(RIGHT(P63,1)="L","0:"&amp;$M$4&amp;"(L)",IF(P63="","",RIGHT(P63,1)&amp;":"&amp;LEFT(P63,1))))</f>
        <v>3:0</v>
      </c>
      <c r="Q32" s="28" t="str">
        <f>IF(RIGHT(P55,1)="W",$M$4&amp;":0(W)",IF(RIGHT(P55,1)="L","0:"&amp;$M$4&amp;"(L)",IF(P55="","",RIGHT(P55,1)&amp;":"&amp;LEFT(P55,1))))</f>
        <v>3:0</v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1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16</v>
      </c>
      <c r="J36" s="72" t="str">
        <f>IF(В3_2!Уч3="","",В3_2!Уч3)</f>
        <v>Курманов Досан+</v>
      </c>
      <c r="K36" s="73" t="str">
        <f t="shared" ref="K36:K71" si="0">"-"</f>
        <v>-</v>
      </c>
      <c r="L36" s="154" t="str">
        <f>IF(В3_2!Уч7="","",В3_2!Уч7)</f>
        <v>Уисимбаев Аскарбек+</v>
      </c>
      <c r="M36" s="125"/>
      <c r="N36" s="125"/>
      <c r="O36" s="126"/>
      <c r="P36" s="54" t="s">
        <v>35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IF(В3_2!Уч2="","",В3_2!Уч2)</f>
        <v>Тажиков Асхат+</v>
      </c>
      <c r="K37" s="76" t="str">
        <f t="shared" si="0"/>
        <v>-</v>
      </c>
      <c r="L37" s="155" t="str">
        <f>IF(В3_2!Уч8="","",В3_2!Уч8)</f>
        <v>Шакабаев Мейрам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18</v>
      </c>
      <c r="J38" s="77" t="str">
        <f>IF(В3_2!Уч4="","",В3_2!Уч4)</f>
        <v>Алимов Бахыт+</v>
      </c>
      <c r="K38" s="78" t="str">
        <f t="shared" si="0"/>
        <v>-</v>
      </c>
      <c r="L38" s="152" t="str">
        <f>IF(В3_2!Уч6="","",В3_2!Уч6)</f>
        <v>Даулетов Болат+</v>
      </c>
      <c r="M38" s="137"/>
      <c r="N38" s="137"/>
      <c r="O38" s="138"/>
      <c r="P38" s="79" t="s">
        <v>35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IF(В3_2!Уч1="","",В3_2!Уч1)</f>
        <v>Сайран Ерлан</v>
      </c>
      <c r="K39" s="81" t="str">
        <f t="shared" si="0"/>
        <v>-</v>
      </c>
      <c r="L39" s="153" t="str">
        <f>IF(В3_2!Уч9="","",В3_2!Уч9)</f>
        <v>Сванкулов Темирлан+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16</v>
      </c>
      <c r="J40" s="72" t="str">
        <f>IF(В3_2!Уч7="","",В3_2!Уч7)</f>
        <v>Уисимбаев Аскарбек+</v>
      </c>
      <c r="K40" s="73" t="str">
        <f t="shared" si="0"/>
        <v>-</v>
      </c>
      <c r="L40" s="154" t="str">
        <f>IF(В3_2!Уч2="","",В3_2!Уч2)</f>
        <v>Тажиков Асхат+</v>
      </c>
      <c r="M40" s="125"/>
      <c r="N40" s="125"/>
      <c r="O40" s="126"/>
      <c r="P40" s="54" t="s">
        <v>39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18</v>
      </c>
      <c r="J41" s="75" t="str">
        <f>IF(В3_2!Уч6="","",В3_2!Уч6)</f>
        <v>Даулетов Болат+</v>
      </c>
      <c r="K41" s="76" t="str">
        <f t="shared" si="0"/>
        <v>-</v>
      </c>
      <c r="L41" s="155" t="str">
        <f>IF(В3_2!Уч3="","",В3_2!Уч3)</f>
        <v>Курманов Досан+</v>
      </c>
      <c r="M41" s="134"/>
      <c r="N41" s="134"/>
      <c r="O41" s="135"/>
      <c r="P41" s="59" t="s">
        <v>35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IF(В3_2!Уч8="","",В3_2!Уч8)</f>
        <v>Шакабаев Мейрам</v>
      </c>
      <c r="K42" s="78" t="str">
        <f t="shared" si="0"/>
        <v>-</v>
      </c>
      <c r="L42" s="152" t="str">
        <f>IF(В3_2!Уч1="","",В3_2!Уч1)</f>
        <v>Сайран Ерлан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22</v>
      </c>
      <c r="J43" s="80" t="str">
        <f>IF(В3_2!Уч9="","",В3_2!Уч9)</f>
        <v>Сванкулов Темирлан+</v>
      </c>
      <c r="K43" s="81" t="str">
        <f t="shared" si="0"/>
        <v>-</v>
      </c>
      <c r="L43" s="153" t="str">
        <f>IF(В3_2!Уч5="","",В3_2!Уч5)</f>
        <v>Алгазимов Азамат+</v>
      </c>
      <c r="M43" s="122"/>
      <c r="N43" s="122"/>
      <c r="O43" s="123"/>
      <c r="P43" s="67" t="s">
        <v>41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18</v>
      </c>
      <c r="J44" s="72" t="str">
        <f>IF(В3_2!Уч2="","",В3_2!Уч2)</f>
        <v>Тажиков Асхат+</v>
      </c>
      <c r="K44" s="73" t="str">
        <f t="shared" si="0"/>
        <v>-</v>
      </c>
      <c r="L44" s="154" t="str">
        <f>IF(В3_2!Уч6="","",В3_2!Уч6)</f>
        <v>Даулетов Болат+</v>
      </c>
      <c r="M44" s="125"/>
      <c r="N44" s="125"/>
      <c r="O44" s="126"/>
      <c r="P44" s="54" t="s">
        <v>35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IF(В3_2!Уч1="","",В3_2!Уч1)</f>
        <v>Сайран Ерлан</v>
      </c>
      <c r="K45" s="76" t="str">
        <f t="shared" si="0"/>
        <v>-</v>
      </c>
      <c r="L45" s="155" t="str">
        <f>IF(В3_2!Уч7="","",В3_2!Уч7)</f>
        <v>Уисимбаев Аскарбек+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IF(В3_2!Уч5="","",В3_2!Уч5)</f>
        <v>Алгазимов Азамат+</v>
      </c>
      <c r="K46" s="78" t="str">
        <f t="shared" si="0"/>
        <v>-</v>
      </c>
      <c r="L46" s="152" t="str">
        <f>IF(В3_2!Уч8="","",В3_2!Уч8)</f>
        <v>Шакабаев Мейрам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22</v>
      </c>
      <c r="J47" s="80" t="str">
        <f>IF(В3_2!Уч4="","",В3_2!Уч4)</f>
        <v>Алимов Бахыт+</v>
      </c>
      <c r="K47" s="81" t="str">
        <f t="shared" si="0"/>
        <v>-</v>
      </c>
      <c r="L47" s="153" t="str">
        <f>IF(В3_2!Уч9="","",В3_2!Уч9)</f>
        <v>Сванкулов Темирлан+</v>
      </c>
      <c r="M47" s="122"/>
      <c r="N47" s="122"/>
      <c r="O47" s="123"/>
      <c r="P47" s="67" t="s">
        <v>42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IF(В3_2!Уч6="","",В3_2!Уч6)</f>
        <v>Даулетов Болат+</v>
      </c>
      <c r="K48" s="73" t="str">
        <f t="shared" si="0"/>
        <v>-</v>
      </c>
      <c r="L48" s="154" t="str">
        <f>IF(В3_2!Уч1="","",В3_2!Уч1)</f>
        <v>Сайран Ерлан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18</v>
      </c>
      <c r="J49" s="75" t="str">
        <f>IF(В3_2!Уч7="","",В3_2!Уч7)</f>
        <v>Уисимбаев Аскарбек+</v>
      </c>
      <c r="K49" s="76" t="str">
        <f t="shared" si="0"/>
        <v>-</v>
      </c>
      <c r="L49" s="155" t="str">
        <f>IF(В3_2!Уч5="","",В3_2!Уч5)</f>
        <v>Алгазимов Азамат+</v>
      </c>
      <c r="M49" s="134"/>
      <c r="N49" s="134"/>
      <c r="O49" s="135"/>
      <c r="P49" s="59" t="s">
        <v>37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17</v>
      </c>
      <c r="J50" s="77" t="str">
        <f>IF(В3_2!Уч9="","",В3_2!Уч9)</f>
        <v>Сванкулов Темирлан+</v>
      </c>
      <c r="K50" s="78" t="str">
        <f t="shared" si="0"/>
        <v>-</v>
      </c>
      <c r="L50" s="152" t="str">
        <f>IF(В3_2!Уч3="","",В3_2!Уч3)</f>
        <v>Курманов Досан+</v>
      </c>
      <c r="M50" s="137"/>
      <c r="N50" s="137"/>
      <c r="O50" s="138"/>
      <c r="P50" s="63" t="s">
        <v>35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IF(В3_2!Уч8="","",В3_2!Уч8)</f>
        <v>Шакабаев Мейрам</v>
      </c>
      <c r="K51" s="81" t="str">
        <f t="shared" si="0"/>
        <v>-</v>
      </c>
      <c r="L51" s="153" t="str">
        <f>IF(В3_2!Уч4="","",В3_2!Уч4)</f>
        <v>Алимов Бахыт+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13</v>
      </c>
      <c r="J52" s="72" t="str">
        <f>IF(В3_2!Уч2="","",В3_2!Уч2)</f>
        <v>Тажиков Асхат+</v>
      </c>
      <c r="K52" s="73" t="str">
        <f t="shared" si="0"/>
        <v>-</v>
      </c>
      <c r="L52" s="154" t="str">
        <f>IF(В3_2!Уч4="","",В3_2!Уч4)</f>
        <v>Алимов Бахыт+</v>
      </c>
      <c r="M52" s="125"/>
      <c r="N52" s="125"/>
      <c r="O52" s="126"/>
      <c r="P52" s="54" t="s">
        <v>35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IF(В3_2!Уч1="","",В3_2!Уч1)</f>
        <v>Сайран Ерлан</v>
      </c>
      <c r="K53" s="76" t="str">
        <f t="shared" si="0"/>
        <v>-</v>
      </c>
      <c r="L53" s="155" t="str">
        <f>IF(В3_2!Уч5="","",В3_2!Уч5)</f>
        <v>Алгазимов Азамат+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IF(В3_2!Уч3="","",В3_2!Уч3)</f>
        <v>Курманов Досан+</v>
      </c>
      <c r="K54" s="78" t="str">
        <f t="shared" si="0"/>
        <v>-</v>
      </c>
      <c r="L54" s="152" t="str">
        <f>IF(В3_2!Уч8="","",В3_2!Уч8)</f>
        <v>Шакабаев Мейрам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16</v>
      </c>
      <c r="J55" s="80" t="str">
        <f>IF(В3_2!Уч7="","",В3_2!Уч7)</f>
        <v>Уисимбаев Аскарбек+</v>
      </c>
      <c r="K55" s="81" t="str">
        <f t="shared" si="0"/>
        <v>-</v>
      </c>
      <c r="L55" s="153" t="str">
        <f>IF(В3_2!Уч9="","",В3_2!Уч9)</f>
        <v>Сванкулов Темирлан+</v>
      </c>
      <c r="M55" s="122"/>
      <c r="N55" s="122"/>
      <c r="O55" s="123"/>
      <c r="P55" s="67" t="s">
        <v>39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IF(В3_2!Уч4="","",В3_2!Уч4)</f>
        <v>Алимов Бахыт+</v>
      </c>
      <c r="K56" s="73" t="str">
        <f t="shared" si="0"/>
        <v>-</v>
      </c>
      <c r="L56" s="154" t="str">
        <f>IF(В3_2!Уч1="","",В3_2!Уч1)</f>
        <v>Сайран Ерлан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19</v>
      </c>
      <c r="J57" s="75" t="str">
        <f>IF(В3_2!Уч5="","",В3_2!Уч5)</f>
        <v>Алгазимов Азамат+</v>
      </c>
      <c r="K57" s="76" t="str">
        <f t="shared" si="0"/>
        <v>-</v>
      </c>
      <c r="L57" s="155" t="str">
        <f>IF(В3_2!Уч3="","",В3_2!Уч3)</f>
        <v>Курманов Досан+</v>
      </c>
      <c r="M57" s="134"/>
      <c r="N57" s="134"/>
      <c r="O57" s="135"/>
      <c r="P57" s="59" t="s">
        <v>37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16</v>
      </c>
      <c r="J58" s="77" t="str">
        <f>IF(В3_2!Уч9="","",В3_2!Уч9)</f>
        <v>Сванкулов Темирлан+</v>
      </c>
      <c r="K58" s="78" t="str">
        <f t="shared" si="0"/>
        <v>-</v>
      </c>
      <c r="L58" s="152" t="str">
        <f>IF(В3_2!Уч2="","",В3_2!Уч2)</f>
        <v>Тажиков Асхат+</v>
      </c>
      <c r="M58" s="137"/>
      <c r="N58" s="137"/>
      <c r="O58" s="138"/>
      <c r="P58" s="63" t="s">
        <v>41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IF(В3_2!Уч8="","",В3_2!Уч8)</f>
        <v>Шакабаев Мейрам</v>
      </c>
      <c r="K59" s="81" t="str">
        <f t="shared" si="0"/>
        <v>-</v>
      </c>
      <c r="L59" s="153" t="str">
        <f>IF(В3_2!Уч6="","",В3_2!Уч6)</f>
        <v>Даулетов Болат+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IF(В3_2!Уч1="","",В3_2!Уч1)</f>
        <v>Сайран Ерлан</v>
      </c>
      <c r="K60" s="73" t="str">
        <f t="shared" si="0"/>
        <v>-</v>
      </c>
      <c r="L60" s="154" t="str">
        <f>IF(В3_2!Уч3="","",В3_2!Уч3)</f>
        <v>Курманов Досан+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13</v>
      </c>
      <c r="J61" s="75" t="str">
        <f>IF(В3_2!Уч2="","",В3_2!Уч2)</f>
        <v>Тажиков Асхат+</v>
      </c>
      <c r="K61" s="76" t="str">
        <f t="shared" si="0"/>
        <v>-</v>
      </c>
      <c r="L61" s="155" t="str">
        <f>IF(В3_2!Уч5="","",В3_2!Уч5)</f>
        <v>Алгазимов Азамат+</v>
      </c>
      <c r="M61" s="134"/>
      <c r="N61" s="134"/>
      <c r="O61" s="135"/>
      <c r="P61" s="59" t="s">
        <v>37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22</v>
      </c>
      <c r="J62" s="77" t="str">
        <f>IF(В3_2!Уч4="","",В3_2!Уч4)</f>
        <v>Алимов Бахыт+</v>
      </c>
      <c r="K62" s="78" t="str">
        <f t="shared" si="0"/>
        <v>-</v>
      </c>
      <c r="L62" s="152" t="str">
        <f>IF(В3_2!Уч7="","",В3_2!Уч7)</f>
        <v>Уисимбаев Аскарбек+</v>
      </c>
      <c r="M62" s="137"/>
      <c r="N62" s="137"/>
      <c r="O62" s="138"/>
      <c r="P62" s="63" t="s">
        <v>35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16</v>
      </c>
      <c r="J63" s="80" t="str">
        <f>IF(В3_2!Уч6="","",В3_2!Уч6)</f>
        <v>Даулетов Болат+</v>
      </c>
      <c r="K63" s="81" t="str">
        <f t="shared" si="0"/>
        <v>-</v>
      </c>
      <c r="L63" s="153" t="str">
        <f>IF(В3_2!Уч9="","",В3_2!Уч9)</f>
        <v>Сванкулов Темирлан+</v>
      </c>
      <c r="M63" s="122"/>
      <c r="N63" s="122"/>
      <c r="O63" s="123"/>
      <c r="P63" s="67" t="s">
        <v>39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17</v>
      </c>
      <c r="J64" s="72" t="str">
        <f>IF(В3_2!Уч3="","",В3_2!Уч3)</f>
        <v>Курманов Досан+</v>
      </c>
      <c r="K64" s="73" t="str">
        <f t="shared" si="0"/>
        <v>-</v>
      </c>
      <c r="L64" s="154" t="str">
        <f>IF(В3_2!Уч2="","",В3_2!Уч2)</f>
        <v>Тажиков Асхат+</v>
      </c>
      <c r="M64" s="125"/>
      <c r="N64" s="125"/>
      <c r="O64" s="126"/>
      <c r="P64" s="54" t="s">
        <v>41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23</v>
      </c>
      <c r="J65" s="75" t="str">
        <f>IF(В3_2!Уч5="","",В3_2!Уч5)</f>
        <v>Алгазимов Азамат+</v>
      </c>
      <c r="K65" s="76" t="str">
        <f t="shared" si="0"/>
        <v>-</v>
      </c>
      <c r="L65" s="155" t="str">
        <f>IF(В3_2!Уч4="","",В3_2!Уч4)</f>
        <v>Алимов Бахыт+</v>
      </c>
      <c r="M65" s="134"/>
      <c r="N65" s="134"/>
      <c r="O65" s="135"/>
      <c r="P65" s="59" t="s">
        <v>41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11</v>
      </c>
      <c r="J66" s="77" t="str">
        <f>IF(В3_2!Уч7="","",В3_2!Уч7)</f>
        <v>Уисимбаев Аскарбек+</v>
      </c>
      <c r="K66" s="78" t="str">
        <f t="shared" si="0"/>
        <v>-</v>
      </c>
      <c r="L66" s="152" t="str">
        <f>IF(В3_2!Уч6="","",В3_2!Уч6)</f>
        <v>Даулетов Болат+</v>
      </c>
      <c r="M66" s="137"/>
      <c r="N66" s="137"/>
      <c r="O66" s="138"/>
      <c r="P66" s="63" t="s">
        <v>37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IF(В3_2!Уч9="","",В3_2!Уч9)</f>
        <v>Сванкулов Темирлан+</v>
      </c>
      <c r="K67" s="81" t="str">
        <f t="shared" si="0"/>
        <v>-</v>
      </c>
      <c r="L67" s="153" t="str">
        <f>IF(В3_2!Уч8="","",В3_2!Уч8)</f>
        <v>Шакабаев Мейрам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IF(В3_2!Уч1="","",В3_2!Уч1)</f>
        <v>Сайран Ерлан</v>
      </c>
      <c r="K68" s="73" t="str">
        <f t="shared" si="0"/>
        <v>-</v>
      </c>
      <c r="L68" s="154" t="str">
        <f>IF(В3_2!Уч2="","",В3_2!Уч2)</f>
        <v>Тажиков Асхат+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16</v>
      </c>
      <c r="J69" s="75" t="str">
        <f>IF(В3_2!Уч3="","",В3_2!Уч3)</f>
        <v>Курманов Досан+</v>
      </c>
      <c r="K69" s="76" t="str">
        <f t="shared" si="0"/>
        <v>-</v>
      </c>
      <c r="L69" s="155" t="str">
        <f>IF(В3_2!Уч4="","",В3_2!Уч4)</f>
        <v>Алимов Бахыт+</v>
      </c>
      <c r="M69" s="134"/>
      <c r="N69" s="134"/>
      <c r="O69" s="135"/>
      <c r="P69" s="59" t="s">
        <v>41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11</v>
      </c>
      <c r="J70" s="77" t="str">
        <f>IF(В3_2!Уч5="","",В3_2!Уч5)</f>
        <v>Алгазимов Азамат+</v>
      </c>
      <c r="K70" s="78" t="str">
        <f t="shared" si="0"/>
        <v>-</v>
      </c>
      <c r="L70" s="152" t="str">
        <f>IF(В3_2!Уч6="","",В3_2!Уч6)</f>
        <v>Даулетов Болат+</v>
      </c>
      <c r="M70" s="137"/>
      <c r="N70" s="137"/>
      <c r="O70" s="138"/>
      <c r="P70" s="63" t="s">
        <v>37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IF(В3_2!Уч7="","",В3_2!Уч7)</f>
        <v>Уисимбаев Аскарбек+</v>
      </c>
      <c r="K71" s="81" t="str">
        <f t="shared" si="0"/>
        <v>-</v>
      </c>
      <c r="L71" s="153" t="str">
        <f>IF(В3_2!Уч8="","",В3_2!Уч8)</f>
        <v>Шакабаев Мейрам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3107" priority="13">
      <formula>$S$36="сыграна"</formula>
    </cfRule>
  </conditionalFormatting>
  <conditionalFormatting sqref="I37:Q37">
    <cfRule type="expression" dxfId="3106" priority="15">
      <formula>$S$37="сыграна"</formula>
    </cfRule>
  </conditionalFormatting>
  <conditionalFormatting sqref="I38:Q38">
    <cfRule type="expression" dxfId="3105" priority="4">
      <formula>$S$38="сыграна"</formula>
    </cfRule>
  </conditionalFormatting>
  <conditionalFormatting sqref="I39:Q39">
    <cfRule type="expression" dxfId="3104" priority="5">
      <formula>$S$39="сыграна"</formula>
    </cfRule>
  </conditionalFormatting>
  <conditionalFormatting sqref="I40:Q40">
    <cfRule type="expression" dxfId="3103" priority="6">
      <formula>$S$40="сыграна"</formula>
    </cfRule>
  </conditionalFormatting>
  <conditionalFormatting sqref="I41:Q41">
    <cfRule type="expression" dxfId="3102" priority="7">
      <formula>$S$41="сыграна"</formula>
    </cfRule>
  </conditionalFormatting>
  <conditionalFormatting sqref="I42:Q42">
    <cfRule type="expression" dxfId="3101" priority="8">
      <formula>$S$42="сыграна"</formula>
    </cfRule>
  </conditionalFormatting>
  <conditionalFormatting sqref="I43:Q43">
    <cfRule type="expression" dxfId="3100" priority="9">
      <formula>$S$43="сыграна"</formula>
    </cfRule>
  </conditionalFormatting>
  <conditionalFormatting sqref="I44:Q44">
    <cfRule type="expression" dxfId="3099" priority="10">
      <formula>$S$44="сыграна"</formula>
    </cfRule>
  </conditionalFormatting>
  <conditionalFormatting sqref="I45:Q45">
    <cfRule type="expression" dxfId="3098" priority="11">
      <formula>$S$45="сыграна"</formula>
    </cfRule>
  </conditionalFormatting>
  <conditionalFormatting sqref="I48:Q48">
    <cfRule type="expression" dxfId="3097" priority="17">
      <formula>$S$48="сыграна"</formula>
    </cfRule>
  </conditionalFormatting>
  <conditionalFormatting sqref="I49:Q49">
    <cfRule type="expression" dxfId="3096" priority="18">
      <formula>$S$49="сыграна"</formula>
    </cfRule>
  </conditionalFormatting>
  <conditionalFormatting sqref="I50:Q50">
    <cfRule type="expression" dxfId="3095" priority="19">
      <formula>$S$50="сыграна"</formula>
    </cfRule>
  </conditionalFormatting>
  <conditionalFormatting sqref="I51:Q51">
    <cfRule type="expression" dxfId="3094" priority="20">
      <formula>$S$51="сыграна"</formula>
    </cfRule>
  </conditionalFormatting>
  <conditionalFormatting sqref="I52:Q52">
    <cfRule type="expression" dxfId="3093" priority="21">
      <formula>$S$52="сыграна"</formula>
    </cfRule>
  </conditionalFormatting>
  <conditionalFormatting sqref="I53:Q53">
    <cfRule type="expression" dxfId="3092" priority="22">
      <formula>$S$53="сыграна"</formula>
    </cfRule>
  </conditionalFormatting>
  <conditionalFormatting sqref="I54:Q54">
    <cfRule type="expression" dxfId="3091" priority="23">
      <formula>$S$54="сыграна"</formula>
    </cfRule>
  </conditionalFormatting>
  <conditionalFormatting sqref="I55:Q55">
    <cfRule type="expression" dxfId="3090" priority="24">
      <formula>$S$55="сыграна"</formula>
    </cfRule>
  </conditionalFormatting>
  <conditionalFormatting sqref="I56:Q56">
    <cfRule type="expression" dxfId="3089" priority="25">
      <formula>$S$56="сыграна"</formula>
    </cfRule>
  </conditionalFormatting>
  <conditionalFormatting sqref="I62:Q62">
    <cfRule type="expression" dxfId="3088" priority="2">
      <formula>$S$62="сыграна"</formula>
    </cfRule>
  </conditionalFormatting>
  <conditionalFormatting sqref="I63:Q63">
    <cfRule type="expression" dxfId="3087" priority="31">
      <formula>$S$63="сыграна"</formula>
    </cfRule>
  </conditionalFormatting>
  <conditionalFormatting sqref="I64:Q64">
    <cfRule type="expression" dxfId="3086" priority="32">
      <formula>$S$64="сыграна"</formula>
    </cfRule>
  </conditionalFormatting>
  <conditionalFormatting sqref="I65:Q65">
    <cfRule type="expression" dxfId="3085" priority="33">
      <formula>$S$65="сыграна"</formula>
    </cfRule>
  </conditionalFormatting>
  <conditionalFormatting sqref="I66:Q66">
    <cfRule type="expression" dxfId="3084" priority="34">
      <formula>$S$66="сыграна"</formula>
    </cfRule>
  </conditionalFormatting>
  <conditionalFormatting sqref="I67:Q67">
    <cfRule type="expression" dxfId="3083" priority="35">
      <formula>$S$67="сыграна"</formula>
    </cfRule>
  </conditionalFormatting>
  <conditionalFormatting sqref="I68:Q68">
    <cfRule type="expression" dxfId="3082" priority="36">
      <formula>$S$68="сыграна"</formula>
    </cfRule>
  </conditionalFormatting>
  <conditionalFormatting sqref="I69:Q69">
    <cfRule type="expression" dxfId="3081" priority="37">
      <formula>$S$69="сыграна"</formula>
    </cfRule>
  </conditionalFormatting>
  <conditionalFormatting sqref="I70:Q70">
    <cfRule type="expression" dxfId="3080" priority="38">
      <formula>$S$70="сыграна"</formula>
    </cfRule>
  </conditionalFormatting>
  <conditionalFormatting sqref="I71:Q71">
    <cfRule type="expression" dxfId="3079" priority="39">
      <formula>$S$71="сыграна"</formula>
    </cfRule>
  </conditionalFormatting>
  <conditionalFormatting sqref="I36:R36 Q13:Q15 M25:M27">
    <cfRule type="expression" dxfId="3078" priority="14">
      <formula>$S$36="встреча играется"</formula>
    </cfRule>
  </conditionalFormatting>
  <conditionalFormatting sqref="I37:R37 R10:R12 L28:L30">
    <cfRule type="expression" dxfId="3077" priority="40">
      <formula>$S$37="встреча играется"</formula>
    </cfRule>
  </conditionalFormatting>
  <conditionalFormatting sqref="I38:R38 P16:P18 N22:N24">
    <cfRule type="expression" dxfId="3076" priority="41">
      <formula>$S$38="встреча играется"</formula>
    </cfRule>
  </conditionalFormatting>
  <conditionalFormatting sqref="I39:R39 S7:S9 K31:K33">
    <cfRule type="expression" dxfId="3075" priority="42">
      <formula>$S$39="встреча играется"</formula>
    </cfRule>
  </conditionalFormatting>
  <conditionalFormatting sqref="I40:R40 Q10:Q12 L25:L27">
    <cfRule type="expression" dxfId="3074" priority="43">
      <formula>$S$40="встреча играется"</formula>
    </cfRule>
  </conditionalFormatting>
  <conditionalFormatting sqref="I41:R41 P13:P15 M22:M24">
    <cfRule type="expression" dxfId="3073" priority="44">
      <formula>$S$41="встреча играется"</formula>
    </cfRule>
  </conditionalFormatting>
  <conditionalFormatting sqref="I42:R42 R7:R9 K28:K30">
    <cfRule type="expression" dxfId="3072" priority="45">
      <formula>$S$42="встреча играется"</formula>
    </cfRule>
  </conditionalFormatting>
  <conditionalFormatting sqref="I43:R43 S19:S21 O31:O33">
    <cfRule type="expression" dxfId="3071" priority="46">
      <formula>$S$43="встреча играется"</formula>
    </cfRule>
  </conditionalFormatting>
  <conditionalFormatting sqref="I44:R44 P10:P12 L22:L24">
    <cfRule type="expression" dxfId="3070" priority="47">
      <formula>$S$44="встреча играется"</formula>
    </cfRule>
  </conditionalFormatting>
  <conditionalFormatting sqref="I45:R45 Q7:Q9 K25:K27">
    <cfRule type="expression" dxfId="3069" priority="48">
      <formula>$S$45="встреча играется"</formula>
    </cfRule>
  </conditionalFormatting>
  <conditionalFormatting sqref="I46:R46 R19:R21 O28:O30">
    <cfRule type="expression" dxfId="3068" priority="49">
      <formula>$S$46="встреча играется"</formula>
    </cfRule>
  </conditionalFormatting>
  <conditionalFormatting sqref="I46:R46">
    <cfRule type="expression" dxfId="3067" priority="16">
      <formula>$S$46="сыграна"</formula>
    </cfRule>
  </conditionalFormatting>
  <conditionalFormatting sqref="I47:R47 S16:S18 N31:N33">
    <cfRule type="expression" dxfId="3066" priority="50">
      <formula>$S$47="встреча играется"</formula>
    </cfRule>
  </conditionalFormatting>
  <conditionalFormatting sqref="I47:R47">
    <cfRule type="expression" dxfId="3065" priority="12">
      <formula>$S$47="сыграна"</formula>
    </cfRule>
  </conditionalFormatting>
  <conditionalFormatting sqref="I48:R48 P7:P9 K22:K24">
    <cfRule type="expression" dxfId="3064" priority="51">
      <formula>$S$48="встреча играется"</formula>
    </cfRule>
  </conditionalFormatting>
  <conditionalFormatting sqref="I49:R49 Q19:Q21 O25:O27">
    <cfRule type="expression" dxfId="3063" priority="52">
      <formula>$S$49="встреча играется"</formula>
    </cfRule>
  </conditionalFormatting>
  <conditionalFormatting sqref="I50:R50 S13:S15 M31:M33">
    <cfRule type="expression" dxfId="3062" priority="53">
      <formula>$S$50="встреча играется"</formula>
    </cfRule>
  </conditionalFormatting>
  <conditionalFormatting sqref="I51:R51 R16:R18 N28:N30">
    <cfRule type="expression" dxfId="3061" priority="54">
      <formula>$S$51="встреча играется"</formula>
    </cfRule>
  </conditionalFormatting>
  <conditionalFormatting sqref="I52:R52 N10:N12 L16:L18">
    <cfRule type="expression" dxfId="3060" priority="55">
      <formula>$S$52="встреча играется"</formula>
    </cfRule>
  </conditionalFormatting>
  <conditionalFormatting sqref="I53:R53 O7:O9 K19:K21">
    <cfRule type="expression" dxfId="3059" priority="56">
      <formula>$S$53="встреча играется"</formula>
    </cfRule>
  </conditionalFormatting>
  <conditionalFormatting sqref="I54:R54 R13:R15 M28:M30">
    <cfRule type="expression" dxfId="3058" priority="57">
      <formula>$S$54="встреча играется"</formula>
    </cfRule>
  </conditionalFormatting>
  <conditionalFormatting sqref="I55:R55 S25:S27 Q31:Q33">
    <cfRule type="expression" dxfId="3057" priority="58">
      <formula>$S$55="встреча играется"</formula>
    </cfRule>
  </conditionalFormatting>
  <conditionalFormatting sqref="I56:R56 N7:N9 K16:K18">
    <cfRule type="expression" dxfId="3056" priority="59">
      <formula>$S$56="встреча играется"</formula>
    </cfRule>
  </conditionalFormatting>
  <conditionalFormatting sqref="I57:R57 O13:O15 M19:M21">
    <cfRule type="expression" dxfId="3055" priority="60">
      <formula>$S$57="встреча играется"</formula>
    </cfRule>
  </conditionalFormatting>
  <conditionalFormatting sqref="I57:R57">
    <cfRule type="expression" dxfId="3054" priority="26">
      <formula>$S$57="сыграна"</formula>
    </cfRule>
  </conditionalFormatting>
  <conditionalFormatting sqref="I58:R58 S10:S12 L31:L33">
    <cfRule type="expression" dxfId="3053" priority="61">
      <formula>$S$58="встреча играется"</formula>
    </cfRule>
  </conditionalFormatting>
  <conditionalFormatting sqref="I58:R58">
    <cfRule type="expression" dxfId="3052" priority="27">
      <formula>$S$58="сыграна"</formula>
    </cfRule>
  </conditionalFormatting>
  <conditionalFormatting sqref="I59:R59 R22:R24 P28:P30">
    <cfRule type="expression" dxfId="3051" priority="62">
      <formula>$S$59="встреча играется"</formula>
    </cfRule>
  </conditionalFormatting>
  <conditionalFormatting sqref="I59:R59">
    <cfRule type="expression" dxfId="3050" priority="28">
      <formula>$S$59="сыграна"</formula>
    </cfRule>
  </conditionalFormatting>
  <conditionalFormatting sqref="I60:R60 M7:M9 K13:K15">
    <cfRule type="expression" dxfId="3049" priority="63">
      <formula>$S$60="встреча играется"</formula>
    </cfRule>
  </conditionalFormatting>
  <conditionalFormatting sqref="I60:R60">
    <cfRule type="expression" dxfId="3048" priority="29">
      <formula>$S$60="сыграна"</formula>
    </cfRule>
  </conditionalFormatting>
  <conditionalFormatting sqref="I61:R61 O10:O12 L19:L21">
    <cfRule type="expression" dxfId="3047" priority="64">
      <formula>$S$61="встреча играется"</formula>
    </cfRule>
  </conditionalFormatting>
  <conditionalFormatting sqref="I61:R61">
    <cfRule type="expression" dxfId="3046" priority="30">
      <formula>$S$61="сыграна"</formula>
    </cfRule>
  </conditionalFormatting>
  <conditionalFormatting sqref="I62:R62 Q16:Q18 N25:N27">
    <cfRule type="expression" dxfId="3045" priority="3">
      <formula>$S$62="встреча играется"</formula>
    </cfRule>
  </conditionalFormatting>
  <conditionalFormatting sqref="I63:R63 S22:S24 P31:P33">
    <cfRule type="expression" dxfId="3044" priority="65">
      <formula>$S$63="встреча играется"</formula>
    </cfRule>
  </conditionalFormatting>
  <conditionalFormatting sqref="I64:R64 M10:M12 L13:L15">
    <cfRule type="expression" dxfId="3043" priority="66">
      <formula>$S$64="встреча играется"</formula>
    </cfRule>
  </conditionalFormatting>
  <conditionalFormatting sqref="I65:R65 O16:O18 N19:N21">
    <cfRule type="expression" dxfId="3042" priority="67">
      <formula>$S$65="встреча играется"</formula>
    </cfRule>
  </conditionalFormatting>
  <conditionalFormatting sqref="I66:R66 Q22:Q24 P25:P27">
    <cfRule type="expression" dxfId="3041" priority="68">
      <formula>$S$66="встреча играется"</formula>
    </cfRule>
  </conditionalFormatting>
  <conditionalFormatting sqref="I67:R67 S28:S30 R31:R33">
    <cfRule type="expression" dxfId="3040" priority="69">
      <formula>$S$67="встреча играется"</formula>
    </cfRule>
  </conditionalFormatting>
  <conditionalFormatting sqref="I68:R68 L7:L9 K10:K12">
    <cfRule type="expression" dxfId="3039" priority="70">
      <formula>$S$68="встреча играется"</formula>
    </cfRule>
  </conditionalFormatting>
  <conditionalFormatting sqref="I69:R69 N13:N15 M16:M18">
    <cfRule type="expression" dxfId="3038" priority="71">
      <formula>$S$69="встреча играется"</formula>
    </cfRule>
  </conditionalFormatting>
  <conditionalFormatting sqref="I70:R70 P19:P21 O22:O24">
    <cfRule type="expression" dxfId="3037" priority="72">
      <formula>$S$70="встреча играется"</formula>
    </cfRule>
  </conditionalFormatting>
  <conditionalFormatting sqref="I71:R71 R25:R27 Q28:Q30">
    <cfRule type="expression" dxfId="3036" priority="73">
      <formula>$S$71="встреча играется"</formula>
    </cfRule>
  </conditionalFormatting>
  <conditionalFormatting sqref="J7 J10 J13 J16 J19 J22 J25 J28 J31">
    <cfRule type="endsWith" dxfId="3035" priority="1" operator="endsWith" text="+">
      <formula>RIGHT((J7),LEN("+"))=("+")</formula>
    </cfRule>
  </conditionalFormatting>
  <dataValidations count="1">
    <dataValidation type="list" allowBlank="1" sqref="P36:P71" xr:uid="{00000000-0002-0000-0B00-000000000000}">
      <formula1>В3_2!Список_счета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1</v>
      </c>
      <c r="D5" s="1"/>
      <c r="E5" s="7">
        <f>IF((COUNTIF(L36:R71,"&gt;""")+COUNTIF(U7:V33,"&gt;"""))&gt;0,1,0)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5" t="s">
        <v>17</v>
      </c>
      <c r="S6" s="87" t="s">
        <v>224</v>
      </c>
      <c r="T6" s="88" t="s">
        <v>18</v>
      </c>
      <c r="U6" s="85" t="s">
        <v>19</v>
      </c>
      <c r="V6" s="89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 t="str">
        <f>IF((AND(COUNTIF(J7:J33,"&gt;""")&gt;2,COUNTIF(P36:P71,"&gt;""")&gt;0)),SUM(K7,L7,M7,N7,O7,P7,Q7,R7,S7),"")</f>
        <v/>
      </c>
      <c r="U7" s="150"/>
      <c r="V7" s="96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IF(RIGHT(P68,1)="L",0,(IF(P68="","",(IF(RIGHT(P68,1)&gt;LEFT(P68,1),2,1)))))</f>
        <v/>
      </c>
      <c r="L10" s="164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90" t="str">
        <f>IF((AND(COUNTIF(J7:J33,"&gt;""")&gt;2,COUNTIF(P36:P71,"&gt;""")&gt;0)),SUM(K10,L10,M10,N10,O10,P10,Q10,R10,S10),"")</f>
        <v/>
      </c>
      <c r="U10" s="150"/>
      <c r="V10" s="96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6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64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 t="str">
        <f>IF((AND(COUNTIF(J7:J33,"&gt;""")&gt;2,COUNTIF(P36:P71,"&gt;""")&gt;0)),SUM(K13,L13,M13,N13,O13,P13,Q13,R13,S13),"")</f>
        <v/>
      </c>
      <c r="U13" s="150"/>
      <c r="V13" s="9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/>
      <c r="E15" s="23"/>
      <c r="F15" s="1"/>
      <c r="G15" s="120"/>
      <c r="H15" s="148"/>
      <c r="I15" s="159"/>
      <c r="J15" s="148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1"/>
      <c r="G16" s="118">
        <v>4</v>
      </c>
      <c r="H16" s="156"/>
      <c r="I16" s="157"/>
      <c r="J16" s="160"/>
      <c r="K16" s="34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64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90" t="str">
        <f>IF((AND(COUNTIF(J7:J33,"&gt;""")&gt;2,COUNTIF(P36:P71,"&gt;""")&gt;0)),SUM(K16,L16,M16,N16,O16,P16,Q16,R16,S16),"")</f>
        <v/>
      </c>
      <c r="U16" s="150"/>
      <c r="V16" s="96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1"/>
      <c r="G17" s="119"/>
      <c r="H17" s="147"/>
      <c r="I17" s="158"/>
      <c r="J17" s="147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1"/>
      <c r="G18" s="120"/>
      <c r="H18" s="148"/>
      <c r="I18" s="159"/>
      <c r="J18" s="148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1"/>
      <c r="G19" s="118">
        <v>5</v>
      </c>
      <c r="H19" s="156"/>
      <c r="I19" s="157"/>
      <c r="J19" s="160"/>
      <c r="K19" s="34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65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90" t="str">
        <f>IF((AND(COUNTIF(J7:J33,"&gt;""")&gt;2,COUNTIF(P36:P71,"&gt;""")&gt;0)),SUM(K19,L19,M19,N19,O19,P19,Q19,R19,S19),"")</f>
        <v/>
      </c>
      <c r="U19" s="150"/>
      <c r="V19" s="96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1"/>
      <c r="G20" s="119"/>
      <c r="H20" s="147"/>
      <c r="I20" s="158"/>
      <c r="J20" s="147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7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1"/>
      <c r="G21" s="120"/>
      <c r="H21" s="148"/>
      <c r="I21" s="159"/>
      <c r="J21" s="148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1"/>
      <c r="G22" s="118">
        <v>6</v>
      </c>
      <c r="H22" s="156"/>
      <c r="I22" s="157"/>
      <c r="J22" s="160"/>
      <c r="K22" s="34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64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 t="str">
        <f>IF((AND(COUNTIF(J7:J33,"&gt;""")&gt;2,COUNTIF(P36:P71,"&gt;""")&gt;0)),SUM(K22,L22,M22,N22,O22,P22,Q22,R22,S22),"")</f>
        <v/>
      </c>
      <c r="U22" s="150"/>
      <c r="V22" s="9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1"/>
      <c r="G23" s="119"/>
      <c r="H23" s="147"/>
      <c r="I23" s="158"/>
      <c r="J23" s="147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6" t="str">
        <f>IF(RIGHT(P70,1)="W",$M$4&amp;":0(W)",IF(RIGHT(P70,1)="L","0:"&amp;$M$4&amp;"(L)",IF(P70="","",RIGHT(P70,1)&amp;":"&amp;LEFT(P70,1))))</f>
        <v/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1"/>
      <c r="G24" s="120"/>
      <c r="H24" s="148"/>
      <c r="I24" s="159"/>
      <c r="J24" s="148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1"/>
      <c r="G25" s="118">
        <v>7</v>
      </c>
      <c r="H25" s="156"/>
      <c r="I25" s="157"/>
      <c r="J25" s="160"/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64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 t="str">
        <f>IF((AND(COUNTIF(J7:J33,"&gt;""")&gt;2,COUNTIF(P36:P71,"&gt;""")&gt;0)),SUM(K25,L25,M25,N25,O25,P25,Q25,R25,S25),"")</f>
        <v/>
      </c>
      <c r="U25" s="150"/>
      <c r="V25" s="9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1"/>
      <c r="G26" s="119"/>
      <c r="H26" s="147"/>
      <c r="I26" s="158"/>
      <c r="J26" s="147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1"/>
      <c r="G27" s="120"/>
      <c r="H27" s="148"/>
      <c r="I27" s="159"/>
      <c r="J27" s="148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1"/>
      <c r="G28" s="118">
        <v>8</v>
      </c>
      <c r="H28" s="156"/>
      <c r="I28" s="157"/>
      <c r="J28" s="160"/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64"/>
      <c r="S28" s="26" t="str">
        <f>IF(RIGHT(P67,1)="L",0,(IF(P67="","",(IF(RIGHT(P67,1)&gt;LEFT(P67,1),2,1)))))</f>
        <v/>
      </c>
      <c r="T28" s="90" t="str">
        <f>IF((AND(COUNTIF(J7:J33,"&gt;""")&gt;2,COUNTIF(P36:P71,"&gt;""")&gt;0)),SUM(K28,L28,M28,N28,O28,P28,Q28,R28,S28),"")</f>
        <v/>
      </c>
      <c r="U28" s="150"/>
      <c r="V28" s="9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1"/>
      <c r="G29" s="119"/>
      <c r="H29" s="147"/>
      <c r="I29" s="158"/>
      <c r="J29" s="147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1"/>
      <c r="G30" s="120"/>
      <c r="H30" s="148"/>
      <c r="I30" s="159"/>
      <c r="J30" s="148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1"/>
      <c r="G31" s="118">
        <v>9</v>
      </c>
      <c r="H31" s="156"/>
      <c r="I31" s="157"/>
      <c r="J31" s="160"/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166"/>
      <c r="T31" s="90" t="str">
        <f>IF((AND(COUNTIF(J7:J33,"&gt;""")&gt;2,COUNTIF(P36:P71,"&gt;""")&gt;0)),SUM(K31,L31,M31,N31,O31,P31,Q31,R31,S31),"")</f>
        <v/>
      </c>
      <c r="U31" s="150"/>
      <c r="V31" s="96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1"/>
      <c r="G32" s="119"/>
      <c r="H32" s="147"/>
      <c r="I32" s="158"/>
      <c r="J32" s="147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1"/>
      <c r="G33" s="120"/>
      <c r="H33" s="148"/>
      <c r="I33" s="159"/>
      <c r="J33" s="148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IF(В2_2!Уч3="","",В2_2!Уч3)</f>
        <v/>
      </c>
      <c r="K36" s="73" t="str">
        <f t="shared" ref="K36:K71" si="0">"-"</f>
        <v>-</v>
      </c>
      <c r="L36" s="154" t="str">
        <f>IF(В2_2!Уч7="","",В2_2!Уч7)</f>
        <v/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IF(В2_2!Уч2="","",В2_2!Уч2)</f>
        <v/>
      </c>
      <c r="K37" s="76" t="str">
        <f t="shared" si="0"/>
        <v>-</v>
      </c>
      <c r="L37" s="155" t="str">
        <f>IF(В2_2!Уч8="","",В2_2!Уч8)</f>
        <v/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/>
      <c r="J38" s="77" t="str">
        <f>IF(В2_2!Уч4="","",В2_2!Уч4)</f>
        <v/>
      </c>
      <c r="K38" s="78" t="str">
        <f t="shared" si="0"/>
        <v>-</v>
      </c>
      <c r="L38" s="152" t="str">
        <f>IF(В2_2!Уч6="","",В2_2!Уч6)</f>
        <v/>
      </c>
      <c r="M38" s="137"/>
      <c r="N38" s="137"/>
      <c r="O38" s="138"/>
      <c r="P38" s="79"/>
      <c r="Q38" s="108"/>
      <c r="R38" s="109"/>
      <c r="S38" s="55" t="str">
        <f t="shared" si="1"/>
        <v/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IF(В2_2!Уч1="","",В2_2!Уч1)</f>
        <v/>
      </c>
      <c r="K39" s="81" t="str">
        <f t="shared" si="0"/>
        <v>-</v>
      </c>
      <c r="L39" s="153" t="str">
        <f>IF(В2_2!Уч9="","",В2_2!Уч9)</f>
        <v/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IF(В2_2!Уч7="","",В2_2!Уч7)</f>
        <v/>
      </c>
      <c r="K40" s="73" t="str">
        <f t="shared" si="0"/>
        <v>-</v>
      </c>
      <c r="L40" s="154" t="str">
        <f>IF(В2_2!Уч2="","",В2_2!Уч2)</f>
        <v/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IF(В2_2!Уч6="","",В2_2!Уч6)</f>
        <v/>
      </c>
      <c r="K41" s="76" t="str">
        <f t="shared" si="0"/>
        <v>-</v>
      </c>
      <c r="L41" s="155" t="str">
        <f>IF(В2_2!Уч3="","",В2_2!Уч3)</f>
        <v/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IF(В2_2!Уч8="","",В2_2!Уч8)</f>
        <v/>
      </c>
      <c r="K42" s="78" t="str">
        <f t="shared" si="0"/>
        <v>-</v>
      </c>
      <c r="L42" s="152" t="str">
        <f>IF(В2_2!Уч1="","",В2_2!Уч1)</f>
        <v/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IF(В2_2!Уч9="","",В2_2!Уч9)</f>
        <v/>
      </c>
      <c r="K43" s="81" t="str">
        <f t="shared" si="0"/>
        <v>-</v>
      </c>
      <c r="L43" s="153" t="str">
        <f>IF(В2_2!Уч5="","",В2_2!Уч5)</f>
        <v/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IF(В2_2!Уч2="","",В2_2!Уч2)</f>
        <v/>
      </c>
      <c r="K44" s="73" t="str">
        <f t="shared" si="0"/>
        <v>-</v>
      </c>
      <c r="L44" s="154" t="str">
        <f>IF(В2_2!Уч6="","",В2_2!Уч6)</f>
        <v/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IF(В2_2!Уч1="","",В2_2!Уч1)</f>
        <v/>
      </c>
      <c r="K45" s="76" t="str">
        <f t="shared" si="0"/>
        <v>-</v>
      </c>
      <c r="L45" s="155" t="str">
        <f>IF(В2_2!Уч7="","",В2_2!Уч7)</f>
        <v/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IF(В2_2!Уч5="","",В2_2!Уч5)</f>
        <v/>
      </c>
      <c r="K46" s="78" t="str">
        <f t="shared" si="0"/>
        <v>-</v>
      </c>
      <c r="L46" s="152" t="str">
        <f>IF(В2_2!Уч8="","",В2_2!Уч8)</f>
        <v/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IF(В2_2!Уч4="","",В2_2!Уч4)</f>
        <v/>
      </c>
      <c r="K47" s="81" t="str">
        <f t="shared" si="0"/>
        <v>-</v>
      </c>
      <c r="L47" s="153" t="str">
        <f>IF(В2_2!Уч9="","",В2_2!Уч9)</f>
        <v/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IF(В2_2!Уч6="","",В2_2!Уч6)</f>
        <v/>
      </c>
      <c r="K48" s="73" t="str">
        <f t="shared" si="0"/>
        <v>-</v>
      </c>
      <c r="L48" s="154" t="str">
        <f>IF(В2_2!Уч1="","",В2_2!Уч1)</f>
        <v/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IF(В2_2!Уч7="","",В2_2!Уч7)</f>
        <v/>
      </c>
      <c r="K49" s="76" t="str">
        <f t="shared" si="0"/>
        <v>-</v>
      </c>
      <c r="L49" s="155" t="str">
        <f>IF(В2_2!Уч5="","",В2_2!Уч5)</f>
        <v/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IF(В2_2!Уч9="","",В2_2!Уч9)</f>
        <v/>
      </c>
      <c r="K50" s="78" t="str">
        <f t="shared" si="0"/>
        <v>-</v>
      </c>
      <c r="L50" s="152" t="str">
        <f>IF(В2_2!Уч3="","",В2_2!Уч3)</f>
        <v/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IF(В2_2!Уч8="","",В2_2!Уч8)</f>
        <v/>
      </c>
      <c r="K51" s="81" t="str">
        <f t="shared" si="0"/>
        <v>-</v>
      </c>
      <c r="L51" s="153" t="str">
        <f>IF(В2_2!Уч4="","",В2_2!Уч4)</f>
        <v/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/>
      <c r="J52" s="72" t="str">
        <f>IF(В2_2!Уч2="","",В2_2!Уч2)</f>
        <v/>
      </c>
      <c r="K52" s="73" t="str">
        <f t="shared" si="0"/>
        <v>-</v>
      </c>
      <c r="L52" s="154" t="str">
        <f>IF(В2_2!Уч4="","",В2_2!Уч4)</f>
        <v/>
      </c>
      <c r="M52" s="125"/>
      <c r="N52" s="125"/>
      <c r="O52" s="126"/>
      <c r="P52" s="54"/>
      <c r="Q52" s="104"/>
      <c r="R52" s="105"/>
      <c r="S52" s="55" t="str">
        <f t="shared" si="1"/>
        <v/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IF(В2_2!Уч1="","",В2_2!Уч1)</f>
        <v/>
      </c>
      <c r="K53" s="76" t="str">
        <f t="shared" si="0"/>
        <v>-</v>
      </c>
      <c r="L53" s="155" t="str">
        <f>IF(В2_2!Уч5="","",В2_2!Уч5)</f>
        <v/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IF(В2_2!Уч3="","",В2_2!Уч3)</f>
        <v/>
      </c>
      <c r="K54" s="78" t="str">
        <f t="shared" si="0"/>
        <v>-</v>
      </c>
      <c r="L54" s="152" t="str">
        <f>IF(В2_2!Уч8="","",В2_2!Уч8)</f>
        <v/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IF(В2_2!Уч7="","",В2_2!Уч7)</f>
        <v/>
      </c>
      <c r="K55" s="81" t="str">
        <f t="shared" si="0"/>
        <v>-</v>
      </c>
      <c r="L55" s="153" t="str">
        <f>IF(В2_2!Уч9="","",В2_2!Уч9)</f>
        <v/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IF(В2_2!Уч4="","",В2_2!Уч4)</f>
        <v/>
      </c>
      <c r="K56" s="73" t="str">
        <f t="shared" si="0"/>
        <v>-</v>
      </c>
      <c r="L56" s="154" t="str">
        <f>IF(В2_2!Уч1="","",В2_2!Уч1)</f>
        <v/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IF(В2_2!Уч5="","",В2_2!Уч5)</f>
        <v/>
      </c>
      <c r="K57" s="76" t="str">
        <f t="shared" si="0"/>
        <v>-</v>
      </c>
      <c r="L57" s="155" t="str">
        <f>IF(В2_2!Уч3="","",В2_2!Уч3)</f>
        <v/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IF(В2_2!Уч9="","",В2_2!Уч9)</f>
        <v/>
      </c>
      <c r="K58" s="78" t="str">
        <f t="shared" si="0"/>
        <v>-</v>
      </c>
      <c r="L58" s="152" t="str">
        <f>IF(В2_2!Уч2="","",В2_2!Уч2)</f>
        <v/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IF(В2_2!Уч8="","",В2_2!Уч8)</f>
        <v/>
      </c>
      <c r="K59" s="81" t="str">
        <f t="shared" si="0"/>
        <v>-</v>
      </c>
      <c r="L59" s="153" t="str">
        <f>IF(В2_2!Уч6="","",В2_2!Уч6)</f>
        <v/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IF(В2_2!Уч1="","",В2_2!Уч1)</f>
        <v/>
      </c>
      <c r="K60" s="73" t="str">
        <f t="shared" si="0"/>
        <v>-</v>
      </c>
      <c r="L60" s="154" t="str">
        <f>IF(В2_2!Уч3="","",В2_2!Уч3)</f>
        <v/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/>
      <c r="J61" s="75" t="str">
        <f>IF(В2_2!Уч2="","",В2_2!Уч2)</f>
        <v/>
      </c>
      <c r="K61" s="76" t="str">
        <f t="shared" si="0"/>
        <v>-</v>
      </c>
      <c r="L61" s="155" t="str">
        <f>IF(В2_2!Уч5="","",В2_2!Уч5)</f>
        <v/>
      </c>
      <c r="M61" s="134"/>
      <c r="N61" s="134"/>
      <c r="O61" s="135"/>
      <c r="P61" s="59"/>
      <c r="Q61" s="106"/>
      <c r="R61" s="107"/>
      <c r="S61" s="55" t="str">
        <f t="shared" si="1"/>
        <v/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IF(В2_2!Уч4="","",В2_2!Уч4)</f>
        <v/>
      </c>
      <c r="K62" s="78" t="str">
        <f t="shared" si="0"/>
        <v>-</v>
      </c>
      <c r="L62" s="152" t="str">
        <f>IF(В2_2!Уч7="","",В2_2!Уч7)</f>
        <v/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IF(В2_2!Уч6="","",В2_2!Уч6)</f>
        <v/>
      </c>
      <c r="K63" s="81" t="str">
        <f t="shared" si="0"/>
        <v>-</v>
      </c>
      <c r="L63" s="153" t="str">
        <f>IF(В2_2!Уч9="","",В2_2!Уч9)</f>
        <v/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IF(В2_2!Уч3="","",В2_2!Уч3)</f>
        <v/>
      </c>
      <c r="K64" s="73" t="str">
        <f t="shared" si="0"/>
        <v>-</v>
      </c>
      <c r="L64" s="154" t="str">
        <f>IF(В2_2!Уч2="","",В2_2!Уч2)</f>
        <v/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/>
      <c r="J65" s="75" t="str">
        <f>IF(В2_2!Уч5="","",В2_2!Уч5)</f>
        <v/>
      </c>
      <c r="K65" s="76" t="str">
        <f t="shared" si="0"/>
        <v>-</v>
      </c>
      <c r="L65" s="155" t="str">
        <f>IF(В2_2!Уч4="","",В2_2!Уч4)</f>
        <v/>
      </c>
      <c r="M65" s="134"/>
      <c r="N65" s="134"/>
      <c r="O65" s="135"/>
      <c r="P65" s="59"/>
      <c r="Q65" s="106"/>
      <c r="R65" s="107"/>
      <c r="S65" s="55" t="str">
        <f t="shared" si="1"/>
        <v/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IF(В2_2!Уч7="","",В2_2!Уч7)</f>
        <v/>
      </c>
      <c r="K66" s="78" t="str">
        <f t="shared" si="0"/>
        <v>-</v>
      </c>
      <c r="L66" s="152" t="str">
        <f>IF(В2_2!Уч6="","",В2_2!Уч6)</f>
        <v/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IF(В2_2!Уч9="","",В2_2!Уч9)</f>
        <v/>
      </c>
      <c r="K67" s="81" t="str">
        <f t="shared" si="0"/>
        <v>-</v>
      </c>
      <c r="L67" s="153" t="str">
        <f>IF(В2_2!Уч8="","",В2_2!Уч8)</f>
        <v/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IF(В2_2!Уч1="","",В2_2!Уч1)</f>
        <v/>
      </c>
      <c r="K68" s="73" t="str">
        <f t="shared" si="0"/>
        <v>-</v>
      </c>
      <c r="L68" s="154" t="str">
        <f>IF(В2_2!Уч2="","",В2_2!Уч2)</f>
        <v/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IF(В2_2!Уч3="","",В2_2!Уч3)</f>
        <v/>
      </c>
      <c r="K69" s="76" t="str">
        <f t="shared" si="0"/>
        <v>-</v>
      </c>
      <c r="L69" s="155" t="str">
        <f>IF(В2_2!Уч4="","",В2_2!Уч4)</f>
        <v/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/>
      <c r="J70" s="77" t="str">
        <f>IF(В2_2!Уч5="","",В2_2!Уч5)</f>
        <v/>
      </c>
      <c r="K70" s="78" t="str">
        <f t="shared" si="0"/>
        <v>-</v>
      </c>
      <c r="L70" s="152" t="str">
        <f>IF(В2_2!Уч6="","",В2_2!Уч6)</f>
        <v/>
      </c>
      <c r="M70" s="137"/>
      <c r="N70" s="137"/>
      <c r="O70" s="138"/>
      <c r="P70" s="63"/>
      <c r="Q70" s="108"/>
      <c r="R70" s="109"/>
      <c r="S70" s="55" t="str">
        <f t="shared" si="1"/>
        <v/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IF(В2_2!Уч7="","",В2_2!Уч7)</f>
        <v/>
      </c>
      <c r="K71" s="81" t="str">
        <f t="shared" si="0"/>
        <v>-</v>
      </c>
      <c r="L71" s="153" t="str">
        <f>IF(В2_2!Уч8="","",В2_2!Уч8)</f>
        <v/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8">
    <mergeCell ref="Q69:R69"/>
    <mergeCell ref="Q70:R70"/>
    <mergeCell ref="L71:O71"/>
    <mergeCell ref="Q71:R71"/>
    <mergeCell ref="L67:O67"/>
    <mergeCell ref="Q67:R67"/>
    <mergeCell ref="L68:O68"/>
    <mergeCell ref="Q68:R68"/>
    <mergeCell ref="L69:O69"/>
    <mergeCell ref="L70:O70"/>
    <mergeCell ref="Q38:R38"/>
    <mergeCell ref="Q39:R39"/>
    <mergeCell ref="Q35:R35"/>
    <mergeCell ref="L36:O36"/>
    <mergeCell ref="Q36:R36"/>
    <mergeCell ref="L37:O37"/>
    <mergeCell ref="Q37:R37"/>
    <mergeCell ref="L38:O38"/>
    <mergeCell ref="L39:O39"/>
    <mergeCell ref="L40:O40"/>
    <mergeCell ref="Q40:R40"/>
    <mergeCell ref="L41:O41"/>
    <mergeCell ref="Q41:R41"/>
    <mergeCell ref="L42:O42"/>
    <mergeCell ref="Q42:R42"/>
    <mergeCell ref="Q43:R43"/>
    <mergeCell ref="Q46:R46"/>
    <mergeCell ref="Q47:R47"/>
    <mergeCell ref="L62:O62"/>
    <mergeCell ref="L63:O63"/>
    <mergeCell ref="Q62:R62"/>
    <mergeCell ref="Q63:R63"/>
    <mergeCell ref="L64:O64"/>
    <mergeCell ref="Q64:R64"/>
    <mergeCell ref="L65:O65"/>
    <mergeCell ref="Q65:R65"/>
    <mergeCell ref="Q66:R66"/>
    <mergeCell ref="L66:O66"/>
    <mergeCell ref="L57:O57"/>
    <mergeCell ref="Q57:R57"/>
    <mergeCell ref="L58:O58"/>
    <mergeCell ref="Q58:R58"/>
    <mergeCell ref="Q59:R59"/>
    <mergeCell ref="L59:O59"/>
    <mergeCell ref="L60:O60"/>
    <mergeCell ref="Q60:R60"/>
    <mergeCell ref="L61:O61"/>
    <mergeCell ref="Q61:R61"/>
    <mergeCell ref="Q51:R51"/>
    <mergeCell ref="L51:O51"/>
    <mergeCell ref="L52:O52"/>
    <mergeCell ref="Q52:R52"/>
    <mergeCell ref="L53:O53"/>
    <mergeCell ref="Q53:R53"/>
    <mergeCell ref="L54:O54"/>
    <mergeCell ref="L55:O55"/>
    <mergeCell ref="L56:O56"/>
    <mergeCell ref="Q56:R56"/>
    <mergeCell ref="Q54:R54"/>
    <mergeCell ref="Q55:R55"/>
    <mergeCell ref="S31:S33"/>
    <mergeCell ref="T31:T33"/>
    <mergeCell ref="U31:U33"/>
    <mergeCell ref="V31:V33"/>
    <mergeCell ref="L48:O48"/>
    <mergeCell ref="Q48:R48"/>
    <mergeCell ref="L49:O49"/>
    <mergeCell ref="Q49:R49"/>
    <mergeCell ref="L50:O50"/>
    <mergeCell ref="Q50:R50"/>
    <mergeCell ref="L43:O43"/>
    <mergeCell ref="L44:O44"/>
    <mergeCell ref="Q44:R44"/>
    <mergeCell ref="L45:O45"/>
    <mergeCell ref="Q45:R45"/>
    <mergeCell ref="L46:O46"/>
    <mergeCell ref="L47:O47"/>
    <mergeCell ref="N16:N18"/>
    <mergeCell ref="O19:O21"/>
    <mergeCell ref="P22:P24"/>
    <mergeCell ref="Q25:Q27"/>
    <mergeCell ref="T25:T27"/>
    <mergeCell ref="U25:U27"/>
    <mergeCell ref="V25:V27"/>
    <mergeCell ref="H28:I30"/>
    <mergeCell ref="J28:J30"/>
    <mergeCell ref="R28:R30"/>
    <mergeCell ref="T28:T30"/>
    <mergeCell ref="U28:U30"/>
    <mergeCell ref="V28:V30"/>
    <mergeCell ref="D1:J2"/>
    <mergeCell ref="L1:N1"/>
    <mergeCell ref="H6:I6"/>
    <mergeCell ref="G7:G9"/>
    <mergeCell ref="H7:I9"/>
    <mergeCell ref="J7:J9"/>
    <mergeCell ref="K7:K9"/>
    <mergeCell ref="U13:U15"/>
    <mergeCell ref="V13:V15"/>
    <mergeCell ref="G10:G12"/>
    <mergeCell ref="H10:I12"/>
    <mergeCell ref="J10:J12"/>
    <mergeCell ref="L10:L12"/>
    <mergeCell ref="H13:I15"/>
    <mergeCell ref="J13:J15"/>
    <mergeCell ref="M13:M15"/>
    <mergeCell ref="T7:T9"/>
    <mergeCell ref="U7:U9"/>
    <mergeCell ref="V7:V9"/>
    <mergeCell ref="T10:T12"/>
    <mergeCell ref="U10:U12"/>
    <mergeCell ref="V10:V12"/>
    <mergeCell ref="T13:T15"/>
    <mergeCell ref="G25:G27"/>
    <mergeCell ref="H25:I27"/>
    <mergeCell ref="J25:J27"/>
    <mergeCell ref="G28:G30"/>
    <mergeCell ref="G64:H67"/>
    <mergeCell ref="G68:H71"/>
    <mergeCell ref="G36:H39"/>
    <mergeCell ref="G40:H43"/>
    <mergeCell ref="G44:H47"/>
    <mergeCell ref="G48:H51"/>
    <mergeCell ref="G52:H55"/>
    <mergeCell ref="G56:H59"/>
    <mergeCell ref="G60:H63"/>
    <mergeCell ref="G31:G33"/>
    <mergeCell ref="H31:I33"/>
    <mergeCell ref="J31:J33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U22:U24"/>
    <mergeCell ref="V22:V24"/>
    <mergeCell ref="T16:T18"/>
    <mergeCell ref="U16:U18"/>
    <mergeCell ref="V16:V18"/>
    <mergeCell ref="T19:T21"/>
    <mergeCell ref="U19:U21"/>
    <mergeCell ref="V19:V21"/>
    <mergeCell ref="T22:T24"/>
  </mergeCells>
  <conditionalFormatting sqref="I36:Q36">
    <cfRule type="expression" dxfId="3034" priority="12">
      <formula>$S$36="сыграна"</formula>
    </cfRule>
  </conditionalFormatting>
  <conditionalFormatting sqref="I37:Q37">
    <cfRule type="expression" dxfId="3033" priority="14">
      <formula>$S$37="сыграна"</formula>
    </cfRule>
  </conditionalFormatting>
  <conditionalFormatting sqref="I38:Q38">
    <cfRule type="expression" dxfId="3032" priority="3">
      <formula>$S$38="сыграна"</formula>
    </cfRule>
  </conditionalFormatting>
  <conditionalFormatting sqref="I39:Q39">
    <cfRule type="expression" dxfId="3031" priority="4">
      <formula>$S$39="сыграна"</formula>
    </cfRule>
  </conditionalFormatting>
  <conditionalFormatting sqref="I40:Q40">
    <cfRule type="expression" dxfId="3030" priority="5">
      <formula>$S$40="сыграна"</formula>
    </cfRule>
  </conditionalFormatting>
  <conditionalFormatting sqref="I41:Q41">
    <cfRule type="expression" dxfId="3029" priority="6">
      <formula>$S$41="сыграна"</formula>
    </cfRule>
  </conditionalFormatting>
  <conditionalFormatting sqref="I42:Q42">
    <cfRule type="expression" dxfId="3028" priority="7">
      <formula>$S$42="сыграна"</formula>
    </cfRule>
  </conditionalFormatting>
  <conditionalFormatting sqref="I43:Q43">
    <cfRule type="expression" dxfId="3027" priority="8">
      <formula>$S$43="сыграна"</formula>
    </cfRule>
  </conditionalFormatting>
  <conditionalFormatting sqref="I44:Q44">
    <cfRule type="expression" dxfId="3026" priority="9">
      <formula>$S$44="сыграна"</formula>
    </cfRule>
  </conditionalFormatting>
  <conditionalFormatting sqref="I45:Q45">
    <cfRule type="expression" dxfId="3025" priority="10">
      <formula>$S$45="сыграна"</formula>
    </cfRule>
  </conditionalFormatting>
  <conditionalFormatting sqref="I48:Q48">
    <cfRule type="expression" dxfId="3024" priority="16">
      <formula>$S$48="сыграна"</formula>
    </cfRule>
  </conditionalFormatting>
  <conditionalFormatting sqref="I49:Q49">
    <cfRule type="expression" dxfId="3023" priority="17">
      <formula>$S$49="сыграна"</formula>
    </cfRule>
  </conditionalFormatting>
  <conditionalFormatting sqref="I50:Q50">
    <cfRule type="expression" dxfId="3022" priority="18">
      <formula>$S$50="сыграна"</formula>
    </cfRule>
  </conditionalFormatting>
  <conditionalFormatting sqref="I51:Q51">
    <cfRule type="expression" dxfId="3021" priority="19">
      <formula>$S$51="сыграна"</formula>
    </cfRule>
  </conditionalFormatting>
  <conditionalFormatting sqref="I52:Q52">
    <cfRule type="expression" dxfId="3020" priority="20">
      <formula>$S$52="сыграна"</formula>
    </cfRule>
  </conditionalFormatting>
  <conditionalFormatting sqref="I53:Q53">
    <cfRule type="expression" dxfId="3019" priority="21">
      <formula>$S$53="сыграна"</formula>
    </cfRule>
  </conditionalFormatting>
  <conditionalFormatting sqref="I54:Q54">
    <cfRule type="expression" dxfId="3018" priority="22">
      <formula>$S$54="сыграна"</formula>
    </cfRule>
  </conditionalFormatting>
  <conditionalFormatting sqref="I55:Q55">
    <cfRule type="expression" dxfId="3017" priority="23">
      <formula>$S$55="сыграна"</formula>
    </cfRule>
  </conditionalFormatting>
  <conditionalFormatting sqref="I56:Q56">
    <cfRule type="expression" dxfId="3016" priority="24">
      <formula>$S$56="сыграна"</formula>
    </cfRule>
  </conditionalFormatting>
  <conditionalFormatting sqref="I62:Q62">
    <cfRule type="expression" dxfId="3015" priority="1">
      <formula>$S$62="сыграна"</formula>
    </cfRule>
  </conditionalFormatting>
  <conditionalFormatting sqref="I63:Q63">
    <cfRule type="expression" dxfId="3014" priority="30">
      <formula>$S$63="сыграна"</formula>
    </cfRule>
  </conditionalFormatting>
  <conditionalFormatting sqref="I64:Q64">
    <cfRule type="expression" dxfId="3013" priority="31">
      <formula>$S$64="сыграна"</formula>
    </cfRule>
  </conditionalFormatting>
  <conditionalFormatting sqref="I65:Q65">
    <cfRule type="expression" dxfId="3012" priority="32">
      <formula>$S$65="сыграна"</formula>
    </cfRule>
  </conditionalFormatting>
  <conditionalFormatting sqref="I66:Q66">
    <cfRule type="expression" dxfId="3011" priority="33">
      <formula>$S$66="сыграна"</formula>
    </cfRule>
  </conditionalFormatting>
  <conditionalFormatting sqref="I67:Q67">
    <cfRule type="expression" dxfId="3010" priority="34">
      <formula>$S$67="сыграна"</formula>
    </cfRule>
  </conditionalFormatting>
  <conditionalFormatting sqref="I68:Q68">
    <cfRule type="expression" dxfId="3009" priority="35">
      <formula>$S$68="сыграна"</formula>
    </cfRule>
  </conditionalFormatting>
  <conditionalFormatting sqref="I69:Q69">
    <cfRule type="expression" dxfId="3008" priority="36">
      <formula>$S$69="сыграна"</formula>
    </cfRule>
  </conditionalFormatting>
  <conditionalFormatting sqref="I70:Q70">
    <cfRule type="expression" dxfId="3007" priority="37">
      <formula>$S$70="сыграна"</formula>
    </cfRule>
  </conditionalFormatting>
  <conditionalFormatting sqref="I71:Q71">
    <cfRule type="expression" dxfId="3006" priority="38">
      <formula>$S$71="сыграна"</formula>
    </cfRule>
  </conditionalFormatting>
  <conditionalFormatting sqref="I36:R36 Q13:Q15 M25:M27">
    <cfRule type="expression" dxfId="3005" priority="13">
      <formula>$S$36="встреча играется"</formula>
    </cfRule>
  </conditionalFormatting>
  <conditionalFormatting sqref="I37:R37 R10:R12 L28:L30">
    <cfRule type="expression" dxfId="3004" priority="39">
      <formula>$S$37="встреча играется"</formula>
    </cfRule>
  </conditionalFormatting>
  <conditionalFormatting sqref="I38:R38 P16:P18 N22:N24">
    <cfRule type="expression" dxfId="3003" priority="40">
      <formula>$S$38="встреча играется"</formula>
    </cfRule>
  </conditionalFormatting>
  <conditionalFormatting sqref="I39:R39 S7:S9 K31:K33">
    <cfRule type="expression" dxfId="3002" priority="41">
      <formula>$S$39="встреча играется"</formula>
    </cfRule>
  </conditionalFormatting>
  <conditionalFormatting sqref="I40:R40 Q10:Q12 L25:L27">
    <cfRule type="expression" dxfId="3001" priority="42">
      <formula>$S$40="встреча играется"</formula>
    </cfRule>
  </conditionalFormatting>
  <conditionalFormatting sqref="I41:R41 P13:P15 M22:M24">
    <cfRule type="expression" dxfId="3000" priority="43">
      <formula>$S$41="встреча играется"</formula>
    </cfRule>
  </conditionalFormatting>
  <conditionalFormatting sqref="I42:R42 R7:R9 K28:K30">
    <cfRule type="expression" dxfId="2999" priority="44">
      <formula>$S$42="встреча играется"</formula>
    </cfRule>
  </conditionalFormatting>
  <conditionalFormatting sqref="I43:R43 S19:S21 O31:O33">
    <cfRule type="expression" dxfId="2998" priority="45">
      <formula>$S$43="встреча играется"</formula>
    </cfRule>
  </conditionalFormatting>
  <conditionalFormatting sqref="I44:R44 P10:P12 L22:L24">
    <cfRule type="expression" dxfId="2997" priority="46">
      <formula>$S$44="встреча играется"</formula>
    </cfRule>
  </conditionalFormatting>
  <conditionalFormatting sqref="I45:R45 Q7:Q9 K25:K27">
    <cfRule type="expression" dxfId="2996" priority="47">
      <formula>$S$45="встреча играется"</formula>
    </cfRule>
  </conditionalFormatting>
  <conditionalFormatting sqref="I46:R46 R19:R21 O28:O30">
    <cfRule type="expression" dxfId="2995" priority="48">
      <formula>$S$46="встреча играется"</formula>
    </cfRule>
  </conditionalFormatting>
  <conditionalFormatting sqref="I46:R46">
    <cfRule type="expression" dxfId="2994" priority="15">
      <formula>$S$46="сыграна"</formula>
    </cfRule>
  </conditionalFormatting>
  <conditionalFormatting sqref="I47:R47 S16:S18 N31:N33">
    <cfRule type="expression" dxfId="2993" priority="49">
      <formula>$S$47="встреча играется"</formula>
    </cfRule>
  </conditionalFormatting>
  <conditionalFormatting sqref="I47:R47">
    <cfRule type="expression" dxfId="2992" priority="11">
      <formula>$S$47="сыграна"</formula>
    </cfRule>
  </conditionalFormatting>
  <conditionalFormatting sqref="I48:R48 P7:P9 K22:K24">
    <cfRule type="expression" dxfId="2991" priority="50">
      <formula>$S$48="встреча играется"</formula>
    </cfRule>
  </conditionalFormatting>
  <conditionalFormatting sqref="I49:R49 Q19:Q21 O25:O27">
    <cfRule type="expression" dxfId="2990" priority="51">
      <formula>$S$49="встреча играется"</formula>
    </cfRule>
  </conditionalFormatting>
  <conditionalFormatting sqref="I50:R50 S13:S15 M31:M33">
    <cfRule type="expression" dxfId="2989" priority="52">
      <formula>$S$50="встреча играется"</formula>
    </cfRule>
  </conditionalFormatting>
  <conditionalFormatting sqref="I51:R51 R16:R18 N28:N30">
    <cfRule type="expression" dxfId="2988" priority="53">
      <formula>$S$51="встреча играется"</formula>
    </cfRule>
  </conditionalFormatting>
  <conditionalFormatting sqref="I52:R52 N10:N12 L16:L18">
    <cfRule type="expression" dxfId="2987" priority="54">
      <formula>$S$52="встреча играется"</formula>
    </cfRule>
  </conditionalFormatting>
  <conditionalFormatting sqref="I53:R53 O7:O9 K19:K21">
    <cfRule type="expression" dxfId="2986" priority="55">
      <formula>$S$53="встреча играется"</formula>
    </cfRule>
  </conditionalFormatting>
  <conditionalFormatting sqref="I54:R54 R13:R15 M28:M30">
    <cfRule type="expression" dxfId="2985" priority="56">
      <formula>$S$54="встреча играется"</formula>
    </cfRule>
  </conditionalFormatting>
  <conditionalFormatting sqref="I55:R55 S25:S27 Q31:Q33">
    <cfRule type="expression" dxfId="2984" priority="57">
      <formula>$S$55="встреча играется"</formula>
    </cfRule>
  </conditionalFormatting>
  <conditionalFormatting sqref="I56:R56 N7:N9 K16:K18">
    <cfRule type="expression" dxfId="2983" priority="58">
      <formula>$S$56="встреча играется"</formula>
    </cfRule>
  </conditionalFormatting>
  <conditionalFormatting sqref="I57:R57 O13:O15 M19:M21">
    <cfRule type="expression" dxfId="2982" priority="59">
      <formula>$S$57="встреча играется"</formula>
    </cfRule>
  </conditionalFormatting>
  <conditionalFormatting sqref="I57:R57">
    <cfRule type="expression" dxfId="2981" priority="25">
      <formula>$S$57="сыграна"</formula>
    </cfRule>
  </conditionalFormatting>
  <conditionalFormatting sqref="I58:R58 S10:S12 L31:L33">
    <cfRule type="expression" dxfId="2980" priority="60">
      <formula>$S$58="встреча играется"</formula>
    </cfRule>
  </conditionalFormatting>
  <conditionalFormatting sqref="I58:R58">
    <cfRule type="expression" dxfId="2979" priority="26">
      <formula>$S$58="сыграна"</formula>
    </cfRule>
  </conditionalFormatting>
  <conditionalFormatting sqref="I59:R59 R22:R24 P28:P30">
    <cfRule type="expression" dxfId="2978" priority="61">
      <formula>$S$59="встреча играется"</formula>
    </cfRule>
  </conditionalFormatting>
  <conditionalFormatting sqref="I59:R59">
    <cfRule type="expression" dxfId="2977" priority="27">
      <formula>$S$59="сыграна"</formula>
    </cfRule>
  </conditionalFormatting>
  <conditionalFormatting sqref="I60:R60 M7:M9 K13:K15">
    <cfRule type="expression" dxfId="2976" priority="62">
      <formula>$S$60="встреча играется"</formula>
    </cfRule>
  </conditionalFormatting>
  <conditionalFormatting sqref="I60:R60">
    <cfRule type="expression" dxfId="2975" priority="28">
      <formula>$S$60="сыграна"</formula>
    </cfRule>
  </conditionalFormatting>
  <conditionalFormatting sqref="I61:R61 O10:O12 L19:L21">
    <cfRule type="expression" dxfId="2974" priority="63">
      <formula>$S$61="встреча играется"</formula>
    </cfRule>
  </conditionalFormatting>
  <conditionalFormatting sqref="I61:R61">
    <cfRule type="expression" dxfId="2973" priority="29">
      <formula>$S$61="сыграна"</formula>
    </cfRule>
  </conditionalFormatting>
  <conditionalFormatting sqref="I62:R62 Q16:Q18 N25:N27">
    <cfRule type="expression" dxfId="2972" priority="2">
      <formula>$S$62="встреча играется"</formula>
    </cfRule>
  </conditionalFormatting>
  <conditionalFormatting sqref="I63:R63 S22:S24 P31:P33">
    <cfRule type="expression" dxfId="2971" priority="64">
      <formula>$S$63="встреча играется"</formula>
    </cfRule>
  </conditionalFormatting>
  <conditionalFormatting sqref="I64:R64 M10:M12 L13:L15">
    <cfRule type="expression" dxfId="2970" priority="65">
      <formula>$S$64="встреча играется"</formula>
    </cfRule>
  </conditionalFormatting>
  <conditionalFormatting sqref="I65:R65 O16:O18 N19:N21">
    <cfRule type="expression" dxfId="2969" priority="66">
      <formula>$S$65="встреча играется"</formula>
    </cfRule>
  </conditionalFormatting>
  <conditionalFormatting sqref="I66:R66 Q22:Q24 P25:P27">
    <cfRule type="expression" dxfId="2968" priority="67">
      <formula>$S$66="встреча играется"</formula>
    </cfRule>
  </conditionalFormatting>
  <conditionalFormatting sqref="I67:R67 S28:S30 R31:R33">
    <cfRule type="expression" dxfId="2967" priority="68">
      <formula>$S$67="встреча играется"</formula>
    </cfRule>
  </conditionalFormatting>
  <conditionalFormatting sqref="I68:R68 L7:L9 K10:K12">
    <cfRule type="expression" dxfId="2966" priority="69">
      <formula>$S$68="встреча играется"</formula>
    </cfRule>
  </conditionalFormatting>
  <conditionalFormatting sqref="I69:R69 N13:N15 M16:M18">
    <cfRule type="expression" dxfId="2965" priority="70">
      <formula>$S$69="встреча играется"</formula>
    </cfRule>
  </conditionalFormatting>
  <conditionalFormatting sqref="I70:R70 P19:P21 O22:O24">
    <cfRule type="expression" dxfId="2964" priority="71">
      <formula>$S$70="встреча играется"</formula>
    </cfRule>
  </conditionalFormatting>
  <conditionalFormatting sqref="I71:R71 R25:R27 Q28:Q30">
    <cfRule type="expression" dxfId="2963" priority="72">
      <formula>$S$71="встреча играется"</formula>
    </cfRule>
  </conditionalFormatting>
  <dataValidations count="1">
    <dataValidation type="list" allowBlank="1" sqref="P36:P71" xr:uid="{00000000-0002-0000-0C00-000000000000}">
      <formula1>В2_2!Список_счета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243</v>
      </c>
      <c r="E7" s="23"/>
      <c r="F7" s="69"/>
      <c r="G7" s="141">
        <v>1</v>
      </c>
      <c r="H7" s="112"/>
      <c r="I7" s="112"/>
      <c r="J7" s="115" t="s">
        <v>243</v>
      </c>
      <c r="K7" s="144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0</v>
      </c>
      <c r="T7" s="149"/>
      <c r="U7" s="96" t="s">
        <v>13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244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245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246</v>
      </c>
      <c r="E10" s="23"/>
      <c r="F10" s="69"/>
      <c r="G10" s="118">
        <v>2</v>
      </c>
      <c r="H10" s="112"/>
      <c r="I10" s="112"/>
      <c r="J10" s="115" t="s">
        <v>247</v>
      </c>
      <c r="K10" s="34" t="str">
        <f>IF(RIGHT(P57,1)="L",0,(IF(P57="","",(IF(RIGHT(P57,1)&gt;LEFT(P57,1),2,1)))))</f>
        <v/>
      </c>
      <c r="L10" s="145"/>
      <c r="M10" s="24">
        <f>IF(RIGHT(P54,1)="L",0,(IF(P54="","",(IF(RIGHT(P54,1)&gt;LEFT(P54,1),2,1)))))</f>
        <v>1</v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>
        <f>IF(LEFT(P33,1)="L",0,(IF(P33="","",(IF(LEFT(P33,1)&gt;RIGHT(P33,1),2,1)))))</f>
        <v>1</v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2</v>
      </c>
      <c r="T10" s="149"/>
      <c r="U10" s="96" t="s">
        <v>12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248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>0:3</v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7" t="str">
        <f>IF(LEFT(P33,1)="W",$M$4&amp;":0(W)",IF(LEFT(P33,1)="L","0:"&amp;$M$4&amp;"(L)",IF(P33="","",P33)))</f>
        <v>1:3</v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249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250</v>
      </c>
      <c r="E13" s="23"/>
      <c r="F13" s="69"/>
      <c r="G13" s="118">
        <v>3</v>
      </c>
      <c r="H13" s="112"/>
      <c r="I13" s="112"/>
      <c r="J13" s="115" t="s">
        <v>251</v>
      </c>
      <c r="K13" s="34" t="str">
        <f>IF(RIGHT(P49,1)="L",0,(IF(P49="","",(IF(RIGHT(P49,1)&gt;LEFT(P49,1),2,1)))))</f>
        <v/>
      </c>
      <c r="L13" s="24">
        <f>IF(LEFT(P54,1)="L",0,(IF(P54="","",(IF(LEFT(P54,1)&gt;RIGHT(P54,1),2,1)))))</f>
        <v>2</v>
      </c>
      <c r="M13" s="145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>
        <f>IF(RIGHT(P48,1)="L",0,(IF(P48="","",(IF(RIGHT(P48,1)&gt;LEFT(P48,1),2,1)))))</f>
        <v>2</v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4</v>
      </c>
      <c r="T13" s="149"/>
      <c r="U13" s="96" t="s">
        <v>10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252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/>
      </c>
      <c r="L14" s="27" t="str">
        <f>IF(LEFT(P54,1)="W",$M$4&amp;":0(W)",IF(LEFT(P54,1)="L","0:"&amp;$M$4&amp;"(L)",IF(P54="","",P54)))</f>
        <v>3:0</v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>3:1</v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246</v>
      </c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45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0</v>
      </c>
      <c r="T16" s="149"/>
      <c r="U16" s="96" t="s">
        <v>14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 t="s">
        <v>128</v>
      </c>
      <c r="I19" s="112"/>
      <c r="J19" s="115" t="s">
        <v>248</v>
      </c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46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0</v>
      </c>
      <c r="T19" s="149"/>
      <c r="U19" s="96" t="s">
        <v>15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253</v>
      </c>
      <c r="K22" s="34" t="str">
        <f>IF(LEFT(P38,1)="L",0,(IF(P38="","",(IF(LEFT(P38,1)&gt;RIGHT(P38,1),2,1)))))</f>
        <v/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1</v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45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3</v>
      </c>
      <c r="T22" s="149"/>
      <c r="U22" s="96" t="s">
        <v>11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>3:1</v>
      </c>
      <c r="M23" s="27" t="str">
        <f>IF(LEFT(P48,1)="W",$M$4&amp;":0(W)",IF(LEFT(P48,1)="L","0:"&amp;$M$4&amp;"(L)",IF(P48="","",P48)))</f>
        <v>1:3</v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250</v>
      </c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0</v>
      </c>
      <c r="T25" s="149"/>
      <c r="U25" s="96" t="s">
        <v>16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252</v>
      </c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0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19</v>
      </c>
      <c r="J33" s="52" t="str">
        <f>IF('B4'!Уч2="","",'B4'!Уч2)</f>
        <v>Алиханов Галымжан+</v>
      </c>
      <c r="K33" s="53" t="str">
        <f t="shared" ref="K33:K60" si="0">"-"</f>
        <v>-</v>
      </c>
      <c r="L33" s="124" t="str">
        <f>IF('B4'!Уч6="","",'B4'!Уч6)</f>
        <v>Тургумбаев Калибек+</v>
      </c>
      <c r="M33" s="125"/>
      <c r="N33" s="125"/>
      <c r="O33" s="126"/>
      <c r="P33" s="54" t="s">
        <v>41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IF('B4'!Уч3="","",'B4'!Уч3)</f>
        <v>Басенов Канат+</v>
      </c>
      <c r="K34" s="58" t="str">
        <f t="shared" si="0"/>
        <v>-</v>
      </c>
      <c r="L34" s="133" t="str">
        <f>IF('B4'!Уч5="","",'B4'!Уч5)</f>
        <v>Абдрахманов Куаныш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IF('B4'!Уч1="","",'B4'!Уч1)</f>
        <v>Шакетов Самат</v>
      </c>
      <c r="K35" s="62" t="str">
        <f t="shared" si="0"/>
        <v>-</v>
      </c>
      <c r="L35" s="136" t="str">
        <f>IF('B4'!Уч7="","",'B4'!Уч7)</f>
        <v>Бейсен Дарын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IF('B4'!Уч4="","",'B4'!Уч4)</f>
        <v>Каирбеков Султан</v>
      </c>
      <c r="K36" s="66" t="str">
        <f t="shared" si="0"/>
        <v>-</v>
      </c>
      <c r="L36" s="121" t="str">
        <f>IF('B4'!Уч8="","",'B4'!Уч8)</f>
        <v>Жукушев Жанбулат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IF('B4'!Уч5="","",'B4'!Уч5)</f>
        <v>Абдрахманов Куаныш</v>
      </c>
      <c r="K37" s="53" t="str">
        <f t="shared" si="0"/>
        <v>-</v>
      </c>
      <c r="L37" s="124" t="str">
        <f>IF('B4'!Уч2="","",'B4'!Уч2)</f>
        <v>Алиханов Галымжан+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IF('B4'!Уч6="","",'B4'!Уч6)</f>
        <v>Тургумбаев Калибек+</v>
      </c>
      <c r="K38" s="58" t="str">
        <f t="shared" si="0"/>
        <v>-</v>
      </c>
      <c r="L38" s="133" t="str">
        <f>IF('B4'!Уч1="","",'B4'!Уч1)</f>
        <v>Шакетов Самат</v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IF('B4'!Уч8="","",'B4'!Уч8)</f>
        <v>Жукушев Жанбулат</v>
      </c>
      <c r="K39" s="62" t="str">
        <f t="shared" si="0"/>
        <v>-</v>
      </c>
      <c r="L39" s="136" t="str">
        <f>IF('B4'!Уч3="","",'B4'!Уч3)</f>
        <v>Басенов Канат+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IF('B4'!Уч7="","",'B4'!Уч7)</f>
        <v>Бейсен Дарын</v>
      </c>
      <c r="K40" s="66" t="str">
        <f t="shared" si="0"/>
        <v>-</v>
      </c>
      <c r="L40" s="121" t="str">
        <f>IF('B4'!Уч4="","",'B4'!Уч4)</f>
        <v>Каирбеков Султан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IF('B4'!Уч1="","",'B4'!Уч1)</f>
        <v>Шакетов Самат</v>
      </c>
      <c r="K41" s="53" t="str">
        <f t="shared" si="0"/>
        <v>-</v>
      </c>
      <c r="L41" s="124" t="str">
        <f>IF('B4'!Уч5="","",'B4'!Уч5)</f>
        <v>Абдрахманов Куаныш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IF('B4'!Уч2="","",'B4'!Уч2)</f>
        <v>Алиханов Галымжан+</v>
      </c>
      <c r="K42" s="58" t="str">
        <f t="shared" si="0"/>
        <v>-</v>
      </c>
      <c r="L42" s="133" t="str">
        <f>IF('B4'!Уч8="","",'B4'!Уч8)</f>
        <v>Жукушев Жанбулат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IF('B4'!Уч4="","",'B4'!Уч4)</f>
        <v>Каирбеков Султан</v>
      </c>
      <c r="K43" s="62" t="str">
        <f t="shared" si="0"/>
        <v>-</v>
      </c>
      <c r="L43" s="136" t="str">
        <f>IF('B4'!Уч6="","",'B4'!Уч6)</f>
        <v>Тургумбаев Калибек+</v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IF('B4'!Уч3="","",'B4'!Уч3)</f>
        <v>Басенов Канат+</v>
      </c>
      <c r="K44" s="66" t="str">
        <f t="shared" si="0"/>
        <v>-</v>
      </c>
      <c r="L44" s="121" t="str">
        <f>IF('B4'!Уч7="","",'B4'!Уч7)</f>
        <v>Бейсен Дарын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IF('B4'!Уч8="","",'B4'!Уч8)</f>
        <v>Жукушев Жанбулат</v>
      </c>
      <c r="K45" s="53" t="str">
        <f t="shared" si="0"/>
        <v>-</v>
      </c>
      <c r="L45" s="124" t="str">
        <f>IF('B4'!Уч1="","",'B4'!Уч1)</f>
        <v>Шакетов Самат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IF('B4'!Уч5="","",'B4'!Уч5)</f>
        <v>Абдрахманов Куаныш</v>
      </c>
      <c r="K46" s="58" t="str">
        <f t="shared" si="0"/>
        <v>-</v>
      </c>
      <c r="L46" s="133" t="str">
        <f>IF('B4'!Уч4="","",'B4'!Уч4)</f>
        <v>Каирбеков Султан</v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IF('B4'!Уч7="","",'B4'!Уч7)</f>
        <v>Бейсен Дарын</v>
      </c>
      <c r="K47" s="62" t="str">
        <f t="shared" si="0"/>
        <v>-</v>
      </c>
      <c r="L47" s="136" t="str">
        <f>IF('B4'!Уч2="","",'B4'!Уч2)</f>
        <v>Алиханов Галымжан+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19</v>
      </c>
      <c r="J48" s="65" t="str">
        <f>IF('B4'!Уч6="","",'B4'!Уч6)</f>
        <v>Тургумбаев Калибек+</v>
      </c>
      <c r="K48" s="66" t="str">
        <f t="shared" si="0"/>
        <v>-</v>
      </c>
      <c r="L48" s="121" t="str">
        <f>IF('B4'!Уч3="","",'B4'!Уч3)</f>
        <v>Басенов Канат+</v>
      </c>
      <c r="M48" s="122"/>
      <c r="N48" s="122"/>
      <c r="O48" s="123"/>
      <c r="P48" s="67" t="s">
        <v>41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IF('B4'!Уч1="","",'B4'!Уч1)</f>
        <v>Шакетов Самат</v>
      </c>
      <c r="K49" s="53" t="str">
        <f t="shared" si="0"/>
        <v>-</v>
      </c>
      <c r="L49" s="124" t="str">
        <f>IF('B4'!Уч3="","",'B4'!Уч3)</f>
        <v>Басенов Канат+</v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IF('B4'!Уч2="","",'B4'!Уч2)</f>
        <v>Алиханов Галымжан+</v>
      </c>
      <c r="K50" s="58" t="str">
        <f t="shared" si="0"/>
        <v>-</v>
      </c>
      <c r="L50" s="133" t="str">
        <f>IF('B4'!Уч4="","",'B4'!Уч4)</f>
        <v>Каирбеков Султан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IF('B4'!Уч5="","",'B4'!Уч5)</f>
        <v>Абдрахманов Куаныш</v>
      </c>
      <c r="K51" s="62" t="str">
        <f t="shared" si="0"/>
        <v>-</v>
      </c>
      <c r="L51" s="136" t="str">
        <f>IF('B4'!Уч7="","",'B4'!Уч7)</f>
        <v>Бейсен Дарын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IF('B4'!Уч6="","",'B4'!Уч6)</f>
        <v>Тургумбаев Калибек+</v>
      </c>
      <c r="K52" s="66" t="str">
        <f t="shared" si="0"/>
        <v>-</v>
      </c>
      <c r="L52" s="121" t="str">
        <f>IF('B4'!Уч8="","",'B4'!Уч8)</f>
        <v>Жукушев Жанбулат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IF('B4'!Уч4="","",'B4'!Уч4)</f>
        <v>Каирбеков Султан</v>
      </c>
      <c r="K53" s="53" t="str">
        <f t="shared" si="0"/>
        <v>-</v>
      </c>
      <c r="L53" s="124" t="str">
        <f>IF('B4'!Уч1="","",'B4'!Уч1)</f>
        <v>Шакетов Самат</v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19</v>
      </c>
      <c r="J54" s="57" t="str">
        <f>IF('B4'!Уч3="","",'B4'!Уч3)</f>
        <v>Басенов Канат+</v>
      </c>
      <c r="K54" s="58" t="str">
        <f t="shared" si="0"/>
        <v>-</v>
      </c>
      <c r="L54" s="133" t="str">
        <f>IF('B4'!Уч2="","",'B4'!Уч2)</f>
        <v>Алиханов Галымжан+</v>
      </c>
      <c r="M54" s="134"/>
      <c r="N54" s="134"/>
      <c r="O54" s="135"/>
      <c r="P54" s="59" t="s">
        <v>35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IF('B4'!Уч7="","",'B4'!Уч7)</f>
        <v>Бейсен Дарын</v>
      </c>
      <c r="K55" s="62" t="str">
        <f t="shared" si="0"/>
        <v>-</v>
      </c>
      <c r="L55" s="136" t="str">
        <f>IF('B4'!Уч6="","",'B4'!Уч6)</f>
        <v>Тургумбаев Калибек+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IF('B4'!Уч8="","",'B4'!Уч8)</f>
        <v>Жукушев Жанбулат</v>
      </c>
      <c r="K56" s="66" t="str">
        <f t="shared" si="0"/>
        <v>-</v>
      </c>
      <c r="L56" s="121" t="str">
        <f>IF('B4'!Уч5="","",'B4'!Уч5)</f>
        <v>Абдрахманов Куаныш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IF('B4'!Уч1="","",'B4'!Уч1)</f>
        <v>Шакетов Самат</v>
      </c>
      <c r="K57" s="53" t="str">
        <f t="shared" si="0"/>
        <v>-</v>
      </c>
      <c r="L57" s="124" t="str">
        <f>IF('B4'!Уч2="","",'B4'!Уч2)</f>
        <v>Алиханов Галымжан+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IF('B4'!Уч3="","",'B4'!Уч3)</f>
        <v>Басенов Канат+</v>
      </c>
      <c r="K58" s="58" t="str">
        <f t="shared" si="0"/>
        <v>-</v>
      </c>
      <c r="L58" s="133" t="str">
        <f>IF('B4'!Уч4="","",'B4'!Уч4)</f>
        <v>Каирбеков Султан</v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IF('B4'!Уч5="","",'B4'!Уч5)</f>
        <v>Абдрахманов Куаныш</v>
      </c>
      <c r="K59" s="62" t="str">
        <f t="shared" si="0"/>
        <v>-</v>
      </c>
      <c r="L59" s="136" t="str">
        <f>IF('B4'!Уч6="","",'B4'!Уч6)</f>
        <v>Тургумбаев Калибек+</v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IF('B4'!Уч7="","",'B4'!Уч7)</f>
        <v>Бейсен Дарын</v>
      </c>
      <c r="K60" s="66" t="str">
        <f t="shared" si="0"/>
        <v>-</v>
      </c>
      <c r="L60" s="121" t="str">
        <f>IF('B4'!Уч8="","",'B4'!Уч8)</f>
        <v>Жукушев Жанбулат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962" priority="6">
      <formula>$S$35="сыграна"</formula>
    </cfRule>
  </conditionalFormatting>
  <conditionalFormatting sqref="I36:Q36">
    <cfRule type="expression" dxfId="2961" priority="7">
      <formula>$S$36="сыграна"</formula>
    </cfRule>
  </conditionalFormatting>
  <conditionalFormatting sqref="I37:Q37">
    <cfRule type="expression" dxfId="2960" priority="8">
      <formula>$S$37="сыграна"</formula>
    </cfRule>
  </conditionalFormatting>
  <conditionalFormatting sqref="I38:Q38">
    <cfRule type="expression" dxfId="2959" priority="9">
      <formula>$S$38="сыграна"</formula>
    </cfRule>
  </conditionalFormatting>
  <conditionalFormatting sqref="I39:Q39">
    <cfRule type="expression" dxfId="2958" priority="10">
      <formula>$S$39="сыграна"</formula>
    </cfRule>
  </conditionalFormatting>
  <conditionalFormatting sqref="I40:Q40">
    <cfRule type="expression" dxfId="2957" priority="11">
      <formula>$S$40="сыграна"</formula>
    </cfRule>
  </conditionalFormatting>
  <conditionalFormatting sqref="I41:Q41">
    <cfRule type="expression" dxfId="2956" priority="12">
      <formula>$S$41="сыграна"</formula>
    </cfRule>
  </conditionalFormatting>
  <conditionalFormatting sqref="I42:Q42">
    <cfRule type="expression" dxfId="2955" priority="13">
      <formula>$S$42="сыграна"</formula>
    </cfRule>
  </conditionalFormatting>
  <conditionalFormatting sqref="I43:Q43">
    <cfRule type="expression" dxfId="2954" priority="14">
      <formula>$S$43="сыграна"</formula>
    </cfRule>
  </conditionalFormatting>
  <conditionalFormatting sqref="I46:Q46">
    <cfRule type="expression" dxfId="2953" priority="17">
      <formula>$S$46="сыграна"</formula>
    </cfRule>
  </conditionalFormatting>
  <conditionalFormatting sqref="I47:Q47">
    <cfRule type="expression" dxfId="2952" priority="18">
      <formula>$S$47="сыграна"</formula>
    </cfRule>
  </conditionalFormatting>
  <conditionalFormatting sqref="I48:Q48">
    <cfRule type="expression" dxfId="2951" priority="19">
      <formula>$S$48="сыграна"</formula>
    </cfRule>
  </conditionalFormatting>
  <conditionalFormatting sqref="I49:Q49">
    <cfRule type="expression" dxfId="2950" priority="20">
      <formula>$S$49="сыграна"</formula>
    </cfRule>
  </conditionalFormatting>
  <conditionalFormatting sqref="I50:Q50">
    <cfRule type="expression" dxfId="2949" priority="21">
      <formula>$S$50="сыграна"</formula>
    </cfRule>
  </conditionalFormatting>
  <conditionalFormatting sqref="I51:Q51">
    <cfRule type="expression" dxfId="2948" priority="22">
      <formula>$S$51="сыграна"</formula>
    </cfRule>
  </conditionalFormatting>
  <conditionalFormatting sqref="I52:Q52">
    <cfRule type="expression" dxfId="2947" priority="23">
      <formula>$S$52="сыграна"</formula>
    </cfRule>
  </conditionalFormatting>
  <conditionalFormatting sqref="I53:Q53">
    <cfRule type="expression" dxfId="2946" priority="24">
      <formula>$S$53="сыграна"</formula>
    </cfRule>
  </conditionalFormatting>
  <conditionalFormatting sqref="I54:Q54">
    <cfRule type="expression" dxfId="2945" priority="25">
      <formula>$S$54="сыграна"</formula>
    </cfRule>
  </conditionalFormatting>
  <conditionalFormatting sqref="I55:Q55">
    <cfRule type="expression" dxfId="2944" priority="26">
      <formula>$S$55="сыграна"</formula>
    </cfRule>
  </conditionalFormatting>
  <conditionalFormatting sqref="I33:R33 P10:P12 L22:L24">
    <cfRule type="expression" dxfId="2943" priority="31">
      <formula>$S$33="встреча играется"</formula>
    </cfRule>
  </conditionalFormatting>
  <conditionalFormatting sqref="I33:R33">
    <cfRule type="expression" dxfId="2942" priority="4">
      <formula>$S$33="сыграна"</formula>
    </cfRule>
  </conditionalFormatting>
  <conditionalFormatting sqref="I34:R34 O13:O15 M19:M21">
    <cfRule type="expression" dxfId="2941" priority="32">
      <formula>$S$34="встреча играется"</formula>
    </cfRule>
  </conditionalFormatting>
  <conditionalFormatting sqref="I34:R34">
    <cfRule type="expression" dxfId="2940" priority="5">
      <formula>$S$34="сыграна"</formula>
    </cfRule>
  </conditionalFormatting>
  <conditionalFormatting sqref="I35:R35 Q7:Q9 K25:K27">
    <cfRule type="expression" dxfId="2939" priority="33">
      <formula>$S$35="встреча играется"</formula>
    </cfRule>
  </conditionalFormatting>
  <conditionalFormatting sqref="I36:R36 R16:R18 N28:N30">
    <cfRule type="expression" dxfId="2938" priority="34">
      <formula>$S$36="встреча играется"</formula>
    </cfRule>
  </conditionalFormatting>
  <conditionalFormatting sqref="I37:R37 O10:O12 L19:L21">
    <cfRule type="expression" dxfId="2937" priority="35">
      <formula>$S$37="встреча играется"</formula>
    </cfRule>
  </conditionalFormatting>
  <conditionalFormatting sqref="I38:R38 P7:P9 K22:K24">
    <cfRule type="expression" dxfId="2936" priority="36">
      <formula>$S$38="встреча играется"</formula>
    </cfRule>
  </conditionalFormatting>
  <conditionalFormatting sqref="I39:R39 R13:R15 M28:M30">
    <cfRule type="expression" dxfId="2935" priority="37">
      <formula>$S$39="встреча играется"</formula>
    </cfRule>
  </conditionalFormatting>
  <conditionalFormatting sqref="I40:R40 Q16:Q18 N25:N27">
    <cfRule type="expression" dxfId="2934" priority="38">
      <formula>$S$40="встреча играется"</formula>
    </cfRule>
  </conditionalFormatting>
  <conditionalFormatting sqref="I41:R41 O7:O9 K19:K21">
    <cfRule type="expression" dxfId="2933" priority="39">
      <formula>$S$41="встреча играется"</formula>
    </cfRule>
  </conditionalFormatting>
  <conditionalFormatting sqref="I42:R42 R10:R12 L28:L30">
    <cfRule type="expression" dxfId="2932" priority="40">
      <formula>$S$42="встреча играется"</formula>
    </cfRule>
  </conditionalFormatting>
  <conditionalFormatting sqref="I43:R43 P16:P18 N22:N24">
    <cfRule type="expression" dxfId="2931" priority="41">
      <formula>$S$43="встреча играется"</formula>
    </cfRule>
  </conditionalFormatting>
  <conditionalFormatting sqref="I44:R44 Q13:Q15 M25:M27">
    <cfRule type="expression" dxfId="2930" priority="42">
      <formula>$S$44="встреча играется"</formula>
    </cfRule>
  </conditionalFormatting>
  <conditionalFormatting sqref="I44:R44">
    <cfRule type="expression" dxfId="2929" priority="15">
      <formula>$S$44="сыграна"</formula>
    </cfRule>
  </conditionalFormatting>
  <conditionalFormatting sqref="I45:R45 R7:R9 K28:K30">
    <cfRule type="expression" dxfId="2928" priority="43">
      <formula>$S$45="встреча играется"</formula>
    </cfRule>
  </conditionalFormatting>
  <conditionalFormatting sqref="I45:R45">
    <cfRule type="expression" dxfId="2927" priority="16">
      <formula>$S$45="сыграна"</formula>
    </cfRule>
  </conditionalFormatting>
  <conditionalFormatting sqref="I46:R46 O16:O18 N19:N21">
    <cfRule type="expression" dxfId="2926" priority="44">
      <formula>$S$46="встреча играется"</formula>
    </cfRule>
  </conditionalFormatting>
  <conditionalFormatting sqref="I47:R47 Q10:Q12 L25:L27">
    <cfRule type="expression" dxfId="2925" priority="45">
      <formula>$S$47="встреча играется"</formula>
    </cfRule>
  </conditionalFormatting>
  <conditionalFormatting sqref="I48:R48 P13:P15 M22:M24">
    <cfRule type="expression" dxfId="2924" priority="46">
      <formula>$S$48="встреча играется"</formula>
    </cfRule>
  </conditionalFormatting>
  <conditionalFormatting sqref="I49:R49 M7:M9 K13:K15">
    <cfRule type="expression" dxfId="2923" priority="47">
      <formula>$S$49="встреча играется"</formula>
    </cfRule>
  </conditionalFormatting>
  <conditionalFormatting sqref="I50:R50 N10:N12 L16:L18">
    <cfRule type="expression" dxfId="2922" priority="48">
      <formula>$S$50="встреча играется"</formula>
    </cfRule>
  </conditionalFormatting>
  <conditionalFormatting sqref="I51:R51 Q19:Q21 O25:O27">
    <cfRule type="expression" dxfId="2921" priority="49">
      <formula>$S$51="встреча играется"</formula>
    </cfRule>
  </conditionalFormatting>
  <conditionalFormatting sqref="I52:R52 R22:R24 P28:P30">
    <cfRule type="expression" dxfId="2920" priority="50">
      <formula>$S$52="встреча играется"</formula>
    </cfRule>
  </conditionalFormatting>
  <conditionalFormatting sqref="I53:R53 N7:N9 K16:K18">
    <cfRule type="expression" dxfId="2919" priority="51">
      <formula>$S$53="встреча играется"</formula>
    </cfRule>
  </conditionalFormatting>
  <conditionalFormatting sqref="I54:R54 M10:M12 L13:L15">
    <cfRule type="expression" dxfId="2918" priority="52">
      <formula>$S$54="встреча играется"</formula>
    </cfRule>
  </conditionalFormatting>
  <conditionalFormatting sqref="I55:R55 Q22:Q24 P25:P27">
    <cfRule type="expression" dxfId="2917" priority="27">
      <formula>$S$55="встреча играется"</formula>
    </cfRule>
  </conditionalFormatting>
  <conditionalFormatting sqref="I56:R56 R19:R21 O28:O30">
    <cfRule type="expression" dxfId="2916" priority="53">
      <formula>$S$56="встреча играется"</formula>
    </cfRule>
  </conditionalFormatting>
  <conditionalFormatting sqref="I56:R56">
    <cfRule type="expression" dxfId="2915" priority="3">
      <formula>$S$56="сыграна"</formula>
    </cfRule>
  </conditionalFormatting>
  <conditionalFormatting sqref="I57:R57 L7:L9 K10:K12">
    <cfRule type="expression" dxfId="2914" priority="54">
      <formula>$S$57="встреча играется"</formula>
    </cfRule>
  </conditionalFormatting>
  <conditionalFormatting sqref="I57:R57">
    <cfRule type="expression" dxfId="2913" priority="2">
      <formula>$S$57="сыграна"</formula>
    </cfRule>
  </conditionalFormatting>
  <conditionalFormatting sqref="I58:R58 N13:N15 M16:M18">
    <cfRule type="expression" dxfId="2912" priority="55">
      <formula>$S$58="встреча играется"</formula>
    </cfRule>
  </conditionalFormatting>
  <conditionalFormatting sqref="I58:R58">
    <cfRule type="expression" dxfId="2911" priority="28">
      <formula>$S$58="сыграна"</formula>
    </cfRule>
  </conditionalFormatting>
  <conditionalFormatting sqref="I59:R59 P19:P21 O22:O24">
    <cfRule type="expression" dxfId="2910" priority="56">
      <formula>$S$59="встреча играется"</formula>
    </cfRule>
  </conditionalFormatting>
  <conditionalFormatting sqref="I59:R59">
    <cfRule type="expression" dxfId="2909" priority="29">
      <formula>$S$59="сыграна"</formula>
    </cfRule>
  </conditionalFormatting>
  <conditionalFormatting sqref="I60:R60 R25:R27 Q28:Q30">
    <cfRule type="expression" dxfId="2908" priority="57">
      <formula>$S$60="встреча играется"</formula>
    </cfRule>
  </conditionalFormatting>
  <conditionalFormatting sqref="I60:R60">
    <cfRule type="expression" dxfId="2907" priority="30">
      <formula>$S$60="сыграна"</formula>
    </cfRule>
  </conditionalFormatting>
  <conditionalFormatting sqref="J7:J30">
    <cfRule type="endsWith" dxfId="2906" priority="1" operator="endsWith" text="+">
      <formula>RIGHT((J7),LEN("+"))=("+")</formula>
    </cfRule>
  </conditionalFormatting>
  <dataValidations count="1">
    <dataValidation type="list" allowBlank="1" sqref="P33:P60" xr:uid="{00000000-0002-0000-0D00-000000000000}">
      <formula1>'B4'!Список_счета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IF('B3'!Уч2="","",'B3'!Уч2)</f>
        <v/>
      </c>
      <c r="K33" s="53" t="str">
        <f t="shared" ref="K33:K60" si="0">"-"</f>
        <v>-</v>
      </c>
      <c r="L33" s="124" t="str">
        <f>IF('B3'!Уч6="","",'B3'!Уч6)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IF('B3'!Уч3="","",'B3'!Уч3)</f>
        <v/>
      </c>
      <c r="K34" s="58" t="str">
        <f t="shared" si="0"/>
        <v>-</v>
      </c>
      <c r="L34" s="133" t="str">
        <f>IF('B3'!Уч5="","",'B3'!Уч5)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IF('B3'!Уч1="","",'B3'!Уч1)</f>
        <v/>
      </c>
      <c r="K35" s="62" t="str">
        <f t="shared" si="0"/>
        <v>-</v>
      </c>
      <c r="L35" s="136" t="str">
        <f>IF('B3'!Уч7="","",'B3'!Уч7)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IF('B3'!Уч4="","",'B3'!Уч4)</f>
        <v/>
      </c>
      <c r="K36" s="66" t="str">
        <f t="shared" si="0"/>
        <v>-</v>
      </c>
      <c r="L36" s="121" t="str">
        <f>IF('B3'!Уч8="","",'B3'!Уч8)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IF('B3'!Уч5="","",'B3'!Уч5)</f>
        <v/>
      </c>
      <c r="K37" s="53" t="str">
        <f t="shared" si="0"/>
        <v>-</v>
      </c>
      <c r="L37" s="124" t="str">
        <f>IF('B3'!Уч2="","",'B3'!Уч2)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IF('B3'!Уч6="","",'B3'!Уч6)</f>
        <v/>
      </c>
      <c r="K38" s="58" t="str">
        <f t="shared" si="0"/>
        <v>-</v>
      </c>
      <c r="L38" s="133" t="str">
        <f>IF('B3'!Уч1="","",'B3'!Уч1)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IF('B3'!Уч8="","",'B3'!Уч8)</f>
        <v/>
      </c>
      <c r="K39" s="62" t="str">
        <f t="shared" si="0"/>
        <v>-</v>
      </c>
      <c r="L39" s="136" t="str">
        <f>IF('B3'!Уч3="","",'B3'!Уч3)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IF('B3'!Уч7="","",'B3'!Уч7)</f>
        <v/>
      </c>
      <c r="K40" s="66" t="str">
        <f t="shared" si="0"/>
        <v>-</v>
      </c>
      <c r="L40" s="121" t="str">
        <f>IF('B3'!Уч4="","",'B3'!Уч4)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IF('B3'!Уч1="","",'B3'!Уч1)</f>
        <v/>
      </c>
      <c r="K41" s="53" t="str">
        <f t="shared" si="0"/>
        <v>-</v>
      </c>
      <c r="L41" s="124" t="str">
        <f>IF('B3'!Уч5="","",'B3'!Уч5)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IF('B3'!Уч2="","",'B3'!Уч2)</f>
        <v/>
      </c>
      <c r="K42" s="58" t="str">
        <f t="shared" si="0"/>
        <v>-</v>
      </c>
      <c r="L42" s="133" t="str">
        <f>IF('B3'!Уч8="","",'B3'!Уч8)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IF('B3'!Уч4="","",'B3'!Уч4)</f>
        <v/>
      </c>
      <c r="K43" s="62" t="str">
        <f t="shared" si="0"/>
        <v>-</v>
      </c>
      <c r="L43" s="136" t="str">
        <f>IF('B3'!Уч6="","",'B3'!Уч6)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IF('B3'!Уч3="","",'B3'!Уч3)</f>
        <v/>
      </c>
      <c r="K44" s="66" t="str">
        <f t="shared" si="0"/>
        <v>-</v>
      </c>
      <c r="L44" s="121" t="str">
        <f>IF('B3'!Уч7="","",'B3'!Уч7)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IF('B3'!Уч8="","",'B3'!Уч8)</f>
        <v/>
      </c>
      <c r="K45" s="53" t="str">
        <f t="shared" si="0"/>
        <v>-</v>
      </c>
      <c r="L45" s="124" t="str">
        <f>IF('B3'!Уч1="","",'B3'!Уч1)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IF('B3'!Уч5="","",'B3'!Уч5)</f>
        <v/>
      </c>
      <c r="K46" s="58" t="str">
        <f t="shared" si="0"/>
        <v>-</v>
      </c>
      <c r="L46" s="133" t="str">
        <f>IF('B3'!Уч4="","",'B3'!Уч4)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IF('B3'!Уч7="","",'B3'!Уч7)</f>
        <v/>
      </c>
      <c r="K47" s="62" t="str">
        <f t="shared" si="0"/>
        <v>-</v>
      </c>
      <c r="L47" s="136" t="str">
        <f>IF('B3'!Уч2="","",'B3'!Уч2)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IF('B3'!Уч6="","",'B3'!Уч6)</f>
        <v/>
      </c>
      <c r="K48" s="66" t="str">
        <f t="shared" si="0"/>
        <v>-</v>
      </c>
      <c r="L48" s="121" t="str">
        <f>IF('B3'!Уч3="","",'B3'!Уч3)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IF('B3'!Уч1="","",'B3'!Уч1)</f>
        <v/>
      </c>
      <c r="K49" s="53" t="str">
        <f t="shared" si="0"/>
        <v>-</v>
      </c>
      <c r="L49" s="124" t="str">
        <f>IF('B3'!Уч3="","",'B3'!Уч3)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IF('B3'!Уч2="","",'B3'!Уч2)</f>
        <v/>
      </c>
      <c r="K50" s="58" t="str">
        <f t="shared" si="0"/>
        <v>-</v>
      </c>
      <c r="L50" s="133" t="str">
        <f>IF('B3'!Уч4="","",'B3'!Уч4)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IF('B3'!Уч5="","",'B3'!Уч5)</f>
        <v/>
      </c>
      <c r="K51" s="62" t="str">
        <f t="shared" si="0"/>
        <v>-</v>
      </c>
      <c r="L51" s="136" t="str">
        <f>IF('B3'!Уч7="","",'B3'!Уч7)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IF('B3'!Уч6="","",'B3'!Уч6)</f>
        <v/>
      </c>
      <c r="K52" s="66" t="str">
        <f t="shared" si="0"/>
        <v>-</v>
      </c>
      <c r="L52" s="121" t="str">
        <f>IF('B3'!Уч8="","",'B3'!Уч8)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IF('B3'!Уч4="","",'B3'!Уч4)</f>
        <v/>
      </c>
      <c r="K53" s="53" t="str">
        <f t="shared" si="0"/>
        <v>-</v>
      </c>
      <c r="L53" s="124" t="str">
        <f>IF('B3'!Уч1="","",'B3'!Уч1)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IF('B3'!Уч3="","",'B3'!Уч3)</f>
        <v/>
      </c>
      <c r="K54" s="58" t="str">
        <f t="shared" si="0"/>
        <v>-</v>
      </c>
      <c r="L54" s="133" t="str">
        <f>IF('B3'!Уч2="","",'B3'!Уч2)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IF('B3'!Уч7="","",'B3'!Уч7)</f>
        <v/>
      </c>
      <c r="K55" s="62" t="str">
        <f t="shared" si="0"/>
        <v>-</v>
      </c>
      <c r="L55" s="136" t="str">
        <f>IF('B3'!Уч6="","",'B3'!Уч6)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IF('B3'!Уч8="","",'B3'!Уч8)</f>
        <v/>
      </c>
      <c r="K56" s="66" t="str">
        <f t="shared" si="0"/>
        <v>-</v>
      </c>
      <c r="L56" s="121" t="str">
        <f>IF('B3'!Уч5="","",'B3'!Уч5)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IF('B3'!Уч1="","",'B3'!Уч1)</f>
        <v/>
      </c>
      <c r="K57" s="53" t="str">
        <f t="shared" si="0"/>
        <v>-</v>
      </c>
      <c r="L57" s="124" t="str">
        <f>IF('B3'!Уч2="","",'B3'!Уч2)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IF('B3'!Уч3="","",'B3'!Уч3)</f>
        <v/>
      </c>
      <c r="K58" s="58" t="str">
        <f t="shared" si="0"/>
        <v>-</v>
      </c>
      <c r="L58" s="133" t="str">
        <f>IF('B3'!Уч4="","",'B3'!Уч4)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IF('B3'!Уч5="","",'B3'!Уч5)</f>
        <v/>
      </c>
      <c r="K59" s="62" t="str">
        <f t="shared" si="0"/>
        <v>-</v>
      </c>
      <c r="L59" s="136" t="str">
        <f>IF('B3'!Уч6="","",'B3'!Уч6)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IF('B3'!Уч7="","",'B3'!Уч7)</f>
        <v/>
      </c>
      <c r="K60" s="66" t="str">
        <f t="shared" si="0"/>
        <v>-</v>
      </c>
      <c r="L60" s="121" t="str">
        <f>IF('B3'!Уч8="","",'B3'!Уч8)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905" priority="5">
      <formula>$S$35="сыграна"</formula>
    </cfRule>
  </conditionalFormatting>
  <conditionalFormatting sqref="I36:Q36">
    <cfRule type="expression" dxfId="2904" priority="6">
      <formula>$S$36="сыграна"</formula>
    </cfRule>
  </conditionalFormatting>
  <conditionalFormatting sqref="I37:Q37">
    <cfRule type="expression" dxfId="2903" priority="7">
      <formula>$S$37="сыграна"</formula>
    </cfRule>
  </conditionalFormatting>
  <conditionalFormatting sqref="I38:Q38">
    <cfRule type="expression" dxfId="2902" priority="8">
      <formula>$S$38="сыграна"</formula>
    </cfRule>
  </conditionalFormatting>
  <conditionalFormatting sqref="I39:Q39">
    <cfRule type="expression" dxfId="2901" priority="9">
      <formula>$S$39="сыграна"</formula>
    </cfRule>
  </conditionalFormatting>
  <conditionalFormatting sqref="I40:Q40">
    <cfRule type="expression" dxfId="2900" priority="10">
      <formula>$S$40="сыграна"</formula>
    </cfRule>
  </conditionalFormatting>
  <conditionalFormatting sqref="I41:Q41">
    <cfRule type="expression" dxfId="2899" priority="11">
      <formula>$S$41="сыграна"</formula>
    </cfRule>
  </conditionalFormatting>
  <conditionalFormatting sqref="I42:Q42">
    <cfRule type="expression" dxfId="2898" priority="12">
      <formula>$S$42="сыграна"</formula>
    </cfRule>
  </conditionalFormatting>
  <conditionalFormatting sqref="I43:Q43">
    <cfRule type="expression" dxfId="2897" priority="13">
      <formula>$S$43="сыграна"</formula>
    </cfRule>
  </conditionalFormatting>
  <conditionalFormatting sqref="I46:Q46">
    <cfRule type="expression" dxfId="2896" priority="16">
      <formula>$S$46="сыграна"</formula>
    </cfRule>
  </conditionalFormatting>
  <conditionalFormatting sqref="I47:Q47">
    <cfRule type="expression" dxfId="2895" priority="17">
      <formula>$S$47="сыграна"</formula>
    </cfRule>
  </conditionalFormatting>
  <conditionalFormatting sqref="I48:Q48">
    <cfRule type="expression" dxfId="2894" priority="18">
      <formula>$S$48="сыграна"</formula>
    </cfRule>
  </conditionalFormatting>
  <conditionalFormatting sqref="I49:Q49">
    <cfRule type="expression" dxfId="2893" priority="19">
      <formula>$S$49="сыграна"</formula>
    </cfRule>
  </conditionalFormatting>
  <conditionalFormatting sqref="I50:Q50">
    <cfRule type="expression" dxfId="2892" priority="20">
      <formula>$S$50="сыграна"</formula>
    </cfRule>
  </conditionalFormatting>
  <conditionalFormatting sqref="I51:Q51">
    <cfRule type="expression" dxfId="2891" priority="21">
      <formula>$S$51="сыграна"</formula>
    </cfRule>
  </conditionalFormatting>
  <conditionalFormatting sqref="I52:Q52">
    <cfRule type="expression" dxfId="2890" priority="22">
      <formula>$S$52="сыграна"</formula>
    </cfRule>
  </conditionalFormatting>
  <conditionalFormatting sqref="I53:Q53">
    <cfRule type="expression" dxfId="2889" priority="23">
      <formula>$S$53="сыграна"</formula>
    </cfRule>
  </conditionalFormatting>
  <conditionalFormatting sqref="I54:Q54">
    <cfRule type="expression" dxfId="2888" priority="24">
      <formula>$S$54="сыграна"</formula>
    </cfRule>
  </conditionalFormatting>
  <conditionalFormatting sqref="I55:Q55">
    <cfRule type="expression" dxfId="2887" priority="25">
      <formula>$S$55="сыграна"</formula>
    </cfRule>
  </conditionalFormatting>
  <conditionalFormatting sqref="I33:R33 P10:P12 L22:L24">
    <cfRule type="expression" dxfId="2886" priority="30">
      <formula>$S$33="встреча играется"</formula>
    </cfRule>
  </conditionalFormatting>
  <conditionalFormatting sqref="I33:R33">
    <cfRule type="expression" dxfId="2885" priority="3">
      <formula>$S$33="сыграна"</formula>
    </cfRule>
  </conditionalFormatting>
  <conditionalFormatting sqref="I34:R34 O13:O15 M19:M21">
    <cfRule type="expression" dxfId="2884" priority="31">
      <formula>$S$34="встреча играется"</formula>
    </cfRule>
  </conditionalFormatting>
  <conditionalFormatting sqref="I34:R34">
    <cfRule type="expression" dxfId="2883" priority="4">
      <formula>$S$34="сыграна"</formula>
    </cfRule>
  </conditionalFormatting>
  <conditionalFormatting sqref="I35:R35 Q7:Q9 K25:K27">
    <cfRule type="expression" dxfId="2882" priority="32">
      <formula>$S$35="встреча играется"</formula>
    </cfRule>
  </conditionalFormatting>
  <conditionalFormatting sqref="I36:R36 R16:R18 N28:N30">
    <cfRule type="expression" dxfId="2881" priority="33">
      <formula>$S$36="встреча играется"</formula>
    </cfRule>
  </conditionalFormatting>
  <conditionalFormatting sqref="I37:R37 O10:O12 L19:L21">
    <cfRule type="expression" dxfId="2880" priority="34">
      <formula>$S$37="встреча играется"</formula>
    </cfRule>
  </conditionalFormatting>
  <conditionalFormatting sqref="I38:R38 P7:P9 K22:K24">
    <cfRule type="expression" dxfId="2879" priority="35">
      <formula>$S$38="встреча играется"</formula>
    </cfRule>
  </conditionalFormatting>
  <conditionalFormatting sqref="I39:R39 R13:R15 M28:M30">
    <cfRule type="expression" dxfId="2878" priority="36">
      <formula>$S$39="встреча играется"</formula>
    </cfRule>
  </conditionalFormatting>
  <conditionalFormatting sqref="I40:R40 Q16:Q18 N25:N27">
    <cfRule type="expression" dxfId="2877" priority="37">
      <formula>$S$40="встреча играется"</formula>
    </cfRule>
  </conditionalFormatting>
  <conditionalFormatting sqref="I41:R41 O7:O9 K19:K21">
    <cfRule type="expression" dxfId="2876" priority="38">
      <formula>$S$41="встреча играется"</formula>
    </cfRule>
  </conditionalFormatting>
  <conditionalFormatting sqref="I42:R42 R10:R12 L28:L30">
    <cfRule type="expression" dxfId="2875" priority="39">
      <formula>$S$42="встреча играется"</formula>
    </cfRule>
  </conditionalFormatting>
  <conditionalFormatting sqref="I43:R43 P16:P18 N22:N24">
    <cfRule type="expression" dxfId="2874" priority="40">
      <formula>$S$43="встреча играется"</formula>
    </cfRule>
  </conditionalFormatting>
  <conditionalFormatting sqref="I44:R44 Q13:Q15 M25:M27">
    <cfRule type="expression" dxfId="2873" priority="41">
      <formula>$S$44="встреча играется"</formula>
    </cfRule>
  </conditionalFormatting>
  <conditionalFormatting sqref="I44:R44">
    <cfRule type="expression" dxfId="2872" priority="14">
      <formula>$S$44="сыграна"</formula>
    </cfRule>
  </conditionalFormatting>
  <conditionalFormatting sqref="I45:R45 R7:R9 K28:K30">
    <cfRule type="expression" dxfId="2871" priority="42">
      <formula>$S$45="встреча играется"</formula>
    </cfRule>
  </conditionalFormatting>
  <conditionalFormatting sqref="I45:R45">
    <cfRule type="expression" dxfId="2870" priority="15">
      <formula>$S$45="сыграна"</formula>
    </cfRule>
  </conditionalFormatting>
  <conditionalFormatting sqref="I46:R46 O16:O18 N19:N21">
    <cfRule type="expression" dxfId="2869" priority="43">
      <formula>$S$46="встреча играется"</formula>
    </cfRule>
  </conditionalFormatting>
  <conditionalFormatting sqref="I47:R47 Q10:Q12 L25:L27">
    <cfRule type="expression" dxfId="2868" priority="44">
      <formula>$S$47="встреча играется"</formula>
    </cfRule>
  </conditionalFormatting>
  <conditionalFormatting sqref="I48:R48 P13:P15 M22:M24">
    <cfRule type="expression" dxfId="2867" priority="45">
      <formula>$S$48="встреча играется"</formula>
    </cfRule>
  </conditionalFormatting>
  <conditionalFormatting sqref="I49:R49 M7:M9 K13:K15">
    <cfRule type="expression" dxfId="2866" priority="46">
      <formula>$S$49="встреча играется"</formula>
    </cfRule>
  </conditionalFormatting>
  <conditionalFormatting sqref="I50:R50 N10:N12 L16:L18">
    <cfRule type="expression" dxfId="2865" priority="47">
      <formula>$S$50="встреча играется"</formula>
    </cfRule>
  </conditionalFormatting>
  <conditionalFormatting sqref="I51:R51 Q19:Q21 O25:O27">
    <cfRule type="expression" dxfId="2864" priority="48">
      <formula>$S$51="встреча играется"</formula>
    </cfRule>
  </conditionalFormatting>
  <conditionalFormatting sqref="I52:R52 R22:R24 P28:P30">
    <cfRule type="expression" dxfId="2863" priority="49">
      <formula>$S$52="встреча играется"</formula>
    </cfRule>
  </conditionalFormatting>
  <conditionalFormatting sqref="I53:R53 N7:N9 K16:K18">
    <cfRule type="expression" dxfId="2862" priority="50">
      <formula>$S$53="встреча играется"</formula>
    </cfRule>
  </conditionalFormatting>
  <conditionalFormatting sqref="I54:R54 M10:M12 L13:L15">
    <cfRule type="expression" dxfId="2861" priority="51">
      <formula>$S$54="встреча играется"</formula>
    </cfRule>
  </conditionalFormatting>
  <conditionalFormatting sqref="I55:R55 Q22:Q24 P25:P27">
    <cfRule type="expression" dxfId="2860" priority="26">
      <formula>$S$55="встреча играется"</formula>
    </cfRule>
  </conditionalFormatting>
  <conditionalFormatting sqref="I56:R56 R19:R21 O28:O30">
    <cfRule type="expression" dxfId="2859" priority="52">
      <formula>$S$56="встреча играется"</formula>
    </cfRule>
  </conditionalFormatting>
  <conditionalFormatting sqref="I56:R56">
    <cfRule type="expression" dxfId="2858" priority="2">
      <formula>$S$56="сыграна"</formula>
    </cfRule>
  </conditionalFormatting>
  <conditionalFormatting sqref="I57:R57 L7:L9 K10:K12">
    <cfRule type="expression" dxfId="2857" priority="53">
      <formula>$S$57="встреча играется"</formula>
    </cfRule>
  </conditionalFormatting>
  <conditionalFormatting sqref="I57:R57">
    <cfRule type="expression" dxfId="2856" priority="1">
      <formula>$S$57="сыграна"</formula>
    </cfRule>
  </conditionalFormatting>
  <conditionalFormatting sqref="I58:R58 N13:N15 M16:M18">
    <cfRule type="expression" dxfId="2855" priority="54">
      <formula>$S$58="встреча играется"</formula>
    </cfRule>
  </conditionalFormatting>
  <conditionalFormatting sqref="I58:R58">
    <cfRule type="expression" dxfId="2854" priority="27">
      <formula>$S$58="сыграна"</formula>
    </cfRule>
  </conditionalFormatting>
  <conditionalFormatting sqref="I59:R59 P19:P21 O22:O24">
    <cfRule type="expression" dxfId="2853" priority="55">
      <formula>$S$59="встреча играется"</formula>
    </cfRule>
  </conditionalFormatting>
  <conditionalFormatting sqref="I59:R59">
    <cfRule type="expression" dxfId="2852" priority="28">
      <formula>$S$59="сыграна"</formula>
    </cfRule>
  </conditionalFormatting>
  <conditionalFormatting sqref="I60:R60 R25:R27 Q28:Q30">
    <cfRule type="expression" dxfId="2851" priority="56">
      <formula>$S$60="встреча играется"</formula>
    </cfRule>
  </conditionalFormatting>
  <conditionalFormatting sqref="I60:R60">
    <cfRule type="expression" dxfId="2850" priority="29">
      <formula>$S$60="сыграна"</formula>
    </cfRule>
  </conditionalFormatting>
  <dataValidations count="1">
    <dataValidation type="list" allowBlank="1" sqref="P33:P60" xr:uid="{00000000-0002-0000-0E00-000000000000}">
      <formula1>'B3'!Список_счета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254</v>
      </c>
      <c r="E7" s="23"/>
      <c r="F7" s="69"/>
      <c r="G7" s="141">
        <v>1</v>
      </c>
      <c r="H7" s="112"/>
      <c r="I7" s="112"/>
      <c r="J7" s="115" t="s">
        <v>255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1</v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0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0</v>
      </c>
      <c r="S7" s="90">
        <f>IF((AND(COUNTIF(J7:J30,"&gt;""")&gt;2,COUNTIF(P33:P60,"&gt;""")&gt;0)),SUM(K7,L7,M7,N7,O7,P7,Q7,R7),"")</f>
        <v>6</v>
      </c>
      <c r="T7" s="149"/>
      <c r="U7" s="96" t="s">
        <v>17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256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0:3</v>
      </c>
      <c r="M8" s="27" t="str">
        <f>IF(LEFT(P49,1)="W",$M$4&amp;":0(W)",IF(LEFT(P49,1)="L","0:"&amp;$M$4&amp;"(L)",IF(P49="","",P49)))</f>
        <v>0:3</v>
      </c>
      <c r="N8" s="28" t="str">
        <f>IF(RIGHT(P53,1)="W",$M$4&amp;":0(W)",IF(RIGHT(P53,1)="L","0:"&amp;$M$4&amp;"(L)",IF(P53="","",RIGHT(P53,1)&amp;":"&amp;LEFT(P53,1))))</f>
        <v>0:3</v>
      </c>
      <c r="O8" s="29" t="str">
        <f>IF(LEFT(P41,1)="W",$M$4&amp;":0(W)",IF(LEFT(P41,1)="L","0:"&amp;$M$4&amp;"(L)",IF(P41="","",P41)))</f>
        <v>1:3</v>
      </c>
      <c r="P8" s="28" t="str">
        <f>IF(RIGHT(P38,1)="W",$M$4&amp;":0(W)",IF(RIGHT(P38,1)="L","0:"&amp;$M$4&amp;"(L)",IF(P38="","",RIGHT(P38,1)&amp;":"&amp;LEFT(P38,1))))</f>
        <v>0:3(L)</v>
      </c>
      <c r="Q8" s="27" t="str">
        <f>IF(LEFT(P35,1)="W",$M$4&amp;":0(W)",IF(LEFT(P35,1)="L","0:"&amp;$M$4&amp;"(L)",IF(P35="","",P35)))</f>
        <v>3:1</v>
      </c>
      <c r="R8" s="30" t="str">
        <f>IF(RIGHT(P45,1)="W",$M$4&amp;":0(W)",IF(RIGHT(P45,1)="L","0:"&amp;$M$4&amp;"(L)",IF(P45="","",RIGHT(P45,1)&amp;":"&amp;LEFT(P45,1))))</f>
        <v>0:3(L)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257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258</v>
      </c>
      <c r="E10" s="23"/>
      <c r="F10" s="69"/>
      <c r="G10" s="118">
        <v>2</v>
      </c>
      <c r="H10" s="112"/>
      <c r="I10" s="112"/>
      <c r="J10" s="115" t="s">
        <v>259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13</v>
      </c>
      <c r="T10" s="149"/>
      <c r="U10" s="96" t="s">
        <v>10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260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3:0</v>
      </c>
      <c r="L11" s="94"/>
      <c r="M11" s="28" t="str">
        <f>IF(RIGHT(P54,1)="W",$M$4&amp;":0(W)",IF(RIGHT(P54,1)="L","0:"&amp;$M$4&amp;"(L)",IF(P54="","",RIGHT(P54,1)&amp;":"&amp;LEFT(P54,1))))</f>
        <v>3:1</v>
      </c>
      <c r="N11" s="27" t="str">
        <f>IF(LEFT(P50,1)="W",$M$4&amp;":0(W)",IF(LEFT(P50,1)="L","0:"&amp;$M$4&amp;"(L)",IF(P50="","",P50)))</f>
        <v>3:1</v>
      </c>
      <c r="O11" s="36" t="str">
        <f>IF(RIGHT(P37,1)="W",$M$4&amp;":0(W)",IF(RIGHT(P37,1)="L","0:"&amp;$M$4&amp;"(L)",IF(P37="","",RIGHT(P37,1)&amp;":"&amp;LEFT(P37,1))))</f>
        <v>3:2</v>
      </c>
      <c r="P11" s="27" t="str">
        <f>IF(LEFT(P33,1)="W",$M$4&amp;":0(W)",IF(LEFT(P33,1)="L","0:"&amp;$M$4&amp;"(L)",IF(P33="","",P33)))</f>
        <v>2:3</v>
      </c>
      <c r="Q11" s="28" t="str">
        <f>IF(RIGHT(P47,1)="W",$M$4&amp;":0(W)",IF(RIGHT(P47,1)="L","0:"&amp;$M$4&amp;"(L)",IF(P47="","",RIGHT(P47,1)&amp;":"&amp;LEFT(P47,1))))</f>
        <v>3:2</v>
      </c>
      <c r="R11" s="37" t="str">
        <f>IF(LEFT(P42,1)="W",$M$4&amp;":0(W)",IF(LEFT(P42,1)="L","0:"&amp;$M$4&amp;"(L)",IF(P42="","",P42)))</f>
        <v>3:1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261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262</v>
      </c>
      <c r="E13" s="23"/>
      <c r="F13" s="69"/>
      <c r="G13" s="118">
        <v>3</v>
      </c>
      <c r="H13" s="112"/>
      <c r="I13" s="112"/>
      <c r="J13" s="115" t="s">
        <v>263</v>
      </c>
      <c r="K13" s="34">
        <f>IF(RIGHT(P49,1)="L",0,(IF(P49="","",(IF(RIGHT(P49,1)&gt;LEFT(P49,1),2,1)))))</f>
        <v>2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12</v>
      </c>
      <c r="T13" s="149"/>
      <c r="U13" s="96" t="s">
        <v>12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264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3:0</v>
      </c>
      <c r="L14" s="27" t="str">
        <f>IF(LEFT(P54,1)="W",$M$4&amp;":0(W)",IF(LEFT(P54,1)="L","0:"&amp;$M$4&amp;"(L)",IF(P54="","",P54)))</f>
        <v>1:3</v>
      </c>
      <c r="M14" s="94"/>
      <c r="N14" s="27" t="str">
        <f>IF(LEFT(P58,1)="W",$M$4&amp;":0(W)",IF(LEFT(P58,1)="L","0:"&amp;$M$4&amp;"(L)",IF(P58="","",P58)))</f>
        <v>1:3</v>
      </c>
      <c r="O14" s="29" t="str">
        <f>IF(LEFT(P34,1)="W",$M$4&amp;":0(W)",IF(LEFT(P34,1)="L","0:"&amp;$M$4&amp;"(L)",IF(P34="","",P34)))</f>
        <v>3:0</v>
      </c>
      <c r="P14" s="28" t="str">
        <f>IF(RIGHT(P48,1)="W",$M$4&amp;":0(W)",IF(RIGHT(P48,1)="L","0:"&amp;$M$4&amp;"(L)",IF(P48="","",RIGHT(P48,1)&amp;":"&amp;LEFT(P48,1))))</f>
        <v>3:2</v>
      </c>
      <c r="Q14" s="27" t="str">
        <f>IF(LEFT(P44,1)="W",$M$4&amp;":0(W)",IF(LEFT(P44,1)="L","0:"&amp;$M$4&amp;"(L)",IF(P44="","",P44)))</f>
        <v>3:1</v>
      </c>
      <c r="R14" s="30" t="str">
        <f>IF(RIGHT(P39,1)="W",$M$4&amp;":0(W)",IF(RIGHT(P39,1)="L","0:"&amp;$M$4&amp;"(L)",IF(P39="","",RIGHT(P39,1)&amp;":"&amp;LEFT(P39,1))))</f>
        <v>3:2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265</v>
      </c>
      <c r="K16" s="34">
        <f>IF(LEFT(P53,1)="L",0,(IF(P53="","",(IF(LEFT(P53,1)&gt;RIGHT(P53,1),2,1)))))</f>
        <v>2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12</v>
      </c>
      <c r="T16" s="149"/>
      <c r="U16" s="96" t="s">
        <v>11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3:0</v>
      </c>
      <c r="L17" s="28" t="str">
        <f>IF(RIGHT(P50,1)="W",$M$4&amp;":0(W)",IF(RIGHT(P50,1)="L","0:"&amp;$M$4&amp;"(L)",IF(P50="","",RIGHT(P50,1)&amp;":"&amp;LEFT(P50,1))))</f>
        <v>1:3</v>
      </c>
      <c r="M17" s="28" t="str">
        <f>IF(RIGHT(P58,1)="W",$M$4&amp;":0(W)",IF(RIGHT(P58,1)="L","0:"&amp;$M$4&amp;"(L)",IF(P58="","",RIGHT(P58,1)&amp;":"&amp;LEFT(P58,1))))</f>
        <v>3:1</v>
      </c>
      <c r="N17" s="94"/>
      <c r="O17" s="36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3:2</v>
      </c>
      <c r="Q17" s="28" t="str">
        <f>IF(RIGHT(P40,1)="W",$M$4&amp;":0(W)",IF(RIGHT(P40,1)="L","0:"&amp;$M$4&amp;"(L)",IF(P40="","",RIGHT(P40,1)&amp;":"&amp;LEFT(P40,1))))</f>
        <v>3:0</v>
      </c>
      <c r="R17" s="37" t="str">
        <f>IF(LEFT(P36,1)="W",$M$4&amp;":0(W)",IF(LEFT(P36,1)="L","0:"&amp;$M$4&amp;"(L)",IF(P36="","",P36)))</f>
        <v>3:1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266</v>
      </c>
      <c r="K19" s="34">
        <f>IF(RIGHT(P41,1)="L",0,(IF(P41="","",(IF(RIGHT(P41,1)&gt;LEFT(P41,1),2,1)))))</f>
        <v>2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11</v>
      </c>
      <c r="T19" s="149"/>
      <c r="U19" s="96" t="s">
        <v>14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2:3</v>
      </c>
      <c r="M20" s="28" t="str">
        <f>IF(RIGHT(P34,1)="W",$M$4&amp;":0(W)",IF(RIGHT(P34,1)="L","0:"&amp;$M$4&amp;"(L)",IF(P34="","",RIGHT(P34,1)&amp;":"&amp;LEFT(P34,1))))</f>
        <v>0:3</v>
      </c>
      <c r="N20" s="27" t="str">
        <f>IF(LEFT(P46,1)="W",$M$4&amp;":0(W)",IF(LEFT(P46,1)="L","0:"&amp;$M$4&amp;"(L)",IF(P46="","",P46)))</f>
        <v>3:1</v>
      </c>
      <c r="O20" s="147"/>
      <c r="P20" s="27" t="str">
        <f>IF(LEFT(P59,1)="W",$M$4&amp;":0(W)",IF(LEFT(P59,1)="L","0:"&amp;$M$4&amp;"(L)",IF(P59="","",P59)))</f>
        <v>2:3</v>
      </c>
      <c r="Q20" s="27" t="str">
        <f>IF(LEFT(P51,1)="W",$M$4&amp;":0(W)",IF(LEFT(P51,1)="L","0:"&amp;$M$4&amp;"(L)",IF(P51="","",P51)))</f>
        <v>3:1</v>
      </c>
      <c r="R20" s="30" t="str">
        <f>IF(RIGHT(P56,1)="W",$M$4&amp;":0(W)",IF(RIGHT(P56,1)="L","0:"&amp;$M$4&amp;"(L)",IF(P56="","",RIGHT(P56,1)&amp;":"&amp;LEFT(P56,1))))</f>
        <v>3:1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267</v>
      </c>
      <c r="K22" s="34">
        <f>IF(LEFT(P38,1)="L",0,(IF(P38="","",(IF(LEFT(P38,1)&gt;RIGHT(P38,1),2,1)))))</f>
        <v>2</v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1</v>
      </c>
      <c r="S22" s="90">
        <f>IF((AND(COUNTIF(J7:J30,"&gt;""")&gt;2,COUNTIF(P33:P60,"&gt;""")&gt;0)),SUM(K22,L22,M22,N22,O22,P22,Q22,R22),"")</f>
        <v>11</v>
      </c>
      <c r="T22" s="149"/>
      <c r="U22" s="96" t="s">
        <v>13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>3:0(W)</v>
      </c>
      <c r="L23" s="28" t="str">
        <f>IF(RIGHT(P33,1)="W",$M$4&amp;":0(W)",IF(RIGHT(P33,1)="L","0:"&amp;$M$4&amp;"(L)",IF(P33="","",RIGHT(P33,1)&amp;":"&amp;LEFT(P33,1))))</f>
        <v>3:2</v>
      </c>
      <c r="M23" s="27" t="str">
        <f>IF(LEFT(P48,1)="W",$M$4&amp;":0(W)",IF(LEFT(P48,1)="L","0:"&amp;$M$4&amp;"(L)",IF(P48="","",P48)))</f>
        <v>2:3</v>
      </c>
      <c r="N23" s="28" t="str">
        <f>IF(RIGHT(P43,1)="W",$M$4&amp;":0(W)",IF(RIGHT(P43,1)="L","0:"&amp;$M$4&amp;"(L)",IF(P43="","",RIGHT(P43,1)&amp;":"&amp;LEFT(P43,1))))</f>
        <v>2:3</v>
      </c>
      <c r="O23" s="36" t="str">
        <f>IF(RIGHT(P59,1)="W",$M$4&amp;":0(W)",IF(RIGHT(P59,1)="L","0:"&amp;$M$4&amp;"(L)",IF(P59="","",RIGHT(P59,1)&amp;":"&amp;LEFT(P59,1))))</f>
        <v>3:2</v>
      </c>
      <c r="P23" s="94"/>
      <c r="Q23" s="28" t="str">
        <f>IF(RIGHT(P55,1)="W",$M$4&amp;":0(W)",IF(RIGHT(P55,1)="L","0:"&amp;$M$4&amp;"(L)",IF(P55="","",RIGHT(P55,1)&amp;":"&amp;LEFT(P55,1))))</f>
        <v>3:0</v>
      </c>
      <c r="R23" s="37" t="str">
        <f>IF(LEFT(P52,1)="W",$M$4&amp;":0(W)",IF(LEFT(P52,1)="L","0:"&amp;$M$4&amp;"(L)",IF(P52="","",P52)))</f>
        <v>0:3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268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1</v>
      </c>
      <c r="S25" s="90">
        <f>IF((AND(COUNTIF(J7:J30,"&gt;""")&gt;2,COUNTIF(P33:P60,"&gt;""")&gt;0)),SUM(K25,L25,M25,N25,O25,P25,Q25,R25),"")</f>
        <v>7</v>
      </c>
      <c r="T25" s="149"/>
      <c r="U25" s="96" t="s">
        <v>16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1:3</v>
      </c>
      <c r="L26" s="27" t="str">
        <f>IF(LEFT(P47)="W",$M$4&amp;":0(W)",IF(LEFT(P47,1)="L","0:"&amp;$M$4&amp;"(L)",IF(P47="","",P47)))</f>
        <v>2:3</v>
      </c>
      <c r="M26" s="28" t="str">
        <f>IF(RIGHT(P44,1)="W",$M$4&amp;":0(W)",IF(RIGHT(P44,1)="L","0:"&amp;$M$4&amp;"(L)",IF(P44="","",RIGHT(P44,1)&amp;":"&amp;LEFT(P44,1))))</f>
        <v>1:3</v>
      </c>
      <c r="N26" s="27" t="str">
        <f>IF(LEFT(P40,1)="W",$M$4&amp;":0(W)",IF(LEFT(P40,1)="L","0:"&amp;$M$4&amp;"(L)",IF(P40="","",P40)))</f>
        <v>0:3</v>
      </c>
      <c r="O26" s="36" t="str">
        <f>IF(RIGHT(P51,1)="W",$M$4&amp;":0(W)",IF(RIGHT(P51,1)="L","0:"&amp;$M$4&amp;"(L)",IF(P51="","",RIGHT(P51,1)&amp;":"&amp;LEFT(P51,1))))</f>
        <v>1:3</v>
      </c>
      <c r="P26" s="29" t="str">
        <f>IF(LEFT(P55,1)="W",$M$4&amp;":0(W)",IF(LEFT(P55,1)="L","0:"&amp;$M$4&amp;"(L)",IF(P55="","",P55)))</f>
        <v>0:3</v>
      </c>
      <c r="Q26" s="94"/>
      <c r="R26" s="37" t="str">
        <f>IF(LEFT(P60,1)="W",$M$4&amp;":0(W)",IF(LEFT(P60,1)="L","0:"&amp;$M$4&amp;"(L)",IF(P60="","",P60)))</f>
        <v>0:3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269</v>
      </c>
      <c r="K28" s="34">
        <f>IF(LEFT(P45,1)="L",0,(IF(P45="","",(IF(LEFT(P45,1)&gt;RIGHT(P45,1),2,1)))))</f>
        <v>2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2</v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10</v>
      </c>
      <c r="T28" s="149"/>
      <c r="U28" s="96" t="s">
        <v>15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>3:0(W)</v>
      </c>
      <c r="L29" s="28" t="str">
        <f>IF(RIGHT(P42,1)="W",$M$4&amp;":0(W)",IF(RIGHT(P42,1)="L","0:"&amp;$M$4&amp;"(L)",IF(P42="","",RIGHT(P42,1)&amp;":"&amp;LEFT(P42,1))))</f>
        <v>1:3</v>
      </c>
      <c r="M29" s="27" t="str">
        <f>IF(LEFT(P39,1)="W",$M$4&amp;":0(W)",IF(LEFT(P39,1)="L","0:"&amp;$M$4&amp;"(L)",IF(P39="","",P39)))</f>
        <v>2:3</v>
      </c>
      <c r="N29" s="28" t="str">
        <f>IF(RIGHT(P36,1)="W",$M$4&amp;":0(W)",IF(RIGHT(P36,1)="L","0:"&amp;$M$4&amp;"(L)",IF(P36="","",RIGHT(P36,1)&amp;":"&amp;LEFT(P36,1))))</f>
        <v>1:3</v>
      </c>
      <c r="O29" s="29" t="str">
        <f>IF(LEFT(P56,1)="W",$M$4&amp;":0(W)",IF(LEFT(P56,1)="L","0:"&amp;$M$4&amp;"(L)",IF(P56="","",P56)))</f>
        <v>1:3</v>
      </c>
      <c r="P29" s="36" t="str">
        <f>IF(RIGHT(P52,1)="W",$M$4&amp;":0(W)",IF(RIGHT(P52,1)="L","0:"&amp;$M$4&amp;"(L)",IF(P52="","",RIGHT(P52,1)&amp;":"&amp;LEFT(P52,1))))</f>
        <v>3:0</v>
      </c>
      <c r="Q29" s="28" t="str">
        <f>IF(RIGHT(P60,1)="W",$M$4&amp;":0(W)",IF(RIGHT(P60,1)="L","0:"&amp;$M$4&amp;"(L)",IF(P60="","",RIGHT(P60,1)&amp;":"&amp;LEFT(P60,1))))</f>
        <v>3:0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20</v>
      </c>
      <c r="J33" s="52" t="str">
        <f>IF('B5'!Уч2="","",'B5'!Уч2)</f>
        <v>Жанат Алтай+</v>
      </c>
      <c r="K33" s="53" t="str">
        <f t="shared" ref="K33:K60" si="0">"-"</f>
        <v>-</v>
      </c>
      <c r="L33" s="124" t="str">
        <f>IF('B5'!Уч6="","",'B5'!Уч6)</f>
        <v>Сапабеков Аскарбек+</v>
      </c>
      <c r="M33" s="125"/>
      <c r="N33" s="125"/>
      <c r="O33" s="126"/>
      <c r="P33" s="54" t="s">
        <v>42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22</v>
      </c>
      <c r="J34" s="57" t="str">
        <f>IF('B5'!Уч3="","",'B5'!Уч3)</f>
        <v>Даниярулы Диас+</v>
      </c>
      <c r="K34" s="58" t="str">
        <f t="shared" si="0"/>
        <v>-</v>
      </c>
      <c r="L34" s="133" t="str">
        <f>IF('B5'!Уч5="","",'B5'!Уч5)</f>
        <v>Мұқан Мерей+</v>
      </c>
      <c r="M34" s="134"/>
      <c r="N34" s="134"/>
      <c r="O34" s="135"/>
      <c r="P34" s="59" t="s">
        <v>35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23</v>
      </c>
      <c r="J35" s="61" t="str">
        <f>IF('B5'!Уч1="","",'B5'!Уч1)</f>
        <v>Забанов Никита+</v>
      </c>
      <c r="K35" s="62" t="str">
        <f t="shared" si="0"/>
        <v>-</v>
      </c>
      <c r="L35" s="136" t="str">
        <f>IF('B5'!Уч7="","",'B5'!Уч7)</f>
        <v>Агитаев Ильяс+</v>
      </c>
      <c r="M35" s="137"/>
      <c r="N35" s="137"/>
      <c r="O35" s="138"/>
      <c r="P35" s="63" t="s">
        <v>37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32</v>
      </c>
      <c r="J36" s="65" t="str">
        <f>IF('B5'!Уч4="","",'B5'!Уч4)</f>
        <v>Оразбаев Талгат+</v>
      </c>
      <c r="K36" s="66" t="str">
        <f t="shared" si="0"/>
        <v>-</v>
      </c>
      <c r="L36" s="121" t="str">
        <f>IF('B5'!Уч8="","",'B5'!Уч8)</f>
        <v>Марс Айбол+</v>
      </c>
      <c r="M36" s="122"/>
      <c r="N36" s="122"/>
      <c r="O36" s="123"/>
      <c r="P36" s="67" t="s">
        <v>37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19</v>
      </c>
      <c r="J37" s="52" t="str">
        <f>IF('B5'!Уч5="","",'B5'!Уч5)</f>
        <v>Мұқан Мерей+</v>
      </c>
      <c r="K37" s="53" t="str">
        <f t="shared" si="0"/>
        <v>-</v>
      </c>
      <c r="L37" s="124" t="str">
        <f>IF('B5'!Уч2="","",'B5'!Уч2)</f>
        <v>Жанат Алтай+</v>
      </c>
      <c r="M37" s="125"/>
      <c r="N37" s="125"/>
      <c r="O37" s="126"/>
      <c r="P37" s="54" t="s">
        <v>42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IF('B5'!Уч6="","",'B5'!Уч6)</f>
        <v>Сапабеков Аскарбек+</v>
      </c>
      <c r="K38" s="58" t="str">
        <f t="shared" si="0"/>
        <v>-</v>
      </c>
      <c r="L38" s="133" t="str">
        <f>IF('B5'!Уч1="","",'B5'!Уч1)</f>
        <v>Забанов Никита+</v>
      </c>
      <c r="M38" s="134"/>
      <c r="N38" s="134"/>
      <c r="O38" s="135"/>
      <c r="P38" s="59" t="s">
        <v>43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11</v>
      </c>
      <c r="J39" s="61" t="str">
        <f>IF('B5'!Уч8="","",'B5'!Уч8)</f>
        <v>Марс Айбол+</v>
      </c>
      <c r="K39" s="62" t="str">
        <f t="shared" si="0"/>
        <v>-</v>
      </c>
      <c r="L39" s="136" t="str">
        <f>IF('B5'!Уч3="","",'B5'!Уч3)</f>
        <v>Даниярулы Диас+</v>
      </c>
      <c r="M39" s="137"/>
      <c r="N39" s="137"/>
      <c r="O39" s="138"/>
      <c r="P39" s="63" t="s">
        <v>42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19</v>
      </c>
      <c r="J40" s="65" t="str">
        <f>IF('B5'!Уч7="","",'B5'!Уч7)</f>
        <v>Агитаев Ильяс+</v>
      </c>
      <c r="K40" s="66" t="str">
        <f t="shared" si="0"/>
        <v>-</v>
      </c>
      <c r="L40" s="121" t="str">
        <f>IF('B5'!Уч4="","",'B5'!Уч4)</f>
        <v>Оразбаев Талгат+</v>
      </c>
      <c r="M40" s="122"/>
      <c r="N40" s="122"/>
      <c r="O40" s="123"/>
      <c r="P40" s="67" t="s">
        <v>39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15</v>
      </c>
      <c r="J41" s="52" t="str">
        <f>IF('B5'!Уч1="","",'B5'!Уч1)</f>
        <v>Забанов Никита+</v>
      </c>
      <c r="K41" s="53" t="str">
        <f t="shared" si="0"/>
        <v>-</v>
      </c>
      <c r="L41" s="124" t="str">
        <f>IF('B5'!Уч5="","",'B5'!Уч5)</f>
        <v>Мұқан Мерей+</v>
      </c>
      <c r="M41" s="125"/>
      <c r="N41" s="125"/>
      <c r="O41" s="126"/>
      <c r="P41" s="54" t="s">
        <v>41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20</v>
      </c>
      <c r="J42" s="57" t="str">
        <f>IF('B5'!Уч2="","",'B5'!Уч2)</f>
        <v>Жанат Алтай+</v>
      </c>
      <c r="K42" s="58" t="str">
        <f t="shared" si="0"/>
        <v>-</v>
      </c>
      <c r="L42" s="133" t="str">
        <f>IF('B5'!Уч8="","",'B5'!Уч8)</f>
        <v>Марс Айбол+</v>
      </c>
      <c r="M42" s="134"/>
      <c r="N42" s="134"/>
      <c r="O42" s="135"/>
      <c r="P42" s="59" t="s">
        <v>37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28</v>
      </c>
      <c r="J43" s="61" t="str">
        <f>IF('B5'!Уч4="","",'B5'!Уч4)</f>
        <v>Оразбаев Талгат+</v>
      </c>
      <c r="K43" s="62" t="str">
        <f t="shared" si="0"/>
        <v>-</v>
      </c>
      <c r="L43" s="136" t="str">
        <f>IF('B5'!Уч6="","",'B5'!Уч6)</f>
        <v>Сапабеков Аскарбек+</v>
      </c>
      <c r="M43" s="137"/>
      <c r="N43" s="137"/>
      <c r="O43" s="138"/>
      <c r="P43" s="63" t="s">
        <v>38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16</v>
      </c>
      <c r="J44" s="65" t="str">
        <f>IF('B5'!Уч3="","",'B5'!Уч3)</f>
        <v>Даниярулы Диас+</v>
      </c>
      <c r="K44" s="66" t="str">
        <f t="shared" si="0"/>
        <v>-</v>
      </c>
      <c r="L44" s="121" t="str">
        <f>IF('B5'!Уч7="","",'B5'!Уч7)</f>
        <v>Агитаев Ильяс+</v>
      </c>
      <c r="M44" s="122"/>
      <c r="N44" s="122"/>
      <c r="O44" s="123"/>
      <c r="P44" s="67" t="s">
        <v>37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IF('B5'!Уч8="","",'B5'!Уч8)</f>
        <v>Марс Айбол+</v>
      </c>
      <c r="K45" s="53" t="str">
        <f t="shared" si="0"/>
        <v>-</v>
      </c>
      <c r="L45" s="124" t="str">
        <f>IF('B5'!Уч1="","",'B5'!Уч1)</f>
        <v>Забанов Никита+</v>
      </c>
      <c r="M45" s="125"/>
      <c r="N45" s="125"/>
      <c r="O45" s="126"/>
      <c r="P45" s="54" t="s">
        <v>43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28</v>
      </c>
      <c r="J46" s="57" t="str">
        <f>IF('B5'!Уч5="","",'B5'!Уч5)</f>
        <v>Мұқан Мерей+</v>
      </c>
      <c r="K46" s="58" t="str">
        <f t="shared" si="0"/>
        <v>-</v>
      </c>
      <c r="L46" s="133" t="str">
        <f>IF('B5'!Уч4="","",'B5'!Уч4)</f>
        <v>Оразбаев Талгат+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25</v>
      </c>
      <c r="J47" s="61" t="str">
        <f>IF('B5'!Уч7="","",'B5'!Уч7)</f>
        <v>Агитаев Ильяс+</v>
      </c>
      <c r="K47" s="62" t="str">
        <f t="shared" si="0"/>
        <v>-</v>
      </c>
      <c r="L47" s="136" t="str">
        <f>IF('B5'!Уч2="","",'B5'!Уч2)</f>
        <v>Жанат Алтай+</v>
      </c>
      <c r="M47" s="137"/>
      <c r="N47" s="137"/>
      <c r="O47" s="138"/>
      <c r="P47" s="63" t="s">
        <v>42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11</v>
      </c>
      <c r="J48" s="65" t="str">
        <f>IF('B5'!Уч6="","",'B5'!Уч6)</f>
        <v>Сапабеков Аскарбек+</v>
      </c>
      <c r="K48" s="66" t="str">
        <f t="shared" si="0"/>
        <v>-</v>
      </c>
      <c r="L48" s="121" t="str">
        <f>IF('B5'!Уч3="","",'B5'!Уч3)</f>
        <v>Даниярулы Диас+</v>
      </c>
      <c r="M48" s="122"/>
      <c r="N48" s="122"/>
      <c r="O48" s="123"/>
      <c r="P48" s="67" t="s">
        <v>42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13</v>
      </c>
      <c r="J49" s="52" t="str">
        <f>IF('B5'!Уч1="","",'B5'!Уч1)</f>
        <v>Забанов Никита+</v>
      </c>
      <c r="K49" s="53" t="str">
        <f t="shared" si="0"/>
        <v>-</v>
      </c>
      <c r="L49" s="124" t="str">
        <f>IF('B5'!Уч3="","",'B5'!Уч3)</f>
        <v>Даниярулы Диас+</v>
      </c>
      <c r="M49" s="125"/>
      <c r="N49" s="125"/>
      <c r="O49" s="126"/>
      <c r="P49" s="54" t="s">
        <v>39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28</v>
      </c>
      <c r="J50" s="57" t="str">
        <f>IF('B5'!Уч2="","",'B5'!Уч2)</f>
        <v>Жанат Алтай+</v>
      </c>
      <c r="K50" s="58" t="str">
        <f t="shared" si="0"/>
        <v>-</v>
      </c>
      <c r="L50" s="133" t="str">
        <f>IF('B5'!Уч4="","",'B5'!Уч4)</f>
        <v>Оразбаев Талгат+</v>
      </c>
      <c r="M50" s="134"/>
      <c r="N50" s="134"/>
      <c r="O50" s="135"/>
      <c r="P50" s="59" t="s">
        <v>37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16</v>
      </c>
      <c r="J51" s="61" t="str">
        <f>IF('B5'!Уч5="","",'B5'!Уч5)</f>
        <v>Мұқан Мерей+</v>
      </c>
      <c r="K51" s="62" t="str">
        <f t="shared" si="0"/>
        <v>-</v>
      </c>
      <c r="L51" s="136" t="str">
        <f>IF('B5'!Уч7="","",'B5'!Уч7)</f>
        <v>Агитаев Ильяс+</v>
      </c>
      <c r="M51" s="137"/>
      <c r="N51" s="137"/>
      <c r="O51" s="138"/>
      <c r="P51" s="63" t="s">
        <v>37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18</v>
      </c>
      <c r="J52" s="65" t="str">
        <f>IF('B5'!Уч6="","",'B5'!Уч6)</f>
        <v>Сапабеков Аскарбек+</v>
      </c>
      <c r="K52" s="66" t="str">
        <f t="shared" si="0"/>
        <v>-</v>
      </c>
      <c r="L52" s="121" t="str">
        <f>IF('B5'!Уч8="","",'B5'!Уч8)</f>
        <v>Марс Айбол+</v>
      </c>
      <c r="M52" s="122"/>
      <c r="N52" s="122"/>
      <c r="O52" s="123"/>
      <c r="P52" s="67" t="s">
        <v>39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15</v>
      </c>
      <c r="J53" s="52" t="str">
        <f>IF('B5'!Уч4="","",'B5'!Уч4)</f>
        <v>Оразбаев Талгат+</v>
      </c>
      <c r="K53" s="53" t="str">
        <f t="shared" si="0"/>
        <v>-</v>
      </c>
      <c r="L53" s="124" t="str">
        <f>IF('B5'!Уч1="","",'B5'!Уч1)</f>
        <v>Забанов Никита+</v>
      </c>
      <c r="M53" s="125"/>
      <c r="N53" s="125"/>
      <c r="O53" s="126"/>
      <c r="P53" s="54" t="s">
        <v>35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28</v>
      </c>
      <c r="J54" s="57" t="str">
        <f>IF('B5'!Уч3="","",'B5'!Уч3)</f>
        <v>Даниярулы Диас+</v>
      </c>
      <c r="K54" s="58" t="str">
        <f t="shared" si="0"/>
        <v>-</v>
      </c>
      <c r="L54" s="133" t="str">
        <f>IF('B5'!Уч2="","",'B5'!Уч2)</f>
        <v>Жанат Алтай+</v>
      </c>
      <c r="M54" s="134"/>
      <c r="N54" s="134"/>
      <c r="O54" s="135"/>
      <c r="P54" s="59" t="s">
        <v>41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18</v>
      </c>
      <c r="J55" s="61" t="str">
        <f>IF('B5'!Уч7="","",'B5'!Уч7)</f>
        <v>Агитаев Ильяс+</v>
      </c>
      <c r="K55" s="62" t="str">
        <f t="shared" si="0"/>
        <v>-</v>
      </c>
      <c r="L55" s="136" t="str">
        <f>IF('B5'!Уч6="","",'B5'!Уч6)</f>
        <v>Сапабеков Аскарбек+</v>
      </c>
      <c r="M55" s="137"/>
      <c r="N55" s="137"/>
      <c r="O55" s="138"/>
      <c r="P55" s="63" t="s">
        <v>39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25</v>
      </c>
      <c r="J56" s="65" t="str">
        <f>IF('B5'!Уч8="","",'B5'!Уч8)</f>
        <v>Марс Айбол+</v>
      </c>
      <c r="K56" s="66" t="str">
        <f t="shared" si="0"/>
        <v>-</v>
      </c>
      <c r="L56" s="121" t="str">
        <f>IF('B5'!Уч5="","",'B5'!Уч5)</f>
        <v>Мұқан Мерей+</v>
      </c>
      <c r="M56" s="122"/>
      <c r="N56" s="122"/>
      <c r="O56" s="123"/>
      <c r="P56" s="67" t="s">
        <v>41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28</v>
      </c>
      <c r="J57" s="52" t="str">
        <f>IF('B5'!Уч1="","",'B5'!Уч1)</f>
        <v>Забанов Никита+</v>
      </c>
      <c r="K57" s="53" t="str">
        <f t="shared" si="0"/>
        <v>-</v>
      </c>
      <c r="L57" s="124" t="str">
        <f>IF('B5'!Уч2="","",'B5'!Уч2)</f>
        <v>Жанат Алтай+</v>
      </c>
      <c r="M57" s="125"/>
      <c r="N57" s="125"/>
      <c r="O57" s="126"/>
      <c r="P57" s="54" t="s">
        <v>39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29</v>
      </c>
      <c r="J58" s="57" t="str">
        <f>IF('B5'!Уч3="","",'B5'!Уч3)</f>
        <v>Даниярулы Диас+</v>
      </c>
      <c r="K58" s="58" t="str">
        <f t="shared" si="0"/>
        <v>-</v>
      </c>
      <c r="L58" s="133" t="str">
        <f>IF('B5'!Уч4="","",'B5'!Уч4)</f>
        <v>Оразбаев Талгат+</v>
      </c>
      <c r="M58" s="134"/>
      <c r="N58" s="134"/>
      <c r="O58" s="135"/>
      <c r="P58" s="59" t="s">
        <v>41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18</v>
      </c>
      <c r="J59" s="61" t="str">
        <f>IF('B5'!Уч5="","",'B5'!Уч5)</f>
        <v>Мұқан Мерей+</v>
      </c>
      <c r="K59" s="62" t="str">
        <f t="shared" si="0"/>
        <v>-</v>
      </c>
      <c r="L59" s="136" t="str">
        <f>IF('B5'!Уч6="","",'B5'!Уч6)</f>
        <v>Сапабеков Аскарбек+</v>
      </c>
      <c r="M59" s="137"/>
      <c r="N59" s="137"/>
      <c r="O59" s="138"/>
      <c r="P59" s="63" t="s">
        <v>42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25</v>
      </c>
      <c r="J60" s="65" t="str">
        <f>IF('B5'!Уч7="","",'B5'!Уч7)</f>
        <v>Агитаев Ильяс+</v>
      </c>
      <c r="K60" s="66" t="str">
        <f t="shared" si="0"/>
        <v>-</v>
      </c>
      <c r="L60" s="121" t="str">
        <f>IF('B5'!Уч8="","",'B5'!Уч8)</f>
        <v>Марс Айбол+</v>
      </c>
      <c r="M60" s="122"/>
      <c r="N60" s="122"/>
      <c r="O60" s="123"/>
      <c r="P60" s="67" t="s">
        <v>39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849" priority="6">
      <formula>$S$35="сыграна"</formula>
    </cfRule>
  </conditionalFormatting>
  <conditionalFormatting sqref="I36:Q36">
    <cfRule type="expression" dxfId="2848" priority="7">
      <formula>$S$36="сыграна"</formula>
    </cfRule>
  </conditionalFormatting>
  <conditionalFormatting sqref="I37:Q37">
    <cfRule type="expression" dxfId="2847" priority="8">
      <formula>$S$37="сыграна"</formula>
    </cfRule>
  </conditionalFormatting>
  <conditionalFormatting sqref="I38:Q38">
    <cfRule type="expression" dxfId="2846" priority="9">
      <formula>$S$38="сыграна"</formula>
    </cfRule>
  </conditionalFormatting>
  <conditionalFormatting sqref="I39:Q39">
    <cfRule type="expression" dxfId="2845" priority="10">
      <formula>$S$39="сыграна"</formula>
    </cfRule>
  </conditionalFormatting>
  <conditionalFormatting sqref="I40:Q40">
    <cfRule type="expression" dxfId="2844" priority="11">
      <formula>$S$40="сыграна"</formula>
    </cfRule>
  </conditionalFormatting>
  <conditionalFormatting sqref="I41:Q41">
    <cfRule type="expression" dxfId="2843" priority="12">
      <formula>$S$41="сыграна"</formula>
    </cfRule>
  </conditionalFormatting>
  <conditionalFormatting sqref="I42:Q42">
    <cfRule type="expression" dxfId="2842" priority="13">
      <formula>$S$42="сыграна"</formula>
    </cfRule>
  </conditionalFormatting>
  <conditionalFormatting sqref="I43:Q43">
    <cfRule type="expression" dxfId="2841" priority="14">
      <formula>$S$43="сыграна"</formula>
    </cfRule>
  </conditionalFormatting>
  <conditionalFormatting sqref="I46:Q46">
    <cfRule type="expression" dxfId="2840" priority="17">
      <formula>$S$46="сыграна"</formula>
    </cfRule>
  </conditionalFormatting>
  <conditionalFormatting sqref="I47:Q47">
    <cfRule type="expression" dxfId="2839" priority="18">
      <formula>$S$47="сыграна"</formula>
    </cfRule>
  </conditionalFormatting>
  <conditionalFormatting sqref="I48:Q48">
    <cfRule type="expression" dxfId="2838" priority="19">
      <formula>$S$48="сыграна"</formula>
    </cfRule>
  </conditionalFormatting>
  <conditionalFormatting sqref="I49:Q49">
    <cfRule type="expression" dxfId="2837" priority="20">
      <formula>$S$49="сыграна"</formula>
    </cfRule>
  </conditionalFormatting>
  <conditionalFormatting sqref="I50:Q50">
    <cfRule type="expression" dxfId="2836" priority="21">
      <formula>$S$50="сыграна"</formula>
    </cfRule>
  </conditionalFormatting>
  <conditionalFormatting sqref="I51:Q51">
    <cfRule type="expression" dxfId="2835" priority="22">
      <formula>$S$51="сыграна"</formula>
    </cfRule>
  </conditionalFormatting>
  <conditionalFormatting sqref="I52:Q52">
    <cfRule type="expression" dxfId="2834" priority="23">
      <formula>$S$52="сыграна"</formula>
    </cfRule>
  </conditionalFormatting>
  <conditionalFormatting sqref="I53:Q53">
    <cfRule type="expression" dxfId="2833" priority="24">
      <formula>$S$53="сыграна"</formula>
    </cfRule>
  </conditionalFormatting>
  <conditionalFormatting sqref="I54:Q54">
    <cfRule type="expression" dxfId="2832" priority="25">
      <formula>$S$54="сыграна"</formula>
    </cfRule>
  </conditionalFormatting>
  <conditionalFormatting sqref="I55:Q55">
    <cfRule type="expression" dxfId="2831" priority="26">
      <formula>$S$55="сыграна"</formula>
    </cfRule>
  </conditionalFormatting>
  <conditionalFormatting sqref="I33:R33 P10:P12 L22:L24">
    <cfRule type="expression" dxfId="2830" priority="31">
      <formula>$S$33="встреча играется"</formula>
    </cfRule>
  </conditionalFormatting>
  <conditionalFormatting sqref="I33:R33">
    <cfRule type="expression" dxfId="2829" priority="4">
      <formula>$S$33="сыграна"</formula>
    </cfRule>
  </conditionalFormatting>
  <conditionalFormatting sqref="I34:R34 O13:O15 M19:M21">
    <cfRule type="expression" dxfId="2828" priority="32">
      <formula>$S$34="встреча играется"</formula>
    </cfRule>
  </conditionalFormatting>
  <conditionalFormatting sqref="I34:R34">
    <cfRule type="expression" dxfId="2827" priority="5">
      <formula>$S$34="сыграна"</formula>
    </cfRule>
  </conditionalFormatting>
  <conditionalFormatting sqref="I35:R35 Q7:Q9 K25:K27">
    <cfRule type="expression" dxfId="2826" priority="33">
      <formula>$S$35="встреча играется"</formula>
    </cfRule>
  </conditionalFormatting>
  <conditionalFormatting sqref="I36:R36 R16:R18 N28:N30">
    <cfRule type="expression" dxfId="2825" priority="34">
      <formula>$S$36="встреча играется"</formula>
    </cfRule>
  </conditionalFormatting>
  <conditionalFormatting sqref="I37:R37 O10:O12 L19:L21">
    <cfRule type="expression" dxfId="2824" priority="35">
      <formula>$S$37="встреча играется"</formula>
    </cfRule>
  </conditionalFormatting>
  <conditionalFormatting sqref="I38:R38 P7:P9 K22:K24">
    <cfRule type="expression" dxfId="2823" priority="36">
      <formula>$S$38="встреча играется"</formula>
    </cfRule>
  </conditionalFormatting>
  <conditionalFormatting sqref="I39:R39 R13:R15 M28:M30">
    <cfRule type="expression" dxfId="2822" priority="37">
      <formula>$S$39="встреча играется"</formula>
    </cfRule>
  </conditionalFormatting>
  <conditionalFormatting sqref="I40:R40 Q16:Q18 N25:N27">
    <cfRule type="expression" dxfId="2821" priority="38">
      <formula>$S$40="встреча играется"</formula>
    </cfRule>
  </conditionalFormatting>
  <conditionalFormatting sqref="I41:R41 O7:O9 K19:K21">
    <cfRule type="expression" dxfId="2820" priority="39">
      <formula>$S$41="встреча играется"</formula>
    </cfRule>
  </conditionalFormatting>
  <conditionalFormatting sqref="I42:R42 R10:R12 L28:L30">
    <cfRule type="expression" dxfId="2819" priority="40">
      <formula>$S$42="встреча играется"</formula>
    </cfRule>
  </conditionalFormatting>
  <conditionalFormatting sqref="I43:R43 P16:P18 N22:N24">
    <cfRule type="expression" dxfId="2818" priority="41">
      <formula>$S$43="встреча играется"</formula>
    </cfRule>
  </conditionalFormatting>
  <conditionalFormatting sqref="I44:R44 Q13:Q15 M25:M27">
    <cfRule type="expression" dxfId="2817" priority="42">
      <formula>$S$44="встреча играется"</formula>
    </cfRule>
  </conditionalFormatting>
  <conditionalFormatting sqref="I44:R44">
    <cfRule type="expression" dxfId="2816" priority="15">
      <formula>$S$44="сыграна"</formula>
    </cfRule>
  </conditionalFormatting>
  <conditionalFormatting sqref="I45:R45 R7:R9 K28:K30">
    <cfRule type="expression" dxfId="2815" priority="43">
      <formula>$S$45="встреча играется"</formula>
    </cfRule>
  </conditionalFormatting>
  <conditionalFormatting sqref="I45:R45">
    <cfRule type="expression" dxfId="2814" priority="16">
      <formula>$S$45="сыграна"</formula>
    </cfRule>
  </conditionalFormatting>
  <conditionalFormatting sqref="I46:R46 O16:O18 N19:N21">
    <cfRule type="expression" dxfId="2813" priority="44">
      <formula>$S$46="встреча играется"</formula>
    </cfRule>
  </conditionalFormatting>
  <conditionalFormatting sqref="I47:R47 Q10:Q12 L25:L27">
    <cfRule type="expression" dxfId="2812" priority="45">
      <formula>$S$47="встреча играется"</formula>
    </cfRule>
  </conditionalFormatting>
  <conditionalFormatting sqref="I48:R48 P13:P15 M22:M24">
    <cfRule type="expression" dxfId="2811" priority="46">
      <formula>$S$48="встреча играется"</formula>
    </cfRule>
  </conditionalFormatting>
  <conditionalFormatting sqref="I49:R49 M7:M9 K13:K15">
    <cfRule type="expression" dxfId="2810" priority="47">
      <formula>$S$49="встреча играется"</formula>
    </cfRule>
  </conditionalFormatting>
  <conditionalFormatting sqref="I50:R50 N10:N12 L16:L18">
    <cfRule type="expression" dxfId="2809" priority="48">
      <formula>$S$50="встреча играется"</formula>
    </cfRule>
  </conditionalFormatting>
  <conditionalFormatting sqref="I51:R51 Q19:Q21 O25:O27">
    <cfRule type="expression" dxfId="2808" priority="49">
      <formula>$S$51="встреча играется"</formula>
    </cfRule>
  </conditionalFormatting>
  <conditionalFormatting sqref="I52:R52 R22:R24 P28:P30">
    <cfRule type="expression" dxfId="2807" priority="50">
      <formula>$S$52="встреча играется"</formula>
    </cfRule>
  </conditionalFormatting>
  <conditionalFormatting sqref="I53:R53 N7:N9 K16:K18">
    <cfRule type="expression" dxfId="2806" priority="51">
      <formula>$S$53="встреча играется"</formula>
    </cfRule>
  </conditionalFormatting>
  <conditionalFormatting sqref="I54:R54 M10:M12 L13:L15">
    <cfRule type="expression" dxfId="2805" priority="52">
      <formula>$S$54="встреча играется"</formula>
    </cfRule>
  </conditionalFormatting>
  <conditionalFormatting sqref="I55:R55 Q22:Q24 P25:P27">
    <cfRule type="expression" dxfId="2804" priority="27">
      <formula>$S$55="встреча играется"</formula>
    </cfRule>
  </conditionalFormatting>
  <conditionalFormatting sqref="I56:R56 R19:R21 O28:O30">
    <cfRule type="expression" dxfId="2803" priority="53">
      <formula>$S$56="встреча играется"</formula>
    </cfRule>
  </conditionalFormatting>
  <conditionalFormatting sqref="I56:R56">
    <cfRule type="expression" dxfId="2802" priority="3">
      <formula>$S$56="сыграна"</formula>
    </cfRule>
  </conditionalFormatting>
  <conditionalFormatting sqref="I57:R57 L7:L9 K10:K12">
    <cfRule type="expression" dxfId="2801" priority="54">
      <formula>$S$57="встреча играется"</formula>
    </cfRule>
  </conditionalFormatting>
  <conditionalFormatting sqref="I57:R57">
    <cfRule type="expression" dxfId="2800" priority="2">
      <formula>$S$57="сыграна"</formula>
    </cfRule>
  </conditionalFormatting>
  <conditionalFormatting sqref="I58:R58 N13:N15 M16:M18">
    <cfRule type="expression" dxfId="2799" priority="55">
      <formula>$S$58="встреча играется"</formula>
    </cfRule>
  </conditionalFormatting>
  <conditionalFormatting sqref="I58:R58">
    <cfRule type="expression" dxfId="2798" priority="28">
      <formula>$S$58="сыграна"</formula>
    </cfRule>
  </conditionalFormatting>
  <conditionalFormatting sqref="I59:R59 P19:P21 O22:O24">
    <cfRule type="expression" dxfId="2797" priority="56">
      <formula>$S$59="встреча играется"</formula>
    </cfRule>
  </conditionalFormatting>
  <conditionalFormatting sqref="I59:R59">
    <cfRule type="expression" dxfId="2796" priority="29">
      <formula>$S$59="сыграна"</formula>
    </cfRule>
  </conditionalFormatting>
  <conditionalFormatting sqref="I60:R60 R25:R27 Q28:Q30">
    <cfRule type="expression" dxfId="2795" priority="57">
      <formula>$S$60="встреча играется"</formula>
    </cfRule>
  </conditionalFormatting>
  <conditionalFormatting sqref="I60:R60">
    <cfRule type="expression" dxfId="2794" priority="30">
      <formula>$S$60="сыграна"</formula>
    </cfRule>
  </conditionalFormatting>
  <conditionalFormatting sqref="J7:J30">
    <cfRule type="endsWith" dxfId="2793" priority="1" operator="endsWith" text="+">
      <formula>RIGHT((J7),LEN("+"))=("+")</formula>
    </cfRule>
  </conditionalFormatting>
  <dataValidations count="1">
    <dataValidation type="list" allowBlank="1" sqref="P33:P60" xr:uid="{00000000-0002-0000-0F00-000000000000}">
      <formula1>'B5'!Список_счета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270</v>
      </c>
      <c r="E7" s="23"/>
      <c r="F7" s="69"/>
      <c r="G7" s="141">
        <v>1</v>
      </c>
      <c r="H7" s="112"/>
      <c r="I7" s="112"/>
      <c r="J7" s="115" t="s">
        <v>271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1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1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10</v>
      </c>
      <c r="T7" s="149"/>
      <c r="U7" s="96" t="s">
        <v>15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272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0:3</v>
      </c>
      <c r="M8" s="27" t="str">
        <f>IF(LEFT(P49,1)="W",$M$4&amp;":0(W)",IF(LEFT(P49,1)="L","0:"&amp;$M$4&amp;"(L)",IF(P49="","",P49)))</f>
        <v>2:3</v>
      </c>
      <c r="N8" s="28" t="str">
        <f>IF(RIGHT(P53,1)="W",$M$4&amp;":0(W)",IF(RIGHT(P53,1)="L","0:"&amp;$M$4&amp;"(L)",IF(P53="","",RIGHT(P53,1)&amp;":"&amp;LEFT(P53,1))))</f>
        <v>0:3</v>
      </c>
      <c r="O8" s="29" t="str">
        <f>IF(LEFT(P41,1)="W",$M$4&amp;":0(W)",IF(LEFT(P41,1)="L","0:"&amp;$M$4&amp;"(L)",IF(P41="","",P41)))</f>
        <v>3:2</v>
      </c>
      <c r="P8" s="28" t="str">
        <f>IF(RIGHT(P38,1)="W",$M$4&amp;":0(W)",IF(RIGHT(P38,1)="L","0:"&amp;$M$4&amp;"(L)",IF(P38="","",RIGHT(P38,1)&amp;":"&amp;LEFT(P38,1))))</f>
        <v>3:1</v>
      </c>
      <c r="Q8" s="27" t="str">
        <f>IF(LEFT(P35,1)="W",$M$4&amp;":0(W)",IF(LEFT(P35,1)="L","0:"&amp;$M$4&amp;"(L)",IF(P35="","",P35)))</f>
        <v>2:3</v>
      </c>
      <c r="R8" s="30" t="str">
        <f>IF(RIGHT(P45,1)="W",$M$4&amp;":0(W)",IF(RIGHT(P45,1)="L","0:"&amp;$M$4&amp;"(L)",IF(P45="","",RIGHT(P45,1)&amp;":"&amp;LEFT(P45,1))))</f>
        <v>3:0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273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274</v>
      </c>
      <c r="E10" s="23"/>
      <c r="F10" s="69"/>
      <c r="G10" s="118">
        <v>2</v>
      </c>
      <c r="H10" s="112"/>
      <c r="I10" s="112"/>
      <c r="J10" s="115" t="s">
        <v>275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2</v>
      </c>
      <c r="Q10" s="24">
        <f>IF(RIGHT(P47,1)="L",0,(IF(P47="","",(IF(RIGHT(P47,1)&gt;LEFT(P47,1),2,1)))))</f>
        <v>1</v>
      </c>
      <c r="R10" s="26">
        <f>IF(LEFT(P42,1)="L",0,(IF(P42="","",(IF(LEFT(P42,1)&gt;RIGHT(P42,1),2,1)))))</f>
        <v>1</v>
      </c>
      <c r="S10" s="90">
        <f>IF((AND(COUNTIF(J7:J30,"&gt;""")&gt;2,COUNTIF(P33:P60,"&gt;""")&gt;0)),SUM(K10,L10,M10,N10,O10,P10,Q10,R10),"")</f>
        <v>12</v>
      </c>
      <c r="T10" s="149"/>
      <c r="U10" s="96" t="s">
        <v>11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276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3:0</v>
      </c>
      <c r="L11" s="94"/>
      <c r="M11" s="28" t="str">
        <f>IF(RIGHT(P54,1)="W",$M$4&amp;":0(W)",IF(RIGHT(P54,1)="L","0:"&amp;$M$4&amp;"(L)",IF(P54="","",RIGHT(P54,1)&amp;":"&amp;LEFT(P54,1))))</f>
        <v>3:1</v>
      </c>
      <c r="N11" s="27" t="str">
        <f>IF(LEFT(P50,1)="W",$M$4&amp;":0(W)",IF(LEFT(P50,1)="L","0:"&amp;$M$4&amp;"(L)",IF(P50="","",P50)))</f>
        <v>3:0</v>
      </c>
      <c r="O11" s="36" t="str">
        <f>IF(RIGHT(P37,1)="W",$M$4&amp;":0(W)",IF(RIGHT(P37,1)="L","0:"&amp;$M$4&amp;"(L)",IF(P37="","",RIGHT(P37,1)&amp;":"&amp;LEFT(P37,1))))</f>
        <v>3:0</v>
      </c>
      <c r="P11" s="27" t="str">
        <f>IF(LEFT(P33,1)="W",$M$4&amp;":0(W)",IF(LEFT(P33,1)="L","0:"&amp;$M$4&amp;"(L)",IF(P33="","",P33)))</f>
        <v>3:1</v>
      </c>
      <c r="Q11" s="28" t="str">
        <f>IF(RIGHT(P47,1)="W",$M$4&amp;":0(W)",IF(RIGHT(P47,1)="L","0:"&amp;$M$4&amp;"(L)",IF(P47="","",RIGHT(P47,1)&amp;":"&amp;LEFT(P47,1))))</f>
        <v>0:3</v>
      </c>
      <c r="R11" s="37" t="str">
        <f>IF(LEFT(P42,1)="W",$M$4&amp;":0(W)",IF(LEFT(P42,1)="L","0:"&amp;$M$4&amp;"(L)",IF(P42="","",P42)))</f>
        <v>2:3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277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278</v>
      </c>
      <c r="E13" s="23"/>
      <c r="F13" s="69"/>
      <c r="G13" s="118">
        <v>3</v>
      </c>
      <c r="H13" s="112"/>
      <c r="I13" s="112"/>
      <c r="J13" s="115" t="s">
        <v>279</v>
      </c>
      <c r="K13" s="34">
        <f>IF(RIGHT(P49,1)="L",0,(IF(P49="","",(IF(RIGHT(P49,1)&gt;LEFT(P49,1),2,1)))))</f>
        <v>2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2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10</v>
      </c>
      <c r="T13" s="149"/>
      <c r="U13" s="96" t="s">
        <v>14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280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3:2</v>
      </c>
      <c r="L14" s="27" t="str">
        <f>IF(LEFT(P54,1)="W",$M$4&amp;":0(W)",IF(LEFT(P54,1)="L","0:"&amp;$M$4&amp;"(L)",IF(P54="","",P54)))</f>
        <v>1:3</v>
      </c>
      <c r="M14" s="94"/>
      <c r="N14" s="27" t="str">
        <f>IF(LEFT(P58,1)="W",$M$4&amp;":0(W)",IF(LEFT(P58,1)="L","0:"&amp;$M$4&amp;"(L)",IF(P58="","",P58)))</f>
        <v>3:1</v>
      </c>
      <c r="O14" s="29" t="str">
        <f>IF(LEFT(P34,1)="W",$M$4&amp;":0(W)",IF(LEFT(P34,1)="L","0:"&amp;$M$4&amp;"(L)",IF(P34="","",P34)))</f>
        <v>0:3</v>
      </c>
      <c r="P14" s="28" t="str">
        <f>IF(RIGHT(P48,1)="W",$M$4&amp;":0(W)",IF(RIGHT(P48,1)="L","0:"&amp;$M$4&amp;"(L)",IF(P48="","",RIGHT(P48,1)&amp;":"&amp;LEFT(P48,1))))</f>
        <v>3:2</v>
      </c>
      <c r="Q14" s="27" t="str">
        <f>IF(LEFT(P44,1)="W",$M$4&amp;":0(W)",IF(LEFT(P44,1)="L","0:"&amp;$M$4&amp;"(L)",IF(P44="","",P44)))</f>
        <v>0:3</v>
      </c>
      <c r="R14" s="30" t="str">
        <f>IF(RIGHT(P39,1)="W",$M$4&amp;":0(W)",IF(RIGHT(P39,1)="L","0:"&amp;$M$4&amp;"(L)",IF(P39="","",RIGHT(P39,1)&amp;":"&amp;LEFT(P39,1))))</f>
        <v>0:3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281</v>
      </c>
      <c r="K16" s="34">
        <f>IF(LEFT(P53,1)="L",0,(IF(P53="","",(IF(LEFT(P53,1)&gt;RIGHT(P53,1),2,1)))))</f>
        <v>2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1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9</v>
      </c>
      <c r="T16" s="149"/>
      <c r="U16" s="96" t="s">
        <v>16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3:0</v>
      </c>
      <c r="L17" s="28" t="str">
        <f>IF(RIGHT(P50,1)="W",$M$4&amp;":0(W)",IF(RIGHT(P50,1)="L","0:"&amp;$M$4&amp;"(L)",IF(P50="","",RIGHT(P50,1)&amp;":"&amp;LEFT(P50,1))))</f>
        <v>0:3</v>
      </c>
      <c r="M17" s="28" t="str">
        <f>IF(RIGHT(P58,1)="W",$M$4&amp;":0(W)",IF(RIGHT(P58,1)="L","0:"&amp;$M$4&amp;"(L)",IF(P58="","",RIGHT(P58,1)&amp;":"&amp;LEFT(P58,1))))</f>
        <v>1:3</v>
      </c>
      <c r="N17" s="94"/>
      <c r="O17" s="36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0:3</v>
      </c>
      <c r="Q17" s="28" t="str">
        <f>IF(RIGHT(P40,1)="W",$M$4&amp;":0(W)",IF(RIGHT(P40,1)="L","0:"&amp;$M$4&amp;"(L)",IF(P40="","",RIGHT(P40,1)&amp;":"&amp;LEFT(P40,1))))</f>
        <v>3:2</v>
      </c>
      <c r="R17" s="37" t="str">
        <f>IF(LEFT(P36,1)="W",$M$4&amp;":0(W)",IF(LEFT(P36,1)="L","0:"&amp;$M$4&amp;"(L)",IF(P36="","",P36)))</f>
        <v>0:3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282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2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11</v>
      </c>
      <c r="T19" s="149"/>
      <c r="U19" s="96" t="s">
        <v>12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2:3</v>
      </c>
      <c r="L20" s="27" t="str">
        <f>IF(LEFT(P37,1)="W",$M$4&amp;":0(W)",IF(LEFT(P37,1)="L","0:"&amp;$M$4&amp;"(L)",IF(P37="","",P37)))</f>
        <v>0:3</v>
      </c>
      <c r="M20" s="28" t="str">
        <f>IF(RIGHT(P34,1)="W",$M$4&amp;":0(W)",IF(RIGHT(P34,1)="L","0:"&amp;$M$4&amp;"(L)",IF(P34="","",RIGHT(P34,1)&amp;":"&amp;LEFT(P34,1))))</f>
        <v>3:0</v>
      </c>
      <c r="N20" s="27" t="str">
        <f>IF(LEFT(P46,1)="W",$M$4&amp;":0(W)",IF(LEFT(P46,1)="L","0:"&amp;$M$4&amp;"(L)",IF(P46="","",P46)))</f>
        <v>3:1</v>
      </c>
      <c r="O20" s="147"/>
      <c r="P20" s="27" t="str">
        <f>IF(LEFT(P59,1)="W",$M$4&amp;":0(W)",IF(LEFT(P59,1)="L","0:"&amp;$M$4&amp;"(L)",IF(P59="","",P59)))</f>
        <v>3:2</v>
      </c>
      <c r="Q20" s="27" t="str">
        <f>IF(LEFT(P51,1)="W",$M$4&amp;":0(W)",IF(LEFT(P51,1)="L","0:"&amp;$M$4&amp;"(L)",IF(P51="","",P51)))</f>
        <v>3:2</v>
      </c>
      <c r="R20" s="30" t="str">
        <f>IF(RIGHT(P56,1)="W",$M$4&amp;":0(W)",IF(RIGHT(P56,1)="L","0:"&amp;$M$4&amp;"(L)",IF(P56="","",RIGHT(P56,1)&amp;":"&amp;LEFT(P56,1))))</f>
        <v>1:3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283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1</v>
      </c>
      <c r="P22" s="145"/>
      <c r="Q22" s="24">
        <f>IF(RIGHT(P55,1)="L",0,(IF(P55="","",(IF(RIGHT(P55,1)&gt;LEFT(P55,1),2,1)))))</f>
        <v>1</v>
      </c>
      <c r="R22" s="26">
        <f>IF(LEFT(P52,1)="L",0,(IF(P52="","",(IF(LEFT(P52,1)&gt;RIGHT(P52,1),2,1)))))</f>
        <v>1</v>
      </c>
      <c r="S22" s="90">
        <f>IF((AND(COUNTIF(J7:J30,"&gt;""")&gt;2,COUNTIF(P33:P60,"&gt;""")&gt;0)),SUM(K22,L22,M22,N22,O22,P22,Q22,R22),"")</f>
        <v>8</v>
      </c>
      <c r="T22" s="149"/>
      <c r="U22" s="96" t="s">
        <v>17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1:3</v>
      </c>
      <c r="L23" s="28" t="str">
        <f>IF(RIGHT(P33,1)="W",$M$4&amp;":0(W)",IF(RIGHT(P33,1)="L","0:"&amp;$M$4&amp;"(L)",IF(P33="","",RIGHT(P33,1)&amp;":"&amp;LEFT(P33,1))))</f>
        <v>1:3</v>
      </c>
      <c r="M23" s="27" t="str">
        <f>IF(LEFT(P48,1)="W",$M$4&amp;":0(W)",IF(LEFT(P48,1)="L","0:"&amp;$M$4&amp;"(L)",IF(P48="","",P48)))</f>
        <v>2:3</v>
      </c>
      <c r="N23" s="28" t="str">
        <f>IF(RIGHT(P43,1)="W",$M$4&amp;":0(W)",IF(RIGHT(P43,1)="L","0:"&amp;$M$4&amp;"(L)",IF(P43="","",RIGHT(P43,1)&amp;":"&amp;LEFT(P43,1))))</f>
        <v>3:0</v>
      </c>
      <c r="O23" s="36" t="str">
        <f>IF(RIGHT(P59,1)="W",$M$4&amp;":0(W)",IF(RIGHT(P59,1)="L","0:"&amp;$M$4&amp;"(L)",IF(P59="","",RIGHT(P59,1)&amp;":"&amp;LEFT(P59,1))))</f>
        <v>2:3</v>
      </c>
      <c r="P23" s="94"/>
      <c r="Q23" s="28" t="str">
        <f>IF(RIGHT(P55,1)="W",$M$4&amp;":0(W)",IF(RIGHT(P55,1)="L","0:"&amp;$M$4&amp;"(L)",IF(P55="","",RIGHT(P55,1)&amp;":"&amp;LEFT(P55,1))))</f>
        <v>2:3</v>
      </c>
      <c r="R23" s="37" t="str">
        <f>IF(LEFT(P52,1)="W",$M$4&amp;":0(W)",IF(LEFT(P52,1)="L","0:"&amp;$M$4&amp;"(L)",IF(P52="","",P52)))</f>
        <v>2:3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284</v>
      </c>
      <c r="K25" s="34">
        <f>IF(RIGHT(P35,1)="L",0,(IF(P35="","",(IF(RIGHT(P35,1)&gt;LEFT(P35,1),2,1)))))</f>
        <v>2</v>
      </c>
      <c r="L25" s="24">
        <f>IF(LEFT(P47,1)="L",0,(IF(P47="","",(IF(LEFT(P47,1)&gt;RIGHT(P47,1),2,1)))))</f>
        <v>2</v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2</v>
      </c>
      <c r="Q25" s="145"/>
      <c r="R25" s="26">
        <f>IF(LEFT(P60,1)="L",0,(IF(P60="","",(IF(LEFT(P60,1)&gt;RIGHT(P60,1),2,1)))))</f>
        <v>1</v>
      </c>
      <c r="S25" s="90">
        <f>IF((AND(COUNTIF(J7:J30,"&gt;""")&gt;2,COUNTIF(P33:P60,"&gt;""")&gt;0)),SUM(K25,L25,M25,N25,O25,P25,Q25,R25),"")</f>
        <v>11</v>
      </c>
      <c r="T25" s="149"/>
      <c r="U25" s="96" t="s">
        <v>13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3:2</v>
      </c>
      <c r="L26" s="27" t="str">
        <f>IF(LEFT(P47)="W",$M$4&amp;":0(W)",IF(LEFT(P47,1)="L","0:"&amp;$M$4&amp;"(L)",IF(P47="","",P47)))</f>
        <v>3:0</v>
      </c>
      <c r="M26" s="28" t="str">
        <f>IF(RIGHT(P44,1)="W",$M$4&amp;":0(W)",IF(RIGHT(P44,1)="L","0:"&amp;$M$4&amp;"(L)",IF(P44="","",RIGHT(P44,1)&amp;":"&amp;LEFT(P44,1))))</f>
        <v>3:0</v>
      </c>
      <c r="N26" s="27" t="str">
        <f>IF(LEFT(P40,1)="W",$M$4&amp;":0(W)",IF(LEFT(P40,1)="L","0:"&amp;$M$4&amp;"(L)",IF(P40="","",P40)))</f>
        <v>2:3</v>
      </c>
      <c r="O26" s="36" t="str">
        <f>IF(RIGHT(P51,1)="W",$M$4&amp;":0(W)",IF(RIGHT(P51,1)="L","0:"&amp;$M$4&amp;"(L)",IF(P51="","",RIGHT(P51,1)&amp;":"&amp;LEFT(P51,1))))</f>
        <v>2:3</v>
      </c>
      <c r="P26" s="29" t="str">
        <f>IF(LEFT(P55,1)="W",$M$4&amp;":0(W)",IF(LEFT(P55,1)="L","0:"&amp;$M$4&amp;"(L)",IF(P55="","",P55)))</f>
        <v>3:2</v>
      </c>
      <c r="Q26" s="94"/>
      <c r="R26" s="37" t="str">
        <f>IF(LEFT(P60,1)="W",$M$4&amp;":0(W)",IF(LEFT(P60,1)="L","0:"&amp;$M$4&amp;"(L)",IF(P60="","",P60)))</f>
        <v>2:3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285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2</v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2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2</v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13</v>
      </c>
      <c r="T28" s="149"/>
      <c r="U28" s="96" t="s">
        <v>10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0:3</v>
      </c>
      <c r="L29" s="28" t="str">
        <f>IF(RIGHT(P42,1)="W",$M$4&amp;":0(W)",IF(RIGHT(P42,1)="L","0:"&amp;$M$4&amp;"(L)",IF(P42="","",RIGHT(P42,1)&amp;":"&amp;LEFT(P42,1))))</f>
        <v>3:2</v>
      </c>
      <c r="M29" s="27" t="str">
        <f>IF(LEFT(P39,1)="W",$M$4&amp;":0(W)",IF(LEFT(P39,1)="L","0:"&amp;$M$4&amp;"(L)",IF(P39="","",P39)))</f>
        <v>3:0</v>
      </c>
      <c r="N29" s="28" t="str">
        <f>IF(RIGHT(P36,1)="W",$M$4&amp;":0(W)",IF(RIGHT(P36,1)="L","0:"&amp;$M$4&amp;"(L)",IF(P36="","",RIGHT(P36,1)&amp;":"&amp;LEFT(P36,1))))</f>
        <v>3:0</v>
      </c>
      <c r="O29" s="29" t="str">
        <f>IF(LEFT(P56,1)="W",$M$4&amp;":0(W)",IF(LEFT(P56,1)="L","0:"&amp;$M$4&amp;"(L)",IF(P56="","",P56)))</f>
        <v>3:1</v>
      </c>
      <c r="P29" s="36" t="str">
        <f>IF(RIGHT(P52,1)="W",$M$4&amp;":0(W)",IF(RIGHT(P52,1)="L","0:"&amp;$M$4&amp;"(L)",IF(P52="","",RIGHT(P52,1)&amp;":"&amp;LEFT(P52,1))))</f>
        <v>3:2</v>
      </c>
      <c r="Q29" s="28" t="str">
        <f>IF(RIGHT(P60,1)="W",$M$4&amp;":0(W)",IF(RIGHT(P60,1)="L","0:"&amp;$M$4&amp;"(L)",IF(P60="","",RIGHT(P60,1)&amp;":"&amp;LEFT(P60,1))))</f>
        <v>3:2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24</v>
      </c>
      <c r="J33" s="52" t="str">
        <f>IF('B6'!Уч2="","",'B6'!Уч2)</f>
        <v>Шагиров Акежан+</v>
      </c>
      <c r="K33" s="53" t="str">
        <f t="shared" ref="K33:K60" si="0">"-"</f>
        <v>-</v>
      </c>
      <c r="L33" s="124" t="str">
        <f>IF('B6'!Уч6="","",'B6'!Уч6)</f>
        <v>Кожахмет Мейрам+</v>
      </c>
      <c r="M33" s="125"/>
      <c r="N33" s="125"/>
      <c r="O33" s="126"/>
      <c r="P33" s="54" t="s">
        <v>37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25</v>
      </c>
      <c r="J34" s="57" t="str">
        <f>IF('B6'!Уч3="","",'B6'!Уч3)</f>
        <v>Хамзин Рустем+</v>
      </c>
      <c r="K34" s="58" t="str">
        <f t="shared" si="0"/>
        <v>-</v>
      </c>
      <c r="L34" s="133" t="str">
        <f>IF('B6'!Уч5="","",'B6'!Уч5)</f>
        <v>Дьяченко Сергей+</v>
      </c>
      <c r="M34" s="134"/>
      <c r="N34" s="134"/>
      <c r="O34" s="135"/>
      <c r="P34" s="59" t="s">
        <v>39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30</v>
      </c>
      <c r="J35" s="61" t="str">
        <f>IF('B6'!Уч1="","",'B6'!Уч1)</f>
        <v>Балтабек Арыстан+</v>
      </c>
      <c r="K35" s="62" t="str">
        <f t="shared" si="0"/>
        <v>-</v>
      </c>
      <c r="L35" s="136" t="str">
        <f>IF('B6'!Уч7="","",'B6'!Уч7)</f>
        <v>Ибраймов Мухтар+</v>
      </c>
      <c r="M35" s="137"/>
      <c r="N35" s="137"/>
      <c r="O35" s="138"/>
      <c r="P35" s="63" t="s">
        <v>42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13</v>
      </c>
      <c r="J36" s="65" t="str">
        <f>IF('B6'!Уч4="","",'B6'!Уч4)</f>
        <v>Шаймагамбетов Еркин+</v>
      </c>
      <c r="K36" s="66" t="str">
        <f t="shared" si="0"/>
        <v>-</v>
      </c>
      <c r="L36" s="121" t="str">
        <f>IF('B6'!Уч8="","",'B6'!Уч8)</f>
        <v>Қанат Өрен+</v>
      </c>
      <c r="M36" s="122"/>
      <c r="N36" s="122"/>
      <c r="O36" s="123"/>
      <c r="P36" s="67" t="s">
        <v>39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24</v>
      </c>
      <c r="J37" s="52" t="str">
        <f>IF('B6'!Уч5="","",'B6'!Уч5)</f>
        <v>Дьяченко Сергей+</v>
      </c>
      <c r="K37" s="53" t="str">
        <f t="shared" si="0"/>
        <v>-</v>
      </c>
      <c r="L37" s="124" t="str">
        <f>IF('B6'!Уч2="","",'B6'!Уч2)</f>
        <v>Шагиров Акежан+</v>
      </c>
      <c r="M37" s="125"/>
      <c r="N37" s="125"/>
      <c r="O37" s="126"/>
      <c r="P37" s="54" t="s">
        <v>39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30</v>
      </c>
      <c r="J38" s="57" t="str">
        <f>IF('B6'!Уч6="","",'B6'!Уч6)</f>
        <v>Кожахмет Мейрам+</v>
      </c>
      <c r="K38" s="58" t="str">
        <f t="shared" si="0"/>
        <v>-</v>
      </c>
      <c r="L38" s="133" t="str">
        <f>IF('B6'!Уч1="","",'B6'!Уч1)</f>
        <v>Балтабек Арыстан+</v>
      </c>
      <c r="M38" s="134"/>
      <c r="N38" s="134"/>
      <c r="O38" s="135"/>
      <c r="P38" s="59" t="s">
        <v>41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15</v>
      </c>
      <c r="J39" s="61" t="str">
        <f>IF('B6'!Уч8="","",'B6'!Уч8)</f>
        <v>Қанат Өрен+</v>
      </c>
      <c r="K39" s="62" t="str">
        <f t="shared" si="0"/>
        <v>-</v>
      </c>
      <c r="L39" s="136" t="str">
        <f>IF('B6'!Уч3="","",'B6'!Уч3)</f>
        <v>Хамзин Рустем+</v>
      </c>
      <c r="M39" s="137"/>
      <c r="N39" s="137"/>
      <c r="O39" s="138"/>
      <c r="P39" s="63" t="s">
        <v>35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23</v>
      </c>
      <c r="J40" s="65" t="str">
        <f>IF('B6'!Уч7="","",'B6'!Уч7)</f>
        <v>Ибраймов Мухтар+</v>
      </c>
      <c r="K40" s="66" t="str">
        <f t="shared" si="0"/>
        <v>-</v>
      </c>
      <c r="L40" s="121" t="str">
        <f>IF('B6'!Уч4="","",'B6'!Уч4)</f>
        <v>Шаймагамбетов Еркин+</v>
      </c>
      <c r="M40" s="122"/>
      <c r="N40" s="122"/>
      <c r="O40" s="123"/>
      <c r="P40" s="67" t="s">
        <v>42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30</v>
      </c>
      <c r="J41" s="52" t="str">
        <f>IF('B6'!Уч1="","",'B6'!Уч1)</f>
        <v>Балтабек Арыстан+</v>
      </c>
      <c r="K41" s="53" t="str">
        <f t="shared" si="0"/>
        <v>-</v>
      </c>
      <c r="L41" s="124" t="str">
        <f>IF('B6'!Уч5="","",'B6'!Уч5)</f>
        <v>Дьяченко Сергей+</v>
      </c>
      <c r="M41" s="125"/>
      <c r="N41" s="125"/>
      <c r="O41" s="126"/>
      <c r="P41" s="54" t="s">
        <v>38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15</v>
      </c>
      <c r="J42" s="57" t="str">
        <f>IF('B6'!Уч2="","",'B6'!Уч2)</f>
        <v>Шагиров Акежан+</v>
      </c>
      <c r="K42" s="58" t="str">
        <f t="shared" si="0"/>
        <v>-</v>
      </c>
      <c r="L42" s="133" t="str">
        <f>IF('B6'!Уч8="","",'B6'!Уч8)</f>
        <v>Қанат Өрен+</v>
      </c>
      <c r="M42" s="134"/>
      <c r="N42" s="134"/>
      <c r="O42" s="135"/>
      <c r="P42" s="59" t="s">
        <v>42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27</v>
      </c>
      <c r="J43" s="61" t="str">
        <f>IF('B6'!Уч4="","",'B6'!Уч4)</f>
        <v>Шаймагамбетов Еркин+</v>
      </c>
      <c r="K43" s="62" t="str">
        <f t="shared" si="0"/>
        <v>-</v>
      </c>
      <c r="L43" s="136" t="str">
        <f>IF('B6'!Уч6="","",'B6'!Уч6)</f>
        <v>Кожахмет Мейрам+</v>
      </c>
      <c r="M43" s="137"/>
      <c r="N43" s="137"/>
      <c r="O43" s="138"/>
      <c r="P43" s="63" t="s">
        <v>39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23</v>
      </c>
      <c r="J44" s="65" t="str">
        <f>IF('B6'!Уч3="","",'B6'!Уч3)</f>
        <v>Хамзин Рустем+</v>
      </c>
      <c r="K44" s="66" t="str">
        <f t="shared" si="0"/>
        <v>-</v>
      </c>
      <c r="L44" s="121" t="str">
        <f>IF('B6'!Уч7="","",'B6'!Уч7)</f>
        <v>Ибраймов Мухтар+</v>
      </c>
      <c r="M44" s="122"/>
      <c r="N44" s="122"/>
      <c r="O44" s="123"/>
      <c r="P44" s="67" t="s">
        <v>39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22</v>
      </c>
      <c r="J45" s="52" t="str">
        <f>IF('B6'!Уч8="","",'B6'!Уч8)</f>
        <v>Қанат Өрен+</v>
      </c>
      <c r="K45" s="53" t="str">
        <f t="shared" si="0"/>
        <v>-</v>
      </c>
      <c r="L45" s="124" t="str">
        <f>IF('B6'!Уч1="","",'B6'!Уч1)</f>
        <v>Балтабек Арыстан+</v>
      </c>
      <c r="M45" s="125"/>
      <c r="N45" s="125"/>
      <c r="O45" s="126"/>
      <c r="P45" s="54" t="s">
        <v>39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27</v>
      </c>
      <c r="J46" s="57" t="str">
        <f>IF('B6'!Уч5="","",'B6'!Уч5)</f>
        <v>Дьяченко Сергей+</v>
      </c>
      <c r="K46" s="58" t="str">
        <f t="shared" si="0"/>
        <v>-</v>
      </c>
      <c r="L46" s="133" t="str">
        <f>IF('B6'!Уч4="","",'B6'!Уч4)</f>
        <v>Шаймагамбетов Еркин+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15</v>
      </c>
      <c r="J47" s="61" t="str">
        <f>IF('B6'!Уч7="","",'B6'!Уч7)</f>
        <v>Ибраймов Мухтар+</v>
      </c>
      <c r="K47" s="62" t="str">
        <f t="shared" si="0"/>
        <v>-</v>
      </c>
      <c r="L47" s="136" t="str">
        <f>IF('B6'!Уч2="","",'B6'!Уч2)</f>
        <v>Шагиров Акежан+</v>
      </c>
      <c r="M47" s="137"/>
      <c r="N47" s="137"/>
      <c r="O47" s="138"/>
      <c r="P47" s="63" t="s">
        <v>35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30</v>
      </c>
      <c r="J48" s="65" t="str">
        <f>IF('B6'!Уч6="","",'B6'!Уч6)</f>
        <v>Кожахмет Мейрам+</v>
      </c>
      <c r="K48" s="66" t="str">
        <f t="shared" si="0"/>
        <v>-</v>
      </c>
      <c r="L48" s="121" t="str">
        <f>IF('B6'!Уч3="","",'B6'!Уч3)</f>
        <v>Хамзин Рустем+</v>
      </c>
      <c r="M48" s="122"/>
      <c r="N48" s="122"/>
      <c r="O48" s="123"/>
      <c r="P48" s="67" t="s">
        <v>42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13</v>
      </c>
      <c r="J49" s="52" t="str">
        <f>IF('B6'!Уч1="","",'B6'!Уч1)</f>
        <v>Балтабек Арыстан+</v>
      </c>
      <c r="K49" s="53" t="str">
        <f t="shared" si="0"/>
        <v>-</v>
      </c>
      <c r="L49" s="124" t="str">
        <f>IF('B6'!Уч3="","",'B6'!Уч3)</f>
        <v>Хамзин Рустем+</v>
      </c>
      <c r="M49" s="125"/>
      <c r="N49" s="125"/>
      <c r="O49" s="126"/>
      <c r="P49" s="54" t="s">
        <v>42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22</v>
      </c>
      <c r="J50" s="57" t="str">
        <f>IF('B6'!Уч2="","",'B6'!Уч2)</f>
        <v>Шагиров Акежан+</v>
      </c>
      <c r="K50" s="58" t="str">
        <f t="shared" si="0"/>
        <v>-</v>
      </c>
      <c r="L50" s="133" t="str">
        <f>IF('B6'!Уч4="","",'B6'!Уч4)</f>
        <v>Шаймагамбетов Еркин+</v>
      </c>
      <c r="M50" s="134"/>
      <c r="N50" s="134"/>
      <c r="O50" s="135"/>
      <c r="P50" s="59" t="s">
        <v>35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27</v>
      </c>
      <c r="J51" s="61" t="str">
        <f>IF('B6'!Уч5="","",'B6'!Уч5)</f>
        <v>Дьяченко Сергей+</v>
      </c>
      <c r="K51" s="62" t="str">
        <f t="shared" si="0"/>
        <v>-</v>
      </c>
      <c r="L51" s="136" t="str">
        <f>IF('B6'!Уч7="","",'B6'!Уч7)</f>
        <v>Ибраймов Мухтар+</v>
      </c>
      <c r="M51" s="137"/>
      <c r="N51" s="137"/>
      <c r="O51" s="138"/>
      <c r="P51" s="63" t="s">
        <v>38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27</v>
      </c>
      <c r="J52" s="65" t="str">
        <f>IF('B6'!Уч6="","",'B6'!Уч6)</f>
        <v>Кожахмет Мейрам+</v>
      </c>
      <c r="K52" s="66" t="str">
        <f t="shared" si="0"/>
        <v>-</v>
      </c>
      <c r="L52" s="121" t="str">
        <f>IF('B6'!Уч8="","",'B6'!Уч8)</f>
        <v>Қанат Өрен+</v>
      </c>
      <c r="M52" s="122"/>
      <c r="N52" s="122"/>
      <c r="O52" s="123"/>
      <c r="P52" s="67" t="s">
        <v>42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13</v>
      </c>
      <c r="J53" s="52" t="str">
        <f>IF('B6'!Уч4="","",'B6'!Уч4)</f>
        <v>Шаймагамбетов Еркин+</v>
      </c>
      <c r="K53" s="53" t="str">
        <f t="shared" si="0"/>
        <v>-</v>
      </c>
      <c r="L53" s="124" t="str">
        <f>IF('B6'!Уч1="","",'B6'!Уч1)</f>
        <v>Балтабек Арыстан+</v>
      </c>
      <c r="M53" s="125"/>
      <c r="N53" s="125"/>
      <c r="O53" s="126"/>
      <c r="P53" s="54" t="s">
        <v>35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27</v>
      </c>
      <c r="J54" s="57" t="str">
        <f>IF('B6'!Уч3="","",'B6'!Уч3)</f>
        <v>Хамзин Рустем+</v>
      </c>
      <c r="K54" s="58" t="str">
        <f t="shared" si="0"/>
        <v>-</v>
      </c>
      <c r="L54" s="133" t="str">
        <f>IF('B6'!Уч2="","",'B6'!Уч2)</f>
        <v>Шагиров Акежан+</v>
      </c>
      <c r="M54" s="134"/>
      <c r="N54" s="134"/>
      <c r="O54" s="135"/>
      <c r="P54" s="59" t="s">
        <v>41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13</v>
      </c>
      <c r="J55" s="61" t="str">
        <f>IF('B6'!Уч7="","",'B6'!Уч7)</f>
        <v>Ибраймов Мухтар+</v>
      </c>
      <c r="K55" s="62" t="str">
        <f t="shared" si="0"/>
        <v>-</v>
      </c>
      <c r="L55" s="136" t="str">
        <f>IF('B6'!Уч6="","",'B6'!Уч6)</f>
        <v>Кожахмет Мейрам+</v>
      </c>
      <c r="M55" s="137"/>
      <c r="N55" s="137"/>
      <c r="O55" s="138"/>
      <c r="P55" s="63" t="s">
        <v>38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16</v>
      </c>
      <c r="J56" s="65" t="str">
        <f>IF('B6'!Уч8="","",'B6'!Уч8)</f>
        <v>Қанат Өрен+</v>
      </c>
      <c r="K56" s="66" t="str">
        <f t="shared" si="0"/>
        <v>-</v>
      </c>
      <c r="L56" s="121" t="str">
        <f>IF('B6'!Уч5="","",'B6'!Уч5)</f>
        <v>Дьяченко Сергей+</v>
      </c>
      <c r="M56" s="122"/>
      <c r="N56" s="122"/>
      <c r="O56" s="123"/>
      <c r="P56" s="67" t="s">
        <v>37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27</v>
      </c>
      <c r="J57" s="52" t="str">
        <f>IF('B6'!Уч1="","",'B6'!Уч1)</f>
        <v>Балтабек Арыстан+</v>
      </c>
      <c r="K57" s="53" t="str">
        <f t="shared" si="0"/>
        <v>-</v>
      </c>
      <c r="L57" s="124" t="str">
        <f>IF('B6'!Уч2="","",'B6'!Уч2)</f>
        <v>Шагиров Акежан+</v>
      </c>
      <c r="M57" s="125"/>
      <c r="N57" s="125"/>
      <c r="O57" s="126"/>
      <c r="P57" s="54" t="s">
        <v>39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13</v>
      </c>
      <c r="J58" s="57" t="str">
        <f>IF('B6'!Уч3="","",'B6'!Уч3)</f>
        <v>Хамзин Рустем+</v>
      </c>
      <c r="K58" s="58" t="str">
        <f t="shared" si="0"/>
        <v>-</v>
      </c>
      <c r="L58" s="133" t="str">
        <f>IF('B6'!Уч4="","",'B6'!Уч4)</f>
        <v>Шаймагамбетов Еркин+</v>
      </c>
      <c r="M58" s="134"/>
      <c r="N58" s="134"/>
      <c r="O58" s="135"/>
      <c r="P58" s="59" t="s">
        <v>37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24</v>
      </c>
      <c r="J59" s="61" t="str">
        <f>IF('B6'!Уч5="","",'B6'!Уч5)</f>
        <v>Дьяченко Сергей+</v>
      </c>
      <c r="K59" s="62" t="str">
        <f t="shared" si="0"/>
        <v>-</v>
      </c>
      <c r="L59" s="136" t="str">
        <f>IF('B6'!Уч6="","",'B6'!Уч6)</f>
        <v>Кожахмет Мейрам+</v>
      </c>
      <c r="M59" s="137"/>
      <c r="N59" s="137"/>
      <c r="O59" s="138"/>
      <c r="P59" s="63" t="s">
        <v>38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9</v>
      </c>
      <c r="J60" s="65" t="str">
        <f>IF('B6'!Уч7="","",'B6'!Уч7)</f>
        <v>Ибраймов Мухтар+</v>
      </c>
      <c r="K60" s="66" t="str">
        <f t="shared" si="0"/>
        <v>-</v>
      </c>
      <c r="L60" s="121" t="str">
        <f>IF('B6'!Уч8="","",'B6'!Уч8)</f>
        <v>Қанат Өрен+</v>
      </c>
      <c r="M60" s="122"/>
      <c r="N60" s="122"/>
      <c r="O60" s="123"/>
      <c r="P60" s="67" t="s">
        <v>42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792" priority="6">
      <formula>$S$35="сыграна"</formula>
    </cfRule>
  </conditionalFormatting>
  <conditionalFormatting sqref="I36:Q36">
    <cfRule type="expression" dxfId="2791" priority="7">
      <formula>$S$36="сыграна"</formula>
    </cfRule>
  </conditionalFormatting>
  <conditionalFormatting sqref="I37:Q37">
    <cfRule type="expression" dxfId="2790" priority="8">
      <formula>$S$37="сыграна"</formula>
    </cfRule>
  </conditionalFormatting>
  <conditionalFormatting sqref="I38:Q38">
    <cfRule type="expression" dxfId="2789" priority="9">
      <formula>$S$38="сыграна"</formula>
    </cfRule>
  </conditionalFormatting>
  <conditionalFormatting sqref="I39:Q39">
    <cfRule type="expression" dxfId="2788" priority="10">
      <formula>$S$39="сыграна"</formula>
    </cfRule>
  </conditionalFormatting>
  <conditionalFormatting sqref="I40:Q40">
    <cfRule type="expression" dxfId="2787" priority="11">
      <formula>$S$40="сыграна"</formula>
    </cfRule>
  </conditionalFormatting>
  <conditionalFormatting sqref="I41:Q41">
    <cfRule type="expression" dxfId="2786" priority="12">
      <formula>$S$41="сыграна"</formula>
    </cfRule>
  </conditionalFormatting>
  <conditionalFormatting sqref="I42:Q42">
    <cfRule type="expression" dxfId="2785" priority="13">
      <formula>$S$42="сыграна"</formula>
    </cfRule>
  </conditionalFormatting>
  <conditionalFormatting sqref="I43:Q43">
    <cfRule type="expression" dxfId="2784" priority="14">
      <formula>$S$43="сыграна"</formula>
    </cfRule>
  </conditionalFormatting>
  <conditionalFormatting sqref="I46:Q46">
    <cfRule type="expression" dxfId="2783" priority="17">
      <formula>$S$46="сыграна"</formula>
    </cfRule>
  </conditionalFormatting>
  <conditionalFormatting sqref="I47:Q47">
    <cfRule type="expression" dxfId="2782" priority="18">
      <formula>$S$47="сыграна"</formula>
    </cfRule>
  </conditionalFormatting>
  <conditionalFormatting sqref="I48:Q48">
    <cfRule type="expression" dxfId="2781" priority="19">
      <formula>$S$48="сыграна"</formula>
    </cfRule>
  </conditionalFormatting>
  <conditionalFormatting sqref="I49:Q49">
    <cfRule type="expression" dxfId="2780" priority="20">
      <formula>$S$49="сыграна"</formula>
    </cfRule>
  </conditionalFormatting>
  <conditionalFormatting sqref="I50:Q50">
    <cfRule type="expression" dxfId="2779" priority="21">
      <formula>$S$50="сыграна"</formula>
    </cfRule>
  </conditionalFormatting>
  <conditionalFormatting sqref="I51:Q51">
    <cfRule type="expression" dxfId="2778" priority="22">
      <formula>$S$51="сыграна"</formula>
    </cfRule>
  </conditionalFormatting>
  <conditionalFormatting sqref="I52:Q52">
    <cfRule type="expression" dxfId="2777" priority="23">
      <formula>$S$52="сыграна"</formula>
    </cfRule>
  </conditionalFormatting>
  <conditionalFormatting sqref="I53:Q53">
    <cfRule type="expression" dxfId="2776" priority="24">
      <formula>$S$53="сыграна"</formula>
    </cfRule>
  </conditionalFormatting>
  <conditionalFormatting sqref="I54:Q54">
    <cfRule type="expression" dxfId="2775" priority="25">
      <formula>$S$54="сыграна"</formula>
    </cfRule>
  </conditionalFormatting>
  <conditionalFormatting sqref="I55:Q55">
    <cfRule type="expression" dxfId="2774" priority="26">
      <formula>$S$55="сыграна"</formula>
    </cfRule>
  </conditionalFormatting>
  <conditionalFormatting sqref="I33:R33 P10:P12 L22:L24">
    <cfRule type="expression" dxfId="2773" priority="31">
      <formula>$S$33="встреча играется"</formula>
    </cfRule>
  </conditionalFormatting>
  <conditionalFormatting sqref="I33:R33">
    <cfRule type="expression" dxfId="2772" priority="4">
      <formula>$S$33="сыграна"</formula>
    </cfRule>
  </conditionalFormatting>
  <conditionalFormatting sqref="I34:R34 O13:O15 M19:M21">
    <cfRule type="expression" dxfId="2771" priority="32">
      <formula>$S$34="встреча играется"</formula>
    </cfRule>
  </conditionalFormatting>
  <conditionalFormatting sqref="I34:R34">
    <cfRule type="expression" dxfId="2770" priority="5">
      <formula>$S$34="сыграна"</formula>
    </cfRule>
  </conditionalFormatting>
  <conditionalFormatting sqref="I35:R35 Q7:Q9 K25:K27">
    <cfRule type="expression" dxfId="2769" priority="33">
      <formula>$S$35="встреча играется"</formula>
    </cfRule>
  </conditionalFormatting>
  <conditionalFormatting sqref="I36:R36 R16:R18 N28:N30">
    <cfRule type="expression" dxfId="2768" priority="34">
      <formula>$S$36="встреча играется"</formula>
    </cfRule>
  </conditionalFormatting>
  <conditionalFormatting sqref="I37:R37 O10:O12 L19:L21">
    <cfRule type="expression" dxfId="2767" priority="35">
      <formula>$S$37="встреча играется"</formula>
    </cfRule>
  </conditionalFormatting>
  <conditionalFormatting sqref="I38:R38 P7:P9 K22:K24">
    <cfRule type="expression" dxfId="2766" priority="36">
      <formula>$S$38="встреча играется"</formula>
    </cfRule>
  </conditionalFormatting>
  <conditionalFormatting sqref="I39:R39 R13:R15 M28:M30">
    <cfRule type="expression" dxfId="2765" priority="37">
      <formula>$S$39="встреча играется"</formula>
    </cfRule>
  </conditionalFormatting>
  <conditionalFormatting sqref="I40:R40 Q16:Q18 N25:N27">
    <cfRule type="expression" dxfId="2764" priority="38">
      <formula>$S$40="встреча играется"</formula>
    </cfRule>
  </conditionalFormatting>
  <conditionalFormatting sqref="I41:R41 O7:O9 K19:K21">
    <cfRule type="expression" dxfId="2763" priority="39">
      <formula>$S$41="встреча играется"</formula>
    </cfRule>
  </conditionalFormatting>
  <conditionalFormatting sqref="I42:R42 R10:R12 L28:L30">
    <cfRule type="expression" dxfId="2762" priority="40">
      <formula>$S$42="встреча играется"</formula>
    </cfRule>
  </conditionalFormatting>
  <conditionalFormatting sqref="I43:R43 P16:P18 N22:N24">
    <cfRule type="expression" dxfId="2761" priority="41">
      <formula>$S$43="встреча играется"</formula>
    </cfRule>
  </conditionalFormatting>
  <conditionalFormatting sqref="I44:R44 Q13:Q15 M25:M27">
    <cfRule type="expression" dxfId="2760" priority="42">
      <formula>$S$44="встреча играется"</formula>
    </cfRule>
  </conditionalFormatting>
  <conditionalFormatting sqref="I44:R44">
    <cfRule type="expression" dxfId="2759" priority="15">
      <formula>$S$44="сыграна"</formula>
    </cfRule>
  </conditionalFormatting>
  <conditionalFormatting sqref="I45:R45 R7:R9 K28:K30">
    <cfRule type="expression" dxfId="2758" priority="43">
      <formula>$S$45="встреча играется"</formula>
    </cfRule>
  </conditionalFormatting>
  <conditionalFormatting sqref="I45:R45">
    <cfRule type="expression" dxfId="2757" priority="16">
      <formula>$S$45="сыграна"</formula>
    </cfRule>
  </conditionalFormatting>
  <conditionalFormatting sqref="I46:R46 O16:O18 N19:N21">
    <cfRule type="expression" dxfId="2756" priority="44">
      <formula>$S$46="встреча играется"</formula>
    </cfRule>
  </conditionalFormatting>
  <conditionalFormatting sqref="I47:R47 Q10:Q12 L25:L27">
    <cfRule type="expression" dxfId="2755" priority="45">
      <formula>$S$47="встреча играется"</formula>
    </cfRule>
  </conditionalFormatting>
  <conditionalFormatting sqref="I48:R48 P13:P15 M22:M24">
    <cfRule type="expression" dxfId="2754" priority="46">
      <formula>$S$48="встреча играется"</formula>
    </cfRule>
  </conditionalFormatting>
  <conditionalFormatting sqref="I49:R49 M7:M9 K13:K15">
    <cfRule type="expression" dxfId="2753" priority="47">
      <formula>$S$49="встреча играется"</formula>
    </cfRule>
  </conditionalFormatting>
  <conditionalFormatting sqref="I50:R50 N10:N12 L16:L18">
    <cfRule type="expression" dxfId="2752" priority="48">
      <formula>$S$50="встреча играется"</formula>
    </cfRule>
  </conditionalFormatting>
  <conditionalFormatting sqref="I51:R51 Q19:Q21 O25:O27">
    <cfRule type="expression" dxfId="2751" priority="49">
      <formula>$S$51="встреча играется"</formula>
    </cfRule>
  </conditionalFormatting>
  <conditionalFormatting sqref="I52:R52 R22:R24 P28:P30">
    <cfRule type="expression" dxfId="2750" priority="50">
      <formula>$S$52="встреча играется"</formula>
    </cfRule>
  </conditionalFormatting>
  <conditionalFormatting sqref="I53:R53 N7:N9 K16:K18">
    <cfRule type="expression" dxfId="2749" priority="51">
      <formula>$S$53="встреча играется"</formula>
    </cfRule>
  </conditionalFormatting>
  <conditionalFormatting sqref="I54:R54 M10:M12 L13:L15">
    <cfRule type="expression" dxfId="2748" priority="52">
      <formula>$S$54="встреча играется"</formula>
    </cfRule>
  </conditionalFormatting>
  <conditionalFormatting sqref="I55:R55 Q22:Q24 P25:P27">
    <cfRule type="expression" dxfId="2747" priority="27">
      <formula>$S$55="встреча играется"</formula>
    </cfRule>
  </conditionalFormatting>
  <conditionalFormatting sqref="I56:R56 R19:R21 O28:O30">
    <cfRule type="expression" dxfId="2746" priority="53">
      <formula>$S$56="встреча играется"</formula>
    </cfRule>
  </conditionalFormatting>
  <conditionalFormatting sqref="I56:R56">
    <cfRule type="expression" dxfId="2745" priority="3">
      <formula>$S$56="сыграна"</formula>
    </cfRule>
  </conditionalFormatting>
  <conditionalFormatting sqref="I57:R57 L7:L9 K10:K12">
    <cfRule type="expression" dxfId="2744" priority="54">
      <formula>$S$57="встреча играется"</formula>
    </cfRule>
  </conditionalFormatting>
  <conditionalFormatting sqref="I57:R57">
    <cfRule type="expression" dxfId="2743" priority="2">
      <formula>$S$57="сыграна"</formula>
    </cfRule>
  </conditionalFormatting>
  <conditionalFormatting sqref="I58:R58 N13:N15 M16:M18">
    <cfRule type="expression" dxfId="2742" priority="55">
      <formula>$S$58="встреча играется"</formula>
    </cfRule>
  </conditionalFormatting>
  <conditionalFormatting sqref="I58:R58">
    <cfRule type="expression" dxfId="2741" priority="28">
      <formula>$S$58="сыграна"</formula>
    </cfRule>
  </conditionalFormatting>
  <conditionalFormatting sqref="I59:R59 P19:P21 O22:O24">
    <cfRule type="expression" dxfId="2740" priority="56">
      <formula>$S$59="встреча играется"</formula>
    </cfRule>
  </conditionalFormatting>
  <conditionalFormatting sqref="I59:R59">
    <cfRule type="expression" dxfId="2739" priority="29">
      <formula>$S$59="сыграна"</formula>
    </cfRule>
  </conditionalFormatting>
  <conditionalFormatting sqref="I60:R60 R25:R27 Q28:Q30">
    <cfRule type="expression" dxfId="2738" priority="57">
      <formula>$S$60="встреча играется"</formula>
    </cfRule>
  </conditionalFormatting>
  <conditionalFormatting sqref="I60:R60">
    <cfRule type="expression" dxfId="2737" priority="30">
      <formula>$S$60="сыграна"</formula>
    </cfRule>
  </conditionalFormatting>
  <conditionalFormatting sqref="J7:J30">
    <cfRule type="endsWith" dxfId="2736" priority="1" operator="endsWith" text="+">
      <formula>RIGHT((J7),LEN("+"))=("+")</formula>
    </cfRule>
  </conditionalFormatting>
  <dataValidations count="1">
    <dataValidation type="list" allowBlank="1" sqref="P33:P60" xr:uid="{00000000-0002-0000-1000-000000000000}">
      <formula1>'B6'!Список_счета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286</v>
      </c>
      <c r="E7" s="23"/>
      <c r="F7" s="69"/>
      <c r="G7" s="141">
        <v>1</v>
      </c>
      <c r="H7" s="112"/>
      <c r="I7" s="112"/>
      <c r="J7" s="115" t="s">
        <v>287</v>
      </c>
      <c r="K7" s="144"/>
      <c r="L7" s="24">
        <f>IF(LEFT(P57,1)="L",0,(IF(P57="","",(IF(LEFT(P57,1)&gt;RIGHT(P57,1),2,1)))))</f>
        <v>2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14</v>
      </c>
      <c r="T7" s="149"/>
      <c r="U7" s="96" t="s">
        <v>10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288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3:2</v>
      </c>
      <c r="M8" s="27" t="str">
        <f>IF(LEFT(P49,1)="W",$M$4&amp;":0(W)",IF(LEFT(P49,1)="L","0:"&amp;$M$4&amp;"(L)",IF(P49="","",P49)))</f>
        <v>3:2</v>
      </c>
      <c r="N8" s="28" t="str">
        <f>IF(RIGHT(P53,1)="W",$M$4&amp;":0(W)",IF(RIGHT(P53,1)="L","0:"&amp;$M$4&amp;"(L)",IF(P53="","",RIGHT(P53,1)&amp;":"&amp;LEFT(P53,1))))</f>
        <v>3:0</v>
      </c>
      <c r="O8" s="29" t="str">
        <f>IF(LEFT(P41,1)="W",$M$4&amp;":0(W)",IF(LEFT(P41,1)="L","0:"&amp;$M$4&amp;"(L)",IF(P41="","",P41)))</f>
        <v>3:0</v>
      </c>
      <c r="P8" s="28" t="str">
        <f>IF(RIGHT(P38,1)="W",$M$4&amp;":0(W)",IF(RIGHT(P38,1)="L","0:"&amp;$M$4&amp;"(L)",IF(P38="","",RIGHT(P38,1)&amp;":"&amp;LEFT(P38,1))))</f>
        <v>3:0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>3:1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289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290</v>
      </c>
      <c r="E10" s="23"/>
      <c r="F10" s="69"/>
      <c r="G10" s="118">
        <v>2</v>
      </c>
      <c r="H10" s="112" t="s">
        <v>22</v>
      </c>
      <c r="I10" s="112"/>
      <c r="J10" s="115" t="s">
        <v>291</v>
      </c>
      <c r="K10" s="34">
        <f>IF(RIGHT(P57,1)="L",0,(IF(P57="","",(IF(RIGHT(P57,1)&gt;LEFT(P57,1),2,1)))))</f>
        <v>1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2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13</v>
      </c>
      <c r="T10" s="149"/>
      <c r="U10" s="96" t="s">
        <v>11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292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2:3</v>
      </c>
      <c r="L11" s="94"/>
      <c r="M11" s="28" t="str">
        <f>IF(RIGHT(P54,1)="W",$M$4&amp;":0(W)",IF(RIGHT(P54,1)="L","0:"&amp;$M$4&amp;"(L)",IF(P54="","",RIGHT(P54,1)&amp;":"&amp;LEFT(P54,1))))</f>
        <v>3:0</v>
      </c>
      <c r="N11" s="27" t="str">
        <f>IF(LEFT(P50,1)="W",$M$4&amp;":0(W)",IF(LEFT(P50,1)="L","0:"&amp;$M$4&amp;"(L)",IF(P50="","",P50)))</f>
        <v>3:0</v>
      </c>
      <c r="O11" s="36" t="str">
        <f>IF(RIGHT(P37,1)="W",$M$4&amp;":0(W)",IF(RIGHT(P37,1)="L","0:"&amp;$M$4&amp;"(L)",IF(P37="","",RIGHT(P37,1)&amp;":"&amp;LEFT(P37,1))))</f>
        <v>3:1</v>
      </c>
      <c r="P11" s="27" t="str">
        <f>IF(LEFT(P33,1)="W",$M$4&amp;":0(W)",IF(LEFT(P33,1)="L","0:"&amp;$M$4&amp;"(L)",IF(P33="","",P33)))</f>
        <v>3:0</v>
      </c>
      <c r="Q11" s="28" t="str">
        <f>IF(RIGHT(P47,1)="W",$M$4&amp;":0(W)",IF(RIGHT(P47,1)="L","0:"&amp;$M$4&amp;"(L)",IF(P47="","",RIGHT(P47,1)&amp;":"&amp;LEFT(P47,1))))</f>
        <v>3:0</v>
      </c>
      <c r="R11" s="37" t="str">
        <f>IF(LEFT(P42,1)="W",$M$4&amp;":0(W)",IF(LEFT(P42,1)="L","0:"&amp;$M$4&amp;"(L)",IF(P42="","",P42)))</f>
        <v>3:0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293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294</v>
      </c>
      <c r="E13" s="23"/>
      <c r="F13" s="69"/>
      <c r="G13" s="118">
        <v>3</v>
      </c>
      <c r="H13" s="112"/>
      <c r="I13" s="112"/>
      <c r="J13" s="115" t="s">
        <v>295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9</v>
      </c>
      <c r="T13" s="149"/>
      <c r="U13" s="96" t="s">
        <v>14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296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2:3</v>
      </c>
      <c r="L14" s="27" t="str">
        <f>IF(LEFT(P54,1)="W",$M$4&amp;":0(W)",IF(LEFT(P54,1)="L","0:"&amp;$M$4&amp;"(L)",IF(P54="","",P54)))</f>
        <v>0:3</v>
      </c>
      <c r="M14" s="94"/>
      <c r="N14" s="27" t="str">
        <f>IF(LEFT(P58,1)="W",$M$4&amp;":0(W)",IF(LEFT(P58,1)="L","0:"&amp;$M$4&amp;"(L)",IF(P58="","",P58)))</f>
        <v>0:3</v>
      </c>
      <c r="O14" s="29" t="str">
        <f>IF(LEFT(P34,1)="W",$M$4&amp;":0(W)",IF(LEFT(P34,1)="L","0:"&amp;$M$4&amp;"(L)",IF(P34="","",P34)))</f>
        <v>2:3</v>
      </c>
      <c r="P14" s="28" t="str">
        <f>IF(RIGHT(P48,1)="W",$M$4&amp;":0(W)",IF(RIGHT(P48,1)="L","0:"&amp;$M$4&amp;"(L)",IF(P48="","",RIGHT(P48,1)&amp;":"&amp;LEFT(P48,1))))</f>
        <v>3:2</v>
      </c>
      <c r="Q14" s="27" t="str">
        <f>IF(LEFT(P44,1)="W",$M$4&amp;":0(W)",IF(LEFT(P44,1)="L","0:"&amp;$M$4&amp;"(L)",IF(P44="","",P44)))</f>
        <v>3:0</v>
      </c>
      <c r="R14" s="30" t="str">
        <f>IF(RIGHT(P39,1)="W",$M$4&amp;":0(W)",IF(RIGHT(P39,1)="L","0:"&amp;$M$4&amp;"(L)",IF(P39="","",RIGHT(P39,1)&amp;":"&amp;LEFT(P39,1))))</f>
        <v>2:3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297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11</v>
      </c>
      <c r="T16" s="149"/>
      <c r="U16" s="96" t="s">
        <v>12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>0:3</v>
      </c>
      <c r="M17" s="28" t="str">
        <f>IF(RIGHT(P58,1)="W",$M$4&amp;":0(W)",IF(RIGHT(P58,1)="L","0:"&amp;$M$4&amp;"(L)",IF(P58="","",RIGHT(P58,1)&amp;":"&amp;LEFT(P58,1))))</f>
        <v>3:0</v>
      </c>
      <c r="N17" s="94"/>
      <c r="O17" s="36" t="str">
        <f>IF(RIGHT(P46,1)="W",$M$4&amp;":0(W)",IF(RIGHT(P46,1)="L","0:"&amp;$M$4&amp;"(L)",IF(P46="","",RIGHT(P46,1)&amp;":"&amp;LEFT(P46,1))))</f>
        <v>3:0</v>
      </c>
      <c r="P17" s="27" t="str">
        <f>IF(LEFT(P43,1)="W",$M$4&amp;":0(W)",IF(LEFT(P43,1)="L","0:"&amp;$M$4&amp;"(L)",IF(P43="","",P43)))</f>
        <v>3:0</v>
      </c>
      <c r="Q17" s="28" t="str">
        <f>IF(RIGHT(P40,1)="W",$M$4&amp;":0(W)",IF(RIGHT(P40,1)="L","0:"&amp;$M$4&amp;"(L)",IF(P40="","",RIGHT(P40,1)&amp;":"&amp;LEFT(P40,1))))</f>
        <v>3:1</v>
      </c>
      <c r="R17" s="37" t="str">
        <f>IF(LEFT(P36,1)="W",$M$4&amp;":0(W)",IF(LEFT(P36,1)="L","0:"&amp;$M$4&amp;"(L)",IF(P36="","",P36)))</f>
        <v>2:3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298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0</v>
      </c>
      <c r="Q19" s="24">
        <f>IF(LEFT(P51,1)="L",0,(IF(P51="","",(IF(LEFT(P51,1)&gt;RIGHT(P51,1),2,1)))))</f>
        <v>0</v>
      </c>
      <c r="R19" s="26">
        <f>IF(RIGHT(P56,1)="L",0,(IF(P56="","",(IF(RIGHT(P56,1)&gt;LEFT(P56,1),2,1)))))</f>
        <v>0</v>
      </c>
      <c r="S19" s="90">
        <f>IF((AND(COUNTIF(J7:J30,"&gt;""")&gt;2,COUNTIF(P33:P60,"&gt;""")&gt;0)),SUM(K19,L19,M19,N19,O19,P19,Q19,R19),"")</f>
        <v>5</v>
      </c>
      <c r="T19" s="149"/>
      <c r="U19" s="96" t="s">
        <v>17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0:3</v>
      </c>
      <c r="L20" s="27" t="str">
        <f>IF(LEFT(P37,1)="W",$M$4&amp;":0(W)",IF(LEFT(P37,1)="L","0:"&amp;$M$4&amp;"(L)",IF(P37="","",P37)))</f>
        <v>1:3</v>
      </c>
      <c r="M20" s="28" t="str">
        <f>IF(RIGHT(P34,1)="W",$M$4&amp;":0(W)",IF(RIGHT(P34,1)="L","0:"&amp;$M$4&amp;"(L)",IF(P34="","",RIGHT(P34,1)&amp;":"&amp;LEFT(P34,1))))</f>
        <v>3:2</v>
      </c>
      <c r="N20" s="27" t="str">
        <f>IF(LEFT(P46,1)="W",$M$4&amp;":0(W)",IF(LEFT(P46,1)="L","0:"&amp;$M$4&amp;"(L)",IF(P46="","",P46)))</f>
        <v>0:3</v>
      </c>
      <c r="O20" s="147"/>
      <c r="P20" s="28" t="str">
        <f>IF(LEFT(P59,1)="W",$M$4&amp;":0(W)",IF(LEFT(P59,1)="L","0:"&amp;$M$4&amp;"(L)",IF(P59="","",P59)))</f>
        <v>0:3(L)</v>
      </c>
      <c r="Q20" s="28" t="str">
        <f>IF(LEFT(P51,1)="W",$M$4&amp;":0(W)",IF(LEFT(P51,1)="L","0:"&amp;$M$4&amp;"(L)",IF(P51="","",P51)))</f>
        <v>0:3(L)</v>
      </c>
      <c r="R20" s="30" t="str">
        <f>IF(RIGHT(P56,1)="W",$M$4&amp;":0(W)",IF(RIGHT(P56,1)="L","0:"&amp;$M$4&amp;"(L)",IF(P56="","",RIGHT(P56,1)&amp;":"&amp;LEFT(P56,1))))</f>
        <v>0:3(L)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299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10</v>
      </c>
      <c r="T22" s="149"/>
      <c r="U22" s="96" t="s">
        <v>13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0:3</v>
      </c>
      <c r="L23" s="28" t="str">
        <f>IF(RIGHT(P33,1)="W",$M$4&amp;":0(W)",IF(RIGHT(P33,1)="L","0:"&amp;$M$4&amp;"(L)",IF(P33="","",RIGHT(P33,1)&amp;":"&amp;LEFT(P33,1))))</f>
        <v>0:3</v>
      </c>
      <c r="M23" s="27" t="str">
        <f>IF(LEFT(P48,1)="W",$M$4&amp;":0(W)",IF(LEFT(P48,1)="L","0:"&amp;$M$4&amp;"(L)",IF(P48="","",P48)))</f>
        <v>2:3</v>
      </c>
      <c r="N23" s="28" t="str">
        <f>IF(RIGHT(P43,1)="W",$M$4&amp;":0(W)",IF(RIGHT(P43,1)="L","0:"&amp;$M$4&amp;"(L)",IF(P43="","",RIGHT(P43,1)&amp;":"&amp;LEFT(P43,1))))</f>
        <v>0:3</v>
      </c>
      <c r="O23" s="36" t="str">
        <f>IF(RIGHT(P59,1)="W",$M$4&amp;":0(W)",IF(RIGHT(P59,1)="L","0:"&amp;$M$4&amp;"(L)",IF(P59="","",RIGHT(P59,1)&amp;":"&amp;LEFT(P59,1))))</f>
        <v>3:0(W)</v>
      </c>
      <c r="P23" s="94"/>
      <c r="Q23" s="28" t="str">
        <f>IF(RIGHT(P55,1)="W",$M$4&amp;":0(W)",IF(RIGHT(P55,1)="L","0:"&amp;$M$4&amp;"(L)",IF(P55="","",RIGHT(P55,1)&amp;":"&amp;LEFT(P55,1))))</f>
        <v>3:2</v>
      </c>
      <c r="R23" s="30" t="str">
        <f>IF(LEFT(P52,1)="W",$M$4&amp;":0(W)",IF(LEFT(P52,1)="L","0:"&amp;$M$4&amp;"(L)",IF(P52="","",P52)))</f>
        <v>3:0(W)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300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1</v>
      </c>
      <c r="O25" s="25">
        <f>IF(RIGHT(P51,1)="L",0,(IF(P51="","",(IF(RIGHT(P51,1)&gt;LEFT(P51,1),2,1)))))</f>
        <v>2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9</v>
      </c>
      <c r="T25" s="149"/>
      <c r="U25" s="96" t="s">
        <v>15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0:3</v>
      </c>
      <c r="M26" s="28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1:3</v>
      </c>
      <c r="O26" s="36" t="str">
        <f>IF(RIGHT(P51,1)="W",$M$4&amp;":0(W)",IF(RIGHT(P51,1)="L","0:"&amp;$M$4&amp;"(L)",IF(P51="","",RIGHT(P51,1)&amp;":"&amp;LEFT(P51,1))))</f>
        <v>3:0(W)</v>
      </c>
      <c r="P26" s="29" t="str">
        <f>IF(LEFT(P55,1)="W",$M$4&amp;":0(W)",IF(LEFT(P55,1)="L","0:"&amp;$M$4&amp;"(L)",IF(P55="","",P55)))</f>
        <v>2:3</v>
      </c>
      <c r="Q26" s="94"/>
      <c r="R26" s="30" t="str">
        <f>IF(LEFT(P60,1)="W",$M$4&amp;":0(W)",IF(LEFT(P60,1)="L","0:"&amp;$M$4&amp;"(L)",IF(P60="","",P60)))</f>
        <v>3:0(W)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301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2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0</v>
      </c>
      <c r="Q28" s="24">
        <f>IF(RIGHT(P60,1)="L",0,(IF(P60="","",(IF(RIGHT(P60,1)&gt;LEFT(P60,1),2,1)))))</f>
        <v>0</v>
      </c>
      <c r="R28" s="99"/>
      <c r="S28" s="90">
        <f>IF((AND(COUNTIF(J7:J30,"&gt;""")&gt;2,COUNTIF(P33:P60,"&gt;""")&gt;0)),SUM(K28,L28,M28,N28,O28,P28,Q28,R28),"")</f>
        <v>8</v>
      </c>
      <c r="T28" s="149"/>
      <c r="U28" s="96" t="s">
        <v>16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1:3</v>
      </c>
      <c r="L29" s="28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3:2</v>
      </c>
      <c r="N29" s="28" t="str">
        <f>IF(RIGHT(P36,1)="W",$M$4&amp;":0(W)",IF(RIGHT(P36,1)="L","0:"&amp;$M$4&amp;"(L)",IF(P36="","",RIGHT(P36,1)&amp;":"&amp;LEFT(P36,1))))</f>
        <v>3:2</v>
      </c>
      <c r="O29" s="36" t="str">
        <f>IF(LEFT(P56,1)="W",$M$4&amp;":0(W)",IF(LEFT(P56,1)="L","0:"&amp;$M$4&amp;"(L)",IF(P56="","",P56)))</f>
        <v>3:0(W)</v>
      </c>
      <c r="P29" s="36" t="str">
        <f>IF(RIGHT(P52,1)="W",$M$4&amp;":0(W)",IF(RIGHT(P52,1)="L","0:"&amp;$M$4&amp;"(L)",IF(P52="","",RIGHT(P52,1)&amp;":"&amp;LEFT(P52,1))))</f>
        <v>0:3(L)</v>
      </c>
      <c r="Q29" s="28" t="str">
        <f>IF(RIGHT(P60,1)="W",$M$4&amp;":0(W)",IF(RIGHT(P60,1)="L","0:"&amp;$M$4&amp;"(L)",IF(P60="","",RIGHT(P60,1)&amp;":"&amp;LEFT(P60,1))))</f>
        <v>0:3(L)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26</v>
      </c>
      <c r="J33" s="52" t="str">
        <f>IF('B7'!Уч2="","",'B7'!Уч2)</f>
        <v>Ким Матвей+</v>
      </c>
      <c r="K33" s="53" t="str">
        <f t="shared" ref="K33:K60" si="0">"-"</f>
        <v>-</v>
      </c>
      <c r="L33" s="124" t="str">
        <f>IF('B7'!Уч6="","",'B7'!Уч6)</f>
        <v>Бейскенов Хайрат+</v>
      </c>
      <c r="M33" s="125"/>
      <c r="N33" s="125"/>
      <c r="O33" s="126"/>
      <c r="P33" s="54" t="s">
        <v>35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27</v>
      </c>
      <c r="J34" s="57" t="str">
        <f>IF('B7'!Уч3="","",'B7'!Уч3)</f>
        <v>Тиынтай Тойшыбай+</v>
      </c>
      <c r="K34" s="58" t="str">
        <f t="shared" si="0"/>
        <v>-</v>
      </c>
      <c r="L34" s="133" t="str">
        <f>IF('B7'!Уч5="","",'B7'!Уч5)</f>
        <v>Сайран Ахметкали+</v>
      </c>
      <c r="M34" s="134"/>
      <c r="N34" s="134"/>
      <c r="O34" s="135"/>
      <c r="P34" s="59" t="s">
        <v>42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31</v>
      </c>
      <c r="J35" s="61" t="str">
        <f>IF('B7'!Уч1="","",'B7'!Уч1)</f>
        <v>Жакенов Диас+</v>
      </c>
      <c r="K35" s="62" t="str">
        <f t="shared" si="0"/>
        <v>-</v>
      </c>
      <c r="L35" s="136" t="str">
        <f>IF('B7'!Уч7="","",'B7'!Уч7)</f>
        <v>Гапбасов Алмат+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21</v>
      </c>
      <c r="J36" s="65" t="str">
        <f>IF('B7'!Уч4="","",'B7'!Уч4)</f>
        <v>Жукин Асхат+</v>
      </c>
      <c r="K36" s="66" t="str">
        <f t="shared" si="0"/>
        <v>-</v>
      </c>
      <c r="L36" s="121" t="str">
        <f>IF('B7'!Уч8="","",'B7'!Уч8)</f>
        <v>Елмурзаев Бакдаулет+</v>
      </c>
      <c r="M36" s="122"/>
      <c r="N36" s="122"/>
      <c r="O36" s="123"/>
      <c r="P36" s="67" t="s">
        <v>42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27</v>
      </c>
      <c r="J37" s="52" t="str">
        <f>IF('B7'!Уч5="","",'B7'!Уч5)</f>
        <v>Сайран Ахметкали+</v>
      </c>
      <c r="K37" s="53" t="str">
        <f t="shared" si="0"/>
        <v>-</v>
      </c>
      <c r="L37" s="124" t="str">
        <f>IF('B7'!Уч2="","",'B7'!Уч2)</f>
        <v>Ким Матвей+</v>
      </c>
      <c r="M37" s="125"/>
      <c r="N37" s="125"/>
      <c r="O37" s="126"/>
      <c r="P37" s="54" t="s">
        <v>41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28</v>
      </c>
      <c r="J38" s="57" t="str">
        <f>IF('B7'!Уч6="","",'B7'!Уч6)</f>
        <v>Бейскенов Хайрат+</v>
      </c>
      <c r="K38" s="58" t="str">
        <f t="shared" si="0"/>
        <v>-</v>
      </c>
      <c r="L38" s="133" t="str">
        <f>IF('B7'!Уч1="","",'B7'!Уч1)</f>
        <v>Жакенов Диас+</v>
      </c>
      <c r="M38" s="134"/>
      <c r="N38" s="134"/>
      <c r="O38" s="135"/>
      <c r="P38" s="59" t="s">
        <v>39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21</v>
      </c>
      <c r="J39" s="61" t="str">
        <f>IF('B7'!Уч8="","",'B7'!Уч8)</f>
        <v>Елмурзаев Бакдаулет+</v>
      </c>
      <c r="K39" s="62" t="str">
        <f t="shared" si="0"/>
        <v>-</v>
      </c>
      <c r="L39" s="136" t="str">
        <f>IF('B7'!Уч3="","",'B7'!Уч3)</f>
        <v>Тиынтай Тойшыбай+</v>
      </c>
      <c r="M39" s="137"/>
      <c r="N39" s="137"/>
      <c r="O39" s="138"/>
      <c r="P39" s="63" t="s">
        <v>38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21</v>
      </c>
      <c r="J40" s="65" t="str">
        <f>IF('B7'!Уч7="","",'B7'!Уч7)</f>
        <v>Гапбасов Алмат+</v>
      </c>
      <c r="K40" s="66" t="str">
        <f t="shared" si="0"/>
        <v>-</v>
      </c>
      <c r="L40" s="121" t="str">
        <f>IF('B7'!Уч4="","",'B7'!Уч4)</f>
        <v>Жукин Асхат+</v>
      </c>
      <c r="M40" s="122"/>
      <c r="N40" s="122"/>
      <c r="O40" s="123"/>
      <c r="P40" s="67" t="s">
        <v>41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27</v>
      </c>
      <c r="J41" s="52" t="str">
        <f>IF('B7'!Уч1="","",'B7'!Уч1)</f>
        <v>Жакенов Диас+</v>
      </c>
      <c r="K41" s="53" t="str">
        <f t="shared" si="0"/>
        <v>-</v>
      </c>
      <c r="L41" s="124" t="str">
        <f>IF('B7'!Уч5="","",'B7'!Уч5)</f>
        <v>Сайран Ахметкали+</v>
      </c>
      <c r="M41" s="125"/>
      <c r="N41" s="125"/>
      <c r="O41" s="126"/>
      <c r="P41" s="54" t="s">
        <v>35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21</v>
      </c>
      <c r="J42" s="57" t="str">
        <f>IF('B7'!Уч2="","",'B7'!Уч2)</f>
        <v>Ким Матвей+</v>
      </c>
      <c r="K42" s="58" t="str">
        <f t="shared" si="0"/>
        <v>-</v>
      </c>
      <c r="L42" s="133" t="str">
        <f>IF('B7'!Уч8="","",'B7'!Уч8)</f>
        <v>Елмурзаев Бакдаулет+</v>
      </c>
      <c r="M42" s="134"/>
      <c r="N42" s="134"/>
      <c r="O42" s="135"/>
      <c r="P42" s="59" t="s">
        <v>35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24</v>
      </c>
      <c r="J43" s="61" t="str">
        <f>IF('B7'!Уч4="","",'B7'!Уч4)</f>
        <v>Жукин Асхат+</v>
      </c>
      <c r="K43" s="62" t="str">
        <f t="shared" si="0"/>
        <v>-</v>
      </c>
      <c r="L43" s="136" t="str">
        <f>IF('B7'!Уч6="","",'B7'!Уч6)</f>
        <v>Бейскенов Хайрат+</v>
      </c>
      <c r="M43" s="137"/>
      <c r="N43" s="137"/>
      <c r="O43" s="138"/>
      <c r="P43" s="63" t="s">
        <v>35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31</v>
      </c>
      <c r="J44" s="65" t="str">
        <f>IF('B7'!Уч3="","",'B7'!Уч3)</f>
        <v>Тиынтай Тойшыбай+</v>
      </c>
      <c r="K44" s="66" t="str">
        <f t="shared" si="0"/>
        <v>-</v>
      </c>
      <c r="L44" s="121" t="str">
        <f>IF('B7'!Уч7="","",'B7'!Уч7)</f>
        <v>Гапбасов Алмат+</v>
      </c>
      <c r="M44" s="122"/>
      <c r="N44" s="122"/>
      <c r="O44" s="123"/>
      <c r="P44" s="67" t="s">
        <v>35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24</v>
      </c>
      <c r="J45" s="52" t="str">
        <f>IF('B7'!Уч8="","",'B7'!Уч8)</f>
        <v>Елмурзаев Бакдаулет+</v>
      </c>
      <c r="K45" s="53" t="str">
        <f t="shared" si="0"/>
        <v>-</v>
      </c>
      <c r="L45" s="124" t="str">
        <f>IF('B7'!Уч1="","",'B7'!Уч1)</f>
        <v>Жакенов Диас+</v>
      </c>
      <c r="M45" s="125"/>
      <c r="N45" s="125"/>
      <c r="O45" s="126"/>
      <c r="P45" s="54" t="s">
        <v>41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24</v>
      </c>
      <c r="J46" s="57" t="str">
        <f>IF('B7'!Уч5="","",'B7'!Уч5)</f>
        <v>Сайран Ахметкали+</v>
      </c>
      <c r="K46" s="58" t="str">
        <f t="shared" si="0"/>
        <v>-</v>
      </c>
      <c r="L46" s="133" t="str">
        <f>IF('B7'!Уч4="","",'B7'!Уч4)</f>
        <v>Жукин Асхат+</v>
      </c>
      <c r="M46" s="134"/>
      <c r="N46" s="134"/>
      <c r="O46" s="135"/>
      <c r="P46" s="59" t="s">
        <v>39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21</v>
      </c>
      <c r="J47" s="61" t="str">
        <f>IF('B7'!Уч7="","",'B7'!Уч7)</f>
        <v>Гапбасов Алмат+</v>
      </c>
      <c r="K47" s="62" t="str">
        <f t="shared" si="0"/>
        <v>-</v>
      </c>
      <c r="L47" s="136" t="str">
        <f>IF('B7'!Уч2="","",'B7'!Уч2)</f>
        <v>Ким Матвей+</v>
      </c>
      <c r="M47" s="137"/>
      <c r="N47" s="137"/>
      <c r="O47" s="138"/>
      <c r="P47" s="63" t="s">
        <v>39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19</v>
      </c>
      <c r="J48" s="65" t="str">
        <f>IF('B7'!Уч6="","",'B7'!Уч6)</f>
        <v>Бейскенов Хайрат+</v>
      </c>
      <c r="K48" s="66" t="str">
        <f t="shared" si="0"/>
        <v>-</v>
      </c>
      <c r="L48" s="121" t="str">
        <f>IF('B7'!Уч3="","",'B7'!Уч3)</f>
        <v>Тиынтай Тойшыбай+</v>
      </c>
      <c r="M48" s="122"/>
      <c r="N48" s="122"/>
      <c r="O48" s="123"/>
      <c r="P48" s="67" t="s">
        <v>42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24</v>
      </c>
      <c r="J49" s="52" t="str">
        <f>IF('B7'!Уч1="","",'B7'!Уч1)</f>
        <v>Жакенов Диас+</v>
      </c>
      <c r="K49" s="53" t="str">
        <f t="shared" si="0"/>
        <v>-</v>
      </c>
      <c r="L49" s="124" t="str">
        <f>IF('B7'!Уч3="","",'B7'!Уч3)</f>
        <v>Тиынтай Тойшыбай+</v>
      </c>
      <c r="M49" s="125"/>
      <c r="N49" s="125"/>
      <c r="O49" s="126"/>
      <c r="P49" s="54" t="s">
        <v>38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30</v>
      </c>
      <c r="J50" s="57" t="str">
        <f>IF('B7'!Уч2="","",'B7'!Уч2)</f>
        <v>Ким Матвей+</v>
      </c>
      <c r="K50" s="58" t="str">
        <f t="shared" si="0"/>
        <v>-</v>
      </c>
      <c r="L50" s="133" t="str">
        <f>IF('B7'!Уч4="","",'B7'!Уч4)</f>
        <v>Жукин Асхат+</v>
      </c>
      <c r="M50" s="134"/>
      <c r="N50" s="134"/>
      <c r="O50" s="135"/>
      <c r="P50" s="59" t="s">
        <v>35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IF('B7'!Уч5="","",'B7'!Уч5)</f>
        <v>Сайран Ахметкали+</v>
      </c>
      <c r="K51" s="62" t="str">
        <f t="shared" si="0"/>
        <v>-</v>
      </c>
      <c r="L51" s="136" t="str">
        <f>IF('B7'!Уч7="","",'B7'!Уч7)</f>
        <v>Гапбасов Алмат+</v>
      </c>
      <c r="M51" s="137"/>
      <c r="N51" s="137"/>
      <c r="O51" s="138"/>
      <c r="P51" s="63" t="s">
        <v>45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IF('B7'!Уч6="","",'B7'!Уч6)</f>
        <v>Бейскенов Хайрат+</v>
      </c>
      <c r="K52" s="66" t="str">
        <f t="shared" si="0"/>
        <v>-</v>
      </c>
      <c r="L52" s="121" t="str">
        <f>IF('B7'!Уч8="","",'B7'!Уч8)</f>
        <v>Елмурзаев Бакдаулет+</v>
      </c>
      <c r="M52" s="122"/>
      <c r="N52" s="122"/>
      <c r="O52" s="123"/>
      <c r="P52" s="67" t="s">
        <v>43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28</v>
      </c>
      <c r="J53" s="52" t="str">
        <f>IF('B7'!Уч4="","",'B7'!Уч4)</f>
        <v>Жукин Асхат+</v>
      </c>
      <c r="K53" s="53" t="str">
        <f t="shared" si="0"/>
        <v>-</v>
      </c>
      <c r="L53" s="124" t="str">
        <f>IF('B7'!Уч1="","",'B7'!Уч1)</f>
        <v>Жакенов Диас+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26</v>
      </c>
      <c r="J54" s="57" t="str">
        <f>IF('B7'!Уч3="","",'B7'!Уч3)</f>
        <v>Тиынтай Тойшыбай+</v>
      </c>
      <c r="K54" s="58" t="str">
        <f t="shared" si="0"/>
        <v>-</v>
      </c>
      <c r="L54" s="133" t="str">
        <f>IF('B7'!Уч2="","",'B7'!Уч2)</f>
        <v>Ким Матвей+</v>
      </c>
      <c r="M54" s="134"/>
      <c r="N54" s="134"/>
      <c r="O54" s="135"/>
      <c r="P54" s="59" t="s">
        <v>39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31</v>
      </c>
      <c r="J55" s="61" t="str">
        <f>IF('B7'!Уч7="","",'B7'!Уч7)</f>
        <v>Гапбасов Алмат+</v>
      </c>
      <c r="K55" s="62" t="str">
        <f t="shared" si="0"/>
        <v>-</v>
      </c>
      <c r="L55" s="136" t="str">
        <f>IF('B7'!Уч6="","",'B7'!Уч6)</f>
        <v>Бейскенов Хайрат+</v>
      </c>
      <c r="M55" s="137"/>
      <c r="N55" s="137"/>
      <c r="O55" s="138"/>
      <c r="P55" s="63" t="s">
        <v>42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IF('B7'!Уч8="","",'B7'!Уч8)</f>
        <v>Елмурзаев Бакдаулет+</v>
      </c>
      <c r="K56" s="66" t="str">
        <f t="shared" si="0"/>
        <v>-</v>
      </c>
      <c r="L56" s="121" t="str">
        <f>IF('B7'!Уч5="","",'B7'!Уч5)</f>
        <v>Сайран Ахметкали+</v>
      </c>
      <c r="M56" s="122"/>
      <c r="N56" s="122"/>
      <c r="O56" s="123"/>
      <c r="P56" s="67" t="s">
        <v>43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26</v>
      </c>
      <c r="J57" s="52" t="str">
        <f>IF('B7'!Уч1="","",'B7'!Уч1)</f>
        <v>Жакенов Диас+</v>
      </c>
      <c r="K57" s="53" t="str">
        <f t="shared" si="0"/>
        <v>-</v>
      </c>
      <c r="L57" s="124" t="str">
        <f>IF('B7'!Уч2="","",'B7'!Уч2)</f>
        <v>Ким Матвей+</v>
      </c>
      <c r="M57" s="125"/>
      <c r="N57" s="125"/>
      <c r="O57" s="126"/>
      <c r="P57" s="54" t="s">
        <v>38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23</v>
      </c>
      <c r="J58" s="57" t="str">
        <f>IF('B7'!Уч3="","",'B7'!Уч3)</f>
        <v>Тиынтай Тойшыбай+</v>
      </c>
      <c r="K58" s="58" t="str">
        <f t="shared" si="0"/>
        <v>-</v>
      </c>
      <c r="L58" s="133" t="str">
        <f>IF('B7'!Уч4="","",'B7'!Уч4)</f>
        <v>Жукин Асхат+</v>
      </c>
      <c r="M58" s="134"/>
      <c r="N58" s="134"/>
      <c r="O58" s="135"/>
      <c r="P58" s="59" t="s">
        <v>39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IF('B7'!Уч5="","",'B7'!Уч5)</f>
        <v>Сайран Ахметкали+</v>
      </c>
      <c r="K59" s="62" t="str">
        <f t="shared" si="0"/>
        <v>-</v>
      </c>
      <c r="L59" s="136" t="str">
        <f>IF('B7'!Уч6="","",'B7'!Уч6)</f>
        <v>Бейскенов Хайрат+</v>
      </c>
      <c r="M59" s="137"/>
      <c r="N59" s="137"/>
      <c r="O59" s="138"/>
      <c r="P59" s="63" t="s">
        <v>45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IF('B7'!Уч7="","",'B7'!Уч7)</f>
        <v>Гапбасов Алмат+</v>
      </c>
      <c r="K60" s="66" t="str">
        <f t="shared" si="0"/>
        <v>-</v>
      </c>
      <c r="L60" s="121" t="str">
        <f>IF('B7'!Уч8="","",'B7'!Уч8)</f>
        <v>Елмурзаев Бакдаулет+</v>
      </c>
      <c r="M60" s="122"/>
      <c r="N60" s="122"/>
      <c r="O60" s="123"/>
      <c r="P60" s="67" t="s">
        <v>43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735" priority="6">
      <formula>$S$35="сыграна"</formula>
    </cfRule>
  </conditionalFormatting>
  <conditionalFormatting sqref="I36:Q36">
    <cfRule type="expression" dxfId="2734" priority="7">
      <formula>$S$36="сыграна"</formula>
    </cfRule>
  </conditionalFormatting>
  <conditionalFormatting sqref="I37:Q37">
    <cfRule type="expression" dxfId="2733" priority="8">
      <formula>$S$37="сыграна"</formula>
    </cfRule>
  </conditionalFormatting>
  <conditionalFormatting sqref="I38:Q38">
    <cfRule type="expression" dxfId="2732" priority="9">
      <formula>$S$38="сыграна"</formula>
    </cfRule>
  </conditionalFormatting>
  <conditionalFormatting sqref="I39:Q39">
    <cfRule type="expression" dxfId="2731" priority="10">
      <formula>$S$39="сыграна"</formula>
    </cfRule>
  </conditionalFormatting>
  <conditionalFormatting sqref="I40:Q40">
    <cfRule type="expression" dxfId="2730" priority="11">
      <formula>$S$40="сыграна"</formula>
    </cfRule>
  </conditionalFormatting>
  <conditionalFormatting sqref="I41:Q41">
    <cfRule type="expression" dxfId="2729" priority="12">
      <formula>$S$41="сыграна"</formula>
    </cfRule>
  </conditionalFormatting>
  <conditionalFormatting sqref="I42:Q42">
    <cfRule type="expression" dxfId="2728" priority="13">
      <formula>$S$42="сыграна"</formula>
    </cfRule>
  </conditionalFormatting>
  <conditionalFormatting sqref="I43:Q43">
    <cfRule type="expression" dxfId="2727" priority="14">
      <formula>$S$43="сыграна"</formula>
    </cfRule>
  </conditionalFormatting>
  <conditionalFormatting sqref="I46:Q46">
    <cfRule type="expression" dxfId="2726" priority="17">
      <formula>$S$46="сыграна"</formula>
    </cfRule>
  </conditionalFormatting>
  <conditionalFormatting sqref="I47:Q47">
    <cfRule type="expression" dxfId="2725" priority="18">
      <formula>$S$47="сыграна"</formula>
    </cfRule>
  </conditionalFormatting>
  <conditionalFormatting sqref="I48:Q48">
    <cfRule type="expression" dxfId="2724" priority="19">
      <formula>$S$48="сыграна"</formula>
    </cfRule>
  </conditionalFormatting>
  <conditionalFormatting sqref="I49:Q49">
    <cfRule type="expression" dxfId="2723" priority="20">
      <formula>$S$49="сыграна"</formula>
    </cfRule>
  </conditionalFormatting>
  <conditionalFormatting sqref="I50:Q50">
    <cfRule type="expression" dxfId="2722" priority="21">
      <formula>$S$50="сыграна"</formula>
    </cfRule>
  </conditionalFormatting>
  <conditionalFormatting sqref="I51:Q51">
    <cfRule type="expression" dxfId="2721" priority="22">
      <formula>$S$51="сыграна"</formula>
    </cfRule>
  </conditionalFormatting>
  <conditionalFormatting sqref="I52:Q52">
    <cfRule type="expression" dxfId="2720" priority="23">
      <formula>$S$52="сыграна"</formula>
    </cfRule>
  </conditionalFormatting>
  <conditionalFormatting sqref="I53:Q53">
    <cfRule type="expression" dxfId="2719" priority="24">
      <formula>$S$53="сыграна"</formula>
    </cfRule>
  </conditionalFormatting>
  <conditionalFormatting sqref="I54:Q54">
    <cfRule type="expression" dxfId="2718" priority="25">
      <formula>$S$54="сыграна"</formula>
    </cfRule>
  </conditionalFormatting>
  <conditionalFormatting sqref="I55:Q55">
    <cfRule type="expression" dxfId="2717" priority="26">
      <formula>$S$55="сыграна"</formula>
    </cfRule>
  </conditionalFormatting>
  <conditionalFormatting sqref="I33:R33 P10:P12 L22:L24">
    <cfRule type="expression" dxfId="2716" priority="31">
      <formula>$S$33="встреча играется"</formula>
    </cfRule>
  </conditionalFormatting>
  <conditionalFormatting sqref="I33:R33">
    <cfRule type="expression" dxfId="2715" priority="4">
      <formula>$S$33="сыграна"</formula>
    </cfRule>
  </conditionalFormatting>
  <conditionalFormatting sqref="I34:R34 O13:O15 M19:M21">
    <cfRule type="expression" dxfId="2714" priority="32">
      <formula>$S$34="встреча играется"</formula>
    </cfRule>
  </conditionalFormatting>
  <conditionalFormatting sqref="I34:R34">
    <cfRule type="expression" dxfId="2713" priority="5">
      <formula>$S$34="сыграна"</formula>
    </cfRule>
  </conditionalFormatting>
  <conditionalFormatting sqref="I35:R35 Q7:Q9 K25:K27">
    <cfRule type="expression" dxfId="2712" priority="33">
      <formula>$S$35="встреча играется"</formula>
    </cfRule>
  </conditionalFormatting>
  <conditionalFormatting sqref="I36:R36 R16:R18 N28:N30">
    <cfRule type="expression" dxfId="2711" priority="34">
      <formula>$S$36="встреча играется"</formula>
    </cfRule>
  </conditionalFormatting>
  <conditionalFormatting sqref="I37:R37 O10:O12 L19:L21">
    <cfRule type="expression" dxfId="2710" priority="35">
      <formula>$S$37="встреча играется"</formula>
    </cfRule>
  </conditionalFormatting>
  <conditionalFormatting sqref="I38:R38 P7:P9 K22:K24">
    <cfRule type="expression" dxfId="2709" priority="36">
      <formula>$S$38="встреча играется"</formula>
    </cfRule>
  </conditionalFormatting>
  <conditionalFormatting sqref="I39:R39 R13:R15 M28:M30">
    <cfRule type="expression" dxfId="2708" priority="37">
      <formula>$S$39="встреча играется"</formula>
    </cfRule>
  </conditionalFormatting>
  <conditionalFormatting sqref="I40:R40 Q16:Q18 N25:N27">
    <cfRule type="expression" dxfId="2707" priority="38">
      <formula>$S$40="встреча играется"</formula>
    </cfRule>
  </conditionalFormatting>
  <conditionalFormatting sqref="I41:R41 O7:O9 K19:K21">
    <cfRule type="expression" dxfId="2706" priority="39">
      <formula>$S$41="встреча играется"</formula>
    </cfRule>
  </conditionalFormatting>
  <conditionalFormatting sqref="I42:R42 R10:R12 L28:L30">
    <cfRule type="expression" dxfId="2705" priority="40">
      <formula>$S$42="встреча играется"</formula>
    </cfRule>
  </conditionalFormatting>
  <conditionalFormatting sqref="I43:R43 P16:P18 N22:N24">
    <cfRule type="expression" dxfId="2704" priority="41">
      <formula>$S$43="встреча играется"</formula>
    </cfRule>
  </conditionalFormatting>
  <conditionalFormatting sqref="I44:R44 Q13:Q15 M25:M27">
    <cfRule type="expression" dxfId="2703" priority="42">
      <formula>$S$44="встреча играется"</formula>
    </cfRule>
  </conditionalFormatting>
  <conditionalFormatting sqref="I44:R44">
    <cfRule type="expression" dxfId="2702" priority="15">
      <formula>$S$44="сыграна"</formula>
    </cfRule>
  </conditionalFormatting>
  <conditionalFormatting sqref="I45:R45 R7:R9 K28:K30">
    <cfRule type="expression" dxfId="2701" priority="43">
      <formula>$S$45="встреча играется"</formula>
    </cfRule>
  </conditionalFormatting>
  <conditionalFormatting sqref="I45:R45">
    <cfRule type="expression" dxfId="2700" priority="16">
      <formula>$S$45="сыграна"</formula>
    </cfRule>
  </conditionalFormatting>
  <conditionalFormatting sqref="I46:R46 O16:O18 N19:N21">
    <cfRule type="expression" dxfId="2699" priority="44">
      <formula>$S$46="встреча играется"</formula>
    </cfRule>
  </conditionalFormatting>
  <conditionalFormatting sqref="I47:R47 Q10:Q12 L25:L27">
    <cfRule type="expression" dxfId="2698" priority="45">
      <formula>$S$47="встреча играется"</formula>
    </cfRule>
  </conditionalFormatting>
  <conditionalFormatting sqref="I48:R48 P13:P15 M22:M24">
    <cfRule type="expression" dxfId="2697" priority="46">
      <formula>$S$48="встреча играется"</formula>
    </cfRule>
  </conditionalFormatting>
  <conditionalFormatting sqref="I49:R49 M7:M9 K13:K15">
    <cfRule type="expression" dxfId="2696" priority="47">
      <formula>$S$49="встреча играется"</formula>
    </cfRule>
  </conditionalFormatting>
  <conditionalFormatting sqref="I50:R50 N10:N12 L16:L18">
    <cfRule type="expression" dxfId="2695" priority="48">
      <formula>$S$50="встреча играется"</formula>
    </cfRule>
  </conditionalFormatting>
  <conditionalFormatting sqref="I51:R51 Q19:Q21 O25:O27">
    <cfRule type="expression" dxfId="2694" priority="49">
      <formula>$S$51="встреча играется"</formula>
    </cfRule>
  </conditionalFormatting>
  <conditionalFormatting sqref="I52:R52 R22:R24 P28:P30">
    <cfRule type="expression" dxfId="2693" priority="50">
      <formula>$S$52="встреча играется"</formula>
    </cfRule>
  </conditionalFormatting>
  <conditionalFormatting sqref="I53:R53 N7:N9 K16:K18">
    <cfRule type="expression" dxfId="2692" priority="51">
      <formula>$S$53="встреча играется"</formula>
    </cfRule>
  </conditionalFormatting>
  <conditionalFormatting sqref="I54:R54 M10:M12 L13:L15">
    <cfRule type="expression" dxfId="2691" priority="52">
      <formula>$S$54="встреча играется"</formula>
    </cfRule>
  </conditionalFormatting>
  <conditionalFormatting sqref="I55:R55 Q22:Q24 P25:P27">
    <cfRule type="expression" dxfId="2690" priority="27">
      <formula>$S$55="встреча играется"</formula>
    </cfRule>
  </conditionalFormatting>
  <conditionalFormatting sqref="I56:R56 R19:R21 O28:O30">
    <cfRule type="expression" dxfId="2689" priority="53">
      <formula>$S$56="встреча играется"</formula>
    </cfRule>
  </conditionalFormatting>
  <conditionalFormatting sqref="I56:R56">
    <cfRule type="expression" dxfId="2688" priority="3">
      <formula>$S$56="сыграна"</formula>
    </cfRule>
  </conditionalFormatting>
  <conditionalFormatting sqref="I57:R57 L7:L9 K10:K12">
    <cfRule type="expression" dxfId="2687" priority="54">
      <formula>$S$57="встреча играется"</formula>
    </cfRule>
  </conditionalFormatting>
  <conditionalFormatting sqref="I57:R57">
    <cfRule type="expression" dxfId="2686" priority="2">
      <formula>$S$57="сыграна"</formula>
    </cfRule>
  </conditionalFormatting>
  <conditionalFormatting sqref="I58:R58 N13:N15 M16:M18">
    <cfRule type="expression" dxfId="2685" priority="55">
      <formula>$S$58="встреча играется"</formula>
    </cfRule>
  </conditionalFormatting>
  <conditionalFormatting sqref="I58:R58">
    <cfRule type="expression" dxfId="2684" priority="28">
      <formula>$S$58="сыграна"</formula>
    </cfRule>
  </conditionalFormatting>
  <conditionalFormatting sqref="I59:R59 P19:P21 O22:O24">
    <cfRule type="expression" dxfId="2683" priority="56">
      <formula>$S$59="встреча играется"</formula>
    </cfRule>
  </conditionalFormatting>
  <conditionalFormatting sqref="I59:R59">
    <cfRule type="expression" dxfId="2682" priority="29">
      <formula>$S$59="сыграна"</formula>
    </cfRule>
  </conditionalFormatting>
  <conditionalFormatting sqref="I60:R60 R25:R27 Q28:Q30">
    <cfRule type="expression" dxfId="2681" priority="57">
      <formula>$S$60="встреча играется"</formula>
    </cfRule>
  </conditionalFormatting>
  <conditionalFormatting sqref="I60:R60">
    <cfRule type="expression" dxfId="2680" priority="30">
      <formula>$S$60="сыграна"</formula>
    </cfRule>
  </conditionalFormatting>
  <conditionalFormatting sqref="J7:J30">
    <cfRule type="endsWith" dxfId="2679" priority="1" operator="endsWith" text="+">
      <formula>RIGHT((J7),LEN("+"))=("+")</formula>
    </cfRule>
  </conditionalFormatting>
  <dataValidations count="1">
    <dataValidation type="list" allowBlank="1" sqref="P33:P60" xr:uid="{00000000-0002-0000-1100-000000000000}">
      <formula1>'B7'!Список_счета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302</v>
      </c>
      <c r="E7" s="23"/>
      <c r="F7" s="69"/>
      <c r="G7" s="141">
        <v>1</v>
      </c>
      <c r="H7" s="112"/>
      <c r="I7" s="112"/>
      <c r="J7" s="115" t="s">
        <v>303</v>
      </c>
      <c r="K7" s="144"/>
      <c r="L7" s="24">
        <f>IF(LEFT(P57,1)="L",0,(IF(P57="","",(IF(LEFT(P57,1)&gt;RIGHT(P57,1),2,1)))))</f>
        <v>0</v>
      </c>
      <c r="M7" s="24">
        <f>IF(LEFT(P49,1)="L",0,(IF(P49="","",(IF(LEFT(P49,1)&gt;RIGHT(P49,1),2,1)))))</f>
        <v>0</v>
      </c>
      <c r="N7" s="24">
        <f>IF(RIGHT(P53,1)="L",0,(IF(P53="","",(IF(RIGHT(P53,1)&gt;LEFT(P53,1),2,1)))))</f>
        <v>0</v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0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5</v>
      </c>
      <c r="T7" s="149"/>
      <c r="U7" s="96" t="s">
        <v>17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304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>0:3(L)</v>
      </c>
      <c r="M8" s="28" t="str">
        <f>IF(LEFT(P49,1)="W",$M$4&amp;":0(W)",IF(LEFT(P49,1)="L","0:"&amp;$M$4&amp;"(L)",IF(P49="","",P49)))</f>
        <v>0:3(L)</v>
      </c>
      <c r="N8" s="28" t="str">
        <f>IF(RIGHT(P53,1)="W",$M$4&amp;":0(W)",IF(RIGHT(P53,1)="L","0:"&amp;$M$4&amp;"(L)",IF(P53="","",RIGHT(P53,1)&amp;":"&amp;LEFT(P53,1))))</f>
        <v>0:3(L)</v>
      </c>
      <c r="O8" s="29" t="str">
        <f>IF(LEFT(P41,1)="W",$M$4&amp;":0(W)",IF(LEFT(P41,1)="L","0:"&amp;$M$4&amp;"(L)",IF(P41="","",P41)))</f>
        <v>1:3</v>
      </c>
      <c r="P8" s="28" t="str">
        <f>IF(RIGHT(P38,1)="W",$M$4&amp;":0(W)",IF(RIGHT(P38,1)="L","0:"&amp;$M$4&amp;"(L)",IF(P38="","",RIGHT(P38,1)&amp;":"&amp;LEFT(P38,1))))</f>
        <v>0:3(L)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>3:2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305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306</v>
      </c>
      <c r="E10" s="23"/>
      <c r="F10" s="69"/>
      <c r="G10" s="118">
        <v>2</v>
      </c>
      <c r="H10" s="112"/>
      <c r="I10" s="112"/>
      <c r="J10" s="115" t="s">
        <v>307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1</v>
      </c>
      <c r="O10" s="25">
        <f>IF(RIGHT(P37,1)="L",0,(IF(P37="","",(IF(RIGHT(P37,1)&gt;LEFT(P37,1),2,1)))))</f>
        <v>1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1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10</v>
      </c>
      <c r="T10" s="149"/>
      <c r="U10" s="96" t="s">
        <v>14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308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3:0(W)</v>
      </c>
      <c r="L11" s="94"/>
      <c r="M11" s="28" t="str">
        <f>IF(RIGHT(P54,1)="W",$M$4&amp;":0(W)",IF(RIGHT(P54,1)="L","0:"&amp;$M$4&amp;"(L)",IF(P54="","",RIGHT(P54,1)&amp;":"&amp;LEFT(P54,1))))</f>
        <v>3:0</v>
      </c>
      <c r="N11" s="27" t="str">
        <f>IF(LEFT(P50,1)="W",$M$4&amp;":0(W)",IF(LEFT(P50,1)="L","0:"&amp;$M$4&amp;"(L)",IF(P50="","",P50)))</f>
        <v>1:3</v>
      </c>
      <c r="O11" s="36" t="str">
        <f>IF(RIGHT(P37,1)="W",$M$4&amp;":0(W)",IF(RIGHT(P37,1)="L","0:"&amp;$M$4&amp;"(L)",IF(P37="","",RIGHT(P37,1)&amp;":"&amp;LEFT(P37,1))))</f>
        <v>0:3</v>
      </c>
      <c r="P11" s="27" t="str">
        <f>IF(LEFT(P33,1)="W",$M$4&amp;":0(W)",IF(LEFT(P33,1)="L","0:"&amp;$M$4&amp;"(L)",IF(P33="","",P33)))</f>
        <v>0:3</v>
      </c>
      <c r="Q11" s="28" t="str">
        <f>IF(RIGHT(P47,1)="W",$M$4&amp;":0(W)",IF(RIGHT(P47,1)="L","0:"&amp;$M$4&amp;"(L)",IF(P47="","",RIGHT(P47,1)&amp;":"&amp;LEFT(P47,1))))</f>
        <v>1:3</v>
      </c>
      <c r="R11" s="37" t="str">
        <f>IF(LEFT(P42,1)="W",$M$4&amp;":0(W)",IF(LEFT(P42,1)="L","0:"&amp;$M$4&amp;"(L)",IF(P42="","",P42)))</f>
        <v>3:0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309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310</v>
      </c>
      <c r="E13" s="23"/>
      <c r="F13" s="69"/>
      <c r="G13" s="118">
        <v>3</v>
      </c>
      <c r="H13" s="112"/>
      <c r="I13" s="112"/>
      <c r="J13" s="115" t="s">
        <v>311</v>
      </c>
      <c r="K13" s="34">
        <f>IF(RIGHT(P49,1)="L",0,(IF(P49="","",(IF(RIGHT(P49,1)&gt;LEFT(P49,1),2,1)))))</f>
        <v>2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8</v>
      </c>
      <c r="T13" s="149"/>
      <c r="U13" s="96" t="s">
        <v>16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312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3:0(W)</v>
      </c>
      <c r="L14" s="27" t="str">
        <f>IF(LEFT(P54,1)="W",$M$4&amp;":0(W)",IF(LEFT(P54,1)="L","0:"&amp;$M$4&amp;"(L)",IF(P54="","",P54)))</f>
        <v>0:3</v>
      </c>
      <c r="M14" s="94"/>
      <c r="N14" s="27" t="str">
        <f>IF(LEFT(P58,1)="W",$M$4&amp;":0(W)",IF(LEFT(P58,1)="L","0:"&amp;$M$4&amp;"(L)",IF(P58="","",P58)))</f>
        <v>2:3</v>
      </c>
      <c r="O14" s="29" t="str">
        <f>IF(LEFT(P34,1)="W",$M$4&amp;":0(W)",IF(LEFT(P34,1)="L","0:"&amp;$M$4&amp;"(L)",IF(P34="","",P34)))</f>
        <v>0:3</v>
      </c>
      <c r="P14" s="28" t="str">
        <f>IF(RIGHT(P48,1)="W",$M$4&amp;":0(W)",IF(RIGHT(P48,1)="L","0:"&amp;$M$4&amp;"(L)",IF(P48="","",RIGHT(P48,1)&amp;":"&amp;LEFT(P48,1))))</f>
        <v>1:3</v>
      </c>
      <c r="Q14" s="27" t="str">
        <f>IF(LEFT(P44,1)="W",$M$4&amp;":0(W)",IF(LEFT(P44,1)="L","0:"&amp;$M$4&amp;"(L)",IF(P44="","",P44)))</f>
        <v>0:3</v>
      </c>
      <c r="R14" s="30" t="str">
        <f>IF(RIGHT(P39,1)="W",$M$4&amp;":0(W)",IF(RIGHT(P39,1)="L","0:"&amp;$M$4&amp;"(L)",IF(P39="","",RIGHT(P39,1)&amp;":"&amp;LEFT(P39,1))))</f>
        <v>1:3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313</v>
      </c>
      <c r="K16" s="34">
        <f>IF(LEFT(P53,1)="L",0,(IF(P53="","",(IF(LEFT(P53,1)&gt;RIGHT(P53,1),2,1)))))</f>
        <v>2</v>
      </c>
      <c r="L16" s="24">
        <f>IF(RIGHT(P50,1)="L",0,(IF(P50="","",(IF(RIGHT(P50,1)&gt;LEFT(P50,1),2,1)))))</f>
        <v>2</v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11</v>
      </c>
      <c r="T16" s="149"/>
      <c r="U16" s="96" t="s">
        <v>13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35" t="str">
        <f>IF(LEFT(P53,1)="W",$M$4&amp;":0(W)",IF(LEFT(P53,1)="L","0:"&amp;$M$4&amp;"(L)",IF(P53="","",P53)))</f>
        <v>3:0(W)</v>
      </c>
      <c r="L17" s="28" t="str">
        <f>IF(RIGHT(P50,1)="W",$M$4&amp;":0(W)",IF(RIGHT(P50,1)="L","0:"&amp;$M$4&amp;"(L)",IF(P50="","",RIGHT(P50,1)&amp;":"&amp;LEFT(P50,1))))</f>
        <v>3:1</v>
      </c>
      <c r="M17" s="28" t="str">
        <f>IF(RIGHT(P58,1)="W",$M$4&amp;":0(W)",IF(RIGHT(P58,1)="L","0:"&amp;$M$4&amp;"(L)",IF(P58="","",RIGHT(P58,1)&amp;":"&amp;LEFT(P58,1))))</f>
        <v>3:2</v>
      </c>
      <c r="N17" s="94"/>
      <c r="O17" s="36" t="str">
        <f>IF(RIGHT(P46,1)="W",$M$4&amp;":0(W)",IF(RIGHT(P46,1)="L","0:"&amp;$M$4&amp;"(L)",IF(P46="","",RIGHT(P46,1)&amp;":"&amp;LEFT(P46,1))))</f>
        <v>0:3</v>
      </c>
      <c r="P17" s="27" t="str">
        <f>IF(LEFT(P43,1)="W",$M$4&amp;":0(W)",IF(LEFT(P43,1)="L","0:"&amp;$M$4&amp;"(L)",IF(P43="","",P43)))</f>
        <v>0:3</v>
      </c>
      <c r="Q17" s="28" t="str">
        <f>IF(RIGHT(P40,1)="W",$M$4&amp;":0(W)",IF(RIGHT(P40,1)="L","0:"&amp;$M$4&amp;"(L)",IF(P40="","",RIGHT(P40,1)&amp;":"&amp;LEFT(P40,1))))</f>
        <v>2:3</v>
      </c>
      <c r="R17" s="37" t="str">
        <f>IF(LEFT(P36,1)="W",$M$4&amp;":0(W)",IF(LEFT(P36,1)="L","0:"&amp;$M$4&amp;"(L)",IF(P36="","",P36)))</f>
        <v>3:0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314</v>
      </c>
      <c r="K19" s="34">
        <f>IF(RIGHT(P41,1)="L",0,(IF(P41="","",(IF(RIGHT(P41,1)&gt;LEFT(P41,1),2,1)))))</f>
        <v>2</v>
      </c>
      <c r="L19" s="24">
        <f>IF(LEFT(P37,1)="L",0,(IF(P37="","",(IF(LEFT(P37,1)&gt;RIGHT(P37,1),2,1)))))</f>
        <v>2</v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13</v>
      </c>
      <c r="T19" s="149"/>
      <c r="U19" s="96" t="s">
        <v>11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3:0</v>
      </c>
      <c r="M20" s="28" t="str">
        <f>IF(RIGHT(P34,1)="W",$M$4&amp;":0(W)",IF(RIGHT(P34,1)="L","0:"&amp;$M$4&amp;"(L)",IF(P34="","",RIGHT(P34,1)&amp;":"&amp;LEFT(P34,1))))</f>
        <v>3:0</v>
      </c>
      <c r="N20" s="27" t="str">
        <f>IF(LEFT(P46,1)="W",$M$4&amp;":0(W)",IF(LEFT(P46,1)="L","0:"&amp;$M$4&amp;"(L)",IF(P46="","",P46)))</f>
        <v>3:0</v>
      </c>
      <c r="O20" s="147"/>
      <c r="P20" s="27" t="str">
        <f>IF(LEFT(P59,1)="W",$M$4&amp;":0(W)",IF(LEFT(P59,1)="L","0:"&amp;$M$4&amp;"(L)",IF(P59="","",P59)))</f>
        <v>2:3</v>
      </c>
      <c r="Q20" s="27" t="str">
        <f>IF(LEFT(P51,1)="W",$M$4&amp;":0(W)",IF(LEFT(P51,1)="L","0:"&amp;$M$4&amp;"(L)",IF(P51="","",P51)))</f>
        <v>3:1</v>
      </c>
      <c r="R20" s="30" t="str">
        <f>IF(RIGHT(P56,1)="W",$M$4&amp;":0(W)",IF(RIGHT(P56,1)="L","0:"&amp;$M$4&amp;"(L)",IF(P56="","",RIGHT(P56,1)&amp;":"&amp;LEFT(P56,1))))</f>
        <v>3:0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315</v>
      </c>
      <c r="K22" s="34">
        <f>IF(LEFT(P38,1)="L",0,(IF(P38="","",(IF(LEFT(P38,1)&gt;RIGHT(P38,1),2,1)))))</f>
        <v>2</v>
      </c>
      <c r="L22" s="24">
        <f>IF(RIGHT(P33,1)="L",0,(IF(P33="","",(IF(RIGHT(P33,1)&gt;LEFT(P33,1),2,1)))))</f>
        <v>2</v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14</v>
      </c>
      <c r="T22" s="149"/>
      <c r="U22" s="96" t="s">
        <v>10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>3:0(W)</v>
      </c>
      <c r="L23" s="28" t="str">
        <f>IF(RIGHT(P33,1)="W",$M$4&amp;":0(W)",IF(RIGHT(P33,1)="L","0:"&amp;$M$4&amp;"(L)",IF(P33="","",RIGHT(P33,1)&amp;":"&amp;LEFT(P33,1))))</f>
        <v>3:0</v>
      </c>
      <c r="M23" s="27" t="str">
        <f>IF(LEFT(P48,1)="W",$M$4&amp;":0(W)",IF(LEFT(P48,1)="L","0:"&amp;$M$4&amp;"(L)",IF(P48="","",P48)))</f>
        <v>3:1</v>
      </c>
      <c r="N23" s="28" t="str">
        <f>IF(RIGHT(P43,1)="W",$M$4&amp;":0(W)",IF(RIGHT(P43,1)="L","0:"&amp;$M$4&amp;"(L)",IF(P43="","",RIGHT(P43,1)&amp;":"&amp;LEFT(P43,1))))</f>
        <v>3:0</v>
      </c>
      <c r="O23" s="36" t="str">
        <f>IF(RIGHT(P59,1)="W",$M$4&amp;":0(W)",IF(RIGHT(P59,1)="L","0:"&amp;$M$4&amp;"(L)",IF(P59="","",RIGHT(P59,1)&amp;":"&amp;LEFT(P59,1))))</f>
        <v>3:2</v>
      </c>
      <c r="P23" s="94"/>
      <c r="Q23" s="28" t="str">
        <f>IF(RIGHT(P55,1)="W",$M$4&amp;":0(W)",IF(RIGHT(P55,1)="L","0:"&amp;$M$4&amp;"(L)",IF(P55="","",RIGHT(P55,1)&amp;":"&amp;LEFT(P55,1))))</f>
        <v>3:1</v>
      </c>
      <c r="R23" s="37" t="str">
        <f>IF(LEFT(P52,1)="W",$M$4&amp;":0(W)",IF(LEFT(P52,1)="L","0:"&amp;$M$4&amp;"(L)",IF(P52="","",P52)))</f>
        <v>3:1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316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2</v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11</v>
      </c>
      <c r="T25" s="149"/>
      <c r="U25" s="96" t="s">
        <v>12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3:1</v>
      </c>
      <c r="M26" s="28" t="str">
        <f>IF(RIGHT(P44,1)="W",$M$4&amp;":0(W)",IF(RIGHT(P44,1)="L","0:"&amp;$M$4&amp;"(L)",IF(P44="","",RIGHT(P44,1)&amp;":"&amp;LEFT(P44,1))))</f>
        <v>3:0</v>
      </c>
      <c r="N26" s="27" t="str">
        <f>IF(LEFT(P40,1)="W",$M$4&amp;":0(W)",IF(LEFT(P40,1)="L","0:"&amp;$M$4&amp;"(L)",IF(P40="","",P40)))</f>
        <v>3:2</v>
      </c>
      <c r="O26" s="36" t="str">
        <f>IF(RIGHT(P51,1)="W",$M$4&amp;":0(W)",IF(RIGHT(P51,1)="L","0:"&amp;$M$4&amp;"(L)",IF(P51="","",RIGHT(P51,1)&amp;":"&amp;LEFT(P51,1))))</f>
        <v>1:3</v>
      </c>
      <c r="P26" s="29" t="str">
        <f>IF(LEFT(P55,1)="W",$M$4&amp;":0(W)",IF(LEFT(P55,1)="L","0:"&amp;$M$4&amp;"(L)",IF(P55="","",P55)))</f>
        <v>1:3</v>
      </c>
      <c r="Q26" s="94"/>
      <c r="R26" s="37" t="str">
        <f>IF(LEFT(P60,1)="W",$M$4&amp;":0(W)",IF(LEFT(P60,1)="L","0:"&amp;$M$4&amp;"(L)",IF(P60="","",P60)))</f>
        <v>3:1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317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8</v>
      </c>
      <c r="T28" s="149"/>
      <c r="U28" s="96" t="s">
        <v>15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2:3</v>
      </c>
      <c r="L29" s="28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3:1</v>
      </c>
      <c r="N29" s="28" t="str">
        <f>IF(RIGHT(P36,1)="W",$M$4&amp;":0(W)",IF(RIGHT(P36,1)="L","0:"&amp;$M$4&amp;"(L)",IF(P36="","",RIGHT(P36,1)&amp;":"&amp;LEFT(P36,1))))</f>
        <v>0:3</v>
      </c>
      <c r="O29" s="29" t="str">
        <f>IF(LEFT(P56,1)="W",$M$4&amp;":0(W)",IF(LEFT(P56,1)="L","0:"&amp;$M$4&amp;"(L)",IF(P56="","",P56)))</f>
        <v>0:3</v>
      </c>
      <c r="P29" s="36" t="str">
        <f>IF(RIGHT(P52,1)="W",$M$4&amp;":0(W)",IF(RIGHT(P52,1)="L","0:"&amp;$M$4&amp;"(L)",IF(P52="","",RIGHT(P52,1)&amp;":"&amp;LEFT(P52,1))))</f>
        <v>1:3</v>
      </c>
      <c r="Q29" s="28" t="str">
        <f>IF(RIGHT(P60,1)="W",$M$4&amp;":0(W)",IF(RIGHT(P60,1)="L","0:"&amp;$M$4&amp;"(L)",IF(P60="","",RIGHT(P60,1)&amp;":"&amp;LEFT(P60,1))))</f>
        <v>1:3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25</v>
      </c>
      <c r="J33" s="52" t="str">
        <f>IF('B8'!Уч2="","",'B8'!Уч2)</f>
        <v>Кузнецов Сергей+</v>
      </c>
      <c r="K33" s="53" t="str">
        <f t="shared" ref="K33:K60" si="0">"-"</f>
        <v>-</v>
      </c>
      <c r="L33" s="124" t="str">
        <f>IF('B8'!Уч6="","",'B8'!Уч6)</f>
        <v>Исханов Тилек+</v>
      </c>
      <c r="M33" s="125"/>
      <c r="N33" s="125"/>
      <c r="O33" s="126"/>
      <c r="P33" s="54" t="s">
        <v>39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28</v>
      </c>
      <c r="J34" s="57" t="str">
        <f>IF('B8'!Уч3="","",'B8'!Уч3)</f>
        <v>Едигеев Газиз+</v>
      </c>
      <c r="K34" s="58" t="str">
        <f t="shared" si="0"/>
        <v>-</v>
      </c>
      <c r="L34" s="133" t="str">
        <f>IF('B8'!Уч5="","",'B8'!Уч5)</f>
        <v>Калымтай Галым+</v>
      </c>
      <c r="M34" s="134"/>
      <c r="N34" s="134"/>
      <c r="O34" s="135"/>
      <c r="P34" s="59" t="s">
        <v>39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26</v>
      </c>
      <c r="J35" s="61" t="str">
        <f>IF('B8'!Уч1="","",'B8'!Уч1)</f>
        <v>Ишмухамедов Жангир+</v>
      </c>
      <c r="K35" s="62" t="str">
        <f t="shared" si="0"/>
        <v>-</v>
      </c>
      <c r="L35" s="136" t="str">
        <f>IF('B8'!Уч7="","",'B8'!Уч7)</f>
        <v>Ахметкали Адлет+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29</v>
      </c>
      <c r="J36" s="65" t="str">
        <f>IF('B8'!Уч4="","",'B8'!Уч4)</f>
        <v>Конкаев Айдос+</v>
      </c>
      <c r="K36" s="66" t="str">
        <f t="shared" si="0"/>
        <v>-</v>
      </c>
      <c r="L36" s="121" t="str">
        <f>IF('B8'!Уч8="","",'B8'!Уч8)</f>
        <v>Кожахмет Амангелды+</v>
      </c>
      <c r="M36" s="122"/>
      <c r="N36" s="122"/>
      <c r="O36" s="123"/>
      <c r="P36" s="67" t="s">
        <v>35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28</v>
      </c>
      <c r="J37" s="52" t="str">
        <f>IF('B8'!Уч5="","",'B8'!Уч5)</f>
        <v>Калымтай Галым+</v>
      </c>
      <c r="K37" s="53" t="str">
        <f t="shared" si="0"/>
        <v>-</v>
      </c>
      <c r="L37" s="124" t="str">
        <f>IF('B8'!Уч2="","",'B8'!Уч2)</f>
        <v>Кузнецов Сергей+</v>
      </c>
      <c r="M37" s="125"/>
      <c r="N37" s="125"/>
      <c r="O37" s="126"/>
      <c r="P37" s="54" t="s">
        <v>35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IF('B8'!Уч6="","",'B8'!Уч6)</f>
        <v>Исханов Тилек+</v>
      </c>
      <c r="K38" s="58" t="str">
        <f t="shared" si="0"/>
        <v>-</v>
      </c>
      <c r="L38" s="133" t="str">
        <f>IF('B8'!Уч1="","",'B8'!Уч1)</f>
        <v>Ишмухамедов Жангир+</v>
      </c>
      <c r="M38" s="134"/>
      <c r="N38" s="134"/>
      <c r="O38" s="135"/>
      <c r="P38" s="59" t="s">
        <v>43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25</v>
      </c>
      <c r="J39" s="61" t="str">
        <f>IF('B8'!Уч8="","",'B8'!Уч8)</f>
        <v>Кожахмет Амангелды+</v>
      </c>
      <c r="K39" s="62" t="str">
        <f t="shared" si="0"/>
        <v>-</v>
      </c>
      <c r="L39" s="136" t="str">
        <f>IF('B8'!Уч3="","",'B8'!Уч3)</f>
        <v>Едигеев Газиз+</v>
      </c>
      <c r="M39" s="137"/>
      <c r="N39" s="137"/>
      <c r="O39" s="138"/>
      <c r="P39" s="63" t="s">
        <v>37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26</v>
      </c>
      <c r="J40" s="65" t="str">
        <f>IF('B8'!Уч7="","",'B8'!Уч7)</f>
        <v>Ахметкали Адлет+</v>
      </c>
      <c r="K40" s="66" t="str">
        <f t="shared" si="0"/>
        <v>-</v>
      </c>
      <c r="L40" s="121" t="str">
        <f>IF('B8'!Уч4="","",'B8'!Уч4)</f>
        <v>Конкаев Айдос+</v>
      </c>
      <c r="M40" s="122"/>
      <c r="N40" s="122"/>
      <c r="O40" s="123"/>
      <c r="P40" s="67" t="s">
        <v>38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29</v>
      </c>
      <c r="J41" s="52" t="str">
        <f>IF('B8'!Уч1="","",'B8'!Уч1)</f>
        <v>Ишмухамедов Жангир+</v>
      </c>
      <c r="K41" s="53" t="str">
        <f t="shared" si="0"/>
        <v>-</v>
      </c>
      <c r="L41" s="124" t="str">
        <f>IF('B8'!Уч5="","",'B8'!Уч5)</f>
        <v>Калымтай Галым+</v>
      </c>
      <c r="M41" s="125"/>
      <c r="N41" s="125"/>
      <c r="O41" s="126"/>
      <c r="P41" s="54" t="s">
        <v>41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25</v>
      </c>
      <c r="J42" s="57" t="str">
        <f>IF('B8'!Уч2="","",'B8'!Уч2)</f>
        <v>Кузнецов Сергей+</v>
      </c>
      <c r="K42" s="58" t="str">
        <f t="shared" si="0"/>
        <v>-</v>
      </c>
      <c r="L42" s="133" t="str">
        <f>IF('B8'!Уч8="","",'B8'!Уч8)</f>
        <v>Кожахмет Амангелды+</v>
      </c>
      <c r="M42" s="134"/>
      <c r="N42" s="134"/>
      <c r="O42" s="135"/>
      <c r="P42" s="59" t="s">
        <v>35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26</v>
      </c>
      <c r="J43" s="61" t="str">
        <f>IF('B8'!Уч4="","",'B8'!Уч4)</f>
        <v>Конкаев Айдос+</v>
      </c>
      <c r="K43" s="62" t="str">
        <f t="shared" si="0"/>
        <v>-</v>
      </c>
      <c r="L43" s="136" t="str">
        <f>IF('B8'!Уч6="","",'B8'!Уч6)</f>
        <v>Исханов Тилек+</v>
      </c>
      <c r="M43" s="137"/>
      <c r="N43" s="137"/>
      <c r="O43" s="138"/>
      <c r="P43" s="63" t="s">
        <v>39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29</v>
      </c>
      <c r="J44" s="65" t="str">
        <f>IF('B8'!Уч3="","",'B8'!Уч3)</f>
        <v>Едигеев Газиз+</v>
      </c>
      <c r="K44" s="66" t="str">
        <f t="shared" si="0"/>
        <v>-</v>
      </c>
      <c r="L44" s="121" t="str">
        <f>IF('B8'!Уч7="","",'B8'!Уч7)</f>
        <v>Ахметкали Адлет+</v>
      </c>
      <c r="M44" s="122"/>
      <c r="N44" s="122"/>
      <c r="O44" s="123"/>
      <c r="P44" s="67" t="s">
        <v>39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25</v>
      </c>
      <c r="J45" s="52" t="str">
        <f>IF('B8'!Уч8="","",'B8'!Уч8)</f>
        <v>Кожахмет Амангелды+</v>
      </c>
      <c r="K45" s="53" t="str">
        <f t="shared" si="0"/>
        <v>-</v>
      </c>
      <c r="L45" s="124" t="str">
        <f>IF('B8'!Уч1="","",'B8'!Уч1)</f>
        <v>Ишмухамедов Жангир+</v>
      </c>
      <c r="M45" s="125"/>
      <c r="N45" s="125"/>
      <c r="O45" s="126"/>
      <c r="P45" s="54" t="s">
        <v>42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26</v>
      </c>
      <c r="J46" s="57" t="str">
        <f>IF('B8'!Уч5="","",'B8'!Уч5)</f>
        <v>Калымтай Галым+</v>
      </c>
      <c r="K46" s="58" t="str">
        <f t="shared" si="0"/>
        <v>-</v>
      </c>
      <c r="L46" s="133" t="str">
        <f>IF('B8'!Уч4="","",'B8'!Уч4)</f>
        <v>Конкаев Айдос+</v>
      </c>
      <c r="M46" s="134"/>
      <c r="N46" s="134"/>
      <c r="O46" s="135"/>
      <c r="P46" s="59" t="s">
        <v>35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23</v>
      </c>
      <c r="J47" s="61" t="str">
        <f>IF('B8'!Уч7="","",'B8'!Уч7)</f>
        <v>Ахметкали Адлет+</v>
      </c>
      <c r="K47" s="62" t="str">
        <f t="shared" si="0"/>
        <v>-</v>
      </c>
      <c r="L47" s="136" t="str">
        <f>IF('B8'!Уч2="","",'B8'!Уч2)</f>
        <v>Кузнецов Сергей+</v>
      </c>
      <c r="M47" s="137"/>
      <c r="N47" s="137"/>
      <c r="O47" s="138"/>
      <c r="P47" s="63" t="s">
        <v>37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29</v>
      </c>
      <c r="J48" s="65" t="str">
        <f>IF('B8'!Уч6="","",'B8'!Уч6)</f>
        <v>Исханов Тилек+</v>
      </c>
      <c r="K48" s="66" t="str">
        <f t="shared" si="0"/>
        <v>-</v>
      </c>
      <c r="L48" s="121" t="str">
        <f>IF('B8'!Уч3="","",'B8'!Уч3)</f>
        <v>Едигеев Газиз+</v>
      </c>
      <c r="M48" s="122"/>
      <c r="N48" s="122"/>
      <c r="O48" s="123"/>
      <c r="P48" s="67" t="s">
        <v>37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IF('B8'!Уч1="","",'B8'!Уч1)</f>
        <v>Ишмухамедов Жангир+</v>
      </c>
      <c r="K49" s="53" t="str">
        <f t="shared" si="0"/>
        <v>-</v>
      </c>
      <c r="L49" s="124" t="str">
        <f>IF('B8'!Уч3="","",'B8'!Уч3)</f>
        <v>Едигеев Газиз+</v>
      </c>
      <c r="M49" s="125"/>
      <c r="N49" s="125"/>
      <c r="O49" s="126"/>
      <c r="P49" s="54" t="s">
        <v>45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20</v>
      </c>
      <c r="J50" s="57" t="str">
        <f>IF('B8'!Уч2="","",'B8'!Уч2)</f>
        <v>Кузнецов Сергей+</v>
      </c>
      <c r="K50" s="58" t="str">
        <f t="shared" si="0"/>
        <v>-</v>
      </c>
      <c r="L50" s="133" t="str">
        <f>IF('B8'!Уч4="","",'B8'!Уч4)</f>
        <v>Конкаев Айдос+</v>
      </c>
      <c r="M50" s="134"/>
      <c r="N50" s="134"/>
      <c r="O50" s="135"/>
      <c r="P50" s="59" t="s">
        <v>41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24</v>
      </c>
      <c r="J51" s="61" t="str">
        <f>IF('B8'!Уч5="","",'B8'!Уч5)</f>
        <v>Калымтай Галым+</v>
      </c>
      <c r="K51" s="62" t="str">
        <f t="shared" si="0"/>
        <v>-</v>
      </c>
      <c r="L51" s="136" t="str">
        <f>IF('B8'!Уч7="","",'B8'!Уч7)</f>
        <v>Ахметкали Адлет+</v>
      </c>
      <c r="M51" s="137"/>
      <c r="N51" s="137"/>
      <c r="O51" s="138"/>
      <c r="P51" s="63" t="s">
        <v>37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23</v>
      </c>
      <c r="J52" s="65" t="str">
        <f>IF('B8'!Уч6="","",'B8'!Уч6)</f>
        <v>Исханов Тилек+</v>
      </c>
      <c r="K52" s="66" t="str">
        <f t="shared" si="0"/>
        <v>-</v>
      </c>
      <c r="L52" s="121" t="str">
        <f>IF('B8'!Уч8="","",'B8'!Уч8)</f>
        <v>Кожахмет Амангелды+</v>
      </c>
      <c r="M52" s="122"/>
      <c r="N52" s="122"/>
      <c r="O52" s="123"/>
      <c r="P52" s="67" t="s">
        <v>37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IF('B8'!Уч4="","",'B8'!Уч4)</f>
        <v>Конкаев Айдос+</v>
      </c>
      <c r="K53" s="53" t="str">
        <f t="shared" si="0"/>
        <v>-</v>
      </c>
      <c r="L53" s="124" t="str">
        <f>IF('B8'!Уч1="","",'B8'!Уч1)</f>
        <v>Ишмухамедов Жангир+</v>
      </c>
      <c r="M53" s="125"/>
      <c r="N53" s="125"/>
      <c r="O53" s="126"/>
      <c r="P53" s="54" t="s">
        <v>43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20</v>
      </c>
      <c r="J54" s="57" t="str">
        <f>IF('B8'!Уч3="","",'B8'!Уч3)</f>
        <v>Едигеев Газиз+</v>
      </c>
      <c r="K54" s="58" t="str">
        <f t="shared" si="0"/>
        <v>-</v>
      </c>
      <c r="L54" s="133" t="str">
        <f>IF('B8'!Уч2="","",'B8'!Уч2)</f>
        <v>Кузнецов Сергей+</v>
      </c>
      <c r="M54" s="134"/>
      <c r="N54" s="134"/>
      <c r="O54" s="135"/>
      <c r="P54" s="59" t="s">
        <v>39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24</v>
      </c>
      <c r="J55" s="61" t="str">
        <f>IF('B8'!Уч7="","",'B8'!Уч7)</f>
        <v>Ахметкали Адлет+</v>
      </c>
      <c r="K55" s="62" t="str">
        <f t="shared" si="0"/>
        <v>-</v>
      </c>
      <c r="L55" s="136" t="str">
        <f>IF('B8'!Уч6="","",'B8'!Уч6)</f>
        <v>Исханов Тилек+</v>
      </c>
      <c r="M55" s="137"/>
      <c r="N55" s="137"/>
      <c r="O55" s="138"/>
      <c r="P55" s="63" t="s">
        <v>41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21</v>
      </c>
      <c r="J56" s="65" t="str">
        <f>IF('B8'!Уч8="","",'B8'!Уч8)</f>
        <v>Кожахмет Амангелды+</v>
      </c>
      <c r="K56" s="66" t="str">
        <f t="shared" si="0"/>
        <v>-</v>
      </c>
      <c r="L56" s="121" t="str">
        <f>IF('B8'!Уч5="","",'B8'!Уч5)</f>
        <v>Калымтай Галым+</v>
      </c>
      <c r="M56" s="122"/>
      <c r="N56" s="122"/>
      <c r="O56" s="123"/>
      <c r="P56" s="67" t="s">
        <v>39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IF('B8'!Уч1="","",'B8'!Уч1)</f>
        <v>Ишмухамедов Жангир+</v>
      </c>
      <c r="K57" s="53" t="str">
        <f t="shared" si="0"/>
        <v>-</v>
      </c>
      <c r="L57" s="124" t="str">
        <f>IF('B8'!Уч2="","",'B8'!Уч2)</f>
        <v>Кузнецов Сергей+</v>
      </c>
      <c r="M57" s="125"/>
      <c r="N57" s="125"/>
      <c r="O57" s="126"/>
      <c r="P57" s="54" t="s">
        <v>45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20</v>
      </c>
      <c r="J58" s="57" t="str">
        <f>IF('B8'!Уч3="","",'B8'!Уч3)</f>
        <v>Едигеев Газиз+</v>
      </c>
      <c r="K58" s="58" t="str">
        <f t="shared" si="0"/>
        <v>-</v>
      </c>
      <c r="L58" s="133" t="str">
        <f>IF('B8'!Уч4="","",'B8'!Уч4)</f>
        <v>Конкаев Айдос+</v>
      </c>
      <c r="M58" s="134"/>
      <c r="N58" s="134"/>
      <c r="O58" s="135"/>
      <c r="P58" s="59" t="s">
        <v>42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29</v>
      </c>
      <c r="J59" s="61" t="str">
        <f>IF('B8'!Уч5="","",'B8'!Уч5)</f>
        <v>Калымтай Галым+</v>
      </c>
      <c r="K59" s="62" t="str">
        <f t="shared" si="0"/>
        <v>-</v>
      </c>
      <c r="L59" s="136" t="str">
        <f>IF('B8'!Уч6="","",'B8'!Уч6)</f>
        <v>Исханов Тилек+</v>
      </c>
      <c r="M59" s="137"/>
      <c r="N59" s="137"/>
      <c r="O59" s="138"/>
      <c r="P59" s="63" t="s">
        <v>42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23</v>
      </c>
      <c r="J60" s="65" t="str">
        <f>IF('B8'!Уч7="","",'B8'!Уч7)</f>
        <v>Ахметкали Адлет+</v>
      </c>
      <c r="K60" s="66" t="str">
        <f t="shared" si="0"/>
        <v>-</v>
      </c>
      <c r="L60" s="121" t="str">
        <f>IF('B8'!Уч8="","",'B8'!Уч8)</f>
        <v>Кожахмет Амангелды+</v>
      </c>
      <c r="M60" s="122"/>
      <c r="N60" s="122"/>
      <c r="O60" s="123"/>
      <c r="P60" s="67" t="s">
        <v>37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678" priority="6">
      <formula>$S$35="сыграна"</formula>
    </cfRule>
  </conditionalFormatting>
  <conditionalFormatting sqref="I36:Q36">
    <cfRule type="expression" dxfId="2677" priority="7">
      <formula>$S$36="сыграна"</formula>
    </cfRule>
  </conditionalFormatting>
  <conditionalFormatting sqref="I37:Q37">
    <cfRule type="expression" dxfId="2676" priority="8">
      <formula>$S$37="сыграна"</formula>
    </cfRule>
  </conditionalFormatting>
  <conditionalFormatting sqref="I38:Q38">
    <cfRule type="expression" dxfId="2675" priority="9">
      <formula>$S$38="сыграна"</formula>
    </cfRule>
  </conditionalFormatting>
  <conditionalFormatting sqref="I39:Q39">
    <cfRule type="expression" dxfId="2674" priority="10">
      <formula>$S$39="сыграна"</formula>
    </cfRule>
  </conditionalFormatting>
  <conditionalFormatting sqref="I40:Q40">
    <cfRule type="expression" dxfId="2673" priority="11">
      <formula>$S$40="сыграна"</formula>
    </cfRule>
  </conditionalFormatting>
  <conditionalFormatting sqref="I41:Q41">
    <cfRule type="expression" dxfId="2672" priority="12">
      <formula>$S$41="сыграна"</formula>
    </cfRule>
  </conditionalFormatting>
  <conditionalFormatting sqref="I42:Q42">
    <cfRule type="expression" dxfId="2671" priority="13">
      <formula>$S$42="сыграна"</formula>
    </cfRule>
  </conditionalFormatting>
  <conditionalFormatting sqref="I43:Q43">
    <cfRule type="expression" dxfId="2670" priority="14">
      <formula>$S$43="сыграна"</formula>
    </cfRule>
  </conditionalFormatting>
  <conditionalFormatting sqref="I46:Q46">
    <cfRule type="expression" dxfId="2669" priority="17">
      <formula>$S$46="сыграна"</formula>
    </cfRule>
  </conditionalFormatting>
  <conditionalFormatting sqref="I47:Q47">
    <cfRule type="expression" dxfId="2668" priority="18">
      <formula>$S$47="сыграна"</formula>
    </cfRule>
  </conditionalFormatting>
  <conditionalFormatting sqref="I48:Q48">
    <cfRule type="expression" dxfId="2667" priority="19">
      <formula>$S$48="сыграна"</formula>
    </cfRule>
  </conditionalFormatting>
  <conditionalFormatting sqref="I49:Q49">
    <cfRule type="expression" dxfId="2666" priority="20">
      <formula>$S$49="сыграна"</formula>
    </cfRule>
  </conditionalFormatting>
  <conditionalFormatting sqref="I50:Q50">
    <cfRule type="expression" dxfId="2665" priority="21">
      <formula>$S$50="сыграна"</formula>
    </cfRule>
  </conditionalFormatting>
  <conditionalFormatting sqref="I51:Q51">
    <cfRule type="expression" dxfId="2664" priority="22">
      <formula>$S$51="сыграна"</formula>
    </cfRule>
  </conditionalFormatting>
  <conditionalFormatting sqref="I52:Q52">
    <cfRule type="expression" dxfId="2663" priority="23">
      <formula>$S$52="сыграна"</formula>
    </cfRule>
  </conditionalFormatting>
  <conditionalFormatting sqref="I53:Q53">
    <cfRule type="expression" dxfId="2662" priority="24">
      <formula>$S$53="сыграна"</formula>
    </cfRule>
  </conditionalFormatting>
  <conditionalFormatting sqref="I54:Q54">
    <cfRule type="expression" dxfId="2661" priority="25">
      <formula>$S$54="сыграна"</formula>
    </cfRule>
  </conditionalFormatting>
  <conditionalFormatting sqref="I55:Q55">
    <cfRule type="expression" dxfId="2660" priority="26">
      <formula>$S$55="сыграна"</formula>
    </cfRule>
  </conditionalFormatting>
  <conditionalFormatting sqref="I33:R33 P10:P12 L22:L24">
    <cfRule type="expression" dxfId="2659" priority="31">
      <formula>$S$33="встреча играется"</formula>
    </cfRule>
  </conditionalFormatting>
  <conditionalFormatting sqref="I33:R33">
    <cfRule type="expression" dxfId="2658" priority="4">
      <formula>$S$33="сыграна"</formula>
    </cfRule>
  </conditionalFormatting>
  <conditionalFormatting sqref="I34:R34 O13:O15 M19:M21">
    <cfRule type="expression" dxfId="2657" priority="32">
      <formula>$S$34="встреча играется"</formula>
    </cfRule>
  </conditionalFormatting>
  <conditionalFormatting sqref="I34:R34">
    <cfRule type="expression" dxfId="2656" priority="5">
      <formula>$S$34="сыграна"</formula>
    </cfRule>
  </conditionalFormatting>
  <conditionalFormatting sqref="I35:R35 Q7:Q9 K25:K27">
    <cfRule type="expression" dxfId="2655" priority="33">
      <formula>$S$35="встреча играется"</formula>
    </cfRule>
  </conditionalFormatting>
  <conditionalFormatting sqref="I36:R36 R16:R18 N28:N30">
    <cfRule type="expression" dxfId="2654" priority="34">
      <formula>$S$36="встреча играется"</formula>
    </cfRule>
  </conditionalFormatting>
  <conditionalFormatting sqref="I37:R37 O10:O12 L19:L21">
    <cfRule type="expression" dxfId="2653" priority="35">
      <formula>$S$37="встреча играется"</formula>
    </cfRule>
  </conditionalFormatting>
  <conditionalFormatting sqref="I38:R38 P7:P9 K22:K24">
    <cfRule type="expression" dxfId="2652" priority="36">
      <formula>$S$38="встреча играется"</formula>
    </cfRule>
  </conditionalFormatting>
  <conditionalFormatting sqref="I39:R39 R13:R15 M28:M30">
    <cfRule type="expression" dxfId="2651" priority="37">
      <formula>$S$39="встреча играется"</formula>
    </cfRule>
  </conditionalFormatting>
  <conditionalFormatting sqref="I40:R40 Q16:Q18 N25:N27">
    <cfRule type="expression" dxfId="2650" priority="38">
      <formula>$S$40="встреча играется"</formula>
    </cfRule>
  </conditionalFormatting>
  <conditionalFormatting sqref="I41:R41 O7:O9 K19:K21">
    <cfRule type="expression" dxfId="2649" priority="39">
      <formula>$S$41="встреча играется"</formula>
    </cfRule>
  </conditionalFormatting>
  <conditionalFormatting sqref="I42:R42 R10:R12 L28:L30">
    <cfRule type="expression" dxfId="2648" priority="40">
      <formula>$S$42="встреча играется"</formula>
    </cfRule>
  </conditionalFormatting>
  <conditionalFormatting sqref="I43:R43 P16:P18 N22:N24">
    <cfRule type="expression" dxfId="2647" priority="41">
      <formula>$S$43="встреча играется"</formula>
    </cfRule>
  </conditionalFormatting>
  <conditionalFormatting sqref="I44:R44 Q13:Q15 M25:M27">
    <cfRule type="expression" dxfId="2646" priority="42">
      <formula>$S$44="встреча играется"</formula>
    </cfRule>
  </conditionalFormatting>
  <conditionalFormatting sqref="I44:R44">
    <cfRule type="expression" dxfId="2645" priority="15">
      <formula>$S$44="сыграна"</formula>
    </cfRule>
  </conditionalFormatting>
  <conditionalFormatting sqref="I45:R45 R7:R9 K28:K30">
    <cfRule type="expression" dxfId="2644" priority="43">
      <formula>$S$45="встреча играется"</formula>
    </cfRule>
  </conditionalFormatting>
  <conditionalFormatting sqref="I45:R45">
    <cfRule type="expression" dxfId="2643" priority="16">
      <formula>$S$45="сыграна"</formula>
    </cfRule>
  </conditionalFormatting>
  <conditionalFormatting sqref="I46:R46 O16:O18 N19:N21">
    <cfRule type="expression" dxfId="2642" priority="44">
      <formula>$S$46="встреча играется"</formula>
    </cfRule>
  </conditionalFormatting>
  <conditionalFormatting sqref="I47:R47 Q10:Q12 L25:L27">
    <cfRule type="expression" dxfId="2641" priority="45">
      <formula>$S$47="встреча играется"</formula>
    </cfRule>
  </conditionalFormatting>
  <conditionalFormatting sqref="I48:R48 P13:P15 M22:M24">
    <cfRule type="expression" dxfId="2640" priority="46">
      <formula>$S$48="встреча играется"</formula>
    </cfRule>
  </conditionalFormatting>
  <conditionalFormatting sqref="I49:R49 M7:M9 K13:K15">
    <cfRule type="expression" dxfId="2639" priority="47">
      <formula>$S$49="встреча играется"</formula>
    </cfRule>
  </conditionalFormatting>
  <conditionalFormatting sqref="I50:R50 N10:N12 L16:L18">
    <cfRule type="expression" dxfId="2638" priority="48">
      <formula>$S$50="встреча играется"</formula>
    </cfRule>
  </conditionalFormatting>
  <conditionalFormatting sqref="I51:R51 Q19:Q21 O25:O27">
    <cfRule type="expression" dxfId="2637" priority="49">
      <formula>$S$51="встреча играется"</formula>
    </cfRule>
  </conditionalFormatting>
  <conditionalFormatting sqref="I52:R52 R22:R24 P28:P30">
    <cfRule type="expression" dxfId="2636" priority="50">
      <formula>$S$52="встреча играется"</formula>
    </cfRule>
  </conditionalFormatting>
  <conditionalFormatting sqref="I53:R53 N7:N9 K16:K18">
    <cfRule type="expression" dxfId="2635" priority="51">
      <formula>$S$53="встреча играется"</formula>
    </cfRule>
  </conditionalFormatting>
  <conditionalFormatting sqref="I54:R54 M10:M12 L13:L15">
    <cfRule type="expression" dxfId="2634" priority="52">
      <formula>$S$54="встреча играется"</formula>
    </cfRule>
  </conditionalFormatting>
  <conditionalFormatting sqref="I55:R55 Q22:Q24 P25:P27">
    <cfRule type="expression" dxfId="2633" priority="27">
      <formula>$S$55="встреча играется"</formula>
    </cfRule>
  </conditionalFormatting>
  <conditionalFormatting sqref="I56:R56 R19:R21 O28:O30">
    <cfRule type="expression" dxfId="2632" priority="53">
      <formula>$S$56="встреча играется"</formula>
    </cfRule>
  </conditionalFormatting>
  <conditionalFormatting sqref="I56:R56">
    <cfRule type="expression" dxfId="2631" priority="3">
      <formula>$S$56="сыграна"</formula>
    </cfRule>
  </conditionalFormatting>
  <conditionalFormatting sqref="I57:R57 L7:L9 K10:K12">
    <cfRule type="expression" dxfId="2630" priority="54">
      <formula>$S$57="встреча играется"</formula>
    </cfRule>
  </conditionalFormatting>
  <conditionalFormatting sqref="I57:R57">
    <cfRule type="expression" dxfId="2629" priority="2">
      <formula>$S$57="сыграна"</formula>
    </cfRule>
  </conditionalFormatting>
  <conditionalFormatting sqref="I58:R58 N13:N15 M16:M18">
    <cfRule type="expression" dxfId="2628" priority="55">
      <formula>$S$58="встреча играется"</formula>
    </cfRule>
  </conditionalFormatting>
  <conditionalFormatting sqref="I58:R58">
    <cfRule type="expression" dxfId="2627" priority="28">
      <formula>$S$58="сыграна"</formula>
    </cfRule>
  </conditionalFormatting>
  <conditionalFormatting sqref="I59:R59 P19:P21 O22:O24">
    <cfRule type="expression" dxfId="2626" priority="56">
      <formula>$S$59="встреча играется"</formula>
    </cfRule>
  </conditionalFormatting>
  <conditionalFormatting sqref="I59:R59">
    <cfRule type="expression" dxfId="2625" priority="29">
      <formula>$S$59="сыграна"</formula>
    </cfRule>
  </conditionalFormatting>
  <conditionalFormatting sqref="I60:R60 R25:R27 Q28:Q30">
    <cfRule type="expression" dxfId="2624" priority="57">
      <formula>$S$60="встреча играется"</formula>
    </cfRule>
  </conditionalFormatting>
  <conditionalFormatting sqref="I60:R60">
    <cfRule type="expression" dxfId="2623" priority="30">
      <formula>$S$60="сыграна"</formula>
    </cfRule>
  </conditionalFormatting>
  <conditionalFormatting sqref="J7:J30">
    <cfRule type="endsWith" dxfId="2622" priority="1" operator="endsWith" text="+">
      <formula>RIGHT((J7),LEN("+"))=("+")</formula>
    </cfRule>
  </conditionalFormatting>
  <dataValidations count="1">
    <dataValidation type="list" allowBlank="1" sqref="P33:P60" xr:uid="{00000000-0002-0000-1200-000000000000}">
      <formula1>'B8'!Список_счета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318</v>
      </c>
      <c r="E7" s="23"/>
      <c r="F7" s="69"/>
      <c r="G7" s="141">
        <v>1</v>
      </c>
      <c r="H7" s="112"/>
      <c r="I7" s="112"/>
      <c r="J7" s="115" t="s">
        <v>319</v>
      </c>
      <c r="K7" s="144"/>
      <c r="L7" s="24">
        <f>IF(LEFT(P57,1)="L",0,(IF(P57="","",(IF(LEFT(P57,1)&gt;RIGHT(P57,1),2,1)))))</f>
        <v>2</v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1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10</v>
      </c>
      <c r="T7" s="93">
        <f>13/15</f>
        <v>0.8666666666666667</v>
      </c>
      <c r="U7" s="96" t="s">
        <v>15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320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3:0</v>
      </c>
      <c r="M8" s="27" t="str">
        <f>IF(LEFT(P49,1)="W",$M$4&amp;":0(W)",IF(LEFT(P49,1)="L","0:"&amp;$M$4&amp;"(L)",IF(P49="","",P49)))</f>
        <v>2:3</v>
      </c>
      <c r="N8" s="28" t="str">
        <f>IF(RIGHT(P53,1)="W",$M$4&amp;":0(W)",IF(RIGHT(P53,1)="L","0:"&amp;$M$4&amp;"(L)",IF(P53="","",RIGHT(P53,1)&amp;":"&amp;LEFT(P53,1))))</f>
        <v>3:1</v>
      </c>
      <c r="O8" s="29" t="str">
        <f>IF(LEFT(P41,1)="W",$M$4&amp;":0(W)",IF(LEFT(P41,1)="L","0:"&amp;$M$4&amp;"(L)",IF(P41="","",P41)))</f>
        <v>1:3</v>
      </c>
      <c r="P8" s="28" t="str">
        <f>IF(RIGHT(P38,1)="W",$M$4&amp;":0(W)",IF(RIGHT(P38,1)="L","0:"&amp;$M$4&amp;"(L)",IF(P38="","",RIGHT(P38,1)&amp;":"&amp;LEFT(P38,1))))</f>
        <v>0:3</v>
      </c>
      <c r="Q8" s="27" t="str">
        <f>IF(LEFT(P35,1)="W",$M$4&amp;":0(W)",IF(LEFT(P35,1)="L","0:"&amp;$M$4&amp;"(L)",IF(P35="","",P35)))</f>
        <v>1:3</v>
      </c>
      <c r="R8" s="30" t="str">
        <f>IF(RIGHT(P45,1)="W",$M$4&amp;":0(W)",IF(RIGHT(P45,1)="L","0:"&amp;$M$4&amp;"(L)",IF(P45="","",RIGHT(P45,1)&amp;":"&amp;LEFT(P45,1))))</f>
        <v>3:2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321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322</v>
      </c>
      <c r="E10" s="23"/>
      <c r="F10" s="69"/>
      <c r="G10" s="118">
        <v>2</v>
      </c>
      <c r="H10" s="112"/>
      <c r="I10" s="112"/>
      <c r="J10" s="115" t="s">
        <v>323</v>
      </c>
      <c r="K10" s="34">
        <f>IF(RIGHT(P57,1)="L",0,(IF(P57="","",(IF(RIGHT(P57,1)&gt;LEFT(P57,1),2,1)))))</f>
        <v>1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1</v>
      </c>
      <c r="O10" s="25">
        <f>IF(RIGHT(P37,1)="L",0,(IF(P37="","",(IF(RIGHT(P37,1)&gt;LEFT(P37,1),2,1)))))</f>
        <v>1</v>
      </c>
      <c r="P10" s="24">
        <f>IF(LEFT(P33,1)="L",0,(IF(P33="","",(IF(LEFT(P33,1)&gt;RIGHT(P33,1),2,1)))))</f>
        <v>2</v>
      </c>
      <c r="Q10" s="24">
        <f>IF(RIGHT(P47,1)="L",0,(IF(P47="","",(IF(RIGHT(P47,1)&gt;LEFT(P47,1),2,1)))))</f>
        <v>1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10</v>
      </c>
      <c r="T10" s="93">
        <f>12/14</f>
        <v>0.8571428571428571</v>
      </c>
      <c r="U10" s="96" t="s">
        <v>16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324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0:3</v>
      </c>
      <c r="L11" s="94"/>
      <c r="M11" s="28" t="str">
        <f>IF(RIGHT(P54,1)="W",$M$4&amp;":0(W)",IF(RIGHT(P54,1)="L","0:"&amp;$M$4&amp;"(L)",IF(P54="","",RIGHT(P54,1)&amp;":"&amp;LEFT(P54,1))))</f>
        <v>3:1</v>
      </c>
      <c r="N11" s="27" t="str">
        <f>IF(LEFT(P50,1)="W",$M$4&amp;":0(W)",IF(LEFT(P50,1)="L","0:"&amp;$M$4&amp;"(L)",IF(P50="","",P50)))</f>
        <v>1:3</v>
      </c>
      <c r="O11" s="36" t="str">
        <f>IF(RIGHT(P37,1)="W",$M$4&amp;":0(W)",IF(RIGHT(P37,1)="L","0:"&amp;$M$4&amp;"(L)",IF(P37="","",RIGHT(P37,1)&amp;":"&amp;LEFT(P37,1))))</f>
        <v>0:3</v>
      </c>
      <c r="P11" s="27" t="str">
        <f>IF(LEFT(P33,1)="W",$M$4&amp;":0(W)",IF(LEFT(P33,1)="L","0:"&amp;$M$4&amp;"(L)",IF(P33="","",P33)))</f>
        <v>3:0</v>
      </c>
      <c r="Q11" s="28" t="str">
        <f>IF(RIGHT(P47,1)="W",$M$4&amp;":0(W)",IF(RIGHT(P47,1)="L","0:"&amp;$M$4&amp;"(L)",IF(P47="","",RIGHT(P47,1)&amp;":"&amp;LEFT(P47,1))))</f>
        <v>2:3</v>
      </c>
      <c r="R11" s="37" t="str">
        <f>IF(LEFT(P42,1)="W",$M$4&amp;":0(W)",IF(LEFT(P42,1)="L","0:"&amp;$M$4&amp;"(L)",IF(P42="","",P42)))</f>
        <v>3:1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325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326</v>
      </c>
      <c r="E13" s="23"/>
      <c r="F13" s="69"/>
      <c r="G13" s="118">
        <v>3</v>
      </c>
      <c r="H13" s="112"/>
      <c r="I13" s="112"/>
      <c r="J13" s="115" t="s">
        <v>327</v>
      </c>
      <c r="K13" s="34">
        <f>IF(RIGHT(P49,1)="L",0,(IF(P49="","",(IF(RIGHT(P49,1)&gt;LEFT(P49,1),2,1)))))</f>
        <v>2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2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11</v>
      </c>
      <c r="T13" s="93">
        <f>6/3</f>
        <v>2</v>
      </c>
      <c r="U13" s="96" t="s">
        <v>11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328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3:2</v>
      </c>
      <c r="L14" s="27" t="str">
        <f>IF(LEFT(P54,1)="W",$M$4&amp;":0(W)",IF(LEFT(P54,1)="L","0:"&amp;$M$4&amp;"(L)",IF(P54="","",P54)))</f>
        <v>1:3</v>
      </c>
      <c r="M14" s="94"/>
      <c r="N14" s="27" t="str">
        <f>IF(LEFT(P58,1)="W",$M$4&amp;":0(W)",IF(LEFT(P58,1)="L","0:"&amp;$M$4&amp;"(L)",IF(P58="","",P58)))</f>
        <v>3:1</v>
      </c>
      <c r="O14" s="29" t="str">
        <f>IF(LEFT(P34,1)="W",$M$4&amp;":0(W)",IF(LEFT(P34,1)="L","0:"&amp;$M$4&amp;"(L)",IF(P34="","",P34)))</f>
        <v>3:2</v>
      </c>
      <c r="P14" s="28" t="str">
        <f>IF(RIGHT(P48,1)="W",$M$4&amp;":0(W)",IF(RIGHT(P48,1)="L","0:"&amp;$M$4&amp;"(L)",IF(P48="","",RIGHT(P48,1)&amp;":"&amp;LEFT(P48,1))))</f>
        <v>3:0</v>
      </c>
      <c r="Q14" s="27" t="str">
        <f>IF(LEFT(P44,1)="W",$M$4&amp;":0(W)",IF(LEFT(P44,1)="L","0:"&amp;$M$4&amp;"(L)",IF(P44="","",P44)))</f>
        <v>1:3</v>
      </c>
      <c r="R14" s="30" t="str">
        <f>IF(RIGHT(P39,1)="W",$M$4&amp;":0(W)",IF(RIGHT(P39,1)="L","0:"&amp;$M$4&amp;"(L)",IF(P39="","",RIGHT(P39,1)&amp;":"&amp;LEFT(P39,1))))</f>
        <v>2:3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329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2</v>
      </c>
      <c r="M16" s="24">
        <f>IF(RIGHT(P58,1)="L",0,(IF(P58="","",(IF(RIGHT(P58,1)&gt;LEFT(P58,1),2,1)))))</f>
        <v>1</v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11</v>
      </c>
      <c r="T16" s="93">
        <f>4/3</f>
        <v>1.3333333333333333</v>
      </c>
      <c r="U16" s="96" t="s">
        <v>12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1:3</v>
      </c>
      <c r="L17" s="28" t="str">
        <f>IF(RIGHT(P50,1)="W",$M$4&amp;":0(W)",IF(RIGHT(P50,1)="L","0:"&amp;$M$4&amp;"(L)",IF(P50="","",RIGHT(P50,1)&amp;":"&amp;LEFT(P50,1))))</f>
        <v>3:1</v>
      </c>
      <c r="M17" s="28" t="str">
        <f>IF(RIGHT(P58,1)="W",$M$4&amp;":0(W)",IF(RIGHT(P58,1)="L","0:"&amp;$M$4&amp;"(L)",IF(P58="","",RIGHT(P58,1)&amp;":"&amp;LEFT(P58,1))))</f>
        <v>1:3</v>
      </c>
      <c r="N17" s="94"/>
      <c r="O17" s="36" t="str">
        <f>IF(RIGHT(P46,1)="W",$M$4&amp;":0(W)",IF(RIGHT(P46,1)="L","0:"&amp;$M$4&amp;"(L)",IF(P46="","",RIGHT(P46,1)&amp;":"&amp;LEFT(P46,1))))</f>
        <v>3:0</v>
      </c>
      <c r="P17" s="27" t="str">
        <f>IF(LEFT(P43,1)="W",$M$4&amp;":0(W)",IF(LEFT(P43,1)="L","0:"&amp;$M$4&amp;"(L)",IF(P43="","",P43)))</f>
        <v>3:1</v>
      </c>
      <c r="Q17" s="28" t="str">
        <f>IF(RIGHT(P40,1)="W",$M$4&amp;":0(W)",IF(RIGHT(P40,1)="L","0:"&amp;$M$4&amp;"(L)",IF(P40="","",RIGHT(P40,1)&amp;":"&amp;LEFT(P40,1))))</f>
        <v>1:3</v>
      </c>
      <c r="R17" s="37" t="str">
        <f>IF(LEFT(P36,1)="W",$M$4&amp;":0(W)",IF(LEFT(P36,1)="L","0:"&amp;$M$4&amp;"(L)",IF(P36="","",P36)))</f>
        <v>3:0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 t="s">
        <v>22</v>
      </c>
      <c r="I19" s="112"/>
      <c r="J19" s="115" t="s">
        <v>330</v>
      </c>
      <c r="K19" s="34">
        <f>IF(RIGHT(P41,1)="L",0,(IF(P41="","",(IF(RIGHT(P41,1)&gt;LEFT(P41,1),2,1)))))</f>
        <v>2</v>
      </c>
      <c r="L19" s="24">
        <f>IF(LEFT(P37,1)="L",0,(IF(P37="","",(IF(LEFT(P37,1)&gt;RIGHT(P37,1),2,1)))))</f>
        <v>2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11</v>
      </c>
      <c r="T19" s="93">
        <f>2/6</f>
        <v>0.33333333333333331</v>
      </c>
      <c r="U19" s="96" t="s">
        <v>13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3:1</v>
      </c>
      <c r="L20" s="27" t="str">
        <f>IF(LEFT(P37,1)="W",$M$4&amp;":0(W)",IF(LEFT(P37,1)="L","0:"&amp;$M$4&amp;"(L)",IF(P37="","",P37)))</f>
        <v>3:0</v>
      </c>
      <c r="M20" s="28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0:3</v>
      </c>
      <c r="O20" s="147"/>
      <c r="P20" s="27" t="str">
        <f>IF(LEFT(P59,1)="W",$M$4&amp;":0(W)",IF(LEFT(P59,1)="L","0:"&amp;$M$4&amp;"(L)",IF(P59="","",P59)))</f>
        <v>0:3</v>
      </c>
      <c r="Q20" s="27" t="str">
        <f>IF(LEFT(P51,1)="W",$M$4&amp;":0(W)",IF(LEFT(P51,1)="L","0:"&amp;$M$4&amp;"(L)",IF(P51="","",P51)))</f>
        <v>3:2</v>
      </c>
      <c r="R20" s="30" t="str">
        <f>IF(RIGHT(P56,1)="W",$M$4&amp;":0(W)",IF(RIGHT(P56,1)="L","0:"&amp;$M$4&amp;"(L)",IF(P56="","",RIGHT(P56,1)&amp;":"&amp;LEFT(P56,1))))</f>
        <v>3:2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331</v>
      </c>
      <c r="K22" s="34">
        <f>IF(LEFT(P38,1)="L",0,(IF(P38="","",(IF(LEFT(P38,1)&gt;RIGHT(P38,1),2,1)))))</f>
        <v>2</v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1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10</v>
      </c>
      <c r="T22" s="93">
        <f>12/12</f>
        <v>1</v>
      </c>
      <c r="U22" s="96" t="s">
        <v>14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3:0</v>
      </c>
      <c r="L23" s="28" t="str">
        <f>IF(RIGHT(P33,1)="W",$M$4&amp;":0(W)",IF(RIGHT(P33,1)="L","0:"&amp;$M$4&amp;"(L)",IF(P33="","",RIGHT(P33,1)&amp;":"&amp;LEFT(P33,1))))</f>
        <v>0:3</v>
      </c>
      <c r="M23" s="27" t="str">
        <f>IF(LEFT(P48,1)="W",$M$4&amp;":0(W)",IF(LEFT(P48,1)="L","0:"&amp;$M$4&amp;"(L)",IF(P48="","",P48)))</f>
        <v>0:3</v>
      </c>
      <c r="N23" s="28" t="str">
        <f>IF(RIGHT(P43,1)="W",$M$4&amp;":0(W)",IF(RIGHT(P43,1)="L","0:"&amp;$M$4&amp;"(L)",IF(P43="","",RIGHT(P43,1)&amp;":"&amp;LEFT(P43,1))))</f>
        <v>1:3</v>
      </c>
      <c r="O23" s="36" t="str">
        <f>IF(RIGHT(P59,1)="W",$M$4&amp;":0(W)",IF(RIGHT(P59,1)="L","0:"&amp;$M$4&amp;"(L)",IF(P59="","",RIGHT(P59,1)&amp;":"&amp;LEFT(P59,1))))</f>
        <v>3:0</v>
      </c>
      <c r="P23" s="94"/>
      <c r="Q23" s="28" t="str">
        <f>IF(RIGHT(P55,1)="W",$M$4&amp;":0(W)",IF(RIGHT(P55,1)="L","0:"&amp;$M$4&amp;"(L)",IF(P55="","",RIGHT(P55,1)&amp;":"&amp;LEFT(P55,1))))</f>
        <v>2:3</v>
      </c>
      <c r="R23" s="37" t="str">
        <f>IF(LEFT(P52,1)="W",$M$4&amp;":0(W)",IF(LEFT(P52,1)="L","0:"&amp;$M$4&amp;"(L)",IF(P52="","",P52)))</f>
        <v>3:0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332</v>
      </c>
      <c r="K25" s="34">
        <f>IF(RIGHT(P35,1)="L",0,(IF(P35="","",(IF(RIGHT(P35,1)&gt;LEFT(P35,1),2,1)))))</f>
        <v>2</v>
      </c>
      <c r="L25" s="24">
        <f>IF(LEFT(P47,1)="L",0,(IF(P47="","",(IF(LEFT(P47,1)&gt;RIGHT(P47,1),2,1)))))</f>
        <v>2</v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2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13</v>
      </c>
      <c r="T25" s="93"/>
      <c r="U25" s="96" t="s">
        <v>10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3:1</v>
      </c>
      <c r="L26" s="27" t="str">
        <f>IF(LEFT(P47)="W",$M$4&amp;":0(W)",IF(LEFT(P47,1)="L","0:"&amp;$M$4&amp;"(L)",IF(P47="","",P47)))</f>
        <v>3:2</v>
      </c>
      <c r="M26" s="28" t="str">
        <f>IF(RIGHT(P44,1)="W",$M$4&amp;":0(W)",IF(RIGHT(P44,1)="L","0:"&amp;$M$4&amp;"(L)",IF(P44="","",RIGHT(P44,1)&amp;":"&amp;LEFT(P44,1))))</f>
        <v>3:1</v>
      </c>
      <c r="N26" s="27" t="str">
        <f>IF(LEFT(P40,1)="W",$M$4&amp;":0(W)",IF(LEFT(P40,1)="L","0:"&amp;$M$4&amp;"(L)",IF(P40="","",P40)))</f>
        <v>3:1</v>
      </c>
      <c r="O26" s="36" t="str">
        <f>IF(RIGHT(P51,1)="W",$M$4&amp;":0(W)",IF(RIGHT(P51,1)="L","0:"&amp;$M$4&amp;"(L)",IF(P51="","",RIGHT(P51,1)&amp;":"&amp;LEFT(P51,1))))</f>
        <v>2:3</v>
      </c>
      <c r="P26" s="29" t="str">
        <f>IF(LEFT(P55,1)="W",$M$4&amp;":0(W)",IF(LEFT(P55,1)="L","0:"&amp;$M$4&amp;"(L)",IF(P55="","",P55)))</f>
        <v>3:2</v>
      </c>
      <c r="Q26" s="94"/>
      <c r="R26" s="37" t="str">
        <f>IF(LEFT(P60,1)="W",$M$4&amp;":0(W)",IF(LEFT(P60,1)="L","0:"&amp;$M$4&amp;"(L)",IF(P60="","",P60)))</f>
        <v>3:1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333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8</v>
      </c>
      <c r="T28" s="93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2:3</v>
      </c>
      <c r="L29" s="28" t="str">
        <f>IF(RIGHT(P42,1)="W",$M$4&amp;":0(W)",IF(RIGHT(P42,1)="L","0:"&amp;$M$4&amp;"(L)",IF(P42="","",RIGHT(P42,1)&amp;":"&amp;LEFT(P42,1))))</f>
        <v>1:3</v>
      </c>
      <c r="M29" s="27" t="str">
        <f>IF(LEFT(P39,1)="W",$M$4&amp;":0(W)",IF(LEFT(P39,1)="L","0:"&amp;$M$4&amp;"(L)",IF(P39="","",P39)))</f>
        <v>3:2</v>
      </c>
      <c r="N29" s="28" t="str">
        <f>IF(RIGHT(P36,1)="W",$M$4&amp;":0(W)",IF(RIGHT(P36,1)="L","0:"&amp;$M$4&amp;"(L)",IF(P36="","",RIGHT(P36,1)&amp;":"&amp;LEFT(P36,1))))</f>
        <v>0:3</v>
      </c>
      <c r="O29" s="29" t="str">
        <f>IF(LEFT(P56,1)="W",$M$4&amp;":0(W)",IF(LEFT(P56,1)="L","0:"&amp;$M$4&amp;"(L)",IF(P56="","",P56)))</f>
        <v>2:3</v>
      </c>
      <c r="P29" s="36" t="str">
        <f>IF(RIGHT(P52,1)="W",$M$4&amp;":0(W)",IF(RIGHT(P52,1)="L","0:"&amp;$M$4&amp;"(L)",IF(P52="","",RIGHT(P52,1)&amp;":"&amp;LEFT(P52,1))))</f>
        <v>0:3</v>
      </c>
      <c r="Q29" s="28" t="str">
        <f>IF(RIGHT(P60,1)="W",$M$4&amp;":0(W)",IF(RIGHT(P60,1)="L","0:"&amp;$M$4&amp;"(L)",IF(P60="","",RIGHT(P60,1)&amp;":"&amp;LEFT(P60,1))))</f>
        <v>1:3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12</v>
      </c>
      <c r="J33" s="52" t="str">
        <f>IF(С1!Уч2="","",С1!Уч2)</f>
        <v>Акилтаев Куралтай+</v>
      </c>
      <c r="K33" s="53" t="str">
        <f t="shared" ref="K33:K60" si="0">"-"</f>
        <v>-</v>
      </c>
      <c r="L33" s="124" t="str">
        <f>IF(С1!Уч6="","",С1!Уч6)</f>
        <v>Балтин Сунгат+</v>
      </c>
      <c r="M33" s="125"/>
      <c r="N33" s="125"/>
      <c r="O33" s="126"/>
      <c r="P33" s="54" t="s">
        <v>35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21</v>
      </c>
      <c r="J34" s="57" t="str">
        <f>IF(С1!Уч3="","",С1!Уч3)</f>
        <v>Тажкеев Жасын+</v>
      </c>
      <c r="K34" s="58" t="str">
        <f t="shared" si="0"/>
        <v>-</v>
      </c>
      <c r="L34" s="133" t="str">
        <f>IF(С1!Уч5="","",С1!Уч5)</f>
        <v>Иванов Владимир+</v>
      </c>
      <c r="M34" s="134"/>
      <c r="N34" s="134"/>
      <c r="O34" s="135"/>
      <c r="P34" s="59" t="s">
        <v>38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18</v>
      </c>
      <c r="J35" s="61" t="str">
        <f>IF(С1!Уч1="","",С1!Уч1)</f>
        <v>Кожахметов Азамат+</v>
      </c>
      <c r="K35" s="62" t="str">
        <f t="shared" si="0"/>
        <v>-</v>
      </c>
      <c r="L35" s="136" t="str">
        <f>IF(С1!Уч7="","",С1!Уч7)</f>
        <v>Амирхамзин Ербол+</v>
      </c>
      <c r="M35" s="137"/>
      <c r="N35" s="137"/>
      <c r="O35" s="138"/>
      <c r="P35" s="63" t="s">
        <v>41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12</v>
      </c>
      <c r="J36" s="65" t="str">
        <f>IF(С1!Уч4="","",С1!Уч4)</f>
        <v>Болатова Әсел+</v>
      </c>
      <c r="K36" s="66" t="str">
        <f t="shared" si="0"/>
        <v>-</v>
      </c>
      <c r="L36" s="121" t="str">
        <f>IF(С1!Уч8="","",С1!Уч8)</f>
        <v>Иманиязов Ерлан+</v>
      </c>
      <c r="M36" s="122"/>
      <c r="N36" s="122"/>
      <c r="O36" s="123"/>
      <c r="P36" s="67" t="s">
        <v>35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21</v>
      </c>
      <c r="J37" s="52" t="str">
        <f>IF(С1!Уч5="","",С1!Уч5)</f>
        <v>Иванов Владимир+</v>
      </c>
      <c r="K37" s="53" t="str">
        <f t="shared" si="0"/>
        <v>-</v>
      </c>
      <c r="L37" s="124" t="str">
        <f>IF(С1!Уч2="","",С1!Уч2)</f>
        <v>Акилтаев Куралтай+</v>
      </c>
      <c r="M37" s="125"/>
      <c r="N37" s="125"/>
      <c r="O37" s="126"/>
      <c r="P37" s="54" t="s">
        <v>35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12</v>
      </c>
      <c r="J38" s="57" t="str">
        <f>IF(С1!Уч6="","",С1!Уч6)</f>
        <v>Балтин Сунгат+</v>
      </c>
      <c r="K38" s="58" t="str">
        <f t="shared" si="0"/>
        <v>-</v>
      </c>
      <c r="L38" s="133" t="str">
        <f>IF(С1!Уч1="","",С1!Уч1)</f>
        <v>Кожахметов Азамат+</v>
      </c>
      <c r="M38" s="134"/>
      <c r="N38" s="134"/>
      <c r="O38" s="135"/>
      <c r="P38" s="59" t="s">
        <v>35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12</v>
      </c>
      <c r="J39" s="61" t="str">
        <f>IF(С1!Уч8="","",С1!Уч8)</f>
        <v>Иманиязов Ерлан+</v>
      </c>
      <c r="K39" s="62" t="str">
        <f t="shared" si="0"/>
        <v>-</v>
      </c>
      <c r="L39" s="136" t="str">
        <f>IF(С1!Уч3="","",С1!Уч3)</f>
        <v>Тажкеев Жасын+</v>
      </c>
      <c r="M39" s="137"/>
      <c r="N39" s="137"/>
      <c r="O39" s="138"/>
      <c r="P39" s="63" t="s">
        <v>38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15</v>
      </c>
      <c r="J40" s="65" t="str">
        <f>IF(С1!Уч7="","",С1!Уч7)</f>
        <v>Амирхамзин Ербол+</v>
      </c>
      <c r="K40" s="66" t="str">
        <f t="shared" si="0"/>
        <v>-</v>
      </c>
      <c r="L40" s="121" t="str">
        <f>IF(С1!Уч4="","",С1!Уч4)</f>
        <v>Болатова Әсел+</v>
      </c>
      <c r="M40" s="122"/>
      <c r="N40" s="122"/>
      <c r="O40" s="123"/>
      <c r="P40" s="67" t="s">
        <v>37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28</v>
      </c>
      <c r="J41" s="52" t="str">
        <f>IF(С1!Уч1="","",С1!Уч1)</f>
        <v>Кожахметов Азамат+</v>
      </c>
      <c r="K41" s="53" t="str">
        <f t="shared" si="0"/>
        <v>-</v>
      </c>
      <c r="L41" s="124" t="str">
        <f>IF(С1!Уч5="","",С1!Уч5)</f>
        <v>Иванов Владимир+</v>
      </c>
      <c r="M41" s="125"/>
      <c r="N41" s="125"/>
      <c r="O41" s="126"/>
      <c r="P41" s="54" t="s">
        <v>41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12</v>
      </c>
      <c r="J42" s="57" t="str">
        <f>IF(С1!Уч2="","",С1!Уч2)</f>
        <v>Акилтаев Куралтай+</v>
      </c>
      <c r="K42" s="58" t="str">
        <f t="shared" si="0"/>
        <v>-</v>
      </c>
      <c r="L42" s="133" t="str">
        <f>IF(С1!Уч8="","",С1!Уч8)</f>
        <v>Иманиязов Ерлан+</v>
      </c>
      <c r="M42" s="134"/>
      <c r="N42" s="134"/>
      <c r="O42" s="135"/>
      <c r="P42" s="59" t="s">
        <v>37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15</v>
      </c>
      <c r="J43" s="61" t="str">
        <f>IF(С1!Уч4="","",С1!Уч4)</f>
        <v>Болатова Әсел+</v>
      </c>
      <c r="K43" s="62" t="str">
        <f t="shared" si="0"/>
        <v>-</v>
      </c>
      <c r="L43" s="136" t="str">
        <f>IF(С1!Уч6="","",С1!Уч6)</f>
        <v>Балтин Сунгат+</v>
      </c>
      <c r="M43" s="137"/>
      <c r="N43" s="137"/>
      <c r="O43" s="138"/>
      <c r="P43" s="63" t="s">
        <v>37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28</v>
      </c>
      <c r="J44" s="65" t="str">
        <f>IF(С1!Уч3="","",С1!Уч3)</f>
        <v>Тажкеев Жасын+</v>
      </c>
      <c r="K44" s="66" t="str">
        <f t="shared" si="0"/>
        <v>-</v>
      </c>
      <c r="L44" s="121" t="str">
        <f>IF(С1!Уч7="","",С1!Уч7)</f>
        <v>Амирхамзин Ербол+</v>
      </c>
      <c r="M44" s="122"/>
      <c r="N44" s="122"/>
      <c r="O44" s="123"/>
      <c r="P44" s="67" t="s">
        <v>41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14</v>
      </c>
      <c r="J45" s="52" t="str">
        <f>IF(С1!Уч8="","",С1!Уч8)</f>
        <v>Иманиязов Ерлан+</v>
      </c>
      <c r="K45" s="53" t="str">
        <f t="shared" si="0"/>
        <v>-</v>
      </c>
      <c r="L45" s="124" t="str">
        <f>IF(С1!Уч1="","",С1!Уч1)</f>
        <v>Кожахметов Азамат+</v>
      </c>
      <c r="M45" s="125"/>
      <c r="N45" s="125"/>
      <c r="O45" s="126"/>
      <c r="P45" s="54" t="s">
        <v>42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13</v>
      </c>
      <c r="J46" s="57" t="str">
        <f>IF(С1!Уч5="","",С1!Уч5)</f>
        <v>Иванов Владимир+</v>
      </c>
      <c r="K46" s="58" t="str">
        <f t="shared" si="0"/>
        <v>-</v>
      </c>
      <c r="L46" s="133" t="str">
        <f>IF(С1!Уч4="","",С1!Уч4)</f>
        <v>Болатова Әсел+</v>
      </c>
      <c r="M46" s="134"/>
      <c r="N46" s="134"/>
      <c r="O46" s="135"/>
      <c r="P46" s="59" t="s">
        <v>39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28</v>
      </c>
      <c r="J47" s="61" t="str">
        <f>IF(С1!Уч7="","",С1!Уч7)</f>
        <v>Амирхамзин Ербол+</v>
      </c>
      <c r="K47" s="62" t="str">
        <f t="shared" si="0"/>
        <v>-</v>
      </c>
      <c r="L47" s="136" t="str">
        <f>IF(С1!Уч2="","",С1!Уч2)</f>
        <v>Акилтаев Куралтай+</v>
      </c>
      <c r="M47" s="137"/>
      <c r="N47" s="137"/>
      <c r="O47" s="138"/>
      <c r="P47" s="63" t="s">
        <v>38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21</v>
      </c>
      <c r="J48" s="65" t="str">
        <f>IF(С1!Уч6="","",С1!Уч6)</f>
        <v>Балтин Сунгат+</v>
      </c>
      <c r="K48" s="66" t="str">
        <f t="shared" si="0"/>
        <v>-</v>
      </c>
      <c r="L48" s="121" t="str">
        <f>IF(С1!Уч3="","",С1!Уч3)</f>
        <v>Тажкеев Жасын+</v>
      </c>
      <c r="M48" s="122"/>
      <c r="N48" s="122"/>
      <c r="O48" s="123"/>
      <c r="P48" s="67" t="s">
        <v>39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12</v>
      </c>
      <c r="J49" s="52" t="str">
        <f>IF(С1!Уч1="","",С1!Уч1)</f>
        <v>Кожахметов Азамат+</v>
      </c>
      <c r="K49" s="53" t="str">
        <f t="shared" si="0"/>
        <v>-</v>
      </c>
      <c r="L49" s="124" t="str">
        <f>IF(С1!Уч3="","",С1!Уч3)</f>
        <v>Тажкеев Жасын+</v>
      </c>
      <c r="M49" s="125"/>
      <c r="N49" s="125"/>
      <c r="O49" s="126"/>
      <c r="P49" s="54" t="s">
        <v>42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18</v>
      </c>
      <c r="J50" s="57" t="str">
        <f>IF(С1!Уч2="","",С1!Уч2)</f>
        <v>Акилтаев Куралтай+</v>
      </c>
      <c r="K50" s="58" t="str">
        <f t="shared" si="0"/>
        <v>-</v>
      </c>
      <c r="L50" s="133" t="str">
        <f>IF(С1!Уч4="","",С1!Уч4)</f>
        <v>Болатова Әсел+</v>
      </c>
      <c r="M50" s="134"/>
      <c r="N50" s="134"/>
      <c r="O50" s="135"/>
      <c r="P50" s="59" t="s">
        <v>41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27</v>
      </c>
      <c r="J51" s="61" t="str">
        <f>IF(С1!Уч5="","",С1!Уч5)</f>
        <v>Иванов Владимир+</v>
      </c>
      <c r="K51" s="62" t="str">
        <f t="shared" si="0"/>
        <v>-</v>
      </c>
      <c r="L51" s="136" t="str">
        <f>IF(С1!Уч7="","",С1!Уч7)</f>
        <v>Амирхамзин Ербол+</v>
      </c>
      <c r="M51" s="137"/>
      <c r="N51" s="137"/>
      <c r="O51" s="138"/>
      <c r="P51" s="63" t="s">
        <v>38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18</v>
      </c>
      <c r="J52" s="65" t="str">
        <f>IF(С1!Уч6="","",С1!Уч6)</f>
        <v>Балтин Сунгат+</v>
      </c>
      <c r="K52" s="66" t="str">
        <f t="shared" si="0"/>
        <v>-</v>
      </c>
      <c r="L52" s="121" t="str">
        <f>IF(С1!Уч8="","",С1!Уч8)</f>
        <v>Иманиязов Ерлан+</v>
      </c>
      <c r="M52" s="122"/>
      <c r="N52" s="122"/>
      <c r="O52" s="123"/>
      <c r="P52" s="67" t="s">
        <v>35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14</v>
      </c>
      <c r="J53" s="52" t="str">
        <f>IF(С1!Уч4="","",С1!Уч4)</f>
        <v>Болатова Әсел+</v>
      </c>
      <c r="K53" s="53" t="str">
        <f t="shared" si="0"/>
        <v>-</v>
      </c>
      <c r="L53" s="124" t="str">
        <f>IF(С1!Уч1="","",С1!Уч1)</f>
        <v>Кожахметов Азамат+</v>
      </c>
      <c r="M53" s="125"/>
      <c r="N53" s="125"/>
      <c r="O53" s="126"/>
      <c r="P53" s="54" t="s">
        <v>41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14</v>
      </c>
      <c r="J54" s="57" t="str">
        <f>IF(С1!Уч3="","",С1!Уч3)</f>
        <v>Тажкеев Жасын+</v>
      </c>
      <c r="K54" s="58" t="str">
        <f t="shared" si="0"/>
        <v>-</v>
      </c>
      <c r="L54" s="133" t="str">
        <f>IF(С1!Уч2="","",С1!Уч2)</f>
        <v>Акилтаев Куралтай+</v>
      </c>
      <c r="M54" s="134"/>
      <c r="N54" s="134"/>
      <c r="O54" s="135"/>
      <c r="P54" s="59" t="s">
        <v>41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28</v>
      </c>
      <c r="J55" s="61" t="str">
        <f>IF(С1!Уч7="","",С1!Уч7)</f>
        <v>Амирхамзин Ербол+</v>
      </c>
      <c r="K55" s="62" t="str">
        <f t="shared" si="0"/>
        <v>-</v>
      </c>
      <c r="L55" s="136" t="str">
        <f>IF(С1!Уч6="","",С1!Уч6)</f>
        <v>Балтин Сунгат+</v>
      </c>
      <c r="M55" s="137"/>
      <c r="N55" s="137"/>
      <c r="O55" s="138"/>
      <c r="P55" s="63" t="s">
        <v>38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29</v>
      </c>
      <c r="J56" s="65" t="str">
        <f>IF(С1!Уч8="","",С1!Уч8)</f>
        <v>Иманиязов Ерлан+</v>
      </c>
      <c r="K56" s="66" t="str">
        <f t="shared" si="0"/>
        <v>-</v>
      </c>
      <c r="L56" s="121" t="str">
        <f>IF(С1!Уч5="","",С1!Уч5)</f>
        <v>Иванов Владимир+</v>
      </c>
      <c r="M56" s="122"/>
      <c r="N56" s="122"/>
      <c r="O56" s="123"/>
      <c r="P56" s="67" t="s">
        <v>42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18</v>
      </c>
      <c r="J57" s="52" t="str">
        <f>IF(С1!Уч1="","",С1!Уч1)</f>
        <v>Кожахметов Азамат+</v>
      </c>
      <c r="K57" s="53" t="str">
        <f t="shared" si="0"/>
        <v>-</v>
      </c>
      <c r="L57" s="124" t="str">
        <f>IF(С1!Уч2="","",С1!Уч2)</f>
        <v>Акилтаев Куралтай+</v>
      </c>
      <c r="M57" s="125"/>
      <c r="N57" s="125"/>
      <c r="O57" s="126"/>
      <c r="P57" s="54" t="s">
        <v>35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12</v>
      </c>
      <c r="J58" s="57" t="str">
        <f>IF(С1!Уч3="","",С1!Уч3)</f>
        <v>Тажкеев Жасын+</v>
      </c>
      <c r="K58" s="58" t="str">
        <f t="shared" si="0"/>
        <v>-</v>
      </c>
      <c r="L58" s="133" t="str">
        <f>IF(С1!Уч4="","",С1!Уч4)</f>
        <v>Болатова Әсел+</v>
      </c>
      <c r="M58" s="134"/>
      <c r="N58" s="134"/>
      <c r="O58" s="135"/>
      <c r="P58" s="59" t="s">
        <v>37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27</v>
      </c>
      <c r="J59" s="61" t="str">
        <f>IF(С1!Уч5="","",С1!Уч5)</f>
        <v>Иванов Владимир+</v>
      </c>
      <c r="K59" s="62" t="str">
        <f t="shared" si="0"/>
        <v>-</v>
      </c>
      <c r="L59" s="136" t="str">
        <f>IF(С1!Уч6="","",С1!Уч6)</f>
        <v>Балтин Сунгат+</v>
      </c>
      <c r="M59" s="137"/>
      <c r="N59" s="137"/>
      <c r="O59" s="138"/>
      <c r="P59" s="63" t="s">
        <v>39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31</v>
      </c>
      <c r="J60" s="65" t="str">
        <f>IF(С1!Уч7="","",С1!Уч7)</f>
        <v>Амирхамзин Ербол+</v>
      </c>
      <c r="K60" s="66" t="str">
        <f t="shared" si="0"/>
        <v>-</v>
      </c>
      <c r="L60" s="121" t="str">
        <f>IF(С1!Уч8="","",С1!Уч8)</f>
        <v>Иманиязов Ерлан+</v>
      </c>
      <c r="M60" s="122"/>
      <c r="N60" s="122"/>
      <c r="O60" s="123"/>
      <c r="P60" s="67" t="s">
        <v>37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621" priority="6">
      <formula>$S$35="сыграна"</formula>
    </cfRule>
  </conditionalFormatting>
  <conditionalFormatting sqref="I36:Q36">
    <cfRule type="expression" dxfId="2620" priority="7">
      <formula>$S$36="сыграна"</formula>
    </cfRule>
  </conditionalFormatting>
  <conditionalFormatting sqref="I37:Q37">
    <cfRule type="expression" dxfId="2619" priority="8">
      <formula>$S$37="сыграна"</formula>
    </cfRule>
  </conditionalFormatting>
  <conditionalFormatting sqref="I38:Q38">
    <cfRule type="expression" dxfId="2618" priority="9">
      <formula>$S$38="сыграна"</formula>
    </cfRule>
  </conditionalFormatting>
  <conditionalFormatting sqref="I39:Q39">
    <cfRule type="expression" dxfId="2617" priority="10">
      <formula>$S$39="сыграна"</formula>
    </cfRule>
  </conditionalFormatting>
  <conditionalFormatting sqref="I40:Q40">
    <cfRule type="expression" dxfId="2616" priority="11">
      <formula>$S$40="сыграна"</formula>
    </cfRule>
  </conditionalFormatting>
  <conditionalFormatting sqref="I41:Q41">
    <cfRule type="expression" dxfId="2615" priority="12">
      <formula>$S$41="сыграна"</formula>
    </cfRule>
  </conditionalFormatting>
  <conditionalFormatting sqref="I42:Q42">
    <cfRule type="expression" dxfId="2614" priority="13">
      <formula>$S$42="сыграна"</formula>
    </cfRule>
  </conditionalFormatting>
  <conditionalFormatting sqref="I43:Q43">
    <cfRule type="expression" dxfId="2613" priority="14">
      <formula>$S$43="сыграна"</formula>
    </cfRule>
  </conditionalFormatting>
  <conditionalFormatting sqref="I46:Q46">
    <cfRule type="expression" dxfId="2612" priority="17">
      <formula>$S$46="сыграна"</formula>
    </cfRule>
  </conditionalFormatting>
  <conditionalFormatting sqref="I47:Q47">
    <cfRule type="expression" dxfId="2611" priority="18">
      <formula>$S$47="сыграна"</formula>
    </cfRule>
  </conditionalFormatting>
  <conditionalFormatting sqref="I48:Q48">
    <cfRule type="expression" dxfId="2610" priority="19">
      <formula>$S$48="сыграна"</formula>
    </cfRule>
  </conditionalFormatting>
  <conditionalFormatting sqref="I49:Q49">
    <cfRule type="expression" dxfId="2609" priority="20">
      <formula>$S$49="сыграна"</formula>
    </cfRule>
  </conditionalFormatting>
  <conditionalFormatting sqref="I50:Q50">
    <cfRule type="expression" dxfId="2608" priority="21">
      <formula>$S$50="сыграна"</formula>
    </cfRule>
  </conditionalFormatting>
  <conditionalFormatting sqref="I51:Q51">
    <cfRule type="expression" dxfId="2607" priority="22">
      <formula>$S$51="сыграна"</formula>
    </cfRule>
  </conditionalFormatting>
  <conditionalFormatting sqref="I52:Q52">
    <cfRule type="expression" dxfId="2606" priority="23">
      <formula>$S$52="сыграна"</formula>
    </cfRule>
  </conditionalFormatting>
  <conditionalFormatting sqref="I53:Q53">
    <cfRule type="expression" dxfId="2605" priority="24">
      <formula>$S$53="сыграна"</formula>
    </cfRule>
  </conditionalFormatting>
  <conditionalFormatting sqref="I54:Q54">
    <cfRule type="expression" dxfId="2604" priority="25">
      <formula>$S$54="сыграна"</formula>
    </cfRule>
  </conditionalFormatting>
  <conditionalFormatting sqref="I55:Q55">
    <cfRule type="expression" dxfId="2603" priority="26">
      <formula>$S$55="сыграна"</formula>
    </cfRule>
  </conditionalFormatting>
  <conditionalFormatting sqref="I33:R33 P10:P12 L22:L24">
    <cfRule type="expression" dxfId="2602" priority="31">
      <formula>$S$33="встреча играется"</formula>
    </cfRule>
  </conditionalFormatting>
  <conditionalFormatting sqref="I33:R33">
    <cfRule type="expression" dxfId="2601" priority="4">
      <formula>$S$33="сыграна"</formula>
    </cfRule>
  </conditionalFormatting>
  <conditionalFormatting sqref="I34:R34 O13:O15 M19:M21">
    <cfRule type="expression" dxfId="2600" priority="32">
      <formula>$S$34="встреча играется"</formula>
    </cfRule>
  </conditionalFormatting>
  <conditionalFormatting sqref="I34:R34">
    <cfRule type="expression" dxfId="2599" priority="5">
      <formula>$S$34="сыграна"</formula>
    </cfRule>
  </conditionalFormatting>
  <conditionalFormatting sqref="I35:R35 Q7:Q9 K25:K27">
    <cfRule type="expression" dxfId="2598" priority="33">
      <formula>$S$35="встреча играется"</formula>
    </cfRule>
  </conditionalFormatting>
  <conditionalFormatting sqref="I36:R36 R16:R18 N28:N30">
    <cfRule type="expression" dxfId="2597" priority="34">
      <formula>$S$36="встреча играется"</formula>
    </cfRule>
  </conditionalFormatting>
  <conditionalFormatting sqref="I37:R37 O10:O12 L19:L21">
    <cfRule type="expression" dxfId="2596" priority="35">
      <formula>$S$37="встреча играется"</formula>
    </cfRule>
  </conditionalFormatting>
  <conditionalFormatting sqref="I38:R38 P7:P9 K22:K24">
    <cfRule type="expression" dxfId="2595" priority="36">
      <formula>$S$38="встреча играется"</formula>
    </cfRule>
  </conditionalFormatting>
  <conditionalFormatting sqref="I39:R39 R13:R15 M28:M30">
    <cfRule type="expression" dxfId="2594" priority="37">
      <formula>$S$39="встреча играется"</formula>
    </cfRule>
  </conditionalFormatting>
  <conditionalFormatting sqref="I40:R40 Q16:Q18 N25:N27">
    <cfRule type="expression" dxfId="2593" priority="38">
      <formula>$S$40="встреча играется"</formula>
    </cfRule>
  </conditionalFormatting>
  <conditionalFormatting sqref="I41:R41 O7:O9 K19:K21">
    <cfRule type="expression" dxfId="2592" priority="39">
      <formula>$S$41="встреча играется"</formula>
    </cfRule>
  </conditionalFormatting>
  <conditionalFormatting sqref="I42:R42 R10:R12 L28:L30">
    <cfRule type="expression" dxfId="2591" priority="40">
      <formula>$S$42="встреча играется"</formula>
    </cfRule>
  </conditionalFormatting>
  <conditionalFormatting sqref="I43:R43 P16:P18 N22:N24">
    <cfRule type="expression" dxfId="2590" priority="41">
      <formula>$S$43="встреча играется"</formula>
    </cfRule>
  </conditionalFormatting>
  <conditionalFormatting sqref="I44:R44 Q13:Q15 M25:M27">
    <cfRule type="expression" dxfId="2589" priority="42">
      <formula>$S$44="встреча играется"</formula>
    </cfRule>
  </conditionalFormatting>
  <conditionalFormatting sqref="I44:R44">
    <cfRule type="expression" dxfId="2588" priority="15">
      <formula>$S$44="сыграна"</formula>
    </cfRule>
  </conditionalFormatting>
  <conditionalFormatting sqref="I45:R45 R7:R9 K28:K30">
    <cfRule type="expression" dxfId="2587" priority="43">
      <formula>$S$45="встреча играется"</formula>
    </cfRule>
  </conditionalFormatting>
  <conditionalFormatting sqref="I45:R45">
    <cfRule type="expression" dxfId="2586" priority="16">
      <formula>$S$45="сыграна"</formula>
    </cfRule>
  </conditionalFormatting>
  <conditionalFormatting sqref="I46:R46 O16:O18 N19:N21">
    <cfRule type="expression" dxfId="2585" priority="44">
      <formula>$S$46="встреча играется"</formula>
    </cfRule>
  </conditionalFormatting>
  <conditionalFormatting sqref="I47:R47 Q10:Q12 L25:L27">
    <cfRule type="expression" dxfId="2584" priority="45">
      <formula>$S$47="встреча играется"</formula>
    </cfRule>
  </conditionalFormatting>
  <conditionalFormatting sqref="I48:R48 P13:P15 M22:M24">
    <cfRule type="expression" dxfId="2583" priority="46">
      <formula>$S$48="встреча играется"</formula>
    </cfRule>
  </conditionalFormatting>
  <conditionalFormatting sqref="I49:R49 M7:M9 K13:K15">
    <cfRule type="expression" dxfId="2582" priority="47">
      <formula>$S$49="встреча играется"</formula>
    </cfRule>
  </conditionalFormatting>
  <conditionalFormatting sqref="I50:R50 N10:N12 L16:L18">
    <cfRule type="expression" dxfId="2581" priority="48">
      <formula>$S$50="встреча играется"</formula>
    </cfRule>
  </conditionalFormatting>
  <conditionalFormatting sqref="I51:R51 Q19:Q21 O25:O27">
    <cfRule type="expression" dxfId="2580" priority="49">
      <formula>$S$51="встреча играется"</formula>
    </cfRule>
  </conditionalFormatting>
  <conditionalFormatting sqref="I52:R52 R22:R24 P28:P30">
    <cfRule type="expression" dxfId="2579" priority="50">
      <formula>$S$52="встреча играется"</formula>
    </cfRule>
  </conditionalFormatting>
  <conditionalFormatting sqref="I53:R53 N7:N9 K16:K18">
    <cfRule type="expression" dxfId="2578" priority="51">
      <formula>$S$53="встреча играется"</formula>
    </cfRule>
  </conditionalFormatting>
  <conditionalFormatting sqref="I54:R54 M10:M12 L13:L15">
    <cfRule type="expression" dxfId="2577" priority="52">
      <formula>$S$54="встреча играется"</formula>
    </cfRule>
  </conditionalFormatting>
  <conditionalFormatting sqref="I55:R55 Q22:Q24 P25:P27">
    <cfRule type="expression" dxfId="2576" priority="27">
      <formula>$S$55="встреча играется"</formula>
    </cfRule>
  </conditionalFormatting>
  <conditionalFormatting sqref="I56:R56 R19:R21 O28:O30">
    <cfRule type="expression" dxfId="2575" priority="53">
      <formula>$S$56="встреча играется"</formula>
    </cfRule>
  </conditionalFormatting>
  <conditionalFormatting sqref="I56:R56">
    <cfRule type="expression" dxfId="2574" priority="3">
      <formula>$S$56="сыграна"</formula>
    </cfRule>
  </conditionalFormatting>
  <conditionalFormatting sqref="I57:R57 L7:L9 K10:K12">
    <cfRule type="expression" dxfId="2573" priority="54">
      <formula>$S$57="встреча играется"</formula>
    </cfRule>
  </conditionalFormatting>
  <conditionalFormatting sqref="I57:R57">
    <cfRule type="expression" dxfId="2572" priority="2">
      <formula>$S$57="сыграна"</formula>
    </cfRule>
  </conditionalFormatting>
  <conditionalFormatting sqref="I58:R58 N13:N15 M16:M18">
    <cfRule type="expression" dxfId="2571" priority="55">
      <formula>$S$58="встреча играется"</formula>
    </cfRule>
  </conditionalFormatting>
  <conditionalFormatting sqref="I58:R58">
    <cfRule type="expression" dxfId="2570" priority="28">
      <formula>$S$58="сыграна"</formula>
    </cfRule>
  </conditionalFormatting>
  <conditionalFormatting sqref="I59:R59 P19:P21 O22:O24">
    <cfRule type="expression" dxfId="2569" priority="56">
      <formula>$S$59="встреча играется"</formula>
    </cfRule>
  </conditionalFormatting>
  <conditionalFormatting sqref="I59:R59">
    <cfRule type="expression" dxfId="2568" priority="29">
      <formula>$S$59="сыграна"</formula>
    </cfRule>
  </conditionalFormatting>
  <conditionalFormatting sqref="I60:R60 R25:R27 Q28:Q30">
    <cfRule type="expression" dxfId="2567" priority="57">
      <formula>$S$60="встреча играется"</formula>
    </cfRule>
  </conditionalFormatting>
  <conditionalFormatting sqref="I60:R60">
    <cfRule type="expression" dxfId="2566" priority="30">
      <formula>$S$60="сыграна"</formula>
    </cfRule>
  </conditionalFormatting>
  <conditionalFormatting sqref="J7:J30">
    <cfRule type="endsWith" dxfId="2565" priority="1" operator="endsWith" text="+">
      <formula>RIGHT((J7),LEN("+"))=("+")</formula>
    </cfRule>
  </conditionalFormatting>
  <dataValidations count="1">
    <dataValidation type="list" allowBlank="1" sqref="P33:P60" xr:uid="{00000000-0002-0000-1300-000000000000}">
      <formula1>С1!Список_счета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68" t="s">
        <v>334</v>
      </c>
      <c r="E7" s="23"/>
      <c r="F7" s="69"/>
      <c r="G7" s="118">
        <v>1</v>
      </c>
      <c r="H7" s="112"/>
      <c r="I7" s="112"/>
      <c r="J7" s="115" t="s">
        <v>334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224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335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336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337</v>
      </c>
      <c r="E10" s="23"/>
      <c r="F10" s="69"/>
      <c r="G10" s="118">
        <v>2</v>
      </c>
      <c r="H10" s="112"/>
      <c r="I10" s="112"/>
      <c r="J10" s="115" t="s">
        <v>338</v>
      </c>
      <c r="K10" s="34" t="str">
        <f>IF(RIGHT(P68,1)="L",0,(IF(P68="","",(IF(RIGHT(P68,1)&gt;LEFT(P68,1),2,1)))))</f>
        <v/>
      </c>
      <c r="L10" s="145"/>
      <c r="M10" s="24">
        <f>IF(RIGHT(P64,1)="L",0,(IF(P64="","",(IF(RIGHT(P64,1)&gt;LEFT(P64,1),2,1)))))</f>
        <v>2</v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1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1</v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2</v>
      </c>
      <c r="T10" s="90">
        <f>IF((AND(COUNTIF(J7:J33,"&gt;""")&gt;2,COUNTIF(P36:P71,"&gt;""")&gt;0)),SUM(K10,L10,M10,N10,O10,P10,Q10,R10,S10),"")</f>
        <v>10</v>
      </c>
      <c r="U10" s="150"/>
      <c r="V10" s="96" t="s">
        <v>13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339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>3:1</v>
      </c>
      <c r="N11" s="27" t="str">
        <f>IF(LEFT(P52,1)="W",$M$4&amp;":0(W)",IF(LEFT(P52,1)="L","0:"&amp;$M$4&amp;"(L)",IF(P52="","",P52)))</f>
        <v>1:3</v>
      </c>
      <c r="O11" s="29" t="str">
        <f>IF(LEFT(P61,1)="W",$M$4&amp;":0(W)",IF(LEFT(P61,1)="L","0:"&amp;$M$4&amp;"(L)",IF(P61="","",P61)))</f>
        <v>0:3</v>
      </c>
      <c r="P11" s="27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1:3</v>
      </c>
      <c r="R11" s="27" t="str">
        <f>IF(LEFT(P37,1)="W",$M$4&amp;":0(W)",IF(LEFT(P37,1)="L","0:"&amp;$M$4&amp;"(L)",IF(P37="","",P37)))</f>
        <v>0:3</v>
      </c>
      <c r="S11" s="30" t="str">
        <f>IF(RIGHT(P58,1)="W",$M$4&amp;":0(W)",IF(RIGHT(P58,1)="L","0:"&amp;$M$4&amp;"(L)",IF(P58="","",RIGHT(P58,1)&amp;":"&amp;LEFT(P58,1))))</f>
        <v>3:1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340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341</v>
      </c>
      <c r="E13" s="23"/>
      <c r="F13" s="69"/>
      <c r="G13" s="118">
        <v>3</v>
      </c>
      <c r="H13" s="112"/>
      <c r="I13" s="112"/>
      <c r="J13" s="115" t="s">
        <v>342</v>
      </c>
      <c r="K13" s="34" t="str">
        <f>IF(RIGHT(P60,1)="L",0,(IF(P60="","",(IF(RIGHT(P60,1)&gt;LEFT(P60,1),2,1)))))</f>
        <v/>
      </c>
      <c r="L13" s="24">
        <f>IF(LEFT(P64,1)="L",0,(IF(P64="","",(IF(LEFT(P64,1)&gt;RIGHT(P64,1),2,1)))))</f>
        <v>1</v>
      </c>
      <c r="M13" s="145"/>
      <c r="N13" s="24">
        <f>IF(LEFT(P69,1)="L",0,(IF(P69="","",(IF(LEFT(P69,1)&gt;RIGHT(P69,1),2,1)))))</f>
        <v>1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1</v>
      </c>
      <c r="R13" s="24">
        <f>IF(LEFT(P54,1)="L",0,(IF(P54="","",(IF(LEFT(P54,1)&gt;RIGHT(P54,1),2,1)))))</f>
        <v>2</v>
      </c>
      <c r="S13" s="26">
        <f>IF(RIGHT(P50,1)="L",0,(IF(P50="","",(IF(RIGHT(P50,1)&gt;LEFT(P50,1),2,1)))))</f>
        <v>1</v>
      </c>
      <c r="T13" s="90">
        <f>IF((AND(COUNTIF(J7:J33,"&gt;""")&gt;2,COUNTIF(P36:P71,"&gt;""")&gt;0)),SUM(K13,L13,M13,N13,O13,P13,Q13,R13,S13),"")</f>
        <v>8</v>
      </c>
      <c r="U13" s="150"/>
      <c r="V13" s="96" t="s">
        <v>17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343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7" t="str">
        <f>IF(LEFT(P64,1)="W",$M$4&amp;":0(W)",IF(LEFT(P64,1)="L","0:"&amp;$M$4&amp;"(L)",IF(P64="","",P64)))</f>
        <v>1:3</v>
      </c>
      <c r="M14" s="94"/>
      <c r="N14" s="27" t="str">
        <f>IF(LEFT(P69,1)="W",$M$4&amp;":0(W)",IF(LEFT(P69,1)="L","0:"&amp;$M$4&amp;"(L)",IF(P69="","",P69)))</f>
        <v>0:3</v>
      </c>
      <c r="O14" s="36" t="str">
        <f>IF(RIGHT(P57,1)="W",$M$4&amp;":0(W)",IF(RIGHT(P57,1)="L","0:"&amp;$M$4&amp;"(L)",IF(P57="","",RIGHT(P57,1)&amp;":"&amp;LEFT(P57,1))))</f>
        <v>0:3</v>
      </c>
      <c r="P14" s="28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1:3</v>
      </c>
      <c r="R14" s="27" t="str">
        <f>IF(LEFT(P54,1)="W",$M$4&amp;":0(W)",IF(LEFT(P54,1)="L","0:"&amp;$M$4&amp;"(L)",IF(P54="","",P54)))</f>
        <v>3:0</v>
      </c>
      <c r="S14" s="30" t="str">
        <f>IF(RIGHT(P50,1)="W",$M$4&amp;":0(W)",IF(RIGHT(P50,1)="L","0:"&amp;$M$4&amp;"(L)",IF(P50="","",RIGHT(P50,1)&amp;":"&amp;LEFT(P50,1))))</f>
        <v>2:3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344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345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2</v>
      </c>
      <c r="N16" s="145"/>
      <c r="O16" s="25">
        <f>IF(RIGHT(P65,1)="L",0,(IF(P65="","",(IF(RIGHT(P65,1)&gt;LEFT(P65,1),2,1)))))</f>
        <v>2</v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0</v>
      </c>
      <c r="R16" s="24">
        <f>IF(RIGHT(P51,1)="L",0,(IF(P51="","",(IF(RIGHT(P51,1)&gt;LEFT(P51,1),2,1)))))</f>
        <v>2</v>
      </c>
      <c r="S16" s="26">
        <f>IF(LEFT(P47,1)="L",0,(IF(P47="","",(IF(LEFT(P47,1)&gt;RIGHT(P47,1),2,1)))))</f>
        <v>2</v>
      </c>
      <c r="T16" s="90">
        <f>IF((AND(COUNTIF(J7:J33,"&gt;""")&gt;2,COUNTIF(P36:P71,"&gt;""")&gt;0)),SUM(K16,L16,M16,N16,O16,P16,Q16,R16,S16),"")</f>
        <v>12</v>
      </c>
      <c r="U16" s="150"/>
      <c r="V16" s="96" t="s">
        <v>12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3:1</v>
      </c>
      <c r="M17" s="28" t="str">
        <f>IF(RIGHT(P69,1)="W",$M$4&amp;":0(W)",IF(RIGHT(P69,1)="L","0:"&amp;$M$4&amp;"(L)",IF(P69="","",RIGHT(P69,1)&amp;":"&amp;LEFT(P69,1))))</f>
        <v>3:0</v>
      </c>
      <c r="N17" s="94"/>
      <c r="O17" s="36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3:0</v>
      </c>
      <c r="Q17" s="28" t="str">
        <f>IF(LEFT(P62,1)="W",$M$4&amp;":0(W)",IF(LEFT(P62,1)="L","0:"&amp;$M$4&amp;"(L)",IF(P62="","",P62)))</f>
        <v>0:3(L)</v>
      </c>
      <c r="R17" s="28" t="str">
        <f>IF(RIGHT(P51,1)="W",$M$4&amp;":0(W)",IF(RIGHT(P51,1)="L","0:"&amp;$M$4&amp;"(L)",IF(P51="","",RIGHT(P51,1)&amp;":"&amp;LEFT(P51,1))))</f>
        <v>3:0</v>
      </c>
      <c r="S17" s="37" t="str">
        <f>IF(LEFT(P47,1)="W",$M$4&amp;":0(W)",IF(LEFT(P47,1)="L","0:"&amp;$M$4&amp;"(L)",IF(P47="","",P47)))</f>
        <v>3:0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346</v>
      </c>
      <c r="K19" s="34" t="str">
        <f>IF(RIGHT(P53,1)="L",0,(IF(P53="","",(IF(RIGHT(P53,1)&gt;LEFT(P53,1),2,1)))))</f>
        <v/>
      </c>
      <c r="L19" s="24">
        <f>IF(RIGHT(P61,1)="L",0,(IF(P61="","",(IF(RIGHT(P61,1)&gt;LEFT(P61,1),2,1)))))</f>
        <v>2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1</v>
      </c>
      <c r="O19" s="146"/>
      <c r="P19" s="24">
        <f>IF(LEFT(P70,1)="L",0,(IF(P70="","",(IF(LEFT(P70,1)&gt;RIGHT(P70,1),2,1)))))</f>
        <v>2</v>
      </c>
      <c r="Q19" s="24">
        <f>IF(RIGHT(P49,1)="L",0,(IF(P49="","",(IF(RIGHT(P49,1)&gt;LEFT(P49,1),2,1)))))</f>
        <v>2</v>
      </c>
      <c r="R19" s="24">
        <f>IF(LEFT(P46,1)="L",0,(IF(P46="","",(IF(LEFT(P46,1)&gt;RIGHT(P46,1),2,1)))))</f>
        <v>2</v>
      </c>
      <c r="S19" s="26">
        <f>IF(RIGHT(P43,1)="L",0,(IF(P43="","",(IF(RIGHT(P43,1)&gt;LEFT(P43,1),2,1)))))</f>
        <v>2</v>
      </c>
      <c r="T19" s="90">
        <f>IF((AND(COUNTIF(J7:J33,"&gt;""")&gt;2,COUNTIF(P36:P71,"&gt;""")&gt;0)),SUM(K19,L19,M19,N19,O19,P19,Q19,R19,S19),"")</f>
        <v>13</v>
      </c>
      <c r="U19" s="150"/>
      <c r="V19" s="96" t="s">
        <v>10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3:0</v>
      </c>
      <c r="M20" s="27" t="str">
        <f>IF(LEFT(P57,1)="W",$M$4&amp;":0(W)",IF(LEFT(P57,1)="L","0:"&amp;$M$4&amp;"(L)",IF(P57="","",P57)))</f>
        <v>3:0</v>
      </c>
      <c r="N20" s="27" t="str">
        <f>IF(LEFT(P65,1)="W",$M$4&amp;":0(W)",IF(LEFT(P65,1)="L","0:"&amp;$M$4&amp;"(L)",IF(P65="","",P65)))</f>
        <v>0:3</v>
      </c>
      <c r="O20" s="147"/>
      <c r="P20" s="27" t="str">
        <f>IF(LEFT(P70,1)="W",$M$4&amp;":0(W)",IF(LEFT(P70,1)="L","0:"&amp;$M$4&amp;"(L)",IF(P70="","",P70)))</f>
        <v>3:0</v>
      </c>
      <c r="Q20" s="28" t="str">
        <f>IF(RIGHT(P49,1)="W",$M$4&amp;":0(W)",IF(RIGHT(P49,1)="L","0:"&amp;$M$4&amp;"(L)",IF(P49="","",RIGHT(P49,1)&amp;":"&amp;LEFT(P49,1))))</f>
        <v>3:1</v>
      </c>
      <c r="R20" s="27" t="str">
        <f>IF(LEFT(P46,1)="W",$M$4&amp;":0(W)",IF(LEFT(P46,1)="L","0:"&amp;$M$4&amp;"(L)",IF(P46="","",P46)))</f>
        <v>3:0</v>
      </c>
      <c r="S20" s="30" t="str">
        <f>IF(RIGHT(P43,1)="W",$M$4&amp;":0(W)",IF(RIGHT(P43,1)="L","0:"&amp;$M$4&amp;"(L)",IF(P43="","",RIGHT(P43,1)&amp;":"&amp;LEFT(P43,1))))</f>
        <v>3:0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347</v>
      </c>
      <c r="K22" s="34" t="str">
        <f>IF(LEFT(P48,1)="L",0,(IF(P48="","",(IF(LEFT(P48,1)&gt;RIGHT(P48,1),2,1)))))</f>
        <v/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1</v>
      </c>
      <c r="O22" s="25">
        <f>IF(RIGHT(P70,1)="L",0,(IF(P70="","",(IF(RIGHT(P70,1)&gt;LEFT(P70,1),2,1)))))</f>
        <v>1</v>
      </c>
      <c r="P22" s="145"/>
      <c r="Q22" s="24">
        <f>IF(RIGHT(P66,1)="L",0,(IF(P66="","",(IF(RIGHT(P66,1)&gt;LEFT(P66,1),2,1)))))</f>
        <v>1</v>
      </c>
      <c r="R22" s="24">
        <f>IF(RIGHT(P59,1)="L",0,(IF(P59="","",(IF(RIGHT(P59,1)&gt;LEFT(P59,1),2,1)))))</f>
        <v>2</v>
      </c>
      <c r="S22" s="26">
        <f>IF(LEFT(P63,1)="L",0,(IF(P63="","",(IF(LEFT(P63,1)&gt;RIGHT(P63,1),2,1)))))</f>
        <v>2</v>
      </c>
      <c r="T22" s="90">
        <f>IF((AND(COUNTIF(J7:J33,"&gt;""")&gt;2,COUNTIF(P36:P71,"&gt;""")&gt;0)),SUM(K22,L22,M22,N22,O22,P22,Q22,R22,S22),"")</f>
        <v>10</v>
      </c>
      <c r="U22" s="150"/>
      <c r="V22" s="96" t="s">
        <v>14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0:3</v>
      </c>
      <c r="M23" s="27" t="str">
        <f>IF(LEFT(P41,1)="W",$M$4&amp;":0(W)",IF(LEFT(P41,1)="L","0:"&amp;$M$4&amp;"(L)",IF(P41="","",P41)))</f>
        <v>3:0</v>
      </c>
      <c r="N23" s="28" t="str">
        <f>IF(RIGHT(P38,1)="W",$M$4&amp;":0(W)",IF(RIGHT(P38,1)="L","0:"&amp;$M$4&amp;"(L)",IF(P38="","",RIGHT(P38,1)&amp;":"&amp;LEFT(P38,1))))</f>
        <v>0:3</v>
      </c>
      <c r="O23" s="36" t="str">
        <f>IF(RIGHT(P70,1)="W",$M$4&amp;":0(W)",IF(RIGHT(P70,1)="L","0:"&amp;$M$4&amp;"(L)",IF(P70="","",RIGHT(P70,1)&amp;":"&amp;LEFT(P70,1))))</f>
        <v>0:3</v>
      </c>
      <c r="P23" s="94"/>
      <c r="Q23" s="28" t="str">
        <f>IF(RIGHT(P66,1)="W",$M$4&amp;":0(W)",IF(RIGHT(P66,1)="L","0:"&amp;$M$4&amp;"(L)",IF(P66="","",RIGHT(P66,1)&amp;":"&amp;LEFT(P66,1))))</f>
        <v>0:3</v>
      </c>
      <c r="R23" s="28" t="str">
        <f>IF(RIGHT(P59,1)="W",$M$4&amp;":0(W)",IF(RIGHT(P59,1)="L","0:"&amp;$M$4&amp;"(L)",IF(P59="","",RIGHT(P59,1)&amp;":"&amp;LEFT(P59,1))))</f>
        <v>3:0</v>
      </c>
      <c r="S23" s="37" t="str">
        <f>IF(LEFT(P63,1)="W",$M$4&amp;":0(W)",IF(LEFT(P63,1)="L","0:"&amp;$M$4&amp;"(L)",IF(P63="","",P63)))</f>
        <v>3:1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 t="s">
        <v>40</v>
      </c>
      <c r="I25" s="112"/>
      <c r="J25" s="115" t="s">
        <v>348</v>
      </c>
      <c r="K25" s="34" t="str">
        <f>IF(RIGHT(P45,1)="L",0,(IF(P45="","",(IF(RIGHT(P45,1)&gt;LEFT(P45,1),2,1)))))</f>
        <v/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2</v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2</v>
      </c>
      <c r="Q25" s="145"/>
      <c r="R25" s="24">
        <f>IF(LEFT(P71,1)="L",0,(IF(P71="","",(IF(LEFT(P71,1)&gt;RIGHT(P71,1),2,1)))))</f>
        <v>2</v>
      </c>
      <c r="S25" s="26">
        <f>IF(LEFT(P55,1)="L",0,(IF(P55="","",(IF(LEFT(P55,1)&gt;RIGHT(P55,1),2,1)))))</f>
        <v>1</v>
      </c>
      <c r="T25" s="90">
        <f>IF((AND(COUNTIF(J7:J33,"&gt;""")&gt;2,COUNTIF(P36:P71,"&gt;""")&gt;0)),SUM(K25,L25,M25,N25,O25,P25,Q25,R25,S25),"")</f>
        <v>12</v>
      </c>
      <c r="U25" s="150"/>
      <c r="V25" s="96" t="s">
        <v>11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3:1</v>
      </c>
      <c r="M26" s="28" t="str">
        <f>IF(RIGHT(P36,1)="W",$M$4&amp;":0(W)",IF(RIGHT(P36,1)="L","0:"&amp;$M$4&amp;"(L)",IF(P36="","",RIGHT(P36,1)&amp;":"&amp;LEFT(P36,1))))</f>
        <v>3:1</v>
      </c>
      <c r="N26" s="28" t="str">
        <f>IF(RIGHT(P62,1)="W",$M$4&amp;":0(W)",IF(RIGHT(P62,1)="L","0:"&amp;$M$4&amp;"(L)",IF(P62="","",RIGHT(P62,1)&amp;":"&amp;LEFT(P62,1))))</f>
        <v>3:0(W)</v>
      </c>
      <c r="O26" s="29" t="str">
        <f>IF(LEFT(P49,1)="W",$M$4&amp;":0(W)",IF(LEFT(P49,1)="L","0:"&amp;$M$4&amp;"(L)",IF(P49="","",P49)))</f>
        <v>1:3</v>
      </c>
      <c r="P26" s="29" t="str">
        <f>IF(LEFT(P66,1)="W",$M$4&amp;":0(W)",IF(LEFT(P66,1)="L","0:"&amp;$M$4&amp;"(L)",IF(P66="","",P66)))</f>
        <v>3:0</v>
      </c>
      <c r="Q26" s="94"/>
      <c r="R26" s="27" t="str">
        <f>IF(LEFT(P71,1)="W",$M$4&amp;":0(W)",IF(LEFT(P71,1)="L","0:"&amp;$M$4&amp;"(L)",IF(P71="","",P71)))</f>
        <v>3:0</v>
      </c>
      <c r="S26" s="37" t="str">
        <f>IF(LEFT(P55,1)="W",$M$4&amp;":0(W)",IF(LEFT(P55,1)="L","0:"&amp;$M$4&amp;"(L)",IF(P55="","",P55)))</f>
        <v>2:3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349</v>
      </c>
      <c r="K28" s="34" t="str">
        <f>IF(LEFT(P42,1)="L",0,(IF(P42="","",(IF(LEFT(P42,1)&gt;RIGHT(P42,1),2,1)))))</f>
        <v/>
      </c>
      <c r="L28" s="24">
        <f>IF(RIGHT(P37,1)="L",0,(IF(P37="","",(IF(RIGHT(P37,1)&gt;LEFT(P37,1),2,1)))))</f>
        <v>2</v>
      </c>
      <c r="M28" s="24">
        <f>IF(RIGHT(P54,1)="L",0,(IF(P54="","",(IF(RIGHT(P54,1)&gt;LEFT(P54,1),2,1)))))</f>
        <v>1</v>
      </c>
      <c r="N28" s="24">
        <f>IF(LEFT(P51,1)="L",0,(IF(P51="","",(IF(LEFT(P51,1)&gt;RIGHT(P51,1),2,1)))))</f>
        <v>1</v>
      </c>
      <c r="O28" s="25">
        <f>IF(RIGHT(P46,1)="L",0,(IF(P46="","",(IF(RIGHT(P46,1)&gt;LEFT(P46,1),2,1)))))</f>
        <v>1</v>
      </c>
      <c r="P28" s="25">
        <f>IF(LEFT(P59,1)="L",0,(IF(P59="","",(IF(LEFT(P59,1)&gt;RIGHT(P59,1),2,1)))))</f>
        <v>1</v>
      </c>
      <c r="Q28" s="24">
        <f>IF(RIGHT(P71,1)="L",0,(IF(P71="","",(IF(RIGHT(P71,1)&gt;LEFT(P71,1),2,1)))))</f>
        <v>1</v>
      </c>
      <c r="R28" s="145"/>
      <c r="S28" s="26">
        <f>IF(RIGHT(P67,1)="L",0,(IF(P67="","",(IF(RIGHT(P67,1)&gt;LEFT(P67,1),2,1)))))</f>
        <v>2</v>
      </c>
      <c r="T28" s="90">
        <f>IF((AND(COUNTIF(J7:J33,"&gt;""")&gt;2,COUNTIF(P36:P71,"&gt;""")&gt;0)),SUM(K28,L28,M28,N28,O28,P28,Q28,R28,S28),"")</f>
        <v>9</v>
      </c>
      <c r="U28" s="150"/>
      <c r="V28" s="96" t="s">
        <v>15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>3:0</v>
      </c>
      <c r="M29" s="28" t="str">
        <f>IF(RIGHT(P54,1)="W",$M$4&amp;":0(W)",IF(RIGHT(P54,1)="L","0:"&amp;$M$4&amp;"(L)",IF(P54="","",RIGHT(P54,1)&amp;":"&amp;LEFT(P54,1))))</f>
        <v>0:3</v>
      </c>
      <c r="N29" s="27" t="str">
        <f>IF(LEFT(P51,1)="W",$M$4&amp;":0(W)",IF(LEFT(P51,1)="L","0:"&amp;$M$4&amp;"(L)",IF(P51="","",P51)))</f>
        <v>0:3</v>
      </c>
      <c r="O29" s="36" t="str">
        <f>IF(RIGHT(P46,1)="W",$M$4&amp;":0(W)",IF(RIGHT(P46,1)="L","0:"&amp;$M$4&amp;"(L)",IF(P46="","",RIGHT(P46,1)&amp;":"&amp;LEFT(P46,1))))</f>
        <v>0:3</v>
      </c>
      <c r="P29" s="29" t="str">
        <f>IF(LEFT(P59,1)="W",$M$4&amp;":0(W)",IF(LEFT(P59,1)="L","0:"&amp;$M$4&amp;"(L)",IF(P59="","",P59)))</f>
        <v>0:3</v>
      </c>
      <c r="Q29" s="28" t="str">
        <f>IF(RIGHT(P71,1)="W",$M$4&amp;":0(W)",IF(RIGHT(P71,1)="L","0:"&amp;$M$4&amp;"(L)",IF(P71="","",RIGHT(P71,1)&amp;":"&amp;LEFT(P71,1))))</f>
        <v>0:3</v>
      </c>
      <c r="R29" s="94"/>
      <c r="S29" s="30" t="str">
        <f>IF(RIGHT(P67,1)="W",$M$4&amp;":0(W)",IF(RIGHT(P67,1)="L","0:"&amp;$M$4&amp;"(L)",IF(P67="","",RIGHT(P67,1)&amp;":"&amp;LEFT(P67,1))))</f>
        <v>3:2</v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350</v>
      </c>
      <c r="K31" s="34" t="str">
        <f>IF(RIGHT(P39,1)="L",0,(IF(P39="","",(IF(RIGHT(P39,1)&gt;LEFT(P39,1),2,1)))))</f>
        <v/>
      </c>
      <c r="L31" s="24">
        <f>IF(LEFT(P58,1)="L",0,(IF(P58="","",(IF(LEFT(P58,1)&gt;RIGHT(P58,1),2,1)))))</f>
        <v>1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1</v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2</v>
      </c>
      <c r="R31" s="24">
        <f>IF(LEFT(P67,1)="L",0,(IF(P67="","",(IF(LEFT(P67,1)&gt;RIGHT(P67,1),2,1)))))</f>
        <v>1</v>
      </c>
      <c r="S31" s="99"/>
      <c r="T31" s="90">
        <f>IF((AND(COUNTIF(J7:J33,"&gt;""")&gt;2,COUNTIF(P36:P71,"&gt;""")&gt;0)),SUM(K31,L31,M31,N31,O31,P31,Q31,R31,S31),"")</f>
        <v>9</v>
      </c>
      <c r="U31" s="150"/>
      <c r="V31" s="96" t="s">
        <v>16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1:3</v>
      </c>
      <c r="M32" s="27" t="str">
        <f>IF(LEFT(P50,1)="W",$M$4&amp;":0(W)",IF(LEFT(P50,1)="L","0:"&amp;$M$4&amp;"(L)",IF(P50="","",P50)))</f>
        <v>3:2</v>
      </c>
      <c r="N32" s="28" t="str">
        <f>IF(RIGHT(P47,1)="W",$M$4&amp;":0(W)",IF(RIGHT(P47,1)="L","0:"&amp;$M$4&amp;"(L)",IF(P47="","",RIGHT(P47,1)&amp;":"&amp;LEFT(P47,1))))</f>
        <v>0:3</v>
      </c>
      <c r="O32" s="29" t="str">
        <f>IF(LEFT(P43,1)="W",$M$4&amp;":0(W)",IF(LEFT(P43,1)="L","0:"&amp;$M$4&amp;"(L)",IF(P43="","",P43)))</f>
        <v>0:3</v>
      </c>
      <c r="P32" s="36" t="str">
        <f>IF(RIGHT(P63,1)="W",$M$4&amp;":0(W)",IF(RIGHT(P63,1)="L","0:"&amp;$M$4&amp;"(L)",IF(P63="","",RIGHT(P63,1)&amp;":"&amp;LEFT(P63,1))))</f>
        <v>1:3</v>
      </c>
      <c r="Q32" s="28" t="str">
        <f>IF(RIGHT(P55,1)="W",$M$4&amp;":0(W)",IF(RIGHT(P55,1)="L","0:"&amp;$M$4&amp;"(L)",IF(P55="","",RIGHT(P55,1)&amp;":"&amp;LEFT(P55,1))))</f>
        <v>3:2</v>
      </c>
      <c r="R32" s="27" t="str">
        <f>IF(LEFT(P67,1)="W",$M$4&amp;":0(W)",IF(LEFT(P67,1)="L","0:"&amp;$M$4&amp;"(L)",IF(P67="","",P67)))</f>
        <v>2:3</v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26</v>
      </c>
      <c r="J36" s="72" t="str">
        <f>IF('C2_2'!Уч3="","",'C2_2'!Уч3)</f>
        <v>Бескоровайный Сергей+</v>
      </c>
      <c r="K36" s="73" t="str">
        <f t="shared" ref="K36:K71" si="0">"-"</f>
        <v>-</v>
      </c>
      <c r="L36" s="154" t="str">
        <f>IF('C2_2'!Уч7="","",'C2_2'!Уч7)</f>
        <v>Степанова Александра+</v>
      </c>
      <c r="M36" s="125"/>
      <c r="N36" s="125"/>
      <c r="O36" s="126"/>
      <c r="P36" s="54" t="s">
        <v>41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22</v>
      </c>
      <c r="J37" s="75" t="str">
        <f>IF('C2_2'!Уч2="","",'C2_2'!Уч2)</f>
        <v>Жумахан Асхат+</v>
      </c>
      <c r="K37" s="76" t="str">
        <f t="shared" si="0"/>
        <v>-</v>
      </c>
      <c r="L37" s="155" t="str">
        <f>IF('C2_2'!Уч8="","",'C2_2'!Уч8)</f>
        <v>Есім Асылбек+</v>
      </c>
      <c r="M37" s="134"/>
      <c r="N37" s="134"/>
      <c r="O37" s="135"/>
      <c r="P37" s="59" t="s">
        <v>39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29</v>
      </c>
      <c r="J38" s="77" t="str">
        <f>IF('C2_2'!Уч4="","",'C2_2'!Уч4)</f>
        <v>Абилов Али+</v>
      </c>
      <c r="K38" s="78" t="str">
        <f t="shared" si="0"/>
        <v>-</v>
      </c>
      <c r="L38" s="152" t="str">
        <f>IF('C2_2'!Уч6="","",'C2_2'!Уч6)</f>
        <v>Мерешев Ернур+</v>
      </c>
      <c r="M38" s="137"/>
      <c r="N38" s="137"/>
      <c r="O38" s="138"/>
      <c r="P38" s="79" t="s">
        <v>35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IF('C2_2'!Уч1="","",'C2_2'!Уч1)</f>
        <v>Чернозубов Сергей</v>
      </c>
      <c r="K39" s="81" t="str">
        <f t="shared" si="0"/>
        <v>-</v>
      </c>
      <c r="L39" s="153" t="str">
        <f>IF('C2_2'!Уч9="","",'C2_2'!Уч9)</f>
        <v>Капаров Нурали+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22</v>
      </c>
      <c r="J40" s="72" t="str">
        <f>IF('C2_2'!Уч7="","",'C2_2'!Уч7)</f>
        <v>Степанова Александра+</v>
      </c>
      <c r="K40" s="73" t="str">
        <f t="shared" si="0"/>
        <v>-</v>
      </c>
      <c r="L40" s="154" t="str">
        <f>IF('C2_2'!Уч2="","",'C2_2'!Уч2)</f>
        <v>Жумахан Асхат+</v>
      </c>
      <c r="M40" s="125"/>
      <c r="N40" s="125"/>
      <c r="O40" s="126"/>
      <c r="P40" s="54" t="s">
        <v>37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29</v>
      </c>
      <c r="J41" s="75" t="str">
        <f>IF('C2_2'!Уч6="","",'C2_2'!Уч6)</f>
        <v>Мерешев Ернур+</v>
      </c>
      <c r="K41" s="76" t="str">
        <f t="shared" si="0"/>
        <v>-</v>
      </c>
      <c r="L41" s="155" t="str">
        <f>IF('C2_2'!Уч3="","",'C2_2'!Уч3)</f>
        <v>Бескоровайный Сергей+</v>
      </c>
      <c r="M41" s="134"/>
      <c r="N41" s="134"/>
      <c r="O41" s="135"/>
      <c r="P41" s="59" t="s">
        <v>35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IF('C2_2'!Уч8="","",'C2_2'!Уч8)</f>
        <v>Есім Асылбек+</v>
      </c>
      <c r="K42" s="78" t="str">
        <f t="shared" si="0"/>
        <v>-</v>
      </c>
      <c r="L42" s="152" t="str">
        <f>IF('C2_2'!Уч1="","",'C2_2'!Уч1)</f>
        <v>Чернозубов Сергей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15</v>
      </c>
      <c r="J43" s="80" t="str">
        <f>IF('C2_2'!Уч9="","",'C2_2'!Уч9)</f>
        <v>Капаров Нурали+</v>
      </c>
      <c r="K43" s="81" t="str">
        <f t="shared" si="0"/>
        <v>-</v>
      </c>
      <c r="L43" s="153" t="str">
        <f>IF('C2_2'!Уч5="","",'C2_2'!Уч5)</f>
        <v>Жылкыбай Санжар+</v>
      </c>
      <c r="M43" s="122"/>
      <c r="N43" s="122"/>
      <c r="O43" s="123"/>
      <c r="P43" s="67" t="s">
        <v>39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17</v>
      </c>
      <c r="J44" s="72" t="str">
        <f>IF('C2_2'!Уч2="","",'C2_2'!Уч2)</f>
        <v>Жумахан Асхат+</v>
      </c>
      <c r="K44" s="73" t="str">
        <f t="shared" si="0"/>
        <v>-</v>
      </c>
      <c r="L44" s="154" t="str">
        <f>IF('C2_2'!Уч6="","",'C2_2'!Уч6)</f>
        <v>Мерешев Ернур+</v>
      </c>
      <c r="M44" s="125"/>
      <c r="N44" s="125"/>
      <c r="O44" s="126"/>
      <c r="P44" s="54" t="s">
        <v>35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IF('C2_2'!Уч1="","",'C2_2'!Уч1)</f>
        <v>Чернозубов Сергей</v>
      </c>
      <c r="K45" s="76" t="str">
        <f t="shared" si="0"/>
        <v>-</v>
      </c>
      <c r="L45" s="155" t="str">
        <f>IF('C2_2'!Уч7="","",'C2_2'!Уч7)</f>
        <v>Степанова Александра+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22</v>
      </c>
      <c r="J46" s="77" t="str">
        <f>IF('C2_2'!Уч5="","",'C2_2'!Уч5)</f>
        <v>Жылкыбай Санжар+</v>
      </c>
      <c r="K46" s="78" t="str">
        <f t="shared" si="0"/>
        <v>-</v>
      </c>
      <c r="L46" s="152" t="str">
        <f>IF('C2_2'!Уч8="","",'C2_2'!Уч8)</f>
        <v>Есім Асылбек+</v>
      </c>
      <c r="M46" s="137"/>
      <c r="N46" s="137"/>
      <c r="O46" s="138"/>
      <c r="P46" s="63" t="s">
        <v>35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25</v>
      </c>
      <c r="J47" s="80" t="str">
        <f>IF('C2_2'!Уч4="","",'C2_2'!Уч4)</f>
        <v>Абилов Али+</v>
      </c>
      <c r="K47" s="81" t="str">
        <f t="shared" si="0"/>
        <v>-</v>
      </c>
      <c r="L47" s="153" t="str">
        <f>IF('C2_2'!Уч9="","",'C2_2'!Уч9)</f>
        <v>Капаров Нурали+</v>
      </c>
      <c r="M47" s="122"/>
      <c r="N47" s="122"/>
      <c r="O47" s="123"/>
      <c r="P47" s="67" t="s">
        <v>35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IF('C2_2'!Уч6="","",'C2_2'!Уч6)</f>
        <v>Мерешев Ернур+</v>
      </c>
      <c r="K48" s="73" t="str">
        <f t="shared" si="0"/>
        <v>-</v>
      </c>
      <c r="L48" s="154" t="str">
        <f>IF('C2_2'!Уч1="","",'C2_2'!Уч1)</f>
        <v>Чернозубов Сергей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22</v>
      </c>
      <c r="J49" s="75" t="str">
        <f>IF('C2_2'!Уч7="","",'C2_2'!Уч7)</f>
        <v>Степанова Александра+</v>
      </c>
      <c r="K49" s="76" t="str">
        <f t="shared" si="0"/>
        <v>-</v>
      </c>
      <c r="L49" s="155" t="str">
        <f>IF('C2_2'!Уч5="","",'C2_2'!Уч5)</f>
        <v>Жылкыбай Санжар+</v>
      </c>
      <c r="M49" s="134"/>
      <c r="N49" s="134"/>
      <c r="O49" s="135"/>
      <c r="P49" s="59" t="s">
        <v>41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25</v>
      </c>
      <c r="J50" s="77" t="str">
        <f>IF('C2_2'!Уч9="","",'C2_2'!Уч9)</f>
        <v>Капаров Нурали+</v>
      </c>
      <c r="K50" s="78" t="str">
        <f t="shared" si="0"/>
        <v>-</v>
      </c>
      <c r="L50" s="152" t="str">
        <f>IF('C2_2'!Уч3="","",'C2_2'!Уч3)</f>
        <v>Бескоровайный Сергей+</v>
      </c>
      <c r="M50" s="137"/>
      <c r="N50" s="137"/>
      <c r="O50" s="138"/>
      <c r="P50" s="63" t="s">
        <v>38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29</v>
      </c>
      <c r="J51" s="80" t="str">
        <f>IF('C2_2'!Уч8="","",'C2_2'!Уч8)</f>
        <v>Есім Асылбек+</v>
      </c>
      <c r="K51" s="81" t="str">
        <f t="shared" si="0"/>
        <v>-</v>
      </c>
      <c r="L51" s="153" t="str">
        <f>IF('C2_2'!Уч4="","",'C2_2'!Уч4)</f>
        <v>Абилов Али+</v>
      </c>
      <c r="M51" s="122"/>
      <c r="N51" s="122"/>
      <c r="O51" s="123"/>
      <c r="P51" s="67" t="s">
        <v>39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26</v>
      </c>
      <c r="J52" s="72" t="str">
        <f>IF('C2_2'!Уч2="","",'C2_2'!Уч2)</f>
        <v>Жумахан Асхат+</v>
      </c>
      <c r="K52" s="73" t="str">
        <f t="shared" si="0"/>
        <v>-</v>
      </c>
      <c r="L52" s="154" t="str">
        <f>IF('C2_2'!Уч4="","",'C2_2'!Уч4)</f>
        <v>Абилов Али+</v>
      </c>
      <c r="M52" s="125"/>
      <c r="N52" s="125"/>
      <c r="O52" s="126"/>
      <c r="P52" s="54" t="s">
        <v>41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IF('C2_2'!Уч1="","",'C2_2'!Уч1)</f>
        <v>Чернозубов Сергей</v>
      </c>
      <c r="K53" s="76" t="str">
        <f t="shared" si="0"/>
        <v>-</v>
      </c>
      <c r="L53" s="155" t="str">
        <f>IF('C2_2'!Уч5="","",'C2_2'!Уч5)</f>
        <v>Жылкыбай Санжар+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>
        <v>29</v>
      </c>
      <c r="J54" s="77" t="str">
        <f>IF('C2_2'!Уч3="","",'C2_2'!Уч3)</f>
        <v>Бескоровайный Сергей+</v>
      </c>
      <c r="K54" s="78" t="str">
        <f t="shared" si="0"/>
        <v>-</v>
      </c>
      <c r="L54" s="152" t="str">
        <f>IF('C2_2'!Уч8="","",'C2_2'!Уч8)</f>
        <v>Есім Асылбек+</v>
      </c>
      <c r="M54" s="137"/>
      <c r="N54" s="137"/>
      <c r="O54" s="138"/>
      <c r="P54" s="63" t="s">
        <v>35</v>
      </c>
      <c r="Q54" s="108"/>
      <c r="R54" s="109"/>
      <c r="S54" s="55" t="str">
        <f t="shared" si="1"/>
        <v>сыграна</v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28</v>
      </c>
      <c r="J55" s="80" t="str">
        <f>IF('C2_2'!Уч7="","",'C2_2'!Уч7)</f>
        <v>Степанова Александра+</v>
      </c>
      <c r="K55" s="81" t="str">
        <f t="shared" si="0"/>
        <v>-</v>
      </c>
      <c r="L55" s="153" t="str">
        <f>IF('C2_2'!Уч9="","",'C2_2'!Уч9)</f>
        <v>Капаров Нурали+</v>
      </c>
      <c r="M55" s="122"/>
      <c r="N55" s="122"/>
      <c r="O55" s="123"/>
      <c r="P55" s="67" t="s">
        <v>42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IF('C2_2'!Уч4="","",'C2_2'!Уч4)</f>
        <v>Абилов Али+</v>
      </c>
      <c r="K56" s="73" t="str">
        <f t="shared" si="0"/>
        <v>-</v>
      </c>
      <c r="L56" s="154" t="str">
        <f>IF('C2_2'!Уч1="","",'C2_2'!Уч1)</f>
        <v>Чернозубов Сергей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17</v>
      </c>
      <c r="J57" s="75" t="str">
        <f>IF('C2_2'!Уч5="","",'C2_2'!Уч5)</f>
        <v>Жылкыбай Санжар+</v>
      </c>
      <c r="K57" s="76" t="str">
        <f t="shared" si="0"/>
        <v>-</v>
      </c>
      <c r="L57" s="155" t="str">
        <f>IF('C2_2'!Уч3="","",'C2_2'!Уч3)</f>
        <v>Бескоровайный Сергей+</v>
      </c>
      <c r="M57" s="134"/>
      <c r="N57" s="134"/>
      <c r="O57" s="135"/>
      <c r="P57" s="59" t="s">
        <v>35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12</v>
      </c>
      <c r="J58" s="77" t="str">
        <f>IF('C2_2'!Уч9="","",'C2_2'!Уч9)</f>
        <v>Капаров Нурали+</v>
      </c>
      <c r="K58" s="78" t="str">
        <f t="shared" si="0"/>
        <v>-</v>
      </c>
      <c r="L58" s="152" t="str">
        <f>IF('C2_2'!Уч2="","",'C2_2'!Уч2)</f>
        <v>Жумахан Асхат+</v>
      </c>
      <c r="M58" s="137"/>
      <c r="N58" s="137"/>
      <c r="O58" s="138"/>
      <c r="P58" s="63" t="s">
        <v>41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12</v>
      </c>
      <c r="J59" s="80" t="str">
        <f>IF('C2_2'!Уч8="","",'C2_2'!Уч8)</f>
        <v>Есім Асылбек+</v>
      </c>
      <c r="K59" s="81" t="str">
        <f t="shared" si="0"/>
        <v>-</v>
      </c>
      <c r="L59" s="153" t="str">
        <f>IF('C2_2'!Уч6="","",'C2_2'!Уч6)</f>
        <v>Мерешев Ернур+</v>
      </c>
      <c r="M59" s="122"/>
      <c r="N59" s="122"/>
      <c r="O59" s="123"/>
      <c r="P59" s="67" t="s">
        <v>39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IF('C2_2'!Уч1="","",'C2_2'!Уч1)</f>
        <v>Чернозубов Сергей</v>
      </c>
      <c r="K60" s="73" t="str">
        <f t="shared" si="0"/>
        <v>-</v>
      </c>
      <c r="L60" s="154" t="str">
        <f>IF('C2_2'!Уч3="","",'C2_2'!Уч3)</f>
        <v>Бескоровайный Сергей+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29</v>
      </c>
      <c r="J61" s="75" t="str">
        <f>IF('C2_2'!Уч2="","",'C2_2'!Уч2)</f>
        <v>Жумахан Асхат+</v>
      </c>
      <c r="K61" s="76" t="str">
        <f t="shared" si="0"/>
        <v>-</v>
      </c>
      <c r="L61" s="155" t="str">
        <f>IF('C2_2'!Уч5="","",'C2_2'!Уч5)</f>
        <v>Жылкыбай Санжар+</v>
      </c>
      <c r="M61" s="134"/>
      <c r="N61" s="134"/>
      <c r="O61" s="135"/>
      <c r="P61" s="59" t="s">
        <v>39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IF('C2_2'!Уч4="","",'C2_2'!Уч4)</f>
        <v>Абилов Али+</v>
      </c>
      <c r="K62" s="78" t="str">
        <f t="shared" si="0"/>
        <v>-</v>
      </c>
      <c r="L62" s="152" t="str">
        <f>IF('C2_2'!Уч7="","",'C2_2'!Уч7)</f>
        <v>Степанова Александра+</v>
      </c>
      <c r="M62" s="137"/>
      <c r="N62" s="137"/>
      <c r="O62" s="138"/>
      <c r="P62" s="63" t="s">
        <v>45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12</v>
      </c>
      <c r="J63" s="80" t="str">
        <f>IF('C2_2'!Уч6="","",'C2_2'!Уч6)</f>
        <v>Мерешев Ернур+</v>
      </c>
      <c r="K63" s="81" t="str">
        <f t="shared" si="0"/>
        <v>-</v>
      </c>
      <c r="L63" s="153" t="str">
        <f>IF('C2_2'!Уч9="","",'C2_2'!Уч9)</f>
        <v>Капаров Нурали+</v>
      </c>
      <c r="M63" s="122"/>
      <c r="N63" s="122"/>
      <c r="O63" s="123"/>
      <c r="P63" s="67" t="s">
        <v>37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26</v>
      </c>
      <c r="J64" s="72" t="str">
        <f>IF('C2_2'!Уч3="","",'C2_2'!Уч3)</f>
        <v>Бескоровайный Сергей+</v>
      </c>
      <c r="K64" s="73" t="str">
        <f t="shared" si="0"/>
        <v>-</v>
      </c>
      <c r="L64" s="154" t="str">
        <f>IF('C2_2'!Уч2="","",'C2_2'!Уч2)</f>
        <v>Жумахан Асхат+</v>
      </c>
      <c r="M64" s="125"/>
      <c r="N64" s="125"/>
      <c r="O64" s="126"/>
      <c r="P64" s="54" t="s">
        <v>41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9</v>
      </c>
      <c r="J65" s="75" t="str">
        <f>IF('C2_2'!Уч5="","",'C2_2'!Уч5)</f>
        <v>Жылкыбай Санжар+</v>
      </c>
      <c r="K65" s="76" t="str">
        <f t="shared" si="0"/>
        <v>-</v>
      </c>
      <c r="L65" s="155" t="str">
        <f>IF('C2_2'!Уч4="","",'C2_2'!Уч4)</f>
        <v>Абилов Али+</v>
      </c>
      <c r="M65" s="134"/>
      <c r="N65" s="134"/>
      <c r="O65" s="135"/>
      <c r="P65" s="59" t="s">
        <v>39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22</v>
      </c>
      <c r="J66" s="77" t="str">
        <f>IF('C2_2'!Уч7="","",'C2_2'!Уч7)</f>
        <v>Степанова Александра+</v>
      </c>
      <c r="K66" s="78" t="str">
        <f t="shared" si="0"/>
        <v>-</v>
      </c>
      <c r="L66" s="152" t="str">
        <f>IF('C2_2'!Уч6="","",'C2_2'!Уч6)</f>
        <v>Мерешев Ернур+</v>
      </c>
      <c r="M66" s="137"/>
      <c r="N66" s="137"/>
      <c r="O66" s="138"/>
      <c r="P66" s="63" t="s">
        <v>35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>
        <v>29</v>
      </c>
      <c r="J67" s="80" t="str">
        <f>IF('C2_2'!Уч9="","",'C2_2'!Уч9)</f>
        <v>Капаров Нурали+</v>
      </c>
      <c r="K67" s="81" t="str">
        <f t="shared" si="0"/>
        <v>-</v>
      </c>
      <c r="L67" s="153" t="str">
        <f>IF('C2_2'!Уч8="","",'C2_2'!Уч8)</f>
        <v>Есім Асылбек+</v>
      </c>
      <c r="M67" s="122"/>
      <c r="N67" s="122"/>
      <c r="O67" s="123"/>
      <c r="P67" s="67" t="s">
        <v>42</v>
      </c>
      <c r="Q67" s="110"/>
      <c r="R67" s="111"/>
      <c r="S67" s="55" t="str">
        <f t="shared" si="1"/>
        <v>сыграна</v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IF('C2_2'!Уч1="","",'C2_2'!Уч1)</f>
        <v>Чернозубов Сергей</v>
      </c>
      <c r="K68" s="73" t="str">
        <f t="shared" si="0"/>
        <v>-</v>
      </c>
      <c r="L68" s="154" t="str">
        <f>IF('C2_2'!Уч2="","",'C2_2'!Уч2)</f>
        <v>Жумахан Асхат+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30</v>
      </c>
      <c r="J69" s="75" t="str">
        <f>IF('C2_2'!Уч3="","",'C2_2'!Уч3)</f>
        <v>Бескоровайный Сергей+</v>
      </c>
      <c r="K69" s="76" t="str">
        <f t="shared" si="0"/>
        <v>-</v>
      </c>
      <c r="L69" s="155" t="str">
        <f>IF('C2_2'!Уч4="","",'C2_2'!Уч4)</f>
        <v>Абилов Али+</v>
      </c>
      <c r="M69" s="134"/>
      <c r="N69" s="134"/>
      <c r="O69" s="135"/>
      <c r="P69" s="59" t="s">
        <v>39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32</v>
      </c>
      <c r="J70" s="77" t="str">
        <f>IF('C2_2'!Уч5="","",'C2_2'!Уч5)</f>
        <v>Жылкыбай Санжар+</v>
      </c>
      <c r="K70" s="78" t="str">
        <f t="shared" si="0"/>
        <v>-</v>
      </c>
      <c r="L70" s="152" t="str">
        <f>IF('C2_2'!Уч6="","",'C2_2'!Уч6)</f>
        <v>Мерешев Ернур+</v>
      </c>
      <c r="M70" s="137"/>
      <c r="N70" s="137"/>
      <c r="O70" s="138"/>
      <c r="P70" s="63" t="s">
        <v>35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>
        <v>28</v>
      </c>
      <c r="J71" s="80" t="str">
        <f>IF('C2_2'!Уч7="","",'C2_2'!Уч7)</f>
        <v>Степанова Александра+</v>
      </c>
      <c r="K71" s="81" t="str">
        <f t="shared" si="0"/>
        <v>-</v>
      </c>
      <c r="L71" s="153" t="str">
        <f>IF('C2_2'!Уч8="","",'C2_2'!Уч8)</f>
        <v>Есім Асылбек+</v>
      </c>
      <c r="M71" s="122"/>
      <c r="N71" s="122"/>
      <c r="O71" s="123"/>
      <c r="P71" s="67" t="s">
        <v>35</v>
      </c>
      <c r="Q71" s="110"/>
      <c r="R71" s="111"/>
      <c r="S71" s="55" t="str">
        <f t="shared" si="1"/>
        <v>сыграна</v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564" priority="13">
      <formula>$S$36="сыграна"</formula>
    </cfRule>
  </conditionalFormatting>
  <conditionalFormatting sqref="I37:Q37">
    <cfRule type="expression" dxfId="2563" priority="15">
      <formula>$S$37="сыграна"</formula>
    </cfRule>
  </conditionalFormatting>
  <conditionalFormatting sqref="I38:Q38">
    <cfRule type="expression" dxfId="2562" priority="4">
      <formula>$S$38="сыграна"</formula>
    </cfRule>
  </conditionalFormatting>
  <conditionalFormatting sqref="I39:Q39">
    <cfRule type="expression" dxfId="2561" priority="5">
      <formula>$S$39="сыграна"</formula>
    </cfRule>
  </conditionalFormatting>
  <conditionalFormatting sqref="I40:Q40">
    <cfRule type="expression" dxfId="2560" priority="6">
      <formula>$S$40="сыграна"</formula>
    </cfRule>
  </conditionalFormatting>
  <conditionalFormatting sqref="I41:Q41">
    <cfRule type="expression" dxfId="2559" priority="7">
      <formula>$S$41="сыграна"</formula>
    </cfRule>
  </conditionalFormatting>
  <conditionalFormatting sqref="I42:Q42">
    <cfRule type="expression" dxfId="2558" priority="8">
      <formula>$S$42="сыграна"</formula>
    </cfRule>
  </conditionalFormatting>
  <conditionalFormatting sqref="I43:Q43">
    <cfRule type="expression" dxfId="2557" priority="9">
      <formula>$S$43="сыграна"</formula>
    </cfRule>
  </conditionalFormatting>
  <conditionalFormatting sqref="I44:Q44">
    <cfRule type="expression" dxfId="2556" priority="10">
      <formula>$S$44="сыграна"</formula>
    </cfRule>
  </conditionalFormatting>
  <conditionalFormatting sqref="I45:Q45">
    <cfRule type="expression" dxfId="2555" priority="11">
      <formula>$S$45="сыграна"</formula>
    </cfRule>
  </conditionalFormatting>
  <conditionalFormatting sqref="I48:Q48">
    <cfRule type="expression" dxfId="2554" priority="17">
      <formula>$S$48="сыграна"</formula>
    </cfRule>
  </conditionalFormatting>
  <conditionalFormatting sqref="I49:Q49">
    <cfRule type="expression" dxfId="2553" priority="18">
      <formula>$S$49="сыграна"</formula>
    </cfRule>
  </conditionalFormatting>
  <conditionalFormatting sqref="I50:Q50">
    <cfRule type="expression" dxfId="2552" priority="19">
      <formula>$S$50="сыграна"</formula>
    </cfRule>
  </conditionalFormatting>
  <conditionalFormatting sqref="I51:Q51">
    <cfRule type="expression" dxfId="2551" priority="20">
      <formula>$S$51="сыграна"</formula>
    </cfRule>
  </conditionalFormatting>
  <conditionalFormatting sqref="I52:Q52">
    <cfRule type="expression" dxfId="2550" priority="21">
      <formula>$S$52="сыграна"</formula>
    </cfRule>
  </conditionalFormatting>
  <conditionalFormatting sqref="I53:Q53">
    <cfRule type="expression" dxfId="2549" priority="22">
      <formula>$S$53="сыграна"</formula>
    </cfRule>
  </conditionalFormatting>
  <conditionalFormatting sqref="I54:Q54">
    <cfRule type="expression" dxfId="2548" priority="23">
      <formula>$S$54="сыграна"</formula>
    </cfRule>
  </conditionalFormatting>
  <conditionalFormatting sqref="I55:Q55">
    <cfRule type="expression" dxfId="2547" priority="24">
      <formula>$S$55="сыграна"</formula>
    </cfRule>
  </conditionalFormatting>
  <conditionalFormatting sqref="I56:Q56">
    <cfRule type="expression" dxfId="2546" priority="25">
      <formula>$S$56="сыграна"</formula>
    </cfRule>
  </conditionalFormatting>
  <conditionalFormatting sqref="I62:Q62">
    <cfRule type="expression" dxfId="2545" priority="2">
      <formula>$S$62="сыграна"</formula>
    </cfRule>
  </conditionalFormatting>
  <conditionalFormatting sqref="I63:Q63">
    <cfRule type="expression" dxfId="2544" priority="31">
      <formula>$S$63="сыграна"</formula>
    </cfRule>
  </conditionalFormatting>
  <conditionalFormatting sqref="I64:Q64">
    <cfRule type="expression" dxfId="2543" priority="32">
      <formula>$S$64="сыграна"</formula>
    </cfRule>
  </conditionalFormatting>
  <conditionalFormatting sqref="I65:Q65">
    <cfRule type="expression" dxfId="2542" priority="33">
      <formula>$S$65="сыграна"</formula>
    </cfRule>
  </conditionalFormatting>
  <conditionalFormatting sqref="I66:Q66">
    <cfRule type="expression" dxfId="2541" priority="34">
      <formula>$S$66="сыграна"</formula>
    </cfRule>
  </conditionalFormatting>
  <conditionalFormatting sqref="I67:Q67">
    <cfRule type="expression" dxfId="2540" priority="35">
      <formula>$S$67="сыграна"</formula>
    </cfRule>
  </conditionalFormatting>
  <conditionalFormatting sqref="I68:Q68">
    <cfRule type="expression" dxfId="2539" priority="36">
      <formula>$S$68="сыграна"</formula>
    </cfRule>
  </conditionalFormatting>
  <conditionalFormatting sqref="I69:Q69">
    <cfRule type="expression" dxfId="2538" priority="37">
      <formula>$S$69="сыграна"</formula>
    </cfRule>
  </conditionalFormatting>
  <conditionalFormatting sqref="I70:Q70">
    <cfRule type="expression" dxfId="2537" priority="38">
      <formula>$S$70="сыграна"</formula>
    </cfRule>
  </conditionalFormatting>
  <conditionalFormatting sqref="I71:Q71">
    <cfRule type="expression" dxfId="2536" priority="39">
      <formula>$S$71="сыграна"</formula>
    </cfRule>
  </conditionalFormatting>
  <conditionalFormatting sqref="I36:R36 Q13:Q15 M25:M27">
    <cfRule type="expression" dxfId="2535" priority="14">
      <formula>$S$36="встреча играется"</formula>
    </cfRule>
  </conditionalFormatting>
  <conditionalFormatting sqref="I37:R37 R10:R12 L28:L30">
    <cfRule type="expression" dxfId="2534" priority="40">
      <formula>$S$37="встреча играется"</formula>
    </cfRule>
  </conditionalFormatting>
  <conditionalFormatting sqref="I38:R38 P16:P18 N22:N24">
    <cfRule type="expression" dxfId="2533" priority="41">
      <formula>$S$38="встреча играется"</formula>
    </cfRule>
  </conditionalFormatting>
  <conditionalFormatting sqref="I39:R39 S7:S9 K31:K33">
    <cfRule type="expression" dxfId="2532" priority="42">
      <formula>$S$39="встреча играется"</formula>
    </cfRule>
  </conditionalFormatting>
  <conditionalFormatting sqref="I40:R40 Q10:Q12 L25:L27">
    <cfRule type="expression" dxfId="2531" priority="43">
      <formula>$S$40="встреча играется"</formula>
    </cfRule>
  </conditionalFormatting>
  <conditionalFormatting sqref="I41:R41 P13:P15 M22:M24">
    <cfRule type="expression" dxfId="2530" priority="44">
      <formula>$S$41="встреча играется"</formula>
    </cfRule>
  </conditionalFormatting>
  <conditionalFormatting sqref="I42:R42 R7:R9 K28:K30">
    <cfRule type="expression" dxfId="2529" priority="45">
      <formula>$S$42="встреча играется"</formula>
    </cfRule>
  </conditionalFormatting>
  <conditionalFormatting sqref="I43:R43 S19:S21 O31:O33">
    <cfRule type="expression" dxfId="2528" priority="46">
      <formula>$S$43="встреча играется"</formula>
    </cfRule>
  </conditionalFormatting>
  <conditionalFormatting sqref="I44:R44 P10:P12 L22:L24">
    <cfRule type="expression" dxfId="2527" priority="47">
      <formula>$S$44="встреча играется"</formula>
    </cfRule>
  </conditionalFormatting>
  <conditionalFormatting sqref="I45:R45 Q7:Q9 K25:K27">
    <cfRule type="expression" dxfId="2526" priority="48">
      <formula>$S$45="встреча играется"</formula>
    </cfRule>
  </conditionalFormatting>
  <conditionalFormatting sqref="I46:R46 R19:R21 O28:O30">
    <cfRule type="expression" dxfId="2525" priority="49">
      <formula>$S$46="встреча играется"</formula>
    </cfRule>
  </conditionalFormatting>
  <conditionalFormatting sqref="I46:R46">
    <cfRule type="expression" dxfId="2524" priority="16">
      <formula>$S$46="сыграна"</formula>
    </cfRule>
  </conditionalFormatting>
  <conditionalFormatting sqref="I47:R47 S16:S18 N31:N33">
    <cfRule type="expression" dxfId="2523" priority="50">
      <formula>$S$47="встреча играется"</formula>
    </cfRule>
  </conditionalFormatting>
  <conditionalFormatting sqref="I47:R47">
    <cfRule type="expression" dxfId="2522" priority="12">
      <formula>$S$47="сыграна"</formula>
    </cfRule>
  </conditionalFormatting>
  <conditionalFormatting sqref="I48:R48 P7:P9 K22:K24">
    <cfRule type="expression" dxfId="2521" priority="51">
      <formula>$S$48="встреча играется"</formula>
    </cfRule>
  </conditionalFormatting>
  <conditionalFormatting sqref="I49:R49 Q19:Q21 O25:O27">
    <cfRule type="expression" dxfId="2520" priority="52">
      <formula>$S$49="встреча играется"</formula>
    </cfRule>
  </conditionalFormatting>
  <conditionalFormatting sqref="I50:R50 S13:S15 M31:M33">
    <cfRule type="expression" dxfId="2519" priority="53">
      <formula>$S$50="встреча играется"</formula>
    </cfRule>
  </conditionalFormatting>
  <conditionalFormatting sqref="I51:R51 R16:R18 N28:N30">
    <cfRule type="expression" dxfId="2518" priority="54">
      <formula>$S$51="встреча играется"</formula>
    </cfRule>
  </conditionalFormatting>
  <conditionalFormatting sqref="I52:R52 N10:N12 L16:L18">
    <cfRule type="expression" dxfId="2517" priority="55">
      <formula>$S$52="встреча играется"</formula>
    </cfRule>
  </conditionalFormatting>
  <conditionalFormatting sqref="I53:R53 O7:O9 K19:K21">
    <cfRule type="expression" dxfId="2516" priority="56">
      <formula>$S$53="встреча играется"</formula>
    </cfRule>
  </conditionalFormatting>
  <conditionalFormatting sqref="I54:R54 R13:R15 M28:M30">
    <cfRule type="expression" dxfId="2515" priority="57">
      <formula>$S$54="встреча играется"</formula>
    </cfRule>
  </conditionalFormatting>
  <conditionalFormatting sqref="I55:R55 S25:S27 Q31:Q33">
    <cfRule type="expression" dxfId="2514" priority="58">
      <formula>$S$55="встреча играется"</formula>
    </cfRule>
  </conditionalFormatting>
  <conditionalFormatting sqref="I56:R56 N7:N9 K16:K18">
    <cfRule type="expression" dxfId="2513" priority="59">
      <formula>$S$56="встреча играется"</formula>
    </cfRule>
  </conditionalFormatting>
  <conditionalFormatting sqref="I57:R57 O13:O15 M19:M21">
    <cfRule type="expression" dxfId="2512" priority="60">
      <formula>$S$57="встреча играется"</formula>
    </cfRule>
  </conditionalFormatting>
  <conditionalFormatting sqref="I57:R57">
    <cfRule type="expression" dxfId="2511" priority="26">
      <formula>$S$57="сыграна"</formula>
    </cfRule>
  </conditionalFormatting>
  <conditionalFormatting sqref="I58:R58 S10:S12 L31:L33">
    <cfRule type="expression" dxfId="2510" priority="61">
      <formula>$S$58="встреча играется"</formula>
    </cfRule>
  </conditionalFormatting>
  <conditionalFormatting sqref="I58:R58">
    <cfRule type="expression" dxfId="2509" priority="27">
      <formula>$S$58="сыграна"</formula>
    </cfRule>
  </conditionalFormatting>
  <conditionalFormatting sqref="I59:R59 R22:R24 P28:P30">
    <cfRule type="expression" dxfId="2508" priority="62">
      <formula>$S$59="встреча играется"</formula>
    </cfRule>
  </conditionalFormatting>
  <conditionalFormatting sqref="I59:R59">
    <cfRule type="expression" dxfId="2507" priority="28">
      <formula>$S$59="сыграна"</formula>
    </cfRule>
  </conditionalFormatting>
  <conditionalFormatting sqref="I60:R60 M7:M9 K13:K15">
    <cfRule type="expression" dxfId="2506" priority="63">
      <formula>$S$60="встреча играется"</formula>
    </cfRule>
  </conditionalFormatting>
  <conditionalFormatting sqref="I60:R60">
    <cfRule type="expression" dxfId="2505" priority="29">
      <formula>$S$60="сыграна"</formula>
    </cfRule>
  </conditionalFormatting>
  <conditionalFormatting sqref="I61:R61 O10:O12 L19:L21">
    <cfRule type="expression" dxfId="2504" priority="64">
      <formula>$S$61="встреча играется"</formula>
    </cfRule>
  </conditionalFormatting>
  <conditionalFormatting sqref="I61:R61">
    <cfRule type="expression" dxfId="2503" priority="30">
      <formula>$S$61="сыграна"</formula>
    </cfRule>
  </conditionalFormatting>
  <conditionalFormatting sqref="I62:R62 Q16:Q18 N25:N27">
    <cfRule type="expression" dxfId="2502" priority="3">
      <formula>$S$62="встреча играется"</formula>
    </cfRule>
  </conditionalFormatting>
  <conditionalFormatting sqref="I63:R63 S22:S24 P31:P33">
    <cfRule type="expression" dxfId="2501" priority="65">
      <formula>$S$63="встреча играется"</formula>
    </cfRule>
  </conditionalFormatting>
  <conditionalFormatting sqref="I64:R64 M10:M12 L13:L15">
    <cfRule type="expression" dxfId="2500" priority="66">
      <formula>$S$64="встреча играется"</formula>
    </cfRule>
  </conditionalFormatting>
  <conditionalFormatting sqref="I65:R65 O16:O18 N19:N21">
    <cfRule type="expression" dxfId="2499" priority="67">
      <formula>$S$65="встреча играется"</formula>
    </cfRule>
  </conditionalFormatting>
  <conditionalFormatting sqref="I66:R66 Q22:Q24 P25:P27">
    <cfRule type="expression" dxfId="2498" priority="68">
      <formula>$S$66="встреча играется"</formula>
    </cfRule>
  </conditionalFormatting>
  <conditionalFormatting sqref="I67:R67 S28:S30 R31:R33">
    <cfRule type="expression" dxfId="2497" priority="69">
      <formula>$S$67="встреча играется"</formula>
    </cfRule>
  </conditionalFormatting>
  <conditionalFormatting sqref="I68:R68 L7:L9 K10:K12">
    <cfRule type="expression" dxfId="2496" priority="70">
      <formula>$S$68="встреча играется"</formula>
    </cfRule>
  </conditionalFormatting>
  <conditionalFormatting sqref="I69:R69 N13:N15 M16:M18">
    <cfRule type="expression" dxfId="2495" priority="71">
      <formula>$S$69="встреча играется"</formula>
    </cfRule>
  </conditionalFormatting>
  <conditionalFormatting sqref="I70:R70 P19:P21 O22:O24">
    <cfRule type="expression" dxfId="2494" priority="72">
      <formula>$S$70="встреча играется"</formula>
    </cfRule>
  </conditionalFormatting>
  <conditionalFormatting sqref="I71:R71 R25:R27 Q28:Q30">
    <cfRule type="expression" dxfId="2493" priority="73">
      <formula>$S$71="встреча играется"</formula>
    </cfRule>
  </conditionalFormatting>
  <conditionalFormatting sqref="J7 J10 J13 J16 J19 J22 J25 J28 J31">
    <cfRule type="endsWith" dxfId="2492" priority="1" operator="endsWith" text="+">
      <formula>RIGHT((J7),LEN("+"))=("+")</formula>
    </cfRule>
  </conditionalFormatting>
  <dataValidations count="1">
    <dataValidation type="list" allowBlank="1" sqref="P36:P71" xr:uid="{00000000-0002-0000-1400-000000000000}">
      <formula1>'C2_2'!Список_счета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351</v>
      </c>
      <c r="E7" s="23"/>
      <c r="F7" s="69"/>
      <c r="G7" s="118">
        <v>1</v>
      </c>
      <c r="H7" s="112"/>
      <c r="I7" s="112"/>
      <c r="J7" s="115" t="s">
        <v>352</v>
      </c>
      <c r="K7" s="144"/>
      <c r="L7" s="24">
        <f>IF(LEFT(P68,1)="L",0,(IF(P68="","",(IF(LEFT(P68,1)&gt;RIGHT(P68,1),2,1)))))</f>
        <v>1</v>
      </c>
      <c r="M7" s="24">
        <f>IF(LEFT(P60,1)="L",0,(IF(P60="","",(IF(LEFT(P60,1)&gt;RIGHT(P60,1),2,1)))))</f>
        <v>1</v>
      </c>
      <c r="N7" s="24">
        <f>IF(RIGHT(P56,1)="L",0,(IF(P56="","",(IF(RIGHT(P56,1)&gt;LEFT(P56,1),2,1)))))</f>
        <v>1</v>
      </c>
      <c r="O7" s="25">
        <f>IF(LEFT(P53,1)="L",0,(IF(P53="","",(IF(LEFT(P53,1)&gt;RIGHT(P53,1),2,1)))))</f>
        <v>1</v>
      </c>
      <c r="P7" s="24">
        <f>IF(RIGHT(P48,1)="L",0,(IF(P48="","",(IF(RIGHT(P48,1)&gt;LEFT(P48,1),2,1)))))</f>
        <v>1</v>
      </c>
      <c r="Q7" s="24">
        <f>IF(LEFT(P45,1)="L",0,(IF(P45="","",(IF(LEFT(P45,1)&gt;RIGHT(P45,1),2,1)))))</f>
        <v>1</v>
      </c>
      <c r="R7" s="24">
        <f>IF(RIGHT(P42,1)="L",0,(IF(P42="","",(IF(RIGHT(P42,1)&gt;LEFT(P42,1),2,1)))))</f>
        <v>1</v>
      </c>
      <c r="S7" s="26">
        <f>IF(LEFT(P39,1)="L",0,(IF(P39="","",(IF(LEFT(P39,1)&gt;RIGHT(P39,1),2,1)))))</f>
        <v>1</v>
      </c>
      <c r="T7" s="90">
        <f>IF((AND(COUNTIF(J7:J33,"&gt;""")&gt;2,COUNTIF(P36:P71,"&gt;""")&gt;0)),SUM(K7,L7,M7,N7,O7,P7,Q7,R7,S7),"")</f>
        <v>8</v>
      </c>
      <c r="U7" s="150"/>
      <c r="V7" s="96" t="s">
        <v>224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353</v>
      </c>
      <c r="E8" s="23"/>
      <c r="F8" s="69"/>
      <c r="G8" s="119"/>
      <c r="H8" s="113"/>
      <c r="I8" s="113"/>
      <c r="J8" s="116"/>
      <c r="K8" s="119"/>
      <c r="L8" s="27" t="str">
        <f>IF(LEFT(P68,1)="W",$M$4&amp;":0(W)",IF(LEFT(P68,1)="L","0:"&amp;$M$4&amp;"(L)",IF(P68="","",P68)))</f>
        <v>1:3</v>
      </c>
      <c r="M8" s="27" t="str">
        <f>IF(LEFT(P60,1)="W",$M$4&amp;":0(W)",IF(LEFT(P60,1)="L","0:"&amp;$M$4&amp;"(L)",IF(P60="","",P60)))</f>
        <v>0:3</v>
      </c>
      <c r="N8" s="28" t="str">
        <f>IF(RIGHT(P56,1)="W",$M$4&amp;":0(W)",IF(RIGHT(P56,1)="L","0:"&amp;$M$4&amp;"(L)",IF(P56="","",RIGHT(P56,1)&amp;":"&amp;LEFT(P56,1))))</f>
        <v>0:3</v>
      </c>
      <c r="O8" s="29" t="str">
        <f>IF(LEFT(P53,1)="W",$M$4&amp;":0(W)",IF(LEFT(P53,1)="L","0:"&amp;$M$4&amp;"(L)",IF(P53="","",P53)))</f>
        <v>1:3</v>
      </c>
      <c r="P8" s="28" t="str">
        <f>IF(RIGHT(P48,1)="W",$M$4&amp;":0(W)",IF(RIGHT(P48,1)="L","0:"&amp;$M$4&amp;"(L)",IF(P48="","",RIGHT(P48,1)&amp;":"&amp;LEFT(P48,1))))</f>
        <v>0:3</v>
      </c>
      <c r="Q8" s="27" t="str">
        <f>IF(LEFT(P45,1)="W",$M$4&amp;":0(W)",IF(LEFT(P45,1)="L","0:"&amp;$M$4&amp;"(L)",IF(P45="","",P45)))</f>
        <v>0:3</v>
      </c>
      <c r="R8" s="28" t="str">
        <f>IF(RIGHT(P42,1)="W",$M$4&amp;":0(W)",IF(RIGHT(P42,1)="L","0:"&amp;$M$4&amp;"(L)",IF(P42="","",RIGHT(P42,1)&amp;":"&amp;LEFT(P42,1))))</f>
        <v>0:3</v>
      </c>
      <c r="S8" s="37" t="str">
        <f>IF(LEFT(P39,1)="W",$M$4&amp;":0(W)",IF(LEFT(P39,1)="L","0:"&amp;$M$4&amp;"(L)",IF(P39="","",P39)))</f>
        <v>0:3</v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354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355</v>
      </c>
      <c r="E10" s="23"/>
      <c r="F10" s="69"/>
      <c r="G10" s="118">
        <v>2</v>
      </c>
      <c r="H10" s="112"/>
      <c r="I10" s="112"/>
      <c r="J10" s="115" t="s">
        <v>356</v>
      </c>
      <c r="K10" s="34">
        <f>IF(RIGHT(P68,1)="L",0,(IF(P68="","",(IF(RIGHT(P68,1)&gt;LEFT(P68,1),2,1)))))</f>
        <v>2</v>
      </c>
      <c r="L10" s="145"/>
      <c r="M10" s="24">
        <f>IF(RIGHT(P64,1)="L",0,(IF(P64="","",(IF(RIGHT(P64,1)&gt;LEFT(P64,1),2,1)))))</f>
        <v>1</v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1</v>
      </c>
      <c r="P10" s="24">
        <f>IF(LEFT(P44,1)="L",0,(IF(P44="","",(IF(LEFT(P44,1)&gt;RIGHT(P44,1),2,1)))))</f>
        <v>1</v>
      </c>
      <c r="Q10" s="24">
        <f>IF(RIGHT(P40,1)="L",0,(IF(P40="","",(IF(RIGHT(P40,1)&gt;LEFT(P40,1),2,1)))))</f>
        <v>2</v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1</v>
      </c>
      <c r="T10" s="90">
        <f>IF((AND(COUNTIF(J7:J33,"&gt;""")&gt;2,COUNTIF(P36:P71,"&gt;""")&gt;0)),SUM(K10,L10,M10,N10,O10,P10,Q10,R10,S10),"")</f>
        <v>10</v>
      </c>
      <c r="U10" s="150"/>
      <c r="V10" s="96" t="s">
        <v>16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357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>3:1</v>
      </c>
      <c r="L11" s="94"/>
      <c r="M11" s="28" t="str">
        <f>IF(RIGHT(P64,1)="W",$M$4&amp;":0(W)",IF(RIGHT(P64,1)="L","0:"&amp;$M$4&amp;"(L)",IF(P64="","",RIGHT(P64,1)&amp;":"&amp;LEFT(P64,1))))</f>
        <v>0:3</v>
      </c>
      <c r="N11" s="27" t="str">
        <f>IF(LEFT(P52,1)="W",$M$4&amp;":0(W)",IF(LEFT(P52,1)="L","0:"&amp;$M$4&amp;"(L)",IF(P52="","",P52)))</f>
        <v>1:3</v>
      </c>
      <c r="O11" s="29" t="str">
        <f>IF(LEFT(P61,1)="W",$M$4&amp;":0(W)",IF(LEFT(P61,1)="L","0:"&amp;$M$4&amp;"(L)",IF(P61="","",P61)))</f>
        <v>1:3</v>
      </c>
      <c r="P11" s="27" t="str">
        <f>IF(LEFT(P44,1)="W",$M$4&amp;":0(W)",IF(LEFT(P44,1)="L","0:"&amp;$M$4&amp;"(L)",IF(P44="","",P44)))</f>
        <v>1:3</v>
      </c>
      <c r="Q11" s="28" t="str">
        <f>IF(RIGHT(P40,1)="W",$M$4&amp;":0(W)",IF(RIGHT(P40,1)="L","0:"&amp;$M$4&amp;"(L)",IF(P40="","",RIGHT(P40,1)&amp;":"&amp;LEFT(P40,1))))</f>
        <v>3:1</v>
      </c>
      <c r="R11" s="27" t="str">
        <f>IF(LEFT(P37,1)="W",$M$4&amp;":0(W)",IF(LEFT(P37,1)="L","0:"&amp;$M$4&amp;"(L)",IF(P37="","",P37)))</f>
        <v>0:3</v>
      </c>
      <c r="S11" s="30" t="str">
        <f>IF(RIGHT(P58,1)="W",$M$4&amp;":0(W)",IF(RIGHT(P58,1)="L","0:"&amp;$M$4&amp;"(L)",IF(P58="","",RIGHT(P58,1)&amp;":"&amp;LEFT(P58,1))))</f>
        <v>0:3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358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359</v>
      </c>
      <c r="E13" s="23"/>
      <c r="F13" s="69"/>
      <c r="G13" s="118">
        <v>3</v>
      </c>
      <c r="H13" s="112"/>
      <c r="I13" s="112"/>
      <c r="J13" s="115" t="s">
        <v>360</v>
      </c>
      <c r="K13" s="34">
        <f>IF(RIGHT(P60,1)="L",0,(IF(P60="","",(IF(RIGHT(P60,1)&gt;LEFT(P60,1),2,1)))))</f>
        <v>2</v>
      </c>
      <c r="L13" s="24">
        <f>IF(LEFT(P64,1)="L",0,(IF(P64="","",(IF(LEFT(P64,1)&gt;RIGHT(P64,1),2,1)))))</f>
        <v>2</v>
      </c>
      <c r="M13" s="145"/>
      <c r="N13" s="24">
        <f>IF(LEFT(P69,1)="L",0,(IF(P69="","",(IF(LEFT(P69,1)&gt;RIGHT(P69,1),2,1)))))</f>
        <v>1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2</v>
      </c>
      <c r="R13" s="24">
        <f>IF(LEFT(P54,1)="L",0,(IF(P54="","",(IF(LEFT(P54,1)&gt;RIGHT(P54,1),2,1)))))</f>
        <v>2</v>
      </c>
      <c r="S13" s="26">
        <f>IF(RIGHT(P50,1)="L",0,(IF(P50="","",(IF(RIGHT(P50,1)&gt;LEFT(P50,1),2,1)))))</f>
        <v>1</v>
      </c>
      <c r="T13" s="90">
        <f>IF((AND(COUNTIF(J7:J33,"&gt;""")&gt;2,COUNTIF(P36:P71,"&gt;""")&gt;0)),SUM(K13,L13,M13,N13,O13,P13,Q13,R13,S13),"")</f>
        <v>12</v>
      </c>
      <c r="U13" s="150"/>
      <c r="V13" s="96" t="s">
        <v>15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361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3:0</v>
      </c>
      <c r="L14" s="27" t="str">
        <f>IF(LEFT(P64,1)="W",$M$4&amp;":0(W)",IF(LEFT(P64,1)="L","0:"&amp;$M$4&amp;"(L)",IF(P64="","",P64)))</f>
        <v>3:0</v>
      </c>
      <c r="M14" s="94"/>
      <c r="N14" s="27" t="str">
        <f>IF(LEFT(P69,1)="W",$M$4&amp;":0(W)",IF(LEFT(P69,1)="L","0:"&amp;$M$4&amp;"(L)",IF(P69="","",P69)))</f>
        <v>0:3</v>
      </c>
      <c r="O14" s="36" t="str">
        <f>IF(RIGHT(P57,1)="W",$M$4&amp;":0(W)",IF(RIGHT(P57,1)="L","0:"&amp;$M$4&amp;"(L)",IF(P57="","",RIGHT(P57,1)&amp;":"&amp;LEFT(P57,1))))</f>
        <v>0:3</v>
      </c>
      <c r="P14" s="28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3:2</v>
      </c>
      <c r="R14" s="27" t="str">
        <f>IF(LEFT(P54,1)="W",$M$4&amp;":0(W)",IF(LEFT(P54,1)="L","0:"&amp;$M$4&amp;"(L)",IF(P54="","",P54)))</f>
        <v>3:2</v>
      </c>
      <c r="S14" s="30" t="str">
        <f>IF(RIGHT(P50,1)="W",$M$4&amp;":0(W)",IF(RIGHT(P50,1)="L","0:"&amp;$M$4&amp;"(L)",IF(P50="","",RIGHT(P50,1)&amp;":"&amp;LEFT(P50,1))))</f>
        <v>0:3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362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363</v>
      </c>
      <c r="K16" s="34">
        <f>IF(LEFT(P56,1)="L",0,(IF(P56="","",(IF(LEFT(P56,1)&gt;RIGHT(P56,1),2,1)))))</f>
        <v>2</v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2</v>
      </c>
      <c r="N16" s="145"/>
      <c r="O16" s="25">
        <f>IF(RIGHT(P65,1)="L",0,(IF(P65="","",(IF(RIGHT(P65,1)&gt;LEFT(P65,1),2,1)))))</f>
        <v>2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2</v>
      </c>
      <c r="S16" s="26">
        <f>IF(LEFT(P47,1)="L",0,(IF(P47="","",(IF(LEFT(P47,1)&gt;RIGHT(P47,1),2,1)))))</f>
        <v>1</v>
      </c>
      <c r="T16" s="90">
        <f>IF((AND(COUNTIF(J7:J33,"&gt;""")&gt;2,COUNTIF(P36:P71,"&gt;""")&gt;0)),SUM(K16,L16,M16,N16,O16,P16,Q16,R16,S16),"")</f>
        <v>14</v>
      </c>
      <c r="U16" s="167">
        <f>3/3</f>
        <v>1</v>
      </c>
      <c r="V16" s="96" t="s">
        <v>12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40" t="str">
        <f>IF(LEFT(P56,1)="W",$M$4&amp;":0(W)",IF(LEFT(P56,1)="L","0:"&amp;$M$4&amp;"(L)",IF(P56="","",P56)))</f>
        <v>3:0</v>
      </c>
      <c r="L17" s="28" t="str">
        <f>IF(RIGHT(P52,1)="W",$M$4&amp;":0(W)",IF(RIGHT(P52,1)="L","0:"&amp;$M$4&amp;"(L)",IF(P52="","",RIGHT(P52,1)&amp;":"&amp;LEFT(P52,1))))</f>
        <v>3:1</v>
      </c>
      <c r="M17" s="28" t="str">
        <f>IF(RIGHT(P69,1)="W",$M$4&amp;":0(W)",IF(RIGHT(P69,1)="L","0:"&amp;$M$4&amp;"(L)",IF(P69="","",RIGHT(P69,1)&amp;":"&amp;LEFT(P69,1))))</f>
        <v>3:0</v>
      </c>
      <c r="N17" s="94"/>
      <c r="O17" s="36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3:0</v>
      </c>
      <c r="R17" s="28" t="str">
        <f>IF(RIGHT(P51,1)="W",$M$4&amp;":0(W)",IF(RIGHT(P51,1)="L","0:"&amp;$M$4&amp;"(L)",IF(P51="","",RIGHT(P51,1)&amp;":"&amp;LEFT(P51,1))))</f>
        <v>3:0</v>
      </c>
      <c r="S17" s="37" t="str">
        <f>IF(LEFT(P47,1)="W",$M$4&amp;":0(W)",IF(LEFT(P47,1)="L","0:"&amp;$M$4&amp;"(L)",IF(P47="","",P47)))</f>
        <v>2:3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364</v>
      </c>
      <c r="K19" s="34">
        <f>IF(RIGHT(P53,1)="L",0,(IF(P53="","",(IF(RIGHT(P53,1)&gt;LEFT(P53,1),2,1)))))</f>
        <v>2</v>
      </c>
      <c r="L19" s="24">
        <f>IF(RIGHT(P61,1)="L",0,(IF(P61="","",(IF(RIGHT(P61,1)&gt;LEFT(P61,1),2,1)))))</f>
        <v>2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1</v>
      </c>
      <c r="O19" s="146"/>
      <c r="P19" s="24">
        <f>IF(LEFT(P70,1)="L",0,(IF(P70="","",(IF(LEFT(P70,1)&gt;RIGHT(P70,1),2,1)))))</f>
        <v>1</v>
      </c>
      <c r="Q19" s="24">
        <f>IF(RIGHT(P49,1)="L",0,(IF(P49="","",(IF(RIGHT(P49,1)&gt;LEFT(P49,1),2,1)))))</f>
        <v>2</v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1</v>
      </c>
      <c r="T19" s="90">
        <f>IF((AND(COUNTIF(J7:J33,"&gt;""")&gt;2,COUNTIF(P36:P71,"&gt;""")&gt;0)),SUM(K19,L19,M19,N19,O19,P19,Q19,R19,S19),"")</f>
        <v>12</v>
      </c>
      <c r="U19" s="167"/>
      <c r="V19" s="96" t="s">
        <v>14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3:1</v>
      </c>
      <c r="L20" s="28" t="str">
        <f>IF(RIGHT(P61,1)="W",$M$4&amp;":0(W)",IF(RIGHT(P61,1)="L","0:"&amp;$M$4&amp;"(L)",IF(P61="","",RIGHT(P61,1)&amp;":"&amp;LEFT(P61,1))))</f>
        <v>3:1</v>
      </c>
      <c r="M20" s="27" t="str">
        <f>IF(LEFT(P57,1)="W",$M$4&amp;":0(W)",IF(LEFT(P57,1)="L","0:"&amp;$M$4&amp;"(L)",IF(P57="","",P57)))</f>
        <v>3:0</v>
      </c>
      <c r="N20" s="27" t="str">
        <f>IF(LEFT(P65,1)="W",$M$4&amp;":0(W)",IF(LEFT(P65,1)="L","0:"&amp;$M$4&amp;"(L)",IF(P65="","",P65)))</f>
        <v>0:3</v>
      </c>
      <c r="O20" s="147"/>
      <c r="P20" s="27" t="str">
        <f>IF(LEFT(P70,1)="W",$M$4&amp;":0(W)",IF(LEFT(P70,1)="L","0:"&amp;$M$4&amp;"(L)",IF(P70="","",P70)))</f>
        <v>0:3</v>
      </c>
      <c r="Q20" s="28" t="str">
        <f>IF(RIGHT(P49,1)="W",$M$4&amp;":0(W)",IF(RIGHT(P49,1)="L","0:"&amp;$M$4&amp;"(L)",IF(P49="","",RIGHT(P49,1)&amp;":"&amp;LEFT(P49,1))))</f>
        <v>3:2</v>
      </c>
      <c r="R20" s="27" t="str">
        <f>IF(LEFT(P46,1)="W",$M$4&amp;":0(W)",IF(LEFT(P46,1)="L","0:"&amp;$M$4&amp;"(L)",IF(P46="","",P46)))</f>
        <v>2:3</v>
      </c>
      <c r="S20" s="30" t="str">
        <f>IF(RIGHT(P43,1)="W",$M$4&amp;":0(W)",IF(RIGHT(P43,1)="L","0:"&amp;$M$4&amp;"(L)",IF(P43="","",RIGHT(P43,1)&amp;":"&amp;LEFT(P43,1))))</f>
        <v>1:3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365</v>
      </c>
      <c r="K22" s="34">
        <f>IF(LEFT(P48,1)="L",0,(IF(P48="","",(IF(LEFT(P48,1)&gt;RIGHT(P48,1),2,1)))))</f>
        <v>2</v>
      </c>
      <c r="L22" s="24">
        <f>IF(RIGHT(P44,1)="L",0,(IF(P44="","",(IF(RIGHT(P44,1)&gt;LEFT(P44,1),2,1)))))</f>
        <v>2</v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45"/>
      <c r="Q22" s="24">
        <f>IF(RIGHT(P66,1)="L",0,(IF(P66="","",(IF(RIGHT(P66,1)&gt;LEFT(P66,1),2,1)))))</f>
        <v>2</v>
      </c>
      <c r="R22" s="24">
        <f>IF(RIGHT(P59,1)="L",0,(IF(P59="","",(IF(RIGHT(P59,1)&gt;LEFT(P59,1),2,1)))))</f>
        <v>1</v>
      </c>
      <c r="S22" s="26">
        <f>IF(LEFT(P63,1)="L",0,(IF(P63="","",(IF(LEFT(P63,1)&gt;RIGHT(P63,1),2,1)))))</f>
        <v>1</v>
      </c>
      <c r="T22" s="90">
        <f>IF((AND(COUNTIF(J7:J33,"&gt;""")&gt;2,COUNTIF(P36:P71,"&gt;""")&gt;0)),SUM(K22,L22,M22,N22,O22,P22,Q22,R22,S22),"")</f>
        <v>14</v>
      </c>
      <c r="U22" s="167">
        <f>5/3</f>
        <v>1.6666666666666667</v>
      </c>
      <c r="V22" s="96" t="s">
        <v>11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3:0</v>
      </c>
      <c r="L23" s="28" t="str">
        <f>IF(RIGHT(P44,1)="W",$M$4&amp;":0(W)",IF(RIGHT(P44,1)="L","0:"&amp;$M$4&amp;"(L)",IF(P44="","",RIGHT(P44,1)&amp;":"&amp;LEFT(P44,1))))</f>
        <v>3:1</v>
      </c>
      <c r="M23" s="27" t="str">
        <f>IF(LEFT(P41,1)="W",$M$4&amp;":0(W)",IF(LEFT(P41,1)="L","0:"&amp;$M$4&amp;"(L)",IF(P41="","",P41)))</f>
        <v>3:0</v>
      </c>
      <c r="N23" s="28" t="str">
        <f>IF(RIGHT(P38,1)="W",$M$4&amp;":0(W)",IF(RIGHT(P38,1)="L","0:"&amp;$M$4&amp;"(L)",IF(P38="","",RIGHT(P38,1)&amp;":"&amp;LEFT(P38,1))))</f>
        <v>3:0</v>
      </c>
      <c r="O23" s="36" t="str">
        <f>IF(RIGHT(P70,1)="W",$M$4&amp;":0(W)",IF(RIGHT(P70,1)="L","0:"&amp;$M$4&amp;"(L)",IF(P70="","",RIGHT(P70,1)&amp;":"&amp;LEFT(P70,1))))</f>
        <v>3:0</v>
      </c>
      <c r="P23" s="94"/>
      <c r="Q23" s="28" t="str">
        <f>IF(RIGHT(P66,1)="W",$M$4&amp;":0(W)",IF(RIGHT(P66,1)="L","0:"&amp;$M$4&amp;"(L)",IF(P66="","",RIGHT(P66,1)&amp;":"&amp;LEFT(P66,1))))</f>
        <v>3:1</v>
      </c>
      <c r="R23" s="28" t="str">
        <f>IF(RIGHT(P59,1)="W",$M$4&amp;":0(W)",IF(RIGHT(P59,1)="L","0:"&amp;$M$4&amp;"(L)",IF(P59="","",RIGHT(P59,1)&amp;":"&amp;LEFT(P59,1))))</f>
        <v>2:3</v>
      </c>
      <c r="S23" s="37" t="str">
        <f>IF(LEFT(P63,1)="W",$M$4&amp;":0(W)",IF(LEFT(P63,1)="L","0:"&amp;$M$4&amp;"(L)",IF(P63="","",P63)))</f>
        <v>2:3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366</v>
      </c>
      <c r="K25" s="34">
        <f>IF(RIGHT(P45,1)="L",0,(IF(P45="","",(IF(RIGHT(P45,1)&gt;LEFT(P45,1),2,1)))))</f>
        <v>2</v>
      </c>
      <c r="L25" s="24">
        <f>IF(LEFT(P40,1)="L",0,(IF(P40="","",(IF(LEFT(P40,1)&gt;RIGHT(P40,1),2,1)))))</f>
        <v>1</v>
      </c>
      <c r="M25" s="24">
        <f>IF(RIGHT(P36,1)="L",0,(IF(P36="","",(IF(RIGHT(P36,1)&gt;LEFT(P36,1),2,1)))))</f>
        <v>1</v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1</v>
      </c>
      <c r="Q25" s="145"/>
      <c r="R25" s="24">
        <f>IF(LEFT(P71,1)="L",0,(IF(P71="","",(IF(LEFT(P71,1)&gt;RIGHT(P71,1),2,1)))))</f>
        <v>1</v>
      </c>
      <c r="S25" s="26">
        <f>IF(LEFT(P55,1)="L",0,(IF(P55="","",(IF(LEFT(P55,1)&gt;RIGHT(P55,1),2,1)))))</f>
        <v>1</v>
      </c>
      <c r="T25" s="90">
        <f>IF((AND(COUNTIF(J7:J33,"&gt;""")&gt;2,COUNTIF(P36:P71,"&gt;""")&gt;0)),SUM(K25,L25,M25,N25,O25,P25,Q25,R25,S25),"")</f>
        <v>9</v>
      </c>
      <c r="U25" s="167"/>
      <c r="V25" s="96" t="s">
        <v>17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>3:0</v>
      </c>
      <c r="L26" s="27" t="str">
        <f>IF(LEFT(P40,1)="W",$M$4&amp;":0(W)",IF(LEFT(P40,1)="L","0:"&amp;$M$4&amp;"(L)",IF(P40="","",P40)))</f>
        <v>1:3</v>
      </c>
      <c r="M26" s="28" t="str">
        <f>IF(RIGHT(P36,1)="W",$M$4&amp;":0(W)",IF(RIGHT(P36,1)="L","0:"&amp;$M$4&amp;"(L)",IF(P36="","",RIGHT(P36,1)&amp;":"&amp;LEFT(P36,1))))</f>
        <v>2:3</v>
      </c>
      <c r="N26" s="28" t="str">
        <f>IF(RIGHT(P62,1)="W",$M$4&amp;":0(W)",IF(RIGHT(P62,1)="L","0:"&amp;$M$4&amp;"(L)",IF(P62="","",RIGHT(P62,1)&amp;":"&amp;LEFT(P62,1))))</f>
        <v>0:3</v>
      </c>
      <c r="O26" s="29" t="str">
        <f>IF(LEFT(P49,1)="W",$M$4&amp;":0(W)",IF(LEFT(P49,1)="L","0:"&amp;$M$4&amp;"(L)",IF(P49="","",P49)))</f>
        <v>2:3</v>
      </c>
      <c r="P26" s="29" t="str">
        <f>IF(LEFT(P66,1)="W",$M$4&amp;":0(W)",IF(LEFT(P66,1)="L","0:"&amp;$M$4&amp;"(L)",IF(P66="","",P66)))</f>
        <v>1:3</v>
      </c>
      <c r="Q26" s="94"/>
      <c r="R26" s="27" t="str">
        <f>IF(LEFT(P71,1)="W",$M$4&amp;":0(W)",IF(LEFT(P71,1)="L","0:"&amp;$M$4&amp;"(L)",IF(P71="","",P71)))</f>
        <v>2:3</v>
      </c>
      <c r="S26" s="37" t="str">
        <f>IF(LEFT(P55,1)="W",$M$4&amp;":0(W)",IF(LEFT(P55,1)="L","0:"&amp;$M$4&amp;"(L)",IF(P55="","",P55)))</f>
        <v>0:3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367</v>
      </c>
      <c r="K28" s="34">
        <f>IF(LEFT(P42,1)="L",0,(IF(P42="","",(IF(LEFT(P42,1)&gt;RIGHT(P42,1),2,1)))))</f>
        <v>2</v>
      </c>
      <c r="L28" s="24">
        <f>IF(RIGHT(P37,1)="L",0,(IF(P37="","",(IF(RIGHT(P37,1)&gt;LEFT(P37,1),2,1)))))</f>
        <v>2</v>
      </c>
      <c r="M28" s="24">
        <f>IF(RIGHT(P54,1)="L",0,(IF(P54="","",(IF(RIGHT(P54,1)&gt;LEFT(P54,1),2,1)))))</f>
        <v>1</v>
      </c>
      <c r="N28" s="24">
        <f>IF(LEFT(P51,1)="L",0,(IF(P51="","",(IF(LEFT(P51,1)&gt;RIGHT(P51,1),2,1)))))</f>
        <v>1</v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2</v>
      </c>
      <c r="R28" s="145"/>
      <c r="S28" s="26">
        <f>IF(RIGHT(P67,1)="L",0,(IF(P67="","",(IF(RIGHT(P67,1)&gt;LEFT(P67,1),2,1)))))</f>
        <v>2</v>
      </c>
      <c r="T28" s="90">
        <f>IF((AND(COUNTIF(J7:J33,"&gt;""")&gt;2,COUNTIF(P36:P71,"&gt;""")&gt;0)),SUM(K28,L28,M28,N28,O28,P28,Q28,R28,S28),"")</f>
        <v>14</v>
      </c>
      <c r="U28" s="167">
        <f>3/5</f>
        <v>0.6</v>
      </c>
      <c r="V28" s="96" t="s">
        <v>13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40" t="str">
        <f>IF(LEFT(P42,1)="W",$M$4&amp;":0(W)",IF(LEFT(P42,1)="L","0:"&amp;$M$4&amp;"(L)",IF(P42="","",P42)))</f>
        <v>3:0</v>
      </c>
      <c r="L29" s="28" t="str">
        <f>IF(RIGHT(P37,1)="W",$M$4&amp;":0(W)",IF(RIGHT(P37,1)="L","0:"&amp;$M$4&amp;"(L)",IF(P37="","",RIGHT(P37,1)&amp;":"&amp;LEFT(P37,1))))</f>
        <v>3:0</v>
      </c>
      <c r="M29" s="28" t="str">
        <f>IF(RIGHT(P54,1)="W",$M$4&amp;":0(W)",IF(RIGHT(P54,1)="L","0:"&amp;$M$4&amp;"(L)",IF(P54="","",RIGHT(P54,1)&amp;":"&amp;LEFT(P54,1))))</f>
        <v>2:3</v>
      </c>
      <c r="N29" s="27" t="str">
        <f>IF(LEFT(P51,1)="W",$M$4&amp;":0(W)",IF(LEFT(P51,1)="L","0:"&amp;$M$4&amp;"(L)",IF(P51="","",P51)))</f>
        <v>0:3</v>
      </c>
      <c r="O29" s="36" t="str">
        <f>IF(RIGHT(P46,1)="W",$M$4&amp;":0(W)",IF(RIGHT(P46,1)="L","0:"&amp;$M$4&amp;"(L)",IF(P46="","",RIGHT(P46,1)&amp;":"&amp;LEFT(P46,1))))</f>
        <v>3:2</v>
      </c>
      <c r="P29" s="29" t="str">
        <f>IF(LEFT(P59,1)="W",$M$4&amp;":0(W)",IF(LEFT(P59,1)="L","0:"&amp;$M$4&amp;"(L)",IF(P59="","",P59)))</f>
        <v>3:2</v>
      </c>
      <c r="Q29" s="28" t="str">
        <f>IF(RIGHT(P71,1)="W",$M$4&amp;":0(W)",IF(RIGHT(P71,1)="L","0:"&amp;$M$4&amp;"(L)",IF(P71="","",RIGHT(P71,1)&amp;":"&amp;LEFT(P71,1))))</f>
        <v>3:2</v>
      </c>
      <c r="R29" s="94"/>
      <c r="S29" s="30" t="str">
        <f>IF(RIGHT(P67,1)="W",$M$4&amp;":0(W)",IF(RIGHT(P67,1)="L","0:"&amp;$M$4&amp;"(L)",IF(P67="","",RIGHT(P67,1)&amp;":"&amp;LEFT(P67,1))))</f>
        <v>3:0</v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368</v>
      </c>
      <c r="K31" s="34">
        <f>IF(RIGHT(P39,1)="L",0,(IF(P39="","",(IF(RIGHT(P39,1)&gt;LEFT(P39,1),2,1)))))</f>
        <v>2</v>
      </c>
      <c r="L31" s="24">
        <f>IF(LEFT(P58,1)="L",0,(IF(P58="","",(IF(LEFT(P58,1)&gt;RIGHT(P58,1),2,1)))))</f>
        <v>2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2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2</v>
      </c>
      <c r="R31" s="24">
        <f>IF(LEFT(P67,1)="L",0,(IF(P67="","",(IF(LEFT(P67,1)&gt;RIGHT(P67,1),2,1)))))</f>
        <v>1</v>
      </c>
      <c r="S31" s="99"/>
      <c r="T31" s="90">
        <f>IF((AND(COUNTIF(J7:J33,"&gt;""")&gt;2,COUNTIF(P36:P71,"&gt;""")&gt;0)),SUM(K31,L31,M31,N31,O31,P31,Q31,R31,S31),"")</f>
        <v>15</v>
      </c>
      <c r="U31" s="150"/>
      <c r="V31" s="96" t="s">
        <v>10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>3:0</v>
      </c>
      <c r="L32" s="27" t="str">
        <f>IF(LEFT(P58,1)="W",$M$4&amp;":0(W)",IF(LEFT(P58,1)="L","0:"&amp;$M$4&amp;"(L)",IF(P58="","",P58)))</f>
        <v>3:0</v>
      </c>
      <c r="M32" s="27" t="str">
        <f>IF(LEFT(P50,1)="W",$M$4&amp;":0(W)",IF(LEFT(P50,1)="L","0:"&amp;$M$4&amp;"(L)",IF(P50="","",P50)))</f>
        <v>3:0</v>
      </c>
      <c r="N32" s="28" t="str">
        <f>IF(RIGHT(P47,1)="W",$M$4&amp;":0(W)",IF(RIGHT(P47,1)="L","0:"&amp;$M$4&amp;"(L)",IF(P47="","",RIGHT(P47,1)&amp;":"&amp;LEFT(P47,1))))</f>
        <v>3:2</v>
      </c>
      <c r="O32" s="29" t="str">
        <f>IF(LEFT(P43,1)="W",$M$4&amp;":0(W)",IF(LEFT(P43,1)="L","0:"&amp;$M$4&amp;"(L)",IF(P43="","",P43)))</f>
        <v>3:1</v>
      </c>
      <c r="P32" s="36" t="str">
        <f>IF(RIGHT(P63,1)="W",$M$4&amp;":0(W)",IF(RIGHT(P63,1)="L","0:"&amp;$M$4&amp;"(L)",IF(P63="","",RIGHT(P63,1)&amp;":"&amp;LEFT(P63,1))))</f>
        <v>3:2</v>
      </c>
      <c r="Q32" s="28" t="str">
        <f>IF(RIGHT(P55,1)="W",$M$4&amp;":0(W)",IF(RIGHT(P55,1)="L","0:"&amp;$M$4&amp;"(L)",IF(P55="","",RIGHT(P55,1)&amp;":"&amp;LEFT(P55,1))))</f>
        <v>3:0</v>
      </c>
      <c r="R32" s="27" t="str">
        <f>IF(LEFT(P67,1)="W",$M$4&amp;":0(W)",IF(LEFT(P67,1)="L","0:"&amp;$M$4&amp;"(L)",IF(P67="","",P67)))</f>
        <v>0:3</v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15</v>
      </c>
      <c r="J36" s="72" t="str">
        <f>IF('C3_2'!Уч3="","",'C3_2'!Уч3)</f>
        <v>Толеуханов Атлант+</v>
      </c>
      <c r="K36" s="73" t="str">
        <f t="shared" ref="K36:K71" si="0">"-"</f>
        <v>-</v>
      </c>
      <c r="L36" s="154" t="str">
        <f>IF('C3_2'!Уч7="","",'C3_2'!Уч7)</f>
        <v>Кабдулла Нурахмет+</v>
      </c>
      <c r="M36" s="125"/>
      <c r="N36" s="125"/>
      <c r="O36" s="126"/>
      <c r="P36" s="54" t="s">
        <v>38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17</v>
      </c>
      <c r="J37" s="75" t="str">
        <f>IF('C3_2'!Уч2="","",'C3_2'!Уч2)</f>
        <v>Ерубаев Дамир+</v>
      </c>
      <c r="K37" s="76" t="str">
        <f t="shared" si="0"/>
        <v>-</v>
      </c>
      <c r="L37" s="155" t="str">
        <f>IF('C3_2'!Уч8="","",'C3_2'!Уч8)</f>
        <v>Таласбаев Наби+</v>
      </c>
      <c r="M37" s="134"/>
      <c r="N37" s="134"/>
      <c r="O37" s="135"/>
      <c r="P37" s="59" t="s">
        <v>39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17</v>
      </c>
      <c r="J38" s="77" t="str">
        <f>IF('C3_2'!Уч4="","",'C3_2'!Уч4)</f>
        <v>Михеев Макар+</v>
      </c>
      <c r="K38" s="78" t="str">
        <f t="shared" si="0"/>
        <v>-</v>
      </c>
      <c r="L38" s="152" t="str">
        <f>IF('C3_2'!Уч6="","",'C3_2'!Уч6)</f>
        <v>Вихренко Максим+</v>
      </c>
      <c r="M38" s="137"/>
      <c r="N38" s="137"/>
      <c r="O38" s="138"/>
      <c r="P38" s="79" t="s">
        <v>39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>
        <v>15</v>
      </c>
      <c r="J39" s="80" t="str">
        <f>IF('C3_2'!Уч1="","",'C3_2'!Уч1)</f>
        <v>Есентаев Тастанбек+</v>
      </c>
      <c r="K39" s="81" t="str">
        <f t="shared" si="0"/>
        <v>-</v>
      </c>
      <c r="L39" s="153" t="str">
        <f>IF('C3_2'!Уч9="","",'C3_2'!Уч9)</f>
        <v>Матмуратов Даулет+</v>
      </c>
      <c r="M39" s="122"/>
      <c r="N39" s="122"/>
      <c r="O39" s="123"/>
      <c r="P39" s="67" t="s">
        <v>39</v>
      </c>
      <c r="Q39" s="110"/>
      <c r="R39" s="111"/>
      <c r="S39" s="55" t="str">
        <f t="shared" si="1"/>
        <v>сыграна</v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32</v>
      </c>
      <c r="J40" s="72" t="str">
        <f>IF('C3_2'!Уч7="","",'C3_2'!Уч7)</f>
        <v>Кабдулла Нурахмет+</v>
      </c>
      <c r="K40" s="73" t="str">
        <f t="shared" si="0"/>
        <v>-</v>
      </c>
      <c r="L40" s="154" t="str">
        <f>IF('C3_2'!Уч2="","",'C3_2'!Уч2)</f>
        <v>Ерубаев Дамир+</v>
      </c>
      <c r="M40" s="125"/>
      <c r="N40" s="125"/>
      <c r="O40" s="126"/>
      <c r="P40" s="54" t="s">
        <v>41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32</v>
      </c>
      <c r="J41" s="75" t="str">
        <f>IF('C3_2'!Уч6="","",'C3_2'!Уч6)</f>
        <v>Вихренко Максим+</v>
      </c>
      <c r="K41" s="76" t="str">
        <f t="shared" si="0"/>
        <v>-</v>
      </c>
      <c r="L41" s="155" t="str">
        <f>IF('C3_2'!Уч3="","",'C3_2'!Уч3)</f>
        <v>Толеуханов Атлант+</v>
      </c>
      <c r="M41" s="134"/>
      <c r="N41" s="134"/>
      <c r="O41" s="135"/>
      <c r="P41" s="59" t="s">
        <v>35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>
        <v>17</v>
      </c>
      <c r="J42" s="77" t="str">
        <f>IF('C3_2'!Уч8="","",'C3_2'!Уч8)</f>
        <v>Таласбаев Наби+</v>
      </c>
      <c r="K42" s="78" t="str">
        <f t="shared" si="0"/>
        <v>-</v>
      </c>
      <c r="L42" s="152" t="str">
        <f>IF('C3_2'!Уч1="","",'C3_2'!Уч1)</f>
        <v>Есентаев Тастанбек+</v>
      </c>
      <c r="M42" s="137"/>
      <c r="N42" s="137"/>
      <c r="O42" s="138"/>
      <c r="P42" s="63" t="s">
        <v>35</v>
      </c>
      <c r="Q42" s="108"/>
      <c r="R42" s="109"/>
      <c r="S42" s="55" t="str">
        <f t="shared" si="1"/>
        <v>сыграна</v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27</v>
      </c>
      <c r="J43" s="80" t="str">
        <f>IF('C3_2'!Уч9="","",'C3_2'!Уч9)</f>
        <v>Матмуратов Даулет+</v>
      </c>
      <c r="K43" s="81" t="str">
        <f t="shared" si="0"/>
        <v>-</v>
      </c>
      <c r="L43" s="153" t="str">
        <f>IF('C3_2'!Уч5="","",'C3_2'!Уч5)</f>
        <v>Муканов Данияр+</v>
      </c>
      <c r="M43" s="122"/>
      <c r="N43" s="122"/>
      <c r="O43" s="123"/>
      <c r="P43" s="67" t="s">
        <v>37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16</v>
      </c>
      <c r="J44" s="72" t="str">
        <f>IF('C3_2'!Уч2="","",'C3_2'!Уч2)</f>
        <v>Ерубаев Дамир+</v>
      </c>
      <c r="K44" s="73" t="str">
        <f t="shared" si="0"/>
        <v>-</v>
      </c>
      <c r="L44" s="154" t="str">
        <f>IF('C3_2'!Уч6="","",'C3_2'!Уч6)</f>
        <v>Вихренко Максим+</v>
      </c>
      <c r="M44" s="125"/>
      <c r="N44" s="125"/>
      <c r="O44" s="126"/>
      <c r="P44" s="54" t="s">
        <v>41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>
        <v>20</v>
      </c>
      <c r="J45" s="75" t="str">
        <f>IF('C3_2'!Уч1="","",'C3_2'!Уч1)</f>
        <v>Есентаев Тастанбек+</v>
      </c>
      <c r="K45" s="76" t="str">
        <f t="shared" si="0"/>
        <v>-</v>
      </c>
      <c r="L45" s="155" t="str">
        <f>IF('C3_2'!Уч7="","",'C3_2'!Уч7)</f>
        <v>Кабдулла Нурахмет+</v>
      </c>
      <c r="M45" s="134"/>
      <c r="N45" s="134"/>
      <c r="O45" s="135"/>
      <c r="P45" s="59" t="s">
        <v>39</v>
      </c>
      <c r="Q45" s="106"/>
      <c r="R45" s="107"/>
      <c r="S45" s="55" t="str">
        <f t="shared" si="1"/>
        <v>сыграна</v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13</v>
      </c>
      <c r="J46" s="77" t="str">
        <f>IF('C3_2'!Уч5="","",'C3_2'!Уч5)</f>
        <v>Муканов Данияр+</v>
      </c>
      <c r="K46" s="78" t="str">
        <f t="shared" si="0"/>
        <v>-</v>
      </c>
      <c r="L46" s="152" t="str">
        <f>IF('C3_2'!Уч8="","",'C3_2'!Уч8)</f>
        <v>Таласбаев Наби+</v>
      </c>
      <c r="M46" s="137"/>
      <c r="N46" s="137"/>
      <c r="O46" s="138"/>
      <c r="P46" s="63" t="s">
        <v>42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20</v>
      </c>
      <c r="J47" s="80" t="str">
        <f>IF('C3_2'!Уч4="","",'C3_2'!Уч4)</f>
        <v>Михеев Макар+</v>
      </c>
      <c r="K47" s="81" t="str">
        <f t="shared" si="0"/>
        <v>-</v>
      </c>
      <c r="L47" s="153" t="str">
        <f>IF('C3_2'!Уч9="","",'C3_2'!Уч9)</f>
        <v>Матмуратов Даулет+</v>
      </c>
      <c r="M47" s="122"/>
      <c r="N47" s="122"/>
      <c r="O47" s="123"/>
      <c r="P47" s="67" t="s">
        <v>42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19</v>
      </c>
      <c r="J48" s="72" t="str">
        <f>IF('C3_2'!Уч6="","",'C3_2'!Уч6)</f>
        <v>Вихренко Максим+</v>
      </c>
      <c r="K48" s="73" t="str">
        <f t="shared" si="0"/>
        <v>-</v>
      </c>
      <c r="L48" s="154" t="str">
        <f>IF('C3_2'!Уч1="","",'C3_2'!Уч1)</f>
        <v>Есентаев Тастанбек+</v>
      </c>
      <c r="M48" s="125"/>
      <c r="N48" s="125"/>
      <c r="O48" s="126"/>
      <c r="P48" s="54" t="s">
        <v>35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11</v>
      </c>
      <c r="J49" s="75" t="str">
        <f>IF('C3_2'!Уч7="","",'C3_2'!Уч7)</f>
        <v>Кабдулла Нурахмет+</v>
      </c>
      <c r="K49" s="76" t="str">
        <f t="shared" si="0"/>
        <v>-</v>
      </c>
      <c r="L49" s="155" t="str">
        <f>IF('C3_2'!Уч5="","",'C3_2'!Уч5)</f>
        <v>Муканов Данияр+</v>
      </c>
      <c r="M49" s="134"/>
      <c r="N49" s="134"/>
      <c r="O49" s="135"/>
      <c r="P49" s="59" t="s">
        <v>42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20</v>
      </c>
      <c r="J50" s="77" t="str">
        <f>IF('C3_2'!Уч9="","",'C3_2'!Уч9)</f>
        <v>Матмуратов Даулет+</v>
      </c>
      <c r="K50" s="78" t="str">
        <f t="shared" si="0"/>
        <v>-</v>
      </c>
      <c r="L50" s="152" t="str">
        <f>IF('C3_2'!Уч3="","",'C3_2'!Уч3)</f>
        <v>Толеуханов Атлант+</v>
      </c>
      <c r="M50" s="137"/>
      <c r="N50" s="137"/>
      <c r="O50" s="138"/>
      <c r="P50" s="63" t="s">
        <v>35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23</v>
      </c>
      <c r="J51" s="80" t="str">
        <f>IF('C3_2'!Уч8="","",'C3_2'!Уч8)</f>
        <v>Таласбаев Наби+</v>
      </c>
      <c r="K51" s="81" t="str">
        <f t="shared" si="0"/>
        <v>-</v>
      </c>
      <c r="L51" s="153" t="str">
        <f>IF('C3_2'!Уч4="","",'C3_2'!Уч4)</f>
        <v>Михеев Макар+</v>
      </c>
      <c r="M51" s="122"/>
      <c r="N51" s="122"/>
      <c r="O51" s="123"/>
      <c r="P51" s="67" t="s">
        <v>39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17</v>
      </c>
      <c r="J52" s="72" t="str">
        <f>IF('C3_2'!Уч2="","",'C3_2'!Уч2)</f>
        <v>Ерубаев Дамир+</v>
      </c>
      <c r="K52" s="73" t="str">
        <f t="shared" si="0"/>
        <v>-</v>
      </c>
      <c r="L52" s="154" t="str">
        <f>IF('C3_2'!Уч4="","",'C3_2'!Уч4)</f>
        <v>Михеев Макар+</v>
      </c>
      <c r="M52" s="125"/>
      <c r="N52" s="125"/>
      <c r="O52" s="126"/>
      <c r="P52" s="54" t="s">
        <v>41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20</v>
      </c>
      <c r="J53" s="75" t="str">
        <f>IF('C3_2'!Уч1="","",'C3_2'!Уч1)</f>
        <v>Есентаев Тастанбек+</v>
      </c>
      <c r="K53" s="76" t="str">
        <f t="shared" si="0"/>
        <v>-</v>
      </c>
      <c r="L53" s="155" t="str">
        <f>IF('C3_2'!Уч5="","",'C3_2'!Уч5)</f>
        <v>Муканов Данияр+</v>
      </c>
      <c r="M53" s="134"/>
      <c r="N53" s="134"/>
      <c r="O53" s="135"/>
      <c r="P53" s="59" t="s">
        <v>41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>
        <v>27</v>
      </c>
      <c r="J54" s="77" t="str">
        <f>IF('C3_2'!Уч3="","",'C3_2'!Уч3)</f>
        <v>Толеуханов Атлант+</v>
      </c>
      <c r="K54" s="78" t="str">
        <f t="shared" si="0"/>
        <v>-</v>
      </c>
      <c r="L54" s="152" t="str">
        <f>IF('C3_2'!Уч8="","",'C3_2'!Уч8)</f>
        <v>Таласбаев Наби+</v>
      </c>
      <c r="M54" s="137"/>
      <c r="N54" s="137"/>
      <c r="O54" s="138"/>
      <c r="P54" s="63" t="s">
        <v>38</v>
      </c>
      <c r="Q54" s="108"/>
      <c r="R54" s="109"/>
      <c r="S54" s="55" t="str">
        <f t="shared" si="1"/>
        <v>сыграна</v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27</v>
      </c>
      <c r="J55" s="80" t="str">
        <f>IF('C3_2'!Уч7="","",'C3_2'!Уч7)</f>
        <v>Кабдулла Нурахмет+</v>
      </c>
      <c r="K55" s="81" t="str">
        <f t="shared" si="0"/>
        <v>-</v>
      </c>
      <c r="L55" s="153" t="str">
        <f>IF('C3_2'!Уч9="","",'C3_2'!Уч9)</f>
        <v>Матмуратов Даулет+</v>
      </c>
      <c r="M55" s="122"/>
      <c r="N55" s="122"/>
      <c r="O55" s="123"/>
      <c r="P55" s="67" t="s">
        <v>39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>
        <v>22</v>
      </c>
      <c r="J56" s="72" t="str">
        <f>IF('C3_2'!Уч4="","",'C3_2'!Уч4)</f>
        <v>Михеев Макар+</v>
      </c>
      <c r="K56" s="73" t="str">
        <f t="shared" si="0"/>
        <v>-</v>
      </c>
      <c r="L56" s="154" t="str">
        <f>IF('C3_2'!Уч1="","",'C3_2'!Уч1)</f>
        <v>Есентаев Тастанбек+</v>
      </c>
      <c r="M56" s="125"/>
      <c r="N56" s="125"/>
      <c r="O56" s="126"/>
      <c r="P56" s="54" t="s">
        <v>35</v>
      </c>
      <c r="Q56" s="104"/>
      <c r="R56" s="105"/>
      <c r="S56" s="55" t="str">
        <f t="shared" si="1"/>
        <v>сыграна</v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14</v>
      </c>
      <c r="J57" s="75" t="str">
        <f>IF('C3_2'!Уч5="","",'C3_2'!Уч5)</f>
        <v>Муканов Данияр+</v>
      </c>
      <c r="K57" s="76" t="str">
        <f t="shared" si="0"/>
        <v>-</v>
      </c>
      <c r="L57" s="155" t="str">
        <f>IF('C3_2'!Уч3="","",'C3_2'!Уч3)</f>
        <v>Толеуханов Атлант+</v>
      </c>
      <c r="M57" s="134"/>
      <c r="N57" s="134"/>
      <c r="O57" s="135"/>
      <c r="P57" s="59" t="s">
        <v>35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16</v>
      </c>
      <c r="J58" s="77" t="str">
        <f>IF('C3_2'!Уч9="","",'C3_2'!Уч9)</f>
        <v>Матмуратов Даулет+</v>
      </c>
      <c r="K58" s="78" t="str">
        <f t="shared" si="0"/>
        <v>-</v>
      </c>
      <c r="L58" s="152" t="str">
        <f>IF('C3_2'!Уч2="","",'C3_2'!Уч2)</f>
        <v>Ерубаев Дамир+</v>
      </c>
      <c r="M58" s="137"/>
      <c r="N58" s="137"/>
      <c r="O58" s="138"/>
      <c r="P58" s="63" t="s">
        <v>35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21</v>
      </c>
      <c r="J59" s="80" t="str">
        <f>IF('C3_2'!Уч8="","",'C3_2'!Уч8)</f>
        <v>Таласбаев Наби+</v>
      </c>
      <c r="K59" s="81" t="str">
        <f t="shared" si="0"/>
        <v>-</v>
      </c>
      <c r="L59" s="153" t="str">
        <f>IF('C3_2'!Уч6="","",'C3_2'!Уч6)</f>
        <v>Вихренко Максим+</v>
      </c>
      <c r="M59" s="122"/>
      <c r="N59" s="122"/>
      <c r="O59" s="123"/>
      <c r="P59" s="67" t="s">
        <v>38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18</v>
      </c>
      <c r="J60" s="72" t="str">
        <f>IF('C3_2'!Уч1="","",'C3_2'!Уч1)</f>
        <v>Есентаев Тастанбек+</v>
      </c>
      <c r="K60" s="73" t="str">
        <f t="shared" si="0"/>
        <v>-</v>
      </c>
      <c r="L60" s="154" t="str">
        <f>IF('C3_2'!Уч3="","",'C3_2'!Уч3)</f>
        <v>Толеуханов Атлант+</v>
      </c>
      <c r="M60" s="125"/>
      <c r="N60" s="125"/>
      <c r="O60" s="126"/>
      <c r="P60" s="54" t="s">
        <v>39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18</v>
      </c>
      <c r="J61" s="75" t="str">
        <f>IF('C3_2'!Уч2="","",'C3_2'!Уч2)</f>
        <v>Ерубаев Дамир+</v>
      </c>
      <c r="K61" s="76" t="str">
        <f t="shared" si="0"/>
        <v>-</v>
      </c>
      <c r="L61" s="155" t="str">
        <f>IF('C3_2'!Уч5="","",'C3_2'!Уч5)</f>
        <v>Муканов Данияр+</v>
      </c>
      <c r="M61" s="134"/>
      <c r="N61" s="134"/>
      <c r="O61" s="135"/>
      <c r="P61" s="59" t="s">
        <v>41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19</v>
      </c>
      <c r="J62" s="77" t="str">
        <f>IF('C3_2'!Уч4="","",'C3_2'!Уч4)</f>
        <v>Михеев Макар+</v>
      </c>
      <c r="K62" s="78" t="str">
        <f t="shared" si="0"/>
        <v>-</v>
      </c>
      <c r="L62" s="152" t="str">
        <f>IF('C3_2'!Уч7="","",'C3_2'!Уч7)</f>
        <v>Кабдулла Нурахмет+</v>
      </c>
      <c r="M62" s="137"/>
      <c r="N62" s="137"/>
      <c r="O62" s="138"/>
      <c r="P62" s="63" t="s">
        <v>35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21</v>
      </c>
      <c r="J63" s="80" t="str">
        <f>IF('C3_2'!Уч6="","",'C3_2'!Уч6)</f>
        <v>Вихренко Максим+</v>
      </c>
      <c r="K63" s="81" t="str">
        <f t="shared" si="0"/>
        <v>-</v>
      </c>
      <c r="L63" s="153" t="str">
        <f>IF('C3_2'!Уч9="","",'C3_2'!Уч9)</f>
        <v>Матмуратов Даулет+</v>
      </c>
      <c r="M63" s="122"/>
      <c r="N63" s="122"/>
      <c r="O63" s="123"/>
      <c r="P63" s="67" t="s">
        <v>42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21</v>
      </c>
      <c r="J64" s="72" t="str">
        <f>IF('C3_2'!Уч3="","",'C3_2'!Уч3)</f>
        <v>Толеуханов Атлант+</v>
      </c>
      <c r="K64" s="73" t="str">
        <f t="shared" si="0"/>
        <v>-</v>
      </c>
      <c r="L64" s="154" t="str">
        <f>IF('C3_2'!Уч2="","",'C3_2'!Уч2)</f>
        <v>Ерубаев Дамир+</v>
      </c>
      <c r="M64" s="125"/>
      <c r="N64" s="125"/>
      <c r="O64" s="126"/>
      <c r="P64" s="54" t="s">
        <v>35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6</v>
      </c>
      <c r="J65" s="75" t="str">
        <f>IF('C3_2'!Уч5="","",'C3_2'!Уч5)</f>
        <v>Муканов Данияр+</v>
      </c>
      <c r="K65" s="76" t="str">
        <f t="shared" si="0"/>
        <v>-</v>
      </c>
      <c r="L65" s="155" t="str">
        <f>IF('C3_2'!Уч4="","",'C3_2'!Уч4)</f>
        <v>Михеев Макар+</v>
      </c>
      <c r="M65" s="134"/>
      <c r="N65" s="134"/>
      <c r="O65" s="135"/>
      <c r="P65" s="59" t="s">
        <v>39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11</v>
      </c>
      <c r="J66" s="77" t="str">
        <f>IF('C3_2'!Уч7="","",'C3_2'!Уч7)</f>
        <v>Кабдулла Нурахмет+</v>
      </c>
      <c r="K66" s="78" t="str">
        <f t="shared" si="0"/>
        <v>-</v>
      </c>
      <c r="L66" s="152" t="str">
        <f>IF('C3_2'!Уч6="","",'C3_2'!Уч6)</f>
        <v>Вихренко Максим+</v>
      </c>
      <c r="M66" s="137"/>
      <c r="N66" s="137"/>
      <c r="O66" s="138"/>
      <c r="P66" s="63" t="s">
        <v>41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>
        <v>21</v>
      </c>
      <c r="J67" s="80" t="str">
        <f>IF('C3_2'!Уч9="","",'C3_2'!Уч9)</f>
        <v>Матмуратов Даулет+</v>
      </c>
      <c r="K67" s="81" t="str">
        <f t="shared" si="0"/>
        <v>-</v>
      </c>
      <c r="L67" s="153" t="str">
        <f>IF('C3_2'!Уч8="","",'C3_2'!Уч8)</f>
        <v>Таласбаев Наби+</v>
      </c>
      <c r="M67" s="122"/>
      <c r="N67" s="122"/>
      <c r="O67" s="123"/>
      <c r="P67" s="67" t="s">
        <v>39</v>
      </c>
      <c r="Q67" s="110"/>
      <c r="R67" s="111"/>
      <c r="S67" s="55" t="str">
        <f t="shared" si="1"/>
        <v>сыграна</v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>
        <v>16</v>
      </c>
      <c r="J68" s="72" t="str">
        <f>IF('C3_2'!Уч1="","",'C3_2'!Уч1)</f>
        <v>Есентаев Тастанбек+</v>
      </c>
      <c r="K68" s="73" t="str">
        <f t="shared" si="0"/>
        <v>-</v>
      </c>
      <c r="L68" s="154" t="str">
        <f>IF('C3_2'!Уч2="","",'C3_2'!Уч2)</f>
        <v>Ерубаев Дамир+</v>
      </c>
      <c r="M68" s="125"/>
      <c r="N68" s="125"/>
      <c r="O68" s="126"/>
      <c r="P68" s="54" t="s">
        <v>41</v>
      </c>
      <c r="Q68" s="104"/>
      <c r="R68" s="105"/>
      <c r="S68" s="55" t="str">
        <f t="shared" si="1"/>
        <v>сыграна</v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22</v>
      </c>
      <c r="J69" s="75" t="str">
        <f>IF('C3_2'!Уч3="","",'C3_2'!Уч3)</f>
        <v>Толеуханов Атлант+</v>
      </c>
      <c r="K69" s="76" t="str">
        <f t="shared" si="0"/>
        <v>-</v>
      </c>
      <c r="L69" s="155" t="str">
        <f>IF('C3_2'!Уч4="","",'C3_2'!Уч4)</f>
        <v>Михеев Макар+</v>
      </c>
      <c r="M69" s="134"/>
      <c r="N69" s="134"/>
      <c r="O69" s="135"/>
      <c r="P69" s="59" t="s">
        <v>39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21</v>
      </c>
      <c r="J70" s="77" t="str">
        <f>IF('C3_2'!Уч5="","",'C3_2'!Уч5)</f>
        <v>Муканов Данияр+</v>
      </c>
      <c r="K70" s="78" t="str">
        <f t="shared" si="0"/>
        <v>-</v>
      </c>
      <c r="L70" s="152" t="str">
        <f>IF('C3_2'!Уч6="","",'C3_2'!Уч6)</f>
        <v>Вихренко Максим+</v>
      </c>
      <c r="M70" s="137"/>
      <c r="N70" s="137"/>
      <c r="O70" s="138"/>
      <c r="P70" s="63" t="s">
        <v>39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>
        <v>23</v>
      </c>
      <c r="J71" s="80" t="str">
        <f>IF('C3_2'!Уч7="","",'C3_2'!Уч7)</f>
        <v>Кабдулла Нурахмет+</v>
      </c>
      <c r="K71" s="81" t="str">
        <f t="shared" si="0"/>
        <v>-</v>
      </c>
      <c r="L71" s="153" t="str">
        <f>IF('C3_2'!Уч8="","",'C3_2'!Уч8)</f>
        <v>Таласбаев Наби+</v>
      </c>
      <c r="M71" s="122"/>
      <c r="N71" s="122"/>
      <c r="O71" s="123"/>
      <c r="P71" s="67" t="s">
        <v>42</v>
      </c>
      <c r="Q71" s="110"/>
      <c r="R71" s="111"/>
      <c r="S71" s="55" t="str">
        <f t="shared" si="1"/>
        <v>сыграна</v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491" priority="13">
      <formula>$S$36="сыграна"</formula>
    </cfRule>
  </conditionalFormatting>
  <conditionalFormatting sqref="I37:Q37">
    <cfRule type="expression" dxfId="2490" priority="15">
      <formula>$S$37="сыграна"</formula>
    </cfRule>
  </conditionalFormatting>
  <conditionalFormatting sqref="I38:Q38">
    <cfRule type="expression" dxfId="2489" priority="4">
      <formula>$S$38="сыграна"</formula>
    </cfRule>
  </conditionalFormatting>
  <conditionalFormatting sqref="I39:Q39">
    <cfRule type="expression" dxfId="2488" priority="5">
      <formula>$S$39="сыграна"</formula>
    </cfRule>
  </conditionalFormatting>
  <conditionalFormatting sqref="I40:Q40">
    <cfRule type="expression" dxfId="2487" priority="6">
      <formula>$S$40="сыграна"</formula>
    </cfRule>
  </conditionalFormatting>
  <conditionalFormatting sqref="I41:Q41">
    <cfRule type="expression" dxfId="2486" priority="7">
      <formula>$S$41="сыграна"</formula>
    </cfRule>
  </conditionalFormatting>
  <conditionalFormatting sqref="I42:Q42">
    <cfRule type="expression" dxfId="2485" priority="8">
      <formula>$S$42="сыграна"</formula>
    </cfRule>
  </conditionalFormatting>
  <conditionalFormatting sqref="I43:Q43">
    <cfRule type="expression" dxfId="2484" priority="9">
      <formula>$S$43="сыграна"</formula>
    </cfRule>
  </conditionalFormatting>
  <conditionalFormatting sqref="I44:Q44">
    <cfRule type="expression" dxfId="2483" priority="10">
      <formula>$S$44="сыграна"</formula>
    </cfRule>
  </conditionalFormatting>
  <conditionalFormatting sqref="I45:Q45">
    <cfRule type="expression" dxfId="2482" priority="11">
      <formula>$S$45="сыграна"</formula>
    </cfRule>
  </conditionalFormatting>
  <conditionalFormatting sqref="I48:Q48">
    <cfRule type="expression" dxfId="2481" priority="17">
      <formula>$S$48="сыграна"</formula>
    </cfRule>
  </conditionalFormatting>
  <conditionalFormatting sqref="I49:Q49">
    <cfRule type="expression" dxfId="2480" priority="18">
      <formula>$S$49="сыграна"</formula>
    </cfRule>
  </conditionalFormatting>
  <conditionalFormatting sqref="I50:Q50">
    <cfRule type="expression" dxfId="2479" priority="19">
      <formula>$S$50="сыграна"</formula>
    </cfRule>
  </conditionalFormatting>
  <conditionalFormatting sqref="I51:Q51">
    <cfRule type="expression" dxfId="2478" priority="20">
      <formula>$S$51="сыграна"</formula>
    </cfRule>
  </conditionalFormatting>
  <conditionalFormatting sqref="I52:Q52">
    <cfRule type="expression" dxfId="2477" priority="21">
      <formula>$S$52="сыграна"</formula>
    </cfRule>
  </conditionalFormatting>
  <conditionalFormatting sqref="I53:Q53">
    <cfRule type="expression" dxfId="2476" priority="22">
      <formula>$S$53="сыграна"</formula>
    </cfRule>
  </conditionalFormatting>
  <conditionalFormatting sqref="I54:Q54">
    <cfRule type="expression" dxfId="2475" priority="23">
      <formula>$S$54="сыграна"</formula>
    </cfRule>
  </conditionalFormatting>
  <conditionalFormatting sqref="I55:Q55">
    <cfRule type="expression" dxfId="2474" priority="24">
      <formula>$S$55="сыграна"</formula>
    </cfRule>
  </conditionalFormatting>
  <conditionalFormatting sqref="I56:Q56">
    <cfRule type="expression" dxfId="2473" priority="25">
      <formula>$S$56="сыграна"</formula>
    </cfRule>
  </conditionalFormatting>
  <conditionalFormatting sqref="I62:Q62">
    <cfRule type="expression" dxfId="2472" priority="2">
      <formula>$S$62="сыграна"</formula>
    </cfRule>
  </conditionalFormatting>
  <conditionalFormatting sqref="I63:Q63">
    <cfRule type="expression" dxfId="2471" priority="31">
      <formula>$S$63="сыграна"</formula>
    </cfRule>
  </conditionalFormatting>
  <conditionalFormatting sqref="I64:Q64">
    <cfRule type="expression" dxfId="2470" priority="32">
      <formula>$S$64="сыграна"</formula>
    </cfRule>
  </conditionalFormatting>
  <conditionalFormatting sqref="I65:Q65">
    <cfRule type="expression" dxfId="2469" priority="33">
      <formula>$S$65="сыграна"</formula>
    </cfRule>
  </conditionalFormatting>
  <conditionalFormatting sqref="I66:Q66">
    <cfRule type="expression" dxfId="2468" priority="34">
      <formula>$S$66="сыграна"</formula>
    </cfRule>
  </conditionalFormatting>
  <conditionalFormatting sqref="I67:Q67">
    <cfRule type="expression" dxfId="2467" priority="35">
      <formula>$S$67="сыграна"</formula>
    </cfRule>
  </conditionalFormatting>
  <conditionalFormatting sqref="I68:Q68">
    <cfRule type="expression" dxfId="2466" priority="36">
      <formula>$S$68="сыграна"</formula>
    </cfRule>
  </conditionalFormatting>
  <conditionalFormatting sqref="I69:Q69">
    <cfRule type="expression" dxfId="2465" priority="37">
      <formula>$S$69="сыграна"</formula>
    </cfRule>
  </conditionalFormatting>
  <conditionalFormatting sqref="I70:Q70">
    <cfRule type="expression" dxfId="2464" priority="38">
      <formula>$S$70="сыграна"</formula>
    </cfRule>
  </conditionalFormatting>
  <conditionalFormatting sqref="I71:Q71">
    <cfRule type="expression" dxfId="2463" priority="39">
      <formula>$S$71="сыграна"</formula>
    </cfRule>
  </conditionalFormatting>
  <conditionalFormatting sqref="I36:R36 Q13:Q15 M25:M27">
    <cfRule type="expression" dxfId="2462" priority="14">
      <formula>$S$36="встреча играется"</formula>
    </cfRule>
  </conditionalFormatting>
  <conditionalFormatting sqref="I37:R37 R10:R12 L28:L30">
    <cfRule type="expression" dxfId="2461" priority="40">
      <formula>$S$37="встреча играется"</formula>
    </cfRule>
  </conditionalFormatting>
  <conditionalFormatting sqref="I38:R38 P16:P18 N22:N24">
    <cfRule type="expression" dxfId="2460" priority="41">
      <formula>$S$38="встреча играется"</formula>
    </cfRule>
  </conditionalFormatting>
  <conditionalFormatting sqref="I39:R39 S7:S9 K31:K33">
    <cfRule type="expression" dxfId="2459" priority="42">
      <formula>$S$39="встреча играется"</formula>
    </cfRule>
  </conditionalFormatting>
  <conditionalFormatting sqref="I40:R40 Q10:Q12 L25:L27">
    <cfRule type="expression" dxfId="2458" priority="43">
      <formula>$S$40="встреча играется"</formula>
    </cfRule>
  </conditionalFormatting>
  <conditionalFormatting sqref="I41:R41 P13:P15 M22:M24">
    <cfRule type="expression" dxfId="2457" priority="44">
      <formula>$S$41="встреча играется"</formula>
    </cfRule>
  </conditionalFormatting>
  <conditionalFormatting sqref="I42:R42 R7:R9 K28:K30">
    <cfRule type="expression" dxfId="2456" priority="45">
      <formula>$S$42="встреча играется"</formula>
    </cfRule>
  </conditionalFormatting>
  <conditionalFormatting sqref="I43:R43 S19:S21 O31:O33">
    <cfRule type="expression" dxfId="2455" priority="46">
      <formula>$S$43="встреча играется"</formula>
    </cfRule>
  </conditionalFormatting>
  <conditionalFormatting sqref="I44:R44 P10:P12 L22:L24">
    <cfRule type="expression" dxfId="2454" priority="47">
      <formula>$S$44="встреча играется"</formula>
    </cfRule>
  </conditionalFormatting>
  <conditionalFormatting sqref="I45:R45 Q7:Q9 K25:K27">
    <cfRule type="expression" dxfId="2453" priority="48">
      <formula>$S$45="встреча играется"</formula>
    </cfRule>
  </conditionalFormatting>
  <conditionalFormatting sqref="I46:R46 R19:R21 O28:O30">
    <cfRule type="expression" dxfId="2452" priority="49">
      <formula>$S$46="встреча играется"</formula>
    </cfRule>
  </conditionalFormatting>
  <conditionalFormatting sqref="I46:R46">
    <cfRule type="expression" dxfId="2451" priority="16">
      <formula>$S$46="сыграна"</formula>
    </cfRule>
  </conditionalFormatting>
  <conditionalFormatting sqref="I47:R47 S16:S18 N31:N33">
    <cfRule type="expression" dxfId="2450" priority="50">
      <formula>$S$47="встреча играется"</formula>
    </cfRule>
  </conditionalFormatting>
  <conditionalFormatting sqref="I47:R47">
    <cfRule type="expression" dxfId="2449" priority="12">
      <formula>$S$47="сыграна"</formula>
    </cfRule>
  </conditionalFormatting>
  <conditionalFormatting sqref="I48:R48 P7:P9 K22:K24">
    <cfRule type="expression" dxfId="2448" priority="51">
      <formula>$S$48="встреча играется"</formula>
    </cfRule>
  </conditionalFormatting>
  <conditionalFormatting sqref="I49:R49 Q19:Q21 O25:O27">
    <cfRule type="expression" dxfId="2447" priority="52">
      <formula>$S$49="встреча играется"</formula>
    </cfRule>
  </conditionalFormatting>
  <conditionalFormatting sqref="I50:R50 S13:S15 M31:M33">
    <cfRule type="expression" dxfId="2446" priority="53">
      <formula>$S$50="встреча играется"</formula>
    </cfRule>
  </conditionalFormatting>
  <conditionalFormatting sqref="I51:R51 R16:R18 N28:N30">
    <cfRule type="expression" dxfId="2445" priority="54">
      <formula>$S$51="встреча играется"</formula>
    </cfRule>
  </conditionalFormatting>
  <conditionalFormatting sqref="I52:R52 N10:N12 L16:L18">
    <cfRule type="expression" dxfId="2444" priority="55">
      <formula>$S$52="встреча играется"</formula>
    </cfRule>
  </conditionalFormatting>
  <conditionalFormatting sqref="I53:R53 O7:O9 K19:K21">
    <cfRule type="expression" dxfId="2443" priority="56">
      <formula>$S$53="встреча играется"</formula>
    </cfRule>
  </conditionalFormatting>
  <conditionalFormatting sqref="I54:R54 R13:R15 M28:M30">
    <cfRule type="expression" dxfId="2442" priority="57">
      <formula>$S$54="встреча играется"</formula>
    </cfRule>
  </conditionalFormatting>
  <conditionalFormatting sqref="I55:R55 S25:S27 Q31:Q33">
    <cfRule type="expression" dxfId="2441" priority="58">
      <formula>$S$55="встреча играется"</formula>
    </cfRule>
  </conditionalFormatting>
  <conditionalFormatting sqref="I56:R56 N7:N9 K16:K18">
    <cfRule type="expression" dxfId="2440" priority="59">
      <formula>$S$56="встреча играется"</formula>
    </cfRule>
  </conditionalFormatting>
  <conditionalFormatting sqref="I57:R57 O13:O15 M19:M21">
    <cfRule type="expression" dxfId="2439" priority="60">
      <formula>$S$57="встреча играется"</formula>
    </cfRule>
  </conditionalFormatting>
  <conditionalFormatting sqref="I57:R57">
    <cfRule type="expression" dxfId="2438" priority="26">
      <formula>$S$57="сыграна"</formula>
    </cfRule>
  </conditionalFormatting>
  <conditionalFormatting sqref="I58:R58 S10:S12 L31:L33">
    <cfRule type="expression" dxfId="2437" priority="61">
      <formula>$S$58="встреча играется"</formula>
    </cfRule>
  </conditionalFormatting>
  <conditionalFormatting sqref="I58:R58">
    <cfRule type="expression" dxfId="2436" priority="27">
      <formula>$S$58="сыграна"</formula>
    </cfRule>
  </conditionalFormatting>
  <conditionalFormatting sqref="I59:R59 R22:R24 P28:P30">
    <cfRule type="expression" dxfId="2435" priority="62">
      <formula>$S$59="встреча играется"</formula>
    </cfRule>
  </conditionalFormatting>
  <conditionalFormatting sqref="I59:R59">
    <cfRule type="expression" dxfId="2434" priority="28">
      <formula>$S$59="сыграна"</formula>
    </cfRule>
  </conditionalFormatting>
  <conditionalFormatting sqref="I60:R60 M7:M9 K13:K15">
    <cfRule type="expression" dxfId="2433" priority="63">
      <formula>$S$60="встреча играется"</formula>
    </cfRule>
  </conditionalFormatting>
  <conditionalFormatting sqref="I60:R60">
    <cfRule type="expression" dxfId="2432" priority="29">
      <formula>$S$60="сыграна"</formula>
    </cfRule>
  </conditionalFormatting>
  <conditionalFormatting sqref="I61:R61 O10:O12 L19:L21">
    <cfRule type="expression" dxfId="2431" priority="64">
      <formula>$S$61="встреча играется"</formula>
    </cfRule>
  </conditionalFormatting>
  <conditionalFormatting sqref="I61:R61">
    <cfRule type="expression" dxfId="2430" priority="30">
      <formula>$S$61="сыграна"</formula>
    </cfRule>
  </conditionalFormatting>
  <conditionalFormatting sqref="I62:R62 Q16:Q18 N25:N27">
    <cfRule type="expression" dxfId="2429" priority="3">
      <formula>$S$62="встреча играется"</formula>
    </cfRule>
  </conditionalFormatting>
  <conditionalFormatting sqref="I63:R63 S22:S24 P31:P33">
    <cfRule type="expression" dxfId="2428" priority="65">
      <formula>$S$63="встреча играется"</formula>
    </cfRule>
  </conditionalFormatting>
  <conditionalFormatting sqref="I64:R64 M10:M12 L13:L15">
    <cfRule type="expression" dxfId="2427" priority="66">
      <formula>$S$64="встреча играется"</formula>
    </cfRule>
  </conditionalFormatting>
  <conditionalFormatting sqref="I65:R65 O16:O18 N19:N21">
    <cfRule type="expression" dxfId="2426" priority="67">
      <formula>$S$65="встреча играется"</formula>
    </cfRule>
  </conditionalFormatting>
  <conditionalFormatting sqref="I66:R66 Q22:Q24 P25:P27">
    <cfRule type="expression" dxfId="2425" priority="68">
      <formula>$S$66="встреча играется"</formula>
    </cfRule>
  </conditionalFormatting>
  <conditionalFormatting sqref="I67:R67 S28:S30 R31:R33">
    <cfRule type="expression" dxfId="2424" priority="69">
      <formula>$S$67="встреча играется"</formula>
    </cfRule>
  </conditionalFormatting>
  <conditionalFormatting sqref="I68:R68 L7:L9 K10:K12">
    <cfRule type="expression" dxfId="2423" priority="70">
      <formula>$S$68="встреча играется"</formula>
    </cfRule>
  </conditionalFormatting>
  <conditionalFormatting sqref="I69:R69 N13:N15 M16:M18">
    <cfRule type="expression" dxfId="2422" priority="71">
      <formula>$S$69="встреча играется"</formula>
    </cfRule>
  </conditionalFormatting>
  <conditionalFormatting sqref="I70:R70 P19:P21 O22:O24">
    <cfRule type="expression" dxfId="2421" priority="72">
      <formula>$S$70="встреча играется"</formula>
    </cfRule>
  </conditionalFormatting>
  <conditionalFormatting sqref="I71:R71 R25:R27 Q28:Q30">
    <cfRule type="expression" dxfId="2420" priority="73">
      <formula>$S$71="встреча играется"</formula>
    </cfRule>
  </conditionalFormatting>
  <conditionalFormatting sqref="J7 J10 J13 J16 J19 J22 J25 J28 J31">
    <cfRule type="endsWith" dxfId="2419" priority="1" operator="endsWith" text="+">
      <formula>RIGHT((J7),LEN("+"))=("+")</formula>
    </cfRule>
  </conditionalFormatting>
  <dataValidations count="1">
    <dataValidation type="list" allowBlank="1" sqref="P36:P71" xr:uid="{00000000-0002-0000-1500-000000000000}">
      <formula1>'C3_2'!Список_счета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IF(С2!Уч2="","",С2!Уч2)</f>
        <v/>
      </c>
      <c r="K33" s="53" t="str">
        <f t="shared" ref="K33:K60" si="0">"-"</f>
        <v>-</v>
      </c>
      <c r="L33" s="124" t="str">
        <f>IF(С2!Уч6="","",С2!Уч6)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IF(С2!Уч3="","",С2!Уч3)</f>
        <v/>
      </c>
      <c r="K34" s="58" t="str">
        <f t="shared" si="0"/>
        <v>-</v>
      </c>
      <c r="L34" s="133" t="str">
        <f>IF(С2!Уч5="","",С2!Уч5)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IF(С2!Уч1="","",С2!Уч1)</f>
        <v/>
      </c>
      <c r="K35" s="62" t="str">
        <f t="shared" si="0"/>
        <v>-</v>
      </c>
      <c r="L35" s="136" t="str">
        <f>IF(С2!Уч7="","",С2!Уч7)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IF(С2!Уч4="","",С2!Уч4)</f>
        <v/>
      </c>
      <c r="K36" s="66" t="str">
        <f t="shared" si="0"/>
        <v>-</v>
      </c>
      <c r="L36" s="121" t="str">
        <f>IF(С2!Уч8="","",С2!Уч8)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IF(С2!Уч5="","",С2!Уч5)</f>
        <v/>
      </c>
      <c r="K37" s="53" t="str">
        <f t="shared" si="0"/>
        <v>-</v>
      </c>
      <c r="L37" s="124" t="str">
        <f>IF(С2!Уч2="","",С2!Уч2)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IF(С2!Уч6="","",С2!Уч6)</f>
        <v/>
      </c>
      <c r="K38" s="58" t="str">
        <f t="shared" si="0"/>
        <v>-</v>
      </c>
      <c r="L38" s="133" t="str">
        <f>IF(С2!Уч1="","",С2!Уч1)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IF(С2!Уч8="","",С2!Уч8)</f>
        <v/>
      </c>
      <c r="K39" s="62" t="str">
        <f t="shared" si="0"/>
        <v>-</v>
      </c>
      <c r="L39" s="136" t="str">
        <f>IF(С2!Уч3="","",С2!Уч3)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IF(С2!Уч7="","",С2!Уч7)</f>
        <v/>
      </c>
      <c r="K40" s="66" t="str">
        <f t="shared" si="0"/>
        <v>-</v>
      </c>
      <c r="L40" s="121" t="str">
        <f>IF(С2!Уч4="","",С2!Уч4)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IF(С2!Уч1="","",С2!Уч1)</f>
        <v/>
      </c>
      <c r="K41" s="53" t="str">
        <f t="shared" si="0"/>
        <v>-</v>
      </c>
      <c r="L41" s="124" t="str">
        <f>IF(С2!Уч5="","",С2!Уч5)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IF(С2!Уч2="","",С2!Уч2)</f>
        <v/>
      </c>
      <c r="K42" s="58" t="str">
        <f t="shared" si="0"/>
        <v>-</v>
      </c>
      <c r="L42" s="133" t="str">
        <f>IF(С2!Уч8="","",С2!Уч8)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IF(С2!Уч4="","",С2!Уч4)</f>
        <v/>
      </c>
      <c r="K43" s="62" t="str">
        <f t="shared" si="0"/>
        <v>-</v>
      </c>
      <c r="L43" s="136" t="str">
        <f>IF(С2!Уч6="","",С2!Уч6)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IF(С2!Уч3="","",С2!Уч3)</f>
        <v/>
      </c>
      <c r="K44" s="66" t="str">
        <f t="shared" si="0"/>
        <v>-</v>
      </c>
      <c r="L44" s="121" t="str">
        <f>IF(С2!Уч7="","",С2!Уч7)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IF(С2!Уч8="","",С2!Уч8)</f>
        <v/>
      </c>
      <c r="K45" s="53" t="str">
        <f t="shared" si="0"/>
        <v>-</v>
      </c>
      <c r="L45" s="124" t="str">
        <f>IF(С2!Уч1="","",С2!Уч1)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IF(С2!Уч5="","",С2!Уч5)</f>
        <v/>
      </c>
      <c r="K46" s="58" t="str">
        <f t="shared" si="0"/>
        <v>-</v>
      </c>
      <c r="L46" s="133" t="str">
        <f>IF(С2!Уч4="","",С2!Уч4)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IF(С2!Уч7="","",С2!Уч7)</f>
        <v/>
      </c>
      <c r="K47" s="62" t="str">
        <f t="shared" si="0"/>
        <v>-</v>
      </c>
      <c r="L47" s="136" t="str">
        <f>IF(С2!Уч2="","",С2!Уч2)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IF(С2!Уч6="","",С2!Уч6)</f>
        <v/>
      </c>
      <c r="K48" s="66" t="str">
        <f t="shared" si="0"/>
        <v>-</v>
      </c>
      <c r="L48" s="121" t="str">
        <f>IF(С2!Уч3="","",С2!Уч3)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IF(С2!Уч1="","",С2!Уч1)</f>
        <v/>
      </c>
      <c r="K49" s="53" t="str">
        <f t="shared" si="0"/>
        <v>-</v>
      </c>
      <c r="L49" s="124" t="str">
        <f>IF(С2!Уч3="","",С2!Уч3)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IF(С2!Уч2="","",С2!Уч2)</f>
        <v/>
      </c>
      <c r="K50" s="58" t="str">
        <f t="shared" si="0"/>
        <v>-</v>
      </c>
      <c r="L50" s="133" t="str">
        <f>IF(С2!Уч4="","",С2!Уч4)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IF(С2!Уч5="","",С2!Уч5)</f>
        <v/>
      </c>
      <c r="K51" s="62" t="str">
        <f t="shared" si="0"/>
        <v>-</v>
      </c>
      <c r="L51" s="136" t="str">
        <f>IF(С2!Уч7="","",С2!Уч7)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IF(С2!Уч6="","",С2!Уч6)</f>
        <v/>
      </c>
      <c r="K52" s="66" t="str">
        <f t="shared" si="0"/>
        <v>-</v>
      </c>
      <c r="L52" s="121" t="str">
        <f>IF(С2!Уч8="","",С2!Уч8)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IF(С2!Уч4="","",С2!Уч4)</f>
        <v/>
      </c>
      <c r="K53" s="53" t="str">
        <f t="shared" si="0"/>
        <v>-</v>
      </c>
      <c r="L53" s="124" t="str">
        <f>IF(С2!Уч1="","",С2!Уч1)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IF(С2!Уч3="","",С2!Уч3)</f>
        <v/>
      </c>
      <c r="K54" s="58" t="str">
        <f t="shared" si="0"/>
        <v>-</v>
      </c>
      <c r="L54" s="133" t="str">
        <f>IF(С2!Уч2="","",С2!Уч2)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IF(С2!Уч7="","",С2!Уч7)</f>
        <v/>
      </c>
      <c r="K55" s="62" t="str">
        <f t="shared" si="0"/>
        <v>-</v>
      </c>
      <c r="L55" s="136" t="str">
        <f>IF(С2!Уч6="","",С2!Уч6)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IF(С2!Уч8="","",С2!Уч8)</f>
        <v/>
      </c>
      <c r="K56" s="66" t="str">
        <f t="shared" si="0"/>
        <v>-</v>
      </c>
      <c r="L56" s="121" t="str">
        <f>IF(С2!Уч5="","",С2!Уч5)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IF(С2!Уч1="","",С2!Уч1)</f>
        <v/>
      </c>
      <c r="K57" s="53" t="str">
        <f t="shared" si="0"/>
        <v>-</v>
      </c>
      <c r="L57" s="124" t="str">
        <f>IF(С2!Уч2="","",С2!Уч2)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IF(С2!Уч3="","",С2!Уч3)</f>
        <v/>
      </c>
      <c r="K58" s="58" t="str">
        <f t="shared" si="0"/>
        <v>-</v>
      </c>
      <c r="L58" s="133" t="str">
        <f>IF(С2!Уч4="","",С2!Уч4)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IF(С2!Уч5="","",С2!Уч5)</f>
        <v/>
      </c>
      <c r="K59" s="62" t="str">
        <f t="shared" si="0"/>
        <v>-</v>
      </c>
      <c r="L59" s="136" t="str">
        <f>IF(С2!Уч6="","",С2!Уч6)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IF(С2!Уч7="","",С2!Уч7)</f>
        <v/>
      </c>
      <c r="K60" s="66" t="str">
        <f t="shared" si="0"/>
        <v>-</v>
      </c>
      <c r="L60" s="121" t="str">
        <f>IF(С2!Уч8="","",С2!Уч8)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418" priority="5">
      <formula>$S$35="сыграна"</formula>
    </cfRule>
  </conditionalFormatting>
  <conditionalFormatting sqref="I36:Q36">
    <cfRule type="expression" dxfId="2417" priority="6">
      <formula>$S$36="сыграна"</formula>
    </cfRule>
  </conditionalFormatting>
  <conditionalFormatting sqref="I37:Q37">
    <cfRule type="expression" dxfId="2416" priority="7">
      <formula>$S$37="сыграна"</formula>
    </cfRule>
  </conditionalFormatting>
  <conditionalFormatting sqref="I38:Q38">
    <cfRule type="expression" dxfId="2415" priority="8">
      <formula>$S$38="сыграна"</formula>
    </cfRule>
  </conditionalFormatting>
  <conditionalFormatting sqref="I39:Q39">
    <cfRule type="expression" dxfId="2414" priority="9">
      <formula>$S$39="сыграна"</formula>
    </cfRule>
  </conditionalFormatting>
  <conditionalFormatting sqref="I40:Q40">
    <cfRule type="expression" dxfId="2413" priority="10">
      <formula>$S$40="сыграна"</formula>
    </cfRule>
  </conditionalFormatting>
  <conditionalFormatting sqref="I41:Q41">
    <cfRule type="expression" dxfId="2412" priority="11">
      <formula>$S$41="сыграна"</formula>
    </cfRule>
  </conditionalFormatting>
  <conditionalFormatting sqref="I42:Q42">
    <cfRule type="expression" dxfId="2411" priority="12">
      <formula>$S$42="сыграна"</formula>
    </cfRule>
  </conditionalFormatting>
  <conditionalFormatting sqref="I43:Q43">
    <cfRule type="expression" dxfId="2410" priority="13">
      <formula>$S$43="сыграна"</formula>
    </cfRule>
  </conditionalFormatting>
  <conditionalFormatting sqref="I46:Q46">
    <cfRule type="expression" dxfId="2409" priority="16">
      <formula>$S$46="сыграна"</formula>
    </cfRule>
  </conditionalFormatting>
  <conditionalFormatting sqref="I47:Q47">
    <cfRule type="expression" dxfId="2408" priority="17">
      <formula>$S$47="сыграна"</formula>
    </cfRule>
  </conditionalFormatting>
  <conditionalFormatting sqref="I48:Q48">
    <cfRule type="expression" dxfId="2407" priority="18">
      <formula>$S$48="сыграна"</formula>
    </cfRule>
  </conditionalFormatting>
  <conditionalFormatting sqref="I49:Q49">
    <cfRule type="expression" dxfId="2406" priority="19">
      <formula>$S$49="сыграна"</formula>
    </cfRule>
  </conditionalFormatting>
  <conditionalFormatting sqref="I50:Q50">
    <cfRule type="expression" dxfId="2405" priority="20">
      <formula>$S$50="сыграна"</formula>
    </cfRule>
  </conditionalFormatting>
  <conditionalFormatting sqref="I51:Q51">
    <cfRule type="expression" dxfId="2404" priority="21">
      <formula>$S$51="сыграна"</formula>
    </cfRule>
  </conditionalFormatting>
  <conditionalFormatting sqref="I52:Q52">
    <cfRule type="expression" dxfId="2403" priority="22">
      <formula>$S$52="сыграна"</formula>
    </cfRule>
  </conditionalFormatting>
  <conditionalFormatting sqref="I53:Q53">
    <cfRule type="expression" dxfId="2402" priority="23">
      <formula>$S$53="сыграна"</formula>
    </cfRule>
  </conditionalFormatting>
  <conditionalFormatting sqref="I54:Q54">
    <cfRule type="expression" dxfId="2401" priority="24">
      <formula>$S$54="сыграна"</formula>
    </cfRule>
  </conditionalFormatting>
  <conditionalFormatting sqref="I55:Q55">
    <cfRule type="expression" dxfId="2400" priority="25">
      <formula>$S$55="сыграна"</formula>
    </cfRule>
  </conditionalFormatting>
  <conditionalFormatting sqref="I33:R33 P10:P12 L22:L24">
    <cfRule type="expression" dxfId="2399" priority="30">
      <formula>$S$33="встреча играется"</formula>
    </cfRule>
  </conditionalFormatting>
  <conditionalFormatting sqref="I33:R33">
    <cfRule type="expression" dxfId="2398" priority="3">
      <formula>$S$33="сыграна"</formula>
    </cfRule>
  </conditionalFormatting>
  <conditionalFormatting sqref="I34:R34 O13:O15 M19:M21">
    <cfRule type="expression" dxfId="2397" priority="31">
      <formula>$S$34="встреча играется"</formula>
    </cfRule>
  </conditionalFormatting>
  <conditionalFormatting sqref="I34:R34">
    <cfRule type="expression" dxfId="2396" priority="4">
      <formula>$S$34="сыграна"</formula>
    </cfRule>
  </conditionalFormatting>
  <conditionalFormatting sqref="I35:R35 Q7:Q9 K25:K27">
    <cfRule type="expression" dxfId="2395" priority="32">
      <formula>$S$35="встреча играется"</formula>
    </cfRule>
  </conditionalFormatting>
  <conditionalFormatting sqref="I36:R36 R16:R18 N28:N30">
    <cfRule type="expression" dxfId="2394" priority="33">
      <formula>$S$36="встреча играется"</formula>
    </cfRule>
  </conditionalFormatting>
  <conditionalFormatting sqref="I37:R37 O10:O12 L19:L21">
    <cfRule type="expression" dxfId="2393" priority="34">
      <formula>$S$37="встреча играется"</formula>
    </cfRule>
  </conditionalFormatting>
  <conditionalFormatting sqref="I38:R38 P7:P9 K22:K24">
    <cfRule type="expression" dxfId="2392" priority="35">
      <formula>$S$38="встреча играется"</formula>
    </cfRule>
  </conditionalFormatting>
  <conditionalFormatting sqref="I39:R39 R13:R15 M28:M30">
    <cfRule type="expression" dxfId="2391" priority="36">
      <formula>$S$39="встреча играется"</formula>
    </cfRule>
  </conditionalFormatting>
  <conditionalFormatting sqref="I40:R40 Q16:Q18 N25:N27">
    <cfRule type="expression" dxfId="2390" priority="37">
      <formula>$S$40="встреча играется"</formula>
    </cfRule>
  </conditionalFormatting>
  <conditionalFormatting sqref="I41:R41 O7:O9 K19:K21">
    <cfRule type="expression" dxfId="2389" priority="38">
      <formula>$S$41="встреча играется"</formula>
    </cfRule>
  </conditionalFormatting>
  <conditionalFormatting sqref="I42:R42 R10:R12 L28:L30">
    <cfRule type="expression" dxfId="2388" priority="39">
      <formula>$S$42="встреча играется"</formula>
    </cfRule>
  </conditionalFormatting>
  <conditionalFormatting sqref="I43:R43 P16:P18 N22:N24">
    <cfRule type="expression" dxfId="2387" priority="40">
      <formula>$S$43="встреча играется"</formula>
    </cfRule>
  </conditionalFormatting>
  <conditionalFormatting sqref="I44:R44 Q13:Q15 M25:M27">
    <cfRule type="expression" dxfId="2386" priority="41">
      <formula>$S$44="встреча играется"</formula>
    </cfRule>
  </conditionalFormatting>
  <conditionalFormatting sqref="I44:R44">
    <cfRule type="expression" dxfId="2385" priority="14">
      <formula>$S$44="сыграна"</formula>
    </cfRule>
  </conditionalFormatting>
  <conditionalFormatting sqref="I45:R45 R7:R9 K28:K30">
    <cfRule type="expression" dxfId="2384" priority="42">
      <formula>$S$45="встреча играется"</formula>
    </cfRule>
  </conditionalFormatting>
  <conditionalFormatting sqref="I45:R45">
    <cfRule type="expression" dxfId="2383" priority="15">
      <formula>$S$45="сыграна"</formula>
    </cfRule>
  </conditionalFormatting>
  <conditionalFormatting sqref="I46:R46 O16:O18 N19:N21">
    <cfRule type="expression" dxfId="2382" priority="43">
      <formula>$S$46="встреча играется"</formula>
    </cfRule>
  </conditionalFormatting>
  <conditionalFormatting sqref="I47:R47 Q10:Q12 L25:L27">
    <cfRule type="expression" dxfId="2381" priority="44">
      <formula>$S$47="встреча играется"</formula>
    </cfRule>
  </conditionalFormatting>
  <conditionalFormatting sqref="I48:R48 P13:P15 M22:M24">
    <cfRule type="expression" dxfId="2380" priority="45">
      <formula>$S$48="встреча играется"</formula>
    </cfRule>
  </conditionalFormatting>
  <conditionalFormatting sqref="I49:R49 M7:M9 K13:K15">
    <cfRule type="expression" dxfId="2379" priority="46">
      <formula>$S$49="встреча играется"</formula>
    </cfRule>
  </conditionalFormatting>
  <conditionalFormatting sqref="I50:R50 N10:N12 L16:L18">
    <cfRule type="expression" dxfId="2378" priority="47">
      <formula>$S$50="встреча играется"</formula>
    </cfRule>
  </conditionalFormatting>
  <conditionalFormatting sqref="I51:R51 Q19:Q21 O25:O27">
    <cfRule type="expression" dxfId="2377" priority="48">
      <formula>$S$51="встреча играется"</formula>
    </cfRule>
  </conditionalFormatting>
  <conditionalFormatting sqref="I52:R52 R22:R24 P28:P30">
    <cfRule type="expression" dxfId="2376" priority="49">
      <formula>$S$52="встреча играется"</formula>
    </cfRule>
  </conditionalFormatting>
  <conditionalFormatting sqref="I53:R53 N7:N9 K16:K18">
    <cfRule type="expression" dxfId="2375" priority="50">
      <formula>$S$53="встреча играется"</formula>
    </cfRule>
  </conditionalFormatting>
  <conditionalFormatting sqref="I54:R54 M10:M12 L13:L15">
    <cfRule type="expression" dxfId="2374" priority="51">
      <formula>$S$54="встреча играется"</formula>
    </cfRule>
  </conditionalFormatting>
  <conditionalFormatting sqref="I55:R55 Q22:Q24 P25:P27">
    <cfRule type="expression" dxfId="2373" priority="26">
      <formula>$S$55="встреча играется"</formula>
    </cfRule>
  </conditionalFormatting>
  <conditionalFormatting sqref="I56:R56 R19:R21 O28:O30">
    <cfRule type="expression" dxfId="2372" priority="52">
      <formula>$S$56="встреча играется"</formula>
    </cfRule>
  </conditionalFormatting>
  <conditionalFormatting sqref="I56:R56">
    <cfRule type="expression" dxfId="2371" priority="2">
      <formula>$S$56="сыграна"</formula>
    </cfRule>
  </conditionalFormatting>
  <conditionalFormatting sqref="I57:R57 L7:L9 K10:K12">
    <cfRule type="expression" dxfId="2370" priority="53">
      <formula>$S$57="встреча играется"</formula>
    </cfRule>
  </conditionalFormatting>
  <conditionalFormatting sqref="I57:R57">
    <cfRule type="expression" dxfId="2369" priority="1">
      <formula>$S$57="сыграна"</formula>
    </cfRule>
  </conditionalFormatting>
  <conditionalFormatting sqref="I58:R58 N13:N15 M16:M18">
    <cfRule type="expression" dxfId="2368" priority="54">
      <formula>$S$58="встреча играется"</formula>
    </cfRule>
  </conditionalFormatting>
  <conditionalFormatting sqref="I58:R58">
    <cfRule type="expression" dxfId="2367" priority="27">
      <formula>$S$58="сыграна"</formula>
    </cfRule>
  </conditionalFormatting>
  <conditionalFormatting sqref="I59:R59 P19:P21 O22:O24">
    <cfRule type="expression" dxfId="2366" priority="55">
      <formula>$S$59="встреча играется"</formula>
    </cfRule>
  </conditionalFormatting>
  <conditionalFormatting sqref="I59:R59">
    <cfRule type="expression" dxfId="2365" priority="28">
      <formula>$S$59="сыграна"</formula>
    </cfRule>
  </conditionalFormatting>
  <conditionalFormatting sqref="I60:R60 R25:R27 Q28:Q30">
    <cfRule type="expression" dxfId="2364" priority="56">
      <formula>$S$60="встреча играется"</formula>
    </cfRule>
  </conditionalFormatting>
  <conditionalFormatting sqref="I60:R60">
    <cfRule type="expression" dxfId="2363" priority="29">
      <formula>$S$60="сыграна"</formula>
    </cfRule>
  </conditionalFormatting>
  <dataValidations count="1">
    <dataValidation type="list" allowBlank="1" sqref="P33:P60" xr:uid="{00000000-0002-0000-1600-000000000000}">
      <formula1>С2!Список_счета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IF(С3!Уч2="","",С3!Уч2)</f>
        <v/>
      </c>
      <c r="K33" s="53" t="str">
        <f t="shared" ref="K33:K60" si="0">"-"</f>
        <v>-</v>
      </c>
      <c r="L33" s="124" t="str">
        <f>IF(С3!Уч6="","",С3!Уч6)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IF(С3!Уч3="","",С3!Уч3)</f>
        <v/>
      </c>
      <c r="K34" s="58" t="str">
        <f t="shared" si="0"/>
        <v>-</v>
      </c>
      <c r="L34" s="133" t="str">
        <f>IF(С3!Уч5="","",С3!Уч5)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IF(С3!Уч1="","",С3!Уч1)</f>
        <v/>
      </c>
      <c r="K35" s="62" t="str">
        <f t="shared" si="0"/>
        <v>-</v>
      </c>
      <c r="L35" s="136" t="str">
        <f>IF(С3!Уч7="","",С3!Уч7)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IF(С3!Уч4="","",С3!Уч4)</f>
        <v/>
      </c>
      <c r="K36" s="66" t="str">
        <f t="shared" si="0"/>
        <v>-</v>
      </c>
      <c r="L36" s="121" t="str">
        <f>IF(С3!Уч8="","",С3!Уч8)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IF(С3!Уч5="","",С3!Уч5)</f>
        <v/>
      </c>
      <c r="K37" s="53" t="str">
        <f t="shared" si="0"/>
        <v>-</v>
      </c>
      <c r="L37" s="124" t="str">
        <f>IF(С3!Уч2="","",С3!Уч2)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IF(С3!Уч6="","",С3!Уч6)</f>
        <v/>
      </c>
      <c r="K38" s="58" t="str">
        <f t="shared" si="0"/>
        <v>-</v>
      </c>
      <c r="L38" s="133" t="str">
        <f>IF(С3!Уч1="","",С3!Уч1)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IF(С3!Уч8="","",С3!Уч8)</f>
        <v/>
      </c>
      <c r="K39" s="62" t="str">
        <f t="shared" si="0"/>
        <v>-</v>
      </c>
      <c r="L39" s="136" t="str">
        <f>IF(С3!Уч3="","",С3!Уч3)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IF(С3!Уч7="","",С3!Уч7)</f>
        <v/>
      </c>
      <c r="K40" s="66" t="str">
        <f t="shared" si="0"/>
        <v>-</v>
      </c>
      <c r="L40" s="121" t="str">
        <f>IF(С3!Уч4="","",С3!Уч4)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IF(С3!Уч1="","",С3!Уч1)</f>
        <v/>
      </c>
      <c r="K41" s="53" t="str">
        <f t="shared" si="0"/>
        <v>-</v>
      </c>
      <c r="L41" s="124" t="str">
        <f>IF(С3!Уч5="","",С3!Уч5)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IF(С3!Уч2="","",С3!Уч2)</f>
        <v/>
      </c>
      <c r="K42" s="58" t="str">
        <f t="shared" si="0"/>
        <v>-</v>
      </c>
      <c r="L42" s="133" t="str">
        <f>IF(С3!Уч8="","",С3!Уч8)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IF(С3!Уч4="","",С3!Уч4)</f>
        <v/>
      </c>
      <c r="K43" s="62" t="str">
        <f t="shared" si="0"/>
        <v>-</v>
      </c>
      <c r="L43" s="136" t="str">
        <f>IF(С3!Уч6="","",С3!Уч6)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IF(С3!Уч3="","",С3!Уч3)</f>
        <v/>
      </c>
      <c r="K44" s="66" t="str">
        <f t="shared" si="0"/>
        <v>-</v>
      </c>
      <c r="L44" s="121" t="str">
        <f>IF(С3!Уч7="","",С3!Уч7)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IF(С3!Уч8="","",С3!Уч8)</f>
        <v/>
      </c>
      <c r="K45" s="53" t="str">
        <f t="shared" si="0"/>
        <v>-</v>
      </c>
      <c r="L45" s="124" t="str">
        <f>IF(С3!Уч1="","",С3!Уч1)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IF(С3!Уч5="","",С3!Уч5)</f>
        <v/>
      </c>
      <c r="K46" s="58" t="str">
        <f t="shared" si="0"/>
        <v>-</v>
      </c>
      <c r="L46" s="133" t="str">
        <f>IF(С3!Уч4="","",С3!Уч4)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IF(С3!Уч7="","",С3!Уч7)</f>
        <v/>
      </c>
      <c r="K47" s="62" t="str">
        <f t="shared" si="0"/>
        <v>-</v>
      </c>
      <c r="L47" s="136" t="str">
        <f>IF(С3!Уч2="","",С3!Уч2)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IF(С3!Уч6="","",С3!Уч6)</f>
        <v/>
      </c>
      <c r="K48" s="66" t="str">
        <f t="shared" si="0"/>
        <v>-</v>
      </c>
      <c r="L48" s="121" t="str">
        <f>IF(С3!Уч3="","",С3!Уч3)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IF(С3!Уч1="","",С3!Уч1)</f>
        <v/>
      </c>
      <c r="K49" s="53" t="str">
        <f t="shared" si="0"/>
        <v>-</v>
      </c>
      <c r="L49" s="124" t="str">
        <f>IF(С3!Уч3="","",С3!Уч3)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IF(С3!Уч2="","",С3!Уч2)</f>
        <v/>
      </c>
      <c r="K50" s="58" t="str">
        <f t="shared" si="0"/>
        <v>-</v>
      </c>
      <c r="L50" s="133" t="str">
        <f>IF(С3!Уч4="","",С3!Уч4)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IF(С3!Уч5="","",С3!Уч5)</f>
        <v/>
      </c>
      <c r="K51" s="62" t="str">
        <f t="shared" si="0"/>
        <v>-</v>
      </c>
      <c r="L51" s="136" t="str">
        <f>IF(С3!Уч7="","",С3!Уч7)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IF(С3!Уч6="","",С3!Уч6)</f>
        <v/>
      </c>
      <c r="K52" s="66" t="str">
        <f t="shared" si="0"/>
        <v>-</v>
      </c>
      <c r="L52" s="121" t="str">
        <f>IF(С3!Уч8="","",С3!Уч8)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IF(С3!Уч4="","",С3!Уч4)</f>
        <v/>
      </c>
      <c r="K53" s="53" t="str">
        <f t="shared" si="0"/>
        <v>-</v>
      </c>
      <c r="L53" s="124" t="str">
        <f>IF(С3!Уч1="","",С3!Уч1)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IF(С3!Уч3="","",С3!Уч3)</f>
        <v/>
      </c>
      <c r="K54" s="58" t="str">
        <f t="shared" si="0"/>
        <v>-</v>
      </c>
      <c r="L54" s="133" t="str">
        <f>IF(С3!Уч2="","",С3!Уч2)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IF(С3!Уч7="","",С3!Уч7)</f>
        <v/>
      </c>
      <c r="K55" s="62" t="str">
        <f t="shared" si="0"/>
        <v>-</v>
      </c>
      <c r="L55" s="136" t="str">
        <f>IF(С3!Уч6="","",С3!Уч6)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IF(С3!Уч8="","",С3!Уч8)</f>
        <v/>
      </c>
      <c r="K56" s="66" t="str">
        <f t="shared" si="0"/>
        <v>-</v>
      </c>
      <c r="L56" s="121" t="str">
        <f>IF(С3!Уч5="","",С3!Уч5)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IF(С3!Уч1="","",С3!Уч1)</f>
        <v/>
      </c>
      <c r="K57" s="53" t="str">
        <f t="shared" si="0"/>
        <v>-</v>
      </c>
      <c r="L57" s="124" t="str">
        <f>IF(С3!Уч2="","",С3!Уч2)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IF(С3!Уч3="","",С3!Уч3)</f>
        <v/>
      </c>
      <c r="K58" s="58" t="str">
        <f t="shared" si="0"/>
        <v>-</v>
      </c>
      <c r="L58" s="133" t="str">
        <f>IF(С3!Уч4="","",С3!Уч4)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IF(С3!Уч5="","",С3!Уч5)</f>
        <v/>
      </c>
      <c r="K59" s="62" t="str">
        <f t="shared" si="0"/>
        <v>-</v>
      </c>
      <c r="L59" s="136" t="str">
        <f>IF(С3!Уч6="","",С3!Уч6)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IF(С3!Уч7="","",С3!Уч7)</f>
        <v/>
      </c>
      <c r="K60" s="66" t="str">
        <f t="shared" si="0"/>
        <v>-</v>
      </c>
      <c r="L60" s="121" t="str">
        <f>IF(С3!Уч8="","",С3!Уч8)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362" priority="5">
      <formula>$S$35="сыграна"</formula>
    </cfRule>
  </conditionalFormatting>
  <conditionalFormatting sqref="I36:Q36">
    <cfRule type="expression" dxfId="2361" priority="6">
      <formula>$S$36="сыграна"</formula>
    </cfRule>
  </conditionalFormatting>
  <conditionalFormatting sqref="I37:Q37">
    <cfRule type="expression" dxfId="2360" priority="7">
      <formula>$S$37="сыграна"</formula>
    </cfRule>
  </conditionalFormatting>
  <conditionalFormatting sqref="I38:Q38">
    <cfRule type="expression" dxfId="2359" priority="8">
      <formula>$S$38="сыграна"</formula>
    </cfRule>
  </conditionalFormatting>
  <conditionalFormatting sqref="I39:Q39">
    <cfRule type="expression" dxfId="2358" priority="9">
      <formula>$S$39="сыграна"</formula>
    </cfRule>
  </conditionalFormatting>
  <conditionalFormatting sqref="I40:Q40">
    <cfRule type="expression" dxfId="2357" priority="10">
      <formula>$S$40="сыграна"</formula>
    </cfRule>
  </conditionalFormatting>
  <conditionalFormatting sqref="I41:Q41">
    <cfRule type="expression" dxfId="2356" priority="11">
      <formula>$S$41="сыграна"</formula>
    </cfRule>
  </conditionalFormatting>
  <conditionalFormatting sqref="I42:Q42">
    <cfRule type="expression" dxfId="2355" priority="12">
      <formula>$S$42="сыграна"</formula>
    </cfRule>
  </conditionalFormatting>
  <conditionalFormatting sqref="I43:Q43">
    <cfRule type="expression" dxfId="2354" priority="13">
      <formula>$S$43="сыграна"</formula>
    </cfRule>
  </conditionalFormatting>
  <conditionalFormatting sqref="I46:Q46">
    <cfRule type="expression" dxfId="2353" priority="16">
      <formula>$S$46="сыграна"</formula>
    </cfRule>
  </conditionalFormatting>
  <conditionalFormatting sqref="I47:Q47">
    <cfRule type="expression" dxfId="2352" priority="17">
      <formula>$S$47="сыграна"</formula>
    </cfRule>
  </conditionalFormatting>
  <conditionalFormatting sqref="I48:Q48">
    <cfRule type="expression" dxfId="2351" priority="18">
      <formula>$S$48="сыграна"</formula>
    </cfRule>
  </conditionalFormatting>
  <conditionalFormatting sqref="I49:Q49">
    <cfRule type="expression" dxfId="2350" priority="19">
      <formula>$S$49="сыграна"</formula>
    </cfRule>
  </conditionalFormatting>
  <conditionalFormatting sqref="I50:Q50">
    <cfRule type="expression" dxfId="2349" priority="20">
      <formula>$S$50="сыграна"</formula>
    </cfRule>
  </conditionalFormatting>
  <conditionalFormatting sqref="I51:Q51">
    <cfRule type="expression" dxfId="2348" priority="21">
      <formula>$S$51="сыграна"</formula>
    </cfRule>
  </conditionalFormatting>
  <conditionalFormatting sqref="I52:Q52">
    <cfRule type="expression" dxfId="2347" priority="22">
      <formula>$S$52="сыграна"</formula>
    </cfRule>
  </conditionalFormatting>
  <conditionalFormatting sqref="I53:Q53">
    <cfRule type="expression" dxfId="2346" priority="23">
      <formula>$S$53="сыграна"</formula>
    </cfRule>
  </conditionalFormatting>
  <conditionalFormatting sqref="I54:Q54">
    <cfRule type="expression" dxfId="2345" priority="24">
      <formula>$S$54="сыграна"</formula>
    </cfRule>
  </conditionalFormatting>
  <conditionalFormatting sqref="I55:Q55">
    <cfRule type="expression" dxfId="2344" priority="25">
      <formula>$S$55="сыграна"</formula>
    </cfRule>
  </conditionalFormatting>
  <conditionalFormatting sqref="I33:R33 P10:P12 L22:L24">
    <cfRule type="expression" dxfId="2343" priority="30">
      <formula>$S$33="встреча играется"</formula>
    </cfRule>
  </conditionalFormatting>
  <conditionalFormatting sqref="I33:R33">
    <cfRule type="expression" dxfId="2342" priority="3">
      <formula>$S$33="сыграна"</formula>
    </cfRule>
  </conditionalFormatting>
  <conditionalFormatting sqref="I34:R34 O13:O15 M19:M21">
    <cfRule type="expression" dxfId="2341" priority="31">
      <formula>$S$34="встреча играется"</formula>
    </cfRule>
  </conditionalFormatting>
  <conditionalFormatting sqref="I34:R34">
    <cfRule type="expression" dxfId="2340" priority="4">
      <formula>$S$34="сыграна"</formula>
    </cfRule>
  </conditionalFormatting>
  <conditionalFormatting sqref="I35:R35 Q7:Q9 K25:K27">
    <cfRule type="expression" dxfId="2339" priority="32">
      <formula>$S$35="встреча играется"</formula>
    </cfRule>
  </conditionalFormatting>
  <conditionalFormatting sqref="I36:R36 R16:R18 N28:N30">
    <cfRule type="expression" dxfId="2338" priority="33">
      <formula>$S$36="встреча играется"</formula>
    </cfRule>
  </conditionalFormatting>
  <conditionalFormatting sqref="I37:R37 O10:O12 L19:L21">
    <cfRule type="expression" dxfId="2337" priority="34">
      <formula>$S$37="встреча играется"</formula>
    </cfRule>
  </conditionalFormatting>
  <conditionalFormatting sqref="I38:R38 P7:P9 K22:K24">
    <cfRule type="expression" dxfId="2336" priority="35">
      <formula>$S$38="встреча играется"</formula>
    </cfRule>
  </conditionalFormatting>
  <conditionalFormatting sqref="I39:R39 R13:R15 M28:M30">
    <cfRule type="expression" dxfId="2335" priority="36">
      <formula>$S$39="встреча играется"</formula>
    </cfRule>
  </conditionalFormatting>
  <conditionalFormatting sqref="I40:R40 Q16:Q18 N25:N27">
    <cfRule type="expression" dxfId="2334" priority="37">
      <formula>$S$40="встреча играется"</formula>
    </cfRule>
  </conditionalFormatting>
  <conditionalFormatting sqref="I41:R41 O7:O9 K19:K21">
    <cfRule type="expression" dxfId="2333" priority="38">
      <formula>$S$41="встреча играется"</formula>
    </cfRule>
  </conditionalFormatting>
  <conditionalFormatting sqref="I42:R42 R10:R12 L28:L30">
    <cfRule type="expression" dxfId="2332" priority="39">
      <formula>$S$42="встреча играется"</formula>
    </cfRule>
  </conditionalFormatting>
  <conditionalFormatting sqref="I43:R43 P16:P18 N22:N24">
    <cfRule type="expression" dxfId="2331" priority="40">
      <formula>$S$43="встреча играется"</formula>
    </cfRule>
  </conditionalFormatting>
  <conditionalFormatting sqref="I44:R44 Q13:Q15 M25:M27">
    <cfRule type="expression" dxfId="2330" priority="41">
      <formula>$S$44="встреча играется"</formula>
    </cfRule>
  </conditionalFormatting>
  <conditionalFormatting sqref="I44:R44">
    <cfRule type="expression" dxfId="2329" priority="14">
      <formula>$S$44="сыграна"</formula>
    </cfRule>
  </conditionalFormatting>
  <conditionalFormatting sqref="I45:R45 R7:R9 K28:K30">
    <cfRule type="expression" dxfId="2328" priority="42">
      <formula>$S$45="встреча играется"</formula>
    </cfRule>
  </conditionalFormatting>
  <conditionalFormatting sqref="I45:R45">
    <cfRule type="expression" dxfId="2327" priority="15">
      <formula>$S$45="сыграна"</formula>
    </cfRule>
  </conditionalFormatting>
  <conditionalFormatting sqref="I46:R46 O16:O18 N19:N21">
    <cfRule type="expression" dxfId="2326" priority="43">
      <formula>$S$46="встреча играется"</formula>
    </cfRule>
  </conditionalFormatting>
  <conditionalFormatting sqref="I47:R47 Q10:Q12 L25:L27">
    <cfRule type="expression" dxfId="2325" priority="44">
      <formula>$S$47="встреча играется"</formula>
    </cfRule>
  </conditionalFormatting>
  <conditionalFormatting sqref="I48:R48 P13:P15 M22:M24">
    <cfRule type="expression" dxfId="2324" priority="45">
      <formula>$S$48="встреча играется"</formula>
    </cfRule>
  </conditionalFormatting>
  <conditionalFormatting sqref="I49:R49 M7:M9 K13:K15">
    <cfRule type="expression" dxfId="2323" priority="46">
      <formula>$S$49="встреча играется"</formula>
    </cfRule>
  </conditionalFormatting>
  <conditionalFormatting sqref="I50:R50 N10:N12 L16:L18">
    <cfRule type="expression" dxfId="2322" priority="47">
      <formula>$S$50="встреча играется"</formula>
    </cfRule>
  </conditionalFormatting>
  <conditionalFormatting sqref="I51:R51 Q19:Q21 O25:O27">
    <cfRule type="expression" dxfId="2321" priority="48">
      <formula>$S$51="встреча играется"</formula>
    </cfRule>
  </conditionalFormatting>
  <conditionalFormatting sqref="I52:R52 R22:R24 P28:P30">
    <cfRule type="expression" dxfId="2320" priority="49">
      <formula>$S$52="встреча играется"</formula>
    </cfRule>
  </conditionalFormatting>
  <conditionalFormatting sqref="I53:R53 N7:N9 K16:K18">
    <cfRule type="expression" dxfId="2319" priority="50">
      <formula>$S$53="встреча играется"</formula>
    </cfRule>
  </conditionalFormatting>
  <conditionalFormatting sqref="I54:R54 M10:M12 L13:L15">
    <cfRule type="expression" dxfId="2318" priority="51">
      <formula>$S$54="встреча играется"</formula>
    </cfRule>
  </conditionalFormatting>
  <conditionalFormatting sqref="I55:R55 Q22:Q24 P25:P27">
    <cfRule type="expression" dxfId="2317" priority="26">
      <formula>$S$55="встреча играется"</formula>
    </cfRule>
  </conditionalFormatting>
  <conditionalFormatting sqref="I56:R56 R19:R21 O28:O30">
    <cfRule type="expression" dxfId="2316" priority="52">
      <formula>$S$56="встреча играется"</formula>
    </cfRule>
  </conditionalFormatting>
  <conditionalFormatting sqref="I56:R56">
    <cfRule type="expression" dxfId="2315" priority="2">
      <formula>$S$56="сыграна"</formula>
    </cfRule>
  </conditionalFormatting>
  <conditionalFormatting sqref="I57:R57 L7:L9 K10:K12">
    <cfRule type="expression" dxfId="2314" priority="53">
      <formula>$S$57="встреча играется"</formula>
    </cfRule>
  </conditionalFormatting>
  <conditionalFormatting sqref="I57:R57">
    <cfRule type="expression" dxfId="2313" priority="1">
      <formula>$S$57="сыграна"</formula>
    </cfRule>
  </conditionalFormatting>
  <conditionalFormatting sqref="I58:R58 N13:N15 M16:M18">
    <cfRule type="expression" dxfId="2312" priority="54">
      <formula>$S$58="встреча играется"</formula>
    </cfRule>
  </conditionalFormatting>
  <conditionalFormatting sqref="I58:R58">
    <cfRule type="expression" dxfId="2311" priority="27">
      <formula>$S$58="сыграна"</formula>
    </cfRule>
  </conditionalFormatting>
  <conditionalFormatting sqref="I59:R59 P19:P21 O22:O24">
    <cfRule type="expression" dxfId="2310" priority="55">
      <formula>$S$59="встреча играется"</formula>
    </cfRule>
  </conditionalFormatting>
  <conditionalFormatting sqref="I59:R59">
    <cfRule type="expression" dxfId="2309" priority="28">
      <formula>$S$59="сыграна"</formula>
    </cfRule>
  </conditionalFormatting>
  <conditionalFormatting sqref="I60:R60 R25:R27 Q28:Q30">
    <cfRule type="expression" dxfId="2308" priority="56">
      <formula>$S$60="встреча играется"</formula>
    </cfRule>
  </conditionalFormatting>
  <conditionalFormatting sqref="I60:R60">
    <cfRule type="expression" dxfId="2307" priority="29">
      <formula>$S$60="сыграна"</formula>
    </cfRule>
  </conditionalFormatting>
  <dataValidations count="1">
    <dataValidation type="list" allowBlank="1" sqref="P33:P60" xr:uid="{00000000-0002-0000-1700-000000000000}">
      <formula1>С3!Список_счета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IF(С4!Уч2="","",С4!Уч2)</f>
        <v/>
      </c>
      <c r="K33" s="53" t="str">
        <f t="shared" ref="K33:K60" si="0">"-"</f>
        <v>-</v>
      </c>
      <c r="L33" s="124" t="str">
        <f>IF(С4!Уч6="","",С4!Уч6)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IF(С4!Уч3="","",С4!Уч3)</f>
        <v/>
      </c>
      <c r="K34" s="58" t="str">
        <f t="shared" si="0"/>
        <v>-</v>
      </c>
      <c r="L34" s="133" t="str">
        <f>IF(С4!Уч5="","",С4!Уч5)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IF(С4!Уч1="","",С4!Уч1)</f>
        <v/>
      </c>
      <c r="K35" s="62" t="str">
        <f t="shared" si="0"/>
        <v>-</v>
      </c>
      <c r="L35" s="136" t="str">
        <f>IF(С4!Уч7="","",С4!Уч7)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IF(С4!Уч4="","",С4!Уч4)</f>
        <v/>
      </c>
      <c r="K36" s="66" t="str">
        <f t="shared" si="0"/>
        <v>-</v>
      </c>
      <c r="L36" s="121" t="str">
        <f>IF(С4!Уч8="","",С4!Уч8)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IF(С4!Уч5="","",С4!Уч5)</f>
        <v/>
      </c>
      <c r="K37" s="53" t="str">
        <f t="shared" si="0"/>
        <v>-</v>
      </c>
      <c r="L37" s="124" t="str">
        <f>IF(С4!Уч2="","",С4!Уч2)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IF(С4!Уч6="","",С4!Уч6)</f>
        <v/>
      </c>
      <c r="K38" s="58" t="str">
        <f t="shared" si="0"/>
        <v>-</v>
      </c>
      <c r="L38" s="133" t="str">
        <f>IF(С4!Уч1="","",С4!Уч1)</f>
        <v/>
      </c>
      <c r="M38" s="134"/>
      <c r="N38" s="134"/>
      <c r="O38" s="135"/>
      <c r="P38" s="67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IF(С4!Уч8="","",С4!Уч8)</f>
        <v/>
      </c>
      <c r="K39" s="62" t="str">
        <f t="shared" si="0"/>
        <v>-</v>
      </c>
      <c r="L39" s="136" t="str">
        <f>IF(С4!Уч3="","",С4!Уч3)</f>
        <v/>
      </c>
      <c r="M39" s="137"/>
      <c r="N39" s="137"/>
      <c r="O39" s="138"/>
      <c r="P39" s="67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IF(С4!Уч7="","",С4!Уч7)</f>
        <v/>
      </c>
      <c r="K40" s="66" t="str">
        <f t="shared" si="0"/>
        <v>-</v>
      </c>
      <c r="L40" s="121" t="str">
        <f>IF(С4!Уч4="","",С4!Уч4)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IF(С4!Уч1="","",С4!Уч1)</f>
        <v/>
      </c>
      <c r="K41" s="53" t="str">
        <f t="shared" si="0"/>
        <v>-</v>
      </c>
      <c r="L41" s="124" t="str">
        <f>IF(С4!Уч5="","",С4!Уч5)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IF(С4!Уч2="","",С4!Уч2)</f>
        <v/>
      </c>
      <c r="K42" s="58" t="str">
        <f t="shared" si="0"/>
        <v>-</v>
      </c>
      <c r="L42" s="133" t="str">
        <f>IF(С4!Уч8="","",С4!Уч8)</f>
        <v/>
      </c>
      <c r="M42" s="134"/>
      <c r="N42" s="134"/>
      <c r="O42" s="135"/>
      <c r="P42" s="67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IF(С4!Уч4="","",С4!Уч4)</f>
        <v/>
      </c>
      <c r="K43" s="62" t="str">
        <f t="shared" si="0"/>
        <v>-</v>
      </c>
      <c r="L43" s="136" t="str">
        <f>IF(С4!Уч6="","",С4!Уч6)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IF(С4!Уч3="","",С4!Уч3)</f>
        <v/>
      </c>
      <c r="K44" s="66" t="str">
        <f t="shared" si="0"/>
        <v>-</v>
      </c>
      <c r="L44" s="121" t="str">
        <f>IF(С4!Уч7="","",С4!Уч7)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IF(С4!Уч8="","",С4!Уч8)</f>
        <v/>
      </c>
      <c r="K45" s="53" t="str">
        <f t="shared" si="0"/>
        <v>-</v>
      </c>
      <c r="L45" s="124" t="str">
        <f>IF(С4!Уч1="","",С4!Уч1)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IF(С4!Уч5="","",С4!Уч5)</f>
        <v/>
      </c>
      <c r="K46" s="58" t="str">
        <f t="shared" si="0"/>
        <v>-</v>
      </c>
      <c r="L46" s="133" t="str">
        <f>IF(С4!Уч4="","",С4!Уч4)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IF(С4!Уч7="","",С4!Уч7)</f>
        <v/>
      </c>
      <c r="K47" s="62" t="str">
        <f t="shared" si="0"/>
        <v>-</v>
      </c>
      <c r="L47" s="136" t="str">
        <f>IF(С4!Уч2="","",С4!Уч2)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IF(С4!Уч6="","",С4!Уч6)</f>
        <v/>
      </c>
      <c r="K48" s="66" t="str">
        <f t="shared" si="0"/>
        <v>-</v>
      </c>
      <c r="L48" s="121" t="str">
        <f>IF(С4!Уч3="","",С4!Уч3)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IF(С4!Уч1="","",С4!Уч1)</f>
        <v/>
      </c>
      <c r="K49" s="53" t="str">
        <f t="shared" si="0"/>
        <v>-</v>
      </c>
      <c r="L49" s="124" t="str">
        <f>IF(С4!Уч3="","",С4!Уч3)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IF(С4!Уч2="","",С4!Уч2)</f>
        <v/>
      </c>
      <c r="K50" s="58" t="str">
        <f t="shared" si="0"/>
        <v>-</v>
      </c>
      <c r="L50" s="133" t="str">
        <f>IF(С4!Уч4="","",С4!Уч4)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IF(С4!Уч5="","",С4!Уч5)</f>
        <v/>
      </c>
      <c r="K51" s="62" t="str">
        <f t="shared" si="0"/>
        <v>-</v>
      </c>
      <c r="L51" s="136" t="str">
        <f>IF(С4!Уч7="","",С4!Уч7)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IF(С4!Уч6="","",С4!Уч6)</f>
        <v/>
      </c>
      <c r="K52" s="66" t="str">
        <f t="shared" si="0"/>
        <v>-</v>
      </c>
      <c r="L52" s="121" t="str">
        <f>IF(С4!Уч8="","",С4!Уч8)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IF(С4!Уч4="","",С4!Уч4)</f>
        <v/>
      </c>
      <c r="K53" s="53" t="str">
        <f t="shared" si="0"/>
        <v>-</v>
      </c>
      <c r="L53" s="124" t="str">
        <f>IF(С4!Уч1="","",С4!Уч1)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IF(С4!Уч3="","",С4!Уч3)</f>
        <v/>
      </c>
      <c r="K54" s="58" t="str">
        <f t="shared" si="0"/>
        <v>-</v>
      </c>
      <c r="L54" s="133" t="str">
        <f>IF(С4!Уч2="","",С4!Уч2)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IF(С4!Уч7="","",С4!Уч7)</f>
        <v/>
      </c>
      <c r="K55" s="62" t="str">
        <f t="shared" si="0"/>
        <v>-</v>
      </c>
      <c r="L55" s="136" t="str">
        <f>IF(С4!Уч6="","",С4!Уч6)</f>
        <v/>
      </c>
      <c r="M55" s="137"/>
      <c r="N55" s="137"/>
      <c r="O55" s="138"/>
      <c r="P55" s="67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IF(С4!Уч8="","",С4!Уч8)</f>
        <v/>
      </c>
      <c r="K56" s="66" t="str">
        <f t="shared" si="0"/>
        <v>-</v>
      </c>
      <c r="L56" s="121" t="str">
        <f>IF(С4!Уч5="","",С4!Уч5)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IF(С4!Уч1="","",С4!Уч1)</f>
        <v/>
      </c>
      <c r="K57" s="53" t="str">
        <f t="shared" si="0"/>
        <v>-</v>
      </c>
      <c r="L57" s="124" t="str">
        <f>IF(С4!Уч2="","",С4!Уч2)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IF(С4!Уч3="","",С4!Уч3)</f>
        <v/>
      </c>
      <c r="K58" s="58" t="str">
        <f t="shared" si="0"/>
        <v>-</v>
      </c>
      <c r="L58" s="133" t="str">
        <f>IF(С4!Уч4="","",С4!Уч4)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IF(С4!Уч5="","",С4!Уч5)</f>
        <v/>
      </c>
      <c r="K59" s="62" t="str">
        <f t="shared" si="0"/>
        <v>-</v>
      </c>
      <c r="L59" s="136" t="str">
        <f>IF(С4!Уч6="","",С4!Уч6)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IF(С4!Уч7="","",С4!Уч7)</f>
        <v/>
      </c>
      <c r="K60" s="66" t="str">
        <f t="shared" si="0"/>
        <v>-</v>
      </c>
      <c r="L60" s="121" t="str">
        <f>IF(С4!Уч8="","",С4!Уч8)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8:O38 Q38">
    <cfRule type="expression" dxfId="2306" priority="8">
      <formula>$S$38="сыграна"</formula>
    </cfRule>
  </conditionalFormatting>
  <conditionalFormatting sqref="I38:O38 Q38:R38 P7:P9 K22:K24">
    <cfRule type="expression" dxfId="2305" priority="35">
      <formula>$S$38="встреча играется"</formula>
    </cfRule>
  </conditionalFormatting>
  <conditionalFormatting sqref="I39:O39 Q39">
    <cfRule type="expression" dxfId="2304" priority="9">
      <formula>$S$39="сыграна"</formula>
    </cfRule>
  </conditionalFormatting>
  <conditionalFormatting sqref="I39:O39 Q39:R39 R13:R15 M28:M30">
    <cfRule type="expression" dxfId="2303" priority="36">
      <formula>$S$39="встреча играется"</formula>
    </cfRule>
  </conditionalFormatting>
  <conditionalFormatting sqref="I42:O42 Q42">
    <cfRule type="expression" dxfId="2302" priority="12">
      <formula>$S$42="сыграна"</formula>
    </cfRule>
  </conditionalFormatting>
  <conditionalFormatting sqref="I42:O42 Q42:R42 R10:R12 L28:L30">
    <cfRule type="expression" dxfId="2301" priority="39">
      <formula>$S$42="встреча играется"</formula>
    </cfRule>
  </conditionalFormatting>
  <conditionalFormatting sqref="I55:O55 Q55">
    <cfRule type="expression" dxfId="2300" priority="25">
      <formula>$S$55="сыграна"</formula>
    </cfRule>
  </conditionalFormatting>
  <conditionalFormatting sqref="I55:O55 Q55:R55 Q22:Q24 P25:P27">
    <cfRule type="expression" dxfId="2299" priority="26">
      <formula>$S$55="встреча играется"</formula>
    </cfRule>
  </conditionalFormatting>
  <conditionalFormatting sqref="I35:Q35">
    <cfRule type="expression" dxfId="2298" priority="5">
      <formula>$S$35="сыграна"</formula>
    </cfRule>
  </conditionalFormatting>
  <conditionalFormatting sqref="I36:Q36">
    <cfRule type="expression" dxfId="2297" priority="6">
      <formula>$S$36="сыграна"</formula>
    </cfRule>
  </conditionalFormatting>
  <conditionalFormatting sqref="I37:Q37">
    <cfRule type="expression" dxfId="2296" priority="7">
      <formula>$S$37="сыграна"</formula>
    </cfRule>
  </conditionalFormatting>
  <conditionalFormatting sqref="I40:Q40">
    <cfRule type="expression" dxfId="2295" priority="10">
      <formula>$S$40="сыграна"</formula>
    </cfRule>
  </conditionalFormatting>
  <conditionalFormatting sqref="I41:Q41">
    <cfRule type="expression" dxfId="2294" priority="11">
      <formula>$S$41="сыграна"</formula>
    </cfRule>
  </conditionalFormatting>
  <conditionalFormatting sqref="I43:Q43">
    <cfRule type="expression" dxfId="2293" priority="13">
      <formula>$S$43="сыграна"</formula>
    </cfRule>
  </conditionalFormatting>
  <conditionalFormatting sqref="I46:Q46">
    <cfRule type="expression" dxfId="2292" priority="16">
      <formula>$S$46="сыграна"</formula>
    </cfRule>
  </conditionalFormatting>
  <conditionalFormatting sqref="I47:Q47">
    <cfRule type="expression" dxfId="2291" priority="17">
      <formula>$S$47="сыграна"</formula>
    </cfRule>
  </conditionalFormatting>
  <conditionalFormatting sqref="I48:Q48">
    <cfRule type="expression" dxfId="2290" priority="18">
      <formula>$S$48="сыграна"</formula>
    </cfRule>
  </conditionalFormatting>
  <conditionalFormatting sqref="I49:Q49">
    <cfRule type="expression" dxfId="2289" priority="19">
      <formula>$S$49="сыграна"</formula>
    </cfRule>
  </conditionalFormatting>
  <conditionalFormatting sqref="I50:Q50">
    <cfRule type="expression" dxfId="2288" priority="20">
      <formula>$S$50="сыграна"</formula>
    </cfRule>
  </conditionalFormatting>
  <conditionalFormatting sqref="I51:Q51">
    <cfRule type="expression" dxfId="2287" priority="21">
      <formula>$S$51="сыграна"</formula>
    </cfRule>
  </conditionalFormatting>
  <conditionalFormatting sqref="I52:Q52">
    <cfRule type="expression" dxfId="2286" priority="22">
      <formula>$S$52="сыграна"</formula>
    </cfRule>
  </conditionalFormatting>
  <conditionalFormatting sqref="I53:Q53">
    <cfRule type="expression" dxfId="2285" priority="23">
      <formula>$S$53="сыграна"</formula>
    </cfRule>
  </conditionalFormatting>
  <conditionalFormatting sqref="I54:Q54">
    <cfRule type="expression" dxfId="2284" priority="24">
      <formula>$S$54="сыграна"</formula>
    </cfRule>
  </conditionalFormatting>
  <conditionalFormatting sqref="I33:R33 P10:P12 L22:L24">
    <cfRule type="expression" dxfId="2283" priority="30">
      <formula>$S$33="встреча играется"</formula>
    </cfRule>
  </conditionalFormatting>
  <conditionalFormatting sqref="I33:R33">
    <cfRule type="expression" dxfId="2282" priority="3">
      <formula>$S$33="сыграна"</formula>
    </cfRule>
  </conditionalFormatting>
  <conditionalFormatting sqref="I34:R34 O13:O15 M19:M21">
    <cfRule type="expression" dxfId="2281" priority="31">
      <formula>$S$34="встреча играется"</formula>
    </cfRule>
  </conditionalFormatting>
  <conditionalFormatting sqref="I34:R34">
    <cfRule type="expression" dxfId="2280" priority="4">
      <formula>$S$34="сыграна"</formula>
    </cfRule>
  </conditionalFormatting>
  <conditionalFormatting sqref="I35:R35 Q7:Q9 K25:K27">
    <cfRule type="expression" dxfId="2279" priority="32">
      <formula>$S$35="встреча играется"</formula>
    </cfRule>
  </conditionalFormatting>
  <conditionalFormatting sqref="I36:R36 R16:R18 N28:N30">
    <cfRule type="expression" dxfId="2278" priority="33">
      <formula>$S$36="встреча играется"</formula>
    </cfRule>
  </conditionalFormatting>
  <conditionalFormatting sqref="I37:R37 O10:O12 L19:L21">
    <cfRule type="expression" dxfId="2277" priority="34">
      <formula>$S$37="встреча играется"</formula>
    </cfRule>
  </conditionalFormatting>
  <conditionalFormatting sqref="I40:R40 Q16:Q18 N25:N27">
    <cfRule type="expression" dxfId="2276" priority="37">
      <formula>$S$40="встреча играется"</formula>
    </cfRule>
  </conditionalFormatting>
  <conditionalFormatting sqref="I41:R41 O7:O9 K19:K21">
    <cfRule type="expression" dxfId="2275" priority="38">
      <formula>$S$41="встреча играется"</formula>
    </cfRule>
  </conditionalFormatting>
  <conditionalFormatting sqref="I43:R43 P16:P18 N22:N24">
    <cfRule type="expression" dxfId="2274" priority="40">
      <formula>$S$43="встреча играется"</formula>
    </cfRule>
  </conditionalFormatting>
  <conditionalFormatting sqref="I44:R44 Q13:Q15 M25:M27">
    <cfRule type="expression" dxfId="2273" priority="41">
      <formula>$S$44="встреча играется"</formula>
    </cfRule>
  </conditionalFormatting>
  <conditionalFormatting sqref="I44:R44">
    <cfRule type="expression" dxfId="2272" priority="14">
      <formula>$S$44="сыграна"</formula>
    </cfRule>
  </conditionalFormatting>
  <conditionalFormatting sqref="I45:R45 R7:R9 K28:K30">
    <cfRule type="expression" dxfId="2271" priority="42">
      <formula>$S$45="встреча играется"</formula>
    </cfRule>
  </conditionalFormatting>
  <conditionalFormatting sqref="I45:R45">
    <cfRule type="expression" dxfId="2270" priority="15">
      <formula>$S$45="сыграна"</formula>
    </cfRule>
  </conditionalFormatting>
  <conditionalFormatting sqref="I46:R46 O16:O18 N19:N21">
    <cfRule type="expression" dxfId="2269" priority="43">
      <formula>$S$46="встреча играется"</formula>
    </cfRule>
  </conditionalFormatting>
  <conditionalFormatting sqref="I47:R47 Q10:Q12 L25:L27">
    <cfRule type="expression" dxfId="2268" priority="44">
      <formula>$S$47="встреча играется"</formula>
    </cfRule>
  </conditionalFormatting>
  <conditionalFormatting sqref="I48:R48 P13:P15 M22:M24">
    <cfRule type="expression" dxfId="2267" priority="45">
      <formula>$S$48="встреча играется"</formula>
    </cfRule>
  </conditionalFormatting>
  <conditionalFormatting sqref="I49:R49 M7:M9 K13:K15">
    <cfRule type="expression" dxfId="2266" priority="46">
      <formula>$S$49="встреча играется"</formula>
    </cfRule>
  </conditionalFormatting>
  <conditionalFormatting sqref="I50:R50 N10:N12 L16:L18">
    <cfRule type="expression" dxfId="2265" priority="47">
      <formula>$S$50="встреча играется"</formula>
    </cfRule>
  </conditionalFormatting>
  <conditionalFormatting sqref="I51:R51 Q19:Q21 O25:O27">
    <cfRule type="expression" dxfId="2264" priority="48">
      <formula>$S$51="встреча играется"</formula>
    </cfRule>
  </conditionalFormatting>
  <conditionalFormatting sqref="I52:R52 R22:R24 P28:P30">
    <cfRule type="expression" dxfId="2263" priority="49">
      <formula>$S$52="встреча играется"</formula>
    </cfRule>
  </conditionalFormatting>
  <conditionalFormatting sqref="I53:R53 N7:N9 K16:K18">
    <cfRule type="expression" dxfId="2262" priority="50">
      <formula>$S$53="встреча играется"</formula>
    </cfRule>
  </conditionalFormatting>
  <conditionalFormatting sqref="I54:R54 M10:M12 L13:L15">
    <cfRule type="expression" dxfId="2261" priority="51">
      <formula>$S$54="встреча играется"</formula>
    </cfRule>
  </conditionalFormatting>
  <conditionalFormatting sqref="I56:R56 R19:R21 O28:O30">
    <cfRule type="expression" dxfId="2260" priority="52">
      <formula>$S$56="встреча играется"</formula>
    </cfRule>
  </conditionalFormatting>
  <conditionalFormatting sqref="I56:R56">
    <cfRule type="expression" dxfId="2259" priority="2">
      <formula>$S$56="сыграна"</formula>
    </cfRule>
  </conditionalFormatting>
  <conditionalFormatting sqref="I57:R57 L7:L9 K10:K12">
    <cfRule type="expression" dxfId="2258" priority="53">
      <formula>$S$57="встреча играется"</formula>
    </cfRule>
  </conditionalFormatting>
  <conditionalFormatting sqref="I57:R57">
    <cfRule type="expression" dxfId="2257" priority="1">
      <formula>$S$57="сыграна"</formula>
    </cfRule>
  </conditionalFormatting>
  <conditionalFormatting sqref="I58:R58 N13:N15 M16:M18">
    <cfRule type="expression" dxfId="2256" priority="54">
      <formula>$S$58="встреча играется"</formula>
    </cfRule>
  </conditionalFormatting>
  <conditionalFormatting sqref="I58:R58">
    <cfRule type="expression" dxfId="2255" priority="27">
      <formula>$S$58="сыграна"</formula>
    </cfRule>
  </conditionalFormatting>
  <conditionalFormatting sqref="I59:R59 P19:P21 O22:O24">
    <cfRule type="expression" dxfId="2254" priority="55">
      <formula>$S$59="встреча играется"</formula>
    </cfRule>
  </conditionalFormatting>
  <conditionalFormatting sqref="I59:R59">
    <cfRule type="expression" dxfId="2253" priority="28">
      <formula>$S$59="сыграна"</formula>
    </cfRule>
  </conditionalFormatting>
  <conditionalFormatting sqref="I60:R60 R25:R27 Q28:Q30">
    <cfRule type="expression" dxfId="2252" priority="56">
      <formula>$S$60="встреча играется"</formula>
    </cfRule>
  </conditionalFormatting>
  <conditionalFormatting sqref="I60:R60">
    <cfRule type="expression" dxfId="2251" priority="29">
      <formula>$S$60="сыграна"</formula>
    </cfRule>
  </conditionalFormatting>
  <conditionalFormatting sqref="P38:P39">
    <cfRule type="expression" dxfId="2250" priority="57">
      <formula>$S$36="сыграна"</formula>
    </cfRule>
    <cfRule type="expression" dxfId="2249" priority="58">
      <formula>$S$36="встреча играется"</formula>
    </cfRule>
  </conditionalFormatting>
  <conditionalFormatting sqref="P42">
    <cfRule type="expression" dxfId="2248" priority="61">
      <formula>$S$36="сыграна"</formula>
    </cfRule>
    <cfRule type="expression" dxfId="2247" priority="62">
      <formula>$S$36="встреча играется"</formula>
    </cfRule>
  </conditionalFormatting>
  <conditionalFormatting sqref="P55">
    <cfRule type="expression" dxfId="2246" priority="63">
      <formula>$S$36="сыграна"</formula>
    </cfRule>
    <cfRule type="expression" dxfId="2245" priority="64">
      <formula>$S$36="встреча играется"</formula>
    </cfRule>
  </conditionalFormatting>
  <dataValidations count="1">
    <dataValidation type="list" allowBlank="1" sqref="P33:P60" xr:uid="{00000000-0002-0000-1800-000000000000}">
      <formula1>С4!Список_счета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IF(С5!Уч2="","",С5!Уч2)</f>
        <v/>
      </c>
      <c r="K33" s="53" t="str">
        <f t="shared" ref="K33:K60" si="0">"-"</f>
        <v>-</v>
      </c>
      <c r="L33" s="124" t="str">
        <f>IF(С5!Уч6="","",С5!Уч6)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IF(С5!Уч3="","",С5!Уч3)</f>
        <v/>
      </c>
      <c r="K34" s="58" t="str">
        <f t="shared" si="0"/>
        <v>-</v>
      </c>
      <c r="L34" s="133" t="str">
        <f>IF(С5!Уч5="","",С5!Уч5)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IF(С5!Уч1="","",С5!Уч1)</f>
        <v/>
      </c>
      <c r="K35" s="62" t="str">
        <f t="shared" si="0"/>
        <v>-</v>
      </c>
      <c r="L35" s="136" t="str">
        <f>IF(С5!Уч7="","",С5!Уч7)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IF(С5!Уч4="","",С5!Уч4)</f>
        <v/>
      </c>
      <c r="K36" s="66" t="str">
        <f t="shared" si="0"/>
        <v>-</v>
      </c>
      <c r="L36" s="121" t="str">
        <f>IF(С5!Уч8="","",С5!Уч8)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IF(С5!Уч5="","",С5!Уч5)</f>
        <v/>
      </c>
      <c r="K37" s="53" t="str">
        <f t="shared" si="0"/>
        <v>-</v>
      </c>
      <c r="L37" s="124" t="str">
        <f>IF(С5!Уч2="","",С5!Уч2)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IF(С5!Уч6="","",С5!Уч6)</f>
        <v/>
      </c>
      <c r="K38" s="58" t="str">
        <f t="shared" si="0"/>
        <v>-</v>
      </c>
      <c r="L38" s="133" t="str">
        <f>IF(С5!Уч1="","",С5!Уч1)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IF(С5!Уч8="","",С5!Уч8)</f>
        <v/>
      </c>
      <c r="K39" s="62" t="str">
        <f t="shared" si="0"/>
        <v>-</v>
      </c>
      <c r="L39" s="136" t="str">
        <f>IF(С5!Уч3="","",С5!Уч3)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IF(С5!Уч7="","",С5!Уч7)</f>
        <v/>
      </c>
      <c r="K40" s="66" t="str">
        <f t="shared" si="0"/>
        <v>-</v>
      </c>
      <c r="L40" s="121" t="str">
        <f>IF(С5!Уч4="","",С5!Уч4)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IF(С5!Уч1="","",С5!Уч1)</f>
        <v/>
      </c>
      <c r="K41" s="53" t="str">
        <f t="shared" si="0"/>
        <v>-</v>
      </c>
      <c r="L41" s="124" t="str">
        <f>IF(С5!Уч5="","",С5!Уч5)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IF(С5!Уч2="","",С5!Уч2)</f>
        <v/>
      </c>
      <c r="K42" s="58" t="str">
        <f t="shared" si="0"/>
        <v>-</v>
      </c>
      <c r="L42" s="133" t="str">
        <f>IF(С5!Уч8="","",С5!Уч8)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IF(С5!Уч4="","",С5!Уч4)</f>
        <v/>
      </c>
      <c r="K43" s="62" t="str">
        <f t="shared" si="0"/>
        <v>-</v>
      </c>
      <c r="L43" s="136" t="str">
        <f>IF(С5!Уч6="","",С5!Уч6)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IF(С5!Уч3="","",С5!Уч3)</f>
        <v/>
      </c>
      <c r="K44" s="66" t="str">
        <f t="shared" si="0"/>
        <v>-</v>
      </c>
      <c r="L44" s="121" t="str">
        <f>IF(С5!Уч7="","",С5!Уч7)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IF(С5!Уч8="","",С5!Уч8)</f>
        <v/>
      </c>
      <c r="K45" s="53" t="str">
        <f t="shared" si="0"/>
        <v>-</v>
      </c>
      <c r="L45" s="124" t="str">
        <f>IF(С5!Уч1="","",С5!Уч1)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IF(С5!Уч5="","",С5!Уч5)</f>
        <v/>
      </c>
      <c r="K46" s="58" t="str">
        <f t="shared" si="0"/>
        <v>-</v>
      </c>
      <c r="L46" s="133" t="str">
        <f>IF(С5!Уч4="","",С5!Уч4)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IF(С5!Уч7="","",С5!Уч7)</f>
        <v/>
      </c>
      <c r="K47" s="62" t="str">
        <f t="shared" si="0"/>
        <v>-</v>
      </c>
      <c r="L47" s="136" t="str">
        <f>IF(С5!Уч2="","",С5!Уч2)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IF(С5!Уч6="","",С5!Уч6)</f>
        <v/>
      </c>
      <c r="K48" s="66" t="str">
        <f t="shared" si="0"/>
        <v>-</v>
      </c>
      <c r="L48" s="121" t="str">
        <f>IF(С5!Уч3="","",С5!Уч3)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IF(С5!Уч1="","",С5!Уч1)</f>
        <v/>
      </c>
      <c r="K49" s="53" t="str">
        <f t="shared" si="0"/>
        <v>-</v>
      </c>
      <c r="L49" s="124" t="str">
        <f>IF(С5!Уч3="","",С5!Уч3)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IF(С5!Уч2="","",С5!Уч2)</f>
        <v/>
      </c>
      <c r="K50" s="58" t="str">
        <f t="shared" si="0"/>
        <v>-</v>
      </c>
      <c r="L50" s="133" t="str">
        <f>IF(С5!Уч4="","",С5!Уч4)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IF(С5!Уч5="","",С5!Уч5)</f>
        <v/>
      </c>
      <c r="K51" s="62" t="str">
        <f t="shared" si="0"/>
        <v>-</v>
      </c>
      <c r="L51" s="136" t="str">
        <f>IF(С5!Уч7="","",С5!Уч7)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IF(С5!Уч6="","",С5!Уч6)</f>
        <v/>
      </c>
      <c r="K52" s="66" t="str">
        <f t="shared" si="0"/>
        <v>-</v>
      </c>
      <c r="L52" s="121" t="str">
        <f>IF(С5!Уч8="","",С5!Уч8)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IF(С5!Уч4="","",С5!Уч4)</f>
        <v/>
      </c>
      <c r="K53" s="53" t="str">
        <f t="shared" si="0"/>
        <v>-</v>
      </c>
      <c r="L53" s="124" t="str">
        <f>IF(С5!Уч1="","",С5!Уч1)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IF(С5!Уч3="","",С5!Уч3)</f>
        <v/>
      </c>
      <c r="K54" s="58" t="str">
        <f t="shared" si="0"/>
        <v>-</v>
      </c>
      <c r="L54" s="133" t="str">
        <f>IF(С5!Уч2="","",С5!Уч2)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IF(С5!Уч7="","",С5!Уч7)</f>
        <v/>
      </c>
      <c r="K55" s="62" t="str">
        <f t="shared" si="0"/>
        <v>-</v>
      </c>
      <c r="L55" s="136" t="str">
        <f>IF(С5!Уч6="","",С5!Уч6)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IF(С5!Уч8="","",С5!Уч8)</f>
        <v/>
      </c>
      <c r="K56" s="66" t="str">
        <f t="shared" si="0"/>
        <v>-</v>
      </c>
      <c r="L56" s="121" t="str">
        <f>IF(С5!Уч5="","",С5!Уч5)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IF(С5!Уч1="","",С5!Уч1)</f>
        <v/>
      </c>
      <c r="K57" s="53" t="str">
        <f t="shared" si="0"/>
        <v>-</v>
      </c>
      <c r="L57" s="124" t="str">
        <f>IF(С5!Уч2="","",С5!Уч2)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IF(С5!Уч3="","",С5!Уч3)</f>
        <v/>
      </c>
      <c r="K58" s="58" t="str">
        <f t="shared" si="0"/>
        <v>-</v>
      </c>
      <c r="L58" s="133" t="str">
        <f>IF(С5!Уч4="","",С5!Уч4)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IF(С5!Уч5="","",С5!Уч5)</f>
        <v/>
      </c>
      <c r="K59" s="62" t="str">
        <f t="shared" si="0"/>
        <v>-</v>
      </c>
      <c r="L59" s="136" t="str">
        <f>IF(С5!Уч6="","",С5!Уч6)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IF(С5!Уч7="","",С5!Уч7)</f>
        <v/>
      </c>
      <c r="K60" s="66" t="str">
        <f t="shared" si="0"/>
        <v>-</v>
      </c>
      <c r="L60" s="121" t="str">
        <f>IF(С5!Уч8="","",С5!Уч8)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244" priority="5">
      <formula>$S$35="сыграна"</formula>
    </cfRule>
  </conditionalFormatting>
  <conditionalFormatting sqref="I36:Q36">
    <cfRule type="expression" dxfId="2243" priority="6">
      <formula>$S$36="сыграна"</formula>
    </cfRule>
  </conditionalFormatting>
  <conditionalFormatting sqref="I37:Q37">
    <cfRule type="expression" dxfId="2242" priority="7">
      <formula>$S$37="сыграна"</formula>
    </cfRule>
  </conditionalFormatting>
  <conditionalFormatting sqref="I38:Q38">
    <cfRule type="expression" dxfId="2241" priority="8">
      <formula>$S$38="сыграна"</formula>
    </cfRule>
  </conditionalFormatting>
  <conditionalFormatting sqref="I39:Q39">
    <cfRule type="expression" dxfId="2240" priority="9">
      <formula>$S$39="сыграна"</formula>
    </cfRule>
  </conditionalFormatting>
  <conditionalFormatting sqref="I40:Q40">
    <cfRule type="expression" dxfId="2239" priority="10">
      <formula>$S$40="сыграна"</formula>
    </cfRule>
  </conditionalFormatting>
  <conditionalFormatting sqref="I41:Q41">
    <cfRule type="expression" dxfId="2238" priority="11">
      <formula>$S$41="сыграна"</formula>
    </cfRule>
  </conditionalFormatting>
  <conditionalFormatting sqref="I42:Q42">
    <cfRule type="expression" dxfId="2237" priority="12">
      <formula>$S$42="сыграна"</formula>
    </cfRule>
  </conditionalFormatting>
  <conditionalFormatting sqref="I43:Q43">
    <cfRule type="expression" dxfId="2236" priority="13">
      <formula>$S$43="сыграна"</formula>
    </cfRule>
  </conditionalFormatting>
  <conditionalFormatting sqref="I46:Q46">
    <cfRule type="expression" dxfId="2235" priority="16">
      <formula>$S$46="сыграна"</formula>
    </cfRule>
  </conditionalFormatting>
  <conditionalFormatting sqref="I47:Q47">
    <cfRule type="expression" dxfId="2234" priority="17">
      <formula>$S$47="сыграна"</formula>
    </cfRule>
  </conditionalFormatting>
  <conditionalFormatting sqref="I48:Q48">
    <cfRule type="expression" dxfId="2233" priority="18">
      <formula>$S$48="сыграна"</formula>
    </cfRule>
  </conditionalFormatting>
  <conditionalFormatting sqref="I49:Q49">
    <cfRule type="expression" dxfId="2232" priority="19">
      <formula>$S$49="сыграна"</formula>
    </cfRule>
  </conditionalFormatting>
  <conditionalFormatting sqref="I50:Q50">
    <cfRule type="expression" dxfId="2231" priority="20">
      <formula>$S$50="сыграна"</formula>
    </cfRule>
  </conditionalFormatting>
  <conditionalFormatting sqref="I51:Q51">
    <cfRule type="expression" dxfId="2230" priority="21">
      <formula>$S$51="сыграна"</formula>
    </cfRule>
  </conditionalFormatting>
  <conditionalFormatting sqref="I52:Q52">
    <cfRule type="expression" dxfId="2229" priority="22">
      <formula>$S$52="сыграна"</formula>
    </cfRule>
  </conditionalFormatting>
  <conditionalFormatting sqref="I53:Q53">
    <cfRule type="expression" dxfId="2228" priority="23">
      <formula>$S$53="сыграна"</formula>
    </cfRule>
  </conditionalFormatting>
  <conditionalFormatting sqref="I54:Q54">
    <cfRule type="expression" dxfId="2227" priority="24">
      <formula>$S$54="сыграна"</formula>
    </cfRule>
  </conditionalFormatting>
  <conditionalFormatting sqref="I55:Q55">
    <cfRule type="expression" dxfId="2226" priority="25">
      <formula>$S$55="сыграна"</formula>
    </cfRule>
  </conditionalFormatting>
  <conditionalFormatting sqref="I33:R33 P10:P12 L22:L24">
    <cfRule type="expression" dxfId="2225" priority="30">
      <formula>$S$33="встреча играется"</formula>
    </cfRule>
  </conditionalFormatting>
  <conditionalFormatting sqref="I33:R33">
    <cfRule type="expression" dxfId="2224" priority="3">
      <formula>$S$33="сыграна"</formula>
    </cfRule>
  </conditionalFormatting>
  <conditionalFormatting sqref="I34:R34 O13:O15 M19:M21">
    <cfRule type="expression" dxfId="2223" priority="31">
      <formula>$S$34="встреча играется"</formula>
    </cfRule>
  </conditionalFormatting>
  <conditionalFormatting sqref="I34:R34">
    <cfRule type="expression" dxfId="2222" priority="4">
      <formula>$S$34="сыграна"</formula>
    </cfRule>
  </conditionalFormatting>
  <conditionalFormatting sqref="I35:R35 Q7:Q9 K25:K27">
    <cfRule type="expression" dxfId="2221" priority="32">
      <formula>$S$35="встреча играется"</formula>
    </cfRule>
  </conditionalFormatting>
  <conditionalFormatting sqref="I36:R36 R16:R18 N28:N30">
    <cfRule type="expression" dxfId="2220" priority="33">
      <formula>$S$36="встреча играется"</formula>
    </cfRule>
  </conditionalFormatting>
  <conditionalFormatting sqref="I37:R37 O10:O12 L19:L21">
    <cfRule type="expression" dxfId="2219" priority="34">
      <formula>$S$37="встреча играется"</formula>
    </cfRule>
  </conditionalFormatting>
  <conditionalFormatting sqref="I38:R38 P7:P9 K22:K24">
    <cfRule type="expression" dxfId="2218" priority="35">
      <formula>$S$38="встреча играется"</formula>
    </cfRule>
  </conditionalFormatting>
  <conditionalFormatting sqref="I39:R39 R13:R15 M28:M30">
    <cfRule type="expression" dxfId="2217" priority="36">
      <formula>$S$39="встреча играется"</formula>
    </cfRule>
  </conditionalFormatting>
  <conditionalFormatting sqref="I40:R40 Q16:Q18 N25:N27">
    <cfRule type="expression" dxfId="2216" priority="37">
      <formula>$S$40="встреча играется"</formula>
    </cfRule>
  </conditionalFormatting>
  <conditionalFormatting sqref="I41:R41 O7:O9 K19:K21">
    <cfRule type="expression" dxfId="2215" priority="38">
      <formula>$S$41="встреча играется"</formula>
    </cfRule>
  </conditionalFormatting>
  <conditionalFormatting sqref="I42:R42 R10:R12 L28:L30">
    <cfRule type="expression" dxfId="2214" priority="39">
      <formula>$S$42="встреча играется"</formula>
    </cfRule>
  </conditionalFormatting>
  <conditionalFormatting sqref="I43:R43 P16:P18 N22:N24">
    <cfRule type="expression" dxfId="2213" priority="40">
      <formula>$S$43="встреча играется"</formula>
    </cfRule>
  </conditionalFormatting>
  <conditionalFormatting sqref="I44:R44 Q13:Q15 M25:M27">
    <cfRule type="expression" dxfId="2212" priority="41">
      <formula>$S$44="встреча играется"</formula>
    </cfRule>
  </conditionalFormatting>
  <conditionalFormatting sqref="I44:R44">
    <cfRule type="expression" dxfId="2211" priority="14">
      <formula>$S$44="сыграна"</formula>
    </cfRule>
  </conditionalFormatting>
  <conditionalFormatting sqref="I45:R45 R7:R9 K28:K30">
    <cfRule type="expression" dxfId="2210" priority="42">
      <formula>$S$45="встреча играется"</formula>
    </cfRule>
  </conditionalFormatting>
  <conditionalFormatting sqref="I45:R45">
    <cfRule type="expression" dxfId="2209" priority="15">
      <formula>$S$45="сыграна"</formula>
    </cfRule>
  </conditionalFormatting>
  <conditionalFormatting sqref="I46:R46 O16:O18 N19:N21">
    <cfRule type="expression" dxfId="2208" priority="43">
      <formula>$S$46="встреча играется"</formula>
    </cfRule>
  </conditionalFormatting>
  <conditionalFormatting sqref="I47:R47 Q10:Q12 L25:L27">
    <cfRule type="expression" dxfId="2207" priority="44">
      <formula>$S$47="встреча играется"</formula>
    </cfRule>
  </conditionalFormatting>
  <conditionalFormatting sqref="I48:R48 P13:P15 M22:M24">
    <cfRule type="expression" dxfId="2206" priority="45">
      <formula>$S$48="встреча играется"</formula>
    </cfRule>
  </conditionalFormatting>
  <conditionalFormatting sqref="I49:R49 M7:M9 K13:K15">
    <cfRule type="expression" dxfId="2205" priority="46">
      <formula>$S$49="встреча играется"</formula>
    </cfRule>
  </conditionalFormatting>
  <conditionalFormatting sqref="I50:R50 N10:N12 L16:L18">
    <cfRule type="expression" dxfId="2204" priority="47">
      <formula>$S$50="встреча играется"</formula>
    </cfRule>
  </conditionalFormatting>
  <conditionalFormatting sqref="I51:R51 Q19:Q21 O25:O27">
    <cfRule type="expression" dxfId="2203" priority="48">
      <formula>$S$51="встреча играется"</formula>
    </cfRule>
  </conditionalFormatting>
  <conditionalFormatting sqref="I52:R52 R22:R24 P28:P30">
    <cfRule type="expression" dxfId="2202" priority="49">
      <formula>$S$52="встреча играется"</formula>
    </cfRule>
  </conditionalFormatting>
  <conditionalFormatting sqref="I53:R53 N7:N9 K16:K18">
    <cfRule type="expression" dxfId="2201" priority="50">
      <formula>$S$53="встреча играется"</formula>
    </cfRule>
  </conditionalFormatting>
  <conditionalFormatting sqref="I54:R54 M10:M12 L13:L15">
    <cfRule type="expression" dxfId="2200" priority="51">
      <formula>$S$54="встреча играется"</formula>
    </cfRule>
  </conditionalFormatting>
  <conditionalFormatting sqref="I55:R55 Q22:Q24 P25:P27">
    <cfRule type="expression" dxfId="2199" priority="26">
      <formula>$S$55="встреча играется"</formula>
    </cfRule>
  </conditionalFormatting>
  <conditionalFormatting sqref="I56:R56 R19:R21 O28:O30">
    <cfRule type="expression" dxfId="2198" priority="52">
      <formula>$S$56="встреча играется"</formula>
    </cfRule>
  </conditionalFormatting>
  <conditionalFormatting sqref="I56:R56">
    <cfRule type="expression" dxfId="2197" priority="2">
      <formula>$S$56="сыграна"</formula>
    </cfRule>
  </conditionalFormatting>
  <conditionalFormatting sqref="I57:R57 L7:L9 K10:K12">
    <cfRule type="expression" dxfId="2196" priority="53">
      <formula>$S$57="встреча играется"</formula>
    </cfRule>
  </conditionalFormatting>
  <conditionalFormatting sqref="I57:R57">
    <cfRule type="expression" dxfId="2195" priority="1">
      <formula>$S$57="сыграна"</formula>
    </cfRule>
  </conditionalFormatting>
  <conditionalFormatting sqref="I58:R58 N13:N15 M16:M18">
    <cfRule type="expression" dxfId="2194" priority="54">
      <formula>$S$58="встреча играется"</formula>
    </cfRule>
  </conditionalFormatting>
  <conditionalFormatting sqref="I58:R58">
    <cfRule type="expression" dxfId="2193" priority="27">
      <formula>$S$58="сыграна"</formula>
    </cfRule>
  </conditionalFormatting>
  <conditionalFormatting sqref="I59:R59 P19:P21 O22:O24">
    <cfRule type="expression" dxfId="2192" priority="55">
      <formula>$S$59="встреча играется"</formula>
    </cfRule>
  </conditionalFormatting>
  <conditionalFormatting sqref="I59:R59">
    <cfRule type="expression" dxfId="2191" priority="28">
      <formula>$S$59="сыграна"</formula>
    </cfRule>
  </conditionalFormatting>
  <conditionalFormatting sqref="I60:R60 R25:R27 Q28:Q30">
    <cfRule type="expression" dxfId="2190" priority="56">
      <formula>$S$60="встреча играется"</formula>
    </cfRule>
  </conditionalFormatting>
  <conditionalFormatting sqref="I60:R60">
    <cfRule type="expression" dxfId="2189" priority="29">
      <formula>$S$60="сыграна"</formula>
    </cfRule>
  </conditionalFormatting>
  <dataValidations count="1">
    <dataValidation type="list" allowBlank="1" sqref="P33:P60" xr:uid="{00000000-0002-0000-1900-000000000000}">
      <formula1>С5!Список_счета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IF(С6!Уч2="","",С6!Уч2)</f>
        <v/>
      </c>
      <c r="K33" s="53" t="str">
        <f t="shared" ref="K33:K60" si="0">"-"</f>
        <v>-</v>
      </c>
      <c r="L33" s="124" t="str">
        <f>IF(С6!Уч6="","",С6!Уч6)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IF(С6!Уч3="","",С6!Уч3)</f>
        <v/>
      </c>
      <c r="K34" s="58" t="str">
        <f t="shared" si="0"/>
        <v>-</v>
      </c>
      <c r="L34" s="133" t="str">
        <f>IF(С6!Уч5="","",С6!Уч5)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IF(С6!Уч1="","",С6!Уч1)</f>
        <v/>
      </c>
      <c r="K35" s="62" t="str">
        <f t="shared" si="0"/>
        <v>-</v>
      </c>
      <c r="L35" s="136" t="str">
        <f>IF(С6!Уч7="","",С6!Уч7)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IF(С6!Уч4="","",С6!Уч4)</f>
        <v/>
      </c>
      <c r="K36" s="66" t="str">
        <f t="shared" si="0"/>
        <v>-</v>
      </c>
      <c r="L36" s="121" t="str">
        <f>IF(С6!Уч8="","",С6!Уч8)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IF(С6!Уч5="","",С6!Уч5)</f>
        <v/>
      </c>
      <c r="K37" s="53" t="str">
        <f t="shared" si="0"/>
        <v>-</v>
      </c>
      <c r="L37" s="124" t="str">
        <f>IF(С6!Уч2="","",С6!Уч2)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IF(С6!Уч6="","",С6!Уч6)</f>
        <v/>
      </c>
      <c r="K38" s="58" t="str">
        <f t="shared" si="0"/>
        <v>-</v>
      </c>
      <c r="L38" s="133" t="str">
        <f>IF(С6!Уч1="","",С6!Уч1)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IF(С6!Уч8="","",С6!Уч8)</f>
        <v/>
      </c>
      <c r="K39" s="62" t="str">
        <f t="shared" si="0"/>
        <v>-</v>
      </c>
      <c r="L39" s="136" t="str">
        <f>IF(С6!Уч3="","",С6!Уч3)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IF(С6!Уч7="","",С6!Уч7)</f>
        <v/>
      </c>
      <c r="K40" s="66" t="str">
        <f t="shared" si="0"/>
        <v>-</v>
      </c>
      <c r="L40" s="121" t="str">
        <f>IF(С6!Уч4="","",С6!Уч4)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IF(С6!Уч1="","",С6!Уч1)</f>
        <v/>
      </c>
      <c r="K41" s="53" t="str">
        <f t="shared" si="0"/>
        <v>-</v>
      </c>
      <c r="L41" s="124" t="str">
        <f>IF(С6!Уч5="","",С6!Уч5)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IF(С6!Уч2="","",С6!Уч2)</f>
        <v/>
      </c>
      <c r="K42" s="58" t="str">
        <f t="shared" si="0"/>
        <v>-</v>
      </c>
      <c r="L42" s="133" t="str">
        <f>IF(С6!Уч8="","",С6!Уч8)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IF(С6!Уч4="","",С6!Уч4)</f>
        <v/>
      </c>
      <c r="K43" s="62" t="str">
        <f t="shared" si="0"/>
        <v>-</v>
      </c>
      <c r="L43" s="136" t="str">
        <f>IF(С6!Уч6="","",С6!Уч6)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IF(С6!Уч3="","",С6!Уч3)</f>
        <v/>
      </c>
      <c r="K44" s="66" t="str">
        <f t="shared" si="0"/>
        <v>-</v>
      </c>
      <c r="L44" s="121" t="str">
        <f>IF(С6!Уч7="","",С6!Уч7)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IF(С6!Уч8="","",С6!Уч8)</f>
        <v/>
      </c>
      <c r="K45" s="53" t="str">
        <f t="shared" si="0"/>
        <v>-</v>
      </c>
      <c r="L45" s="124" t="str">
        <f>IF(С6!Уч1="","",С6!Уч1)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IF(С6!Уч5="","",С6!Уч5)</f>
        <v/>
      </c>
      <c r="K46" s="58" t="str">
        <f t="shared" si="0"/>
        <v>-</v>
      </c>
      <c r="L46" s="133" t="str">
        <f>IF(С6!Уч4="","",С6!Уч4)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IF(С6!Уч7="","",С6!Уч7)</f>
        <v/>
      </c>
      <c r="K47" s="62" t="str">
        <f t="shared" si="0"/>
        <v>-</v>
      </c>
      <c r="L47" s="136" t="str">
        <f>IF(С6!Уч2="","",С6!Уч2)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IF(С6!Уч6="","",С6!Уч6)</f>
        <v/>
      </c>
      <c r="K48" s="66" t="str">
        <f t="shared" si="0"/>
        <v>-</v>
      </c>
      <c r="L48" s="121" t="str">
        <f>IF(С6!Уч3="","",С6!Уч3)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IF(С6!Уч1="","",С6!Уч1)</f>
        <v/>
      </c>
      <c r="K49" s="53" t="str">
        <f t="shared" si="0"/>
        <v>-</v>
      </c>
      <c r="L49" s="124" t="str">
        <f>IF(С6!Уч3="","",С6!Уч3)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IF(С6!Уч2="","",С6!Уч2)</f>
        <v/>
      </c>
      <c r="K50" s="58" t="str">
        <f t="shared" si="0"/>
        <v>-</v>
      </c>
      <c r="L50" s="133" t="str">
        <f>IF(С6!Уч4="","",С6!Уч4)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IF(С6!Уч5="","",С6!Уч5)</f>
        <v/>
      </c>
      <c r="K51" s="62" t="str">
        <f t="shared" si="0"/>
        <v>-</v>
      </c>
      <c r="L51" s="136" t="str">
        <f>IF(С6!Уч7="","",С6!Уч7)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IF(С6!Уч6="","",С6!Уч6)</f>
        <v/>
      </c>
      <c r="K52" s="66" t="str">
        <f t="shared" si="0"/>
        <v>-</v>
      </c>
      <c r="L52" s="121" t="str">
        <f>IF(С6!Уч8="","",С6!Уч8)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IF(С6!Уч4="","",С6!Уч4)</f>
        <v/>
      </c>
      <c r="K53" s="53" t="str">
        <f t="shared" si="0"/>
        <v>-</v>
      </c>
      <c r="L53" s="124" t="str">
        <f>IF(С6!Уч1="","",С6!Уч1)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IF(С6!Уч3="","",С6!Уч3)</f>
        <v/>
      </c>
      <c r="K54" s="58" t="str">
        <f t="shared" si="0"/>
        <v>-</v>
      </c>
      <c r="L54" s="133" t="str">
        <f>IF(С6!Уч2="","",С6!Уч2)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IF(С6!Уч7="","",С6!Уч7)</f>
        <v/>
      </c>
      <c r="K55" s="62" t="str">
        <f t="shared" si="0"/>
        <v>-</v>
      </c>
      <c r="L55" s="136" t="str">
        <f>IF(С6!Уч6="","",С6!Уч6)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IF(С6!Уч8="","",С6!Уч8)</f>
        <v/>
      </c>
      <c r="K56" s="66" t="str">
        <f t="shared" si="0"/>
        <v>-</v>
      </c>
      <c r="L56" s="121" t="str">
        <f>IF(С6!Уч5="","",С6!Уч5)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IF(С6!Уч1="","",С6!Уч1)</f>
        <v/>
      </c>
      <c r="K57" s="53" t="str">
        <f t="shared" si="0"/>
        <v>-</v>
      </c>
      <c r="L57" s="124" t="str">
        <f>IF(С6!Уч2="","",С6!Уч2)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IF(С6!Уч3="","",С6!Уч3)</f>
        <v/>
      </c>
      <c r="K58" s="58" t="str">
        <f t="shared" si="0"/>
        <v>-</v>
      </c>
      <c r="L58" s="133" t="str">
        <f>IF(С6!Уч4="","",С6!Уч4)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IF(С6!Уч5="","",С6!Уч5)</f>
        <v/>
      </c>
      <c r="K59" s="62" t="str">
        <f t="shared" si="0"/>
        <v>-</v>
      </c>
      <c r="L59" s="136" t="str">
        <f>IF(С6!Уч6="","",С6!Уч6)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IF(С6!Уч7="","",С6!Уч7)</f>
        <v/>
      </c>
      <c r="K60" s="66" t="str">
        <f t="shared" si="0"/>
        <v>-</v>
      </c>
      <c r="L60" s="121" t="str">
        <f>IF(С6!Уч8="","",С6!Уч8)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188" priority="5">
      <formula>$S$35="сыграна"</formula>
    </cfRule>
  </conditionalFormatting>
  <conditionalFormatting sqref="I36:Q36">
    <cfRule type="expression" dxfId="2187" priority="6">
      <formula>$S$36="сыграна"</formula>
    </cfRule>
  </conditionalFormatting>
  <conditionalFormatting sqref="I37:Q37">
    <cfRule type="expression" dxfId="2186" priority="7">
      <formula>$S$37="сыграна"</formula>
    </cfRule>
  </conditionalFormatting>
  <conditionalFormatting sqref="I38:Q38">
    <cfRule type="expression" dxfId="2185" priority="8">
      <formula>$S$38="сыграна"</formula>
    </cfRule>
  </conditionalFormatting>
  <conditionalFormatting sqref="I39:Q39">
    <cfRule type="expression" dxfId="2184" priority="9">
      <formula>$S$39="сыграна"</formula>
    </cfRule>
  </conditionalFormatting>
  <conditionalFormatting sqref="I40:Q40">
    <cfRule type="expression" dxfId="2183" priority="10">
      <formula>$S$40="сыграна"</formula>
    </cfRule>
  </conditionalFormatting>
  <conditionalFormatting sqref="I41:Q41">
    <cfRule type="expression" dxfId="2182" priority="11">
      <formula>$S$41="сыграна"</formula>
    </cfRule>
  </conditionalFormatting>
  <conditionalFormatting sqref="I42:Q42">
    <cfRule type="expression" dxfId="2181" priority="12">
      <formula>$S$42="сыграна"</formula>
    </cfRule>
  </conditionalFormatting>
  <conditionalFormatting sqref="I43:Q43">
    <cfRule type="expression" dxfId="2180" priority="13">
      <formula>$S$43="сыграна"</formula>
    </cfRule>
  </conditionalFormatting>
  <conditionalFormatting sqref="I46:Q46">
    <cfRule type="expression" dxfId="2179" priority="16">
      <formula>$S$46="сыграна"</formula>
    </cfRule>
  </conditionalFormatting>
  <conditionalFormatting sqref="I47:Q47">
    <cfRule type="expression" dxfId="2178" priority="17">
      <formula>$S$47="сыграна"</formula>
    </cfRule>
  </conditionalFormatting>
  <conditionalFormatting sqref="I48:Q48">
    <cfRule type="expression" dxfId="2177" priority="18">
      <formula>$S$48="сыграна"</formula>
    </cfRule>
  </conditionalFormatting>
  <conditionalFormatting sqref="I49:Q49">
    <cfRule type="expression" dxfId="2176" priority="19">
      <formula>$S$49="сыграна"</formula>
    </cfRule>
  </conditionalFormatting>
  <conditionalFormatting sqref="I50:Q50">
    <cfRule type="expression" dxfId="2175" priority="20">
      <formula>$S$50="сыграна"</formula>
    </cfRule>
  </conditionalFormatting>
  <conditionalFormatting sqref="I51:Q51">
    <cfRule type="expression" dxfId="2174" priority="21">
      <formula>$S$51="сыграна"</formula>
    </cfRule>
  </conditionalFormatting>
  <conditionalFormatting sqref="I52:Q52">
    <cfRule type="expression" dxfId="2173" priority="22">
      <formula>$S$52="сыграна"</formula>
    </cfRule>
  </conditionalFormatting>
  <conditionalFormatting sqref="I53:Q53">
    <cfRule type="expression" dxfId="2172" priority="23">
      <formula>$S$53="сыграна"</formula>
    </cfRule>
  </conditionalFormatting>
  <conditionalFormatting sqref="I54:Q54">
    <cfRule type="expression" dxfId="2171" priority="24">
      <formula>$S$54="сыграна"</formula>
    </cfRule>
  </conditionalFormatting>
  <conditionalFormatting sqref="I55:Q55">
    <cfRule type="expression" dxfId="2170" priority="25">
      <formula>$S$55="сыграна"</formula>
    </cfRule>
  </conditionalFormatting>
  <conditionalFormatting sqref="I33:R33 P10:P12 L22:L24">
    <cfRule type="expression" dxfId="2169" priority="30">
      <formula>$S$33="встреча играется"</formula>
    </cfRule>
  </conditionalFormatting>
  <conditionalFormatting sqref="I33:R33">
    <cfRule type="expression" dxfId="2168" priority="3">
      <formula>$S$33="сыграна"</formula>
    </cfRule>
  </conditionalFormatting>
  <conditionalFormatting sqref="I34:R34 O13:O15 M19:M21">
    <cfRule type="expression" dxfId="2167" priority="31">
      <formula>$S$34="встреча играется"</formula>
    </cfRule>
  </conditionalFormatting>
  <conditionalFormatting sqref="I34:R34">
    <cfRule type="expression" dxfId="2166" priority="4">
      <formula>$S$34="сыграна"</formula>
    </cfRule>
  </conditionalFormatting>
  <conditionalFormatting sqref="I35:R35 Q7:Q9 K25:K27">
    <cfRule type="expression" dxfId="2165" priority="32">
      <formula>$S$35="встреча играется"</formula>
    </cfRule>
  </conditionalFormatting>
  <conditionalFormatting sqref="I36:R36 R16:R18 N28:N30">
    <cfRule type="expression" dxfId="2164" priority="33">
      <formula>$S$36="встреча играется"</formula>
    </cfRule>
  </conditionalFormatting>
  <conditionalFormatting sqref="I37:R37 O10:O12 L19:L21">
    <cfRule type="expression" dxfId="2163" priority="34">
      <formula>$S$37="встреча играется"</formula>
    </cfRule>
  </conditionalFormatting>
  <conditionalFormatting sqref="I38:R38 P7:P9 K22:K24">
    <cfRule type="expression" dxfId="2162" priority="35">
      <formula>$S$38="встреча играется"</formula>
    </cfRule>
  </conditionalFormatting>
  <conditionalFormatting sqref="I39:R39 R13:R15 M28:M30">
    <cfRule type="expression" dxfId="2161" priority="36">
      <formula>$S$39="встреча играется"</formula>
    </cfRule>
  </conditionalFormatting>
  <conditionalFormatting sqref="I40:R40 Q16:Q18 N25:N27">
    <cfRule type="expression" dxfId="2160" priority="37">
      <formula>$S$40="встреча играется"</formula>
    </cfRule>
  </conditionalFormatting>
  <conditionalFormatting sqref="I41:R41 O7:O9 K19:K21">
    <cfRule type="expression" dxfId="2159" priority="38">
      <formula>$S$41="встреча играется"</formula>
    </cfRule>
  </conditionalFormatting>
  <conditionalFormatting sqref="I42:R42 R10:R12 L28:L30">
    <cfRule type="expression" dxfId="2158" priority="39">
      <formula>$S$42="встреча играется"</formula>
    </cfRule>
  </conditionalFormatting>
  <conditionalFormatting sqref="I43:R43 P16:P18 N22:N24">
    <cfRule type="expression" dxfId="2157" priority="40">
      <formula>$S$43="встреча играется"</formula>
    </cfRule>
  </conditionalFormatting>
  <conditionalFormatting sqref="I44:R44 Q13:Q15 M25:M27">
    <cfRule type="expression" dxfId="2156" priority="41">
      <formula>$S$44="встреча играется"</formula>
    </cfRule>
  </conditionalFormatting>
  <conditionalFormatting sqref="I44:R44">
    <cfRule type="expression" dxfId="2155" priority="14">
      <formula>$S$44="сыграна"</formula>
    </cfRule>
  </conditionalFormatting>
  <conditionalFormatting sqref="I45:R45 R7:R9 K28:K30">
    <cfRule type="expression" dxfId="2154" priority="42">
      <formula>$S$45="встреча играется"</formula>
    </cfRule>
  </conditionalFormatting>
  <conditionalFormatting sqref="I45:R45">
    <cfRule type="expression" dxfId="2153" priority="15">
      <formula>$S$45="сыграна"</formula>
    </cfRule>
  </conditionalFormatting>
  <conditionalFormatting sqref="I46:R46 O16:O18 N19:N21">
    <cfRule type="expression" dxfId="2152" priority="43">
      <formula>$S$46="встреча играется"</formula>
    </cfRule>
  </conditionalFormatting>
  <conditionalFormatting sqref="I47:R47 Q10:Q12 L25:L27">
    <cfRule type="expression" dxfId="2151" priority="44">
      <formula>$S$47="встреча играется"</formula>
    </cfRule>
  </conditionalFormatting>
  <conditionalFormatting sqref="I48:R48 P13:P15 M22:M24">
    <cfRule type="expression" dxfId="2150" priority="45">
      <formula>$S$48="встреча играется"</formula>
    </cfRule>
  </conditionalFormatting>
  <conditionalFormatting sqref="I49:R49 M7:M9 K13:K15">
    <cfRule type="expression" dxfId="2149" priority="46">
      <formula>$S$49="встреча играется"</formula>
    </cfRule>
  </conditionalFormatting>
  <conditionalFormatting sqref="I50:R50 N10:N12 L16:L18">
    <cfRule type="expression" dxfId="2148" priority="47">
      <formula>$S$50="встреча играется"</formula>
    </cfRule>
  </conditionalFormatting>
  <conditionalFormatting sqref="I51:R51 Q19:Q21 O25:O27">
    <cfRule type="expression" dxfId="2147" priority="48">
      <formula>$S$51="встреча играется"</formula>
    </cfRule>
  </conditionalFormatting>
  <conditionalFormatting sqref="I52:R52 R22:R24 P28:P30">
    <cfRule type="expression" dxfId="2146" priority="49">
      <formula>$S$52="встреча играется"</formula>
    </cfRule>
  </conditionalFormatting>
  <conditionalFormatting sqref="I53:R53 N7:N9 K16:K18">
    <cfRule type="expression" dxfId="2145" priority="50">
      <formula>$S$53="встреча играется"</formula>
    </cfRule>
  </conditionalFormatting>
  <conditionalFormatting sqref="I54:R54 M10:M12 L13:L15">
    <cfRule type="expression" dxfId="2144" priority="51">
      <formula>$S$54="встреча играется"</formula>
    </cfRule>
  </conditionalFormatting>
  <conditionalFormatting sqref="I55:R55 Q22:Q24 P25:P27">
    <cfRule type="expression" dxfId="2143" priority="26">
      <formula>$S$55="встреча играется"</formula>
    </cfRule>
  </conditionalFormatting>
  <conditionalFormatting sqref="I56:R56 R19:R21 O28:O30">
    <cfRule type="expression" dxfId="2142" priority="52">
      <formula>$S$56="встреча играется"</formula>
    </cfRule>
  </conditionalFormatting>
  <conditionalFormatting sqref="I56:R56">
    <cfRule type="expression" dxfId="2141" priority="2">
      <formula>$S$56="сыграна"</formula>
    </cfRule>
  </conditionalFormatting>
  <conditionalFormatting sqref="I57:R57 L7:L9 K10:K12">
    <cfRule type="expression" dxfId="2140" priority="53">
      <formula>$S$57="встреча играется"</formula>
    </cfRule>
  </conditionalFormatting>
  <conditionalFormatting sqref="I57:R57">
    <cfRule type="expression" dxfId="2139" priority="1">
      <formula>$S$57="сыграна"</formula>
    </cfRule>
  </conditionalFormatting>
  <conditionalFormatting sqref="I58:R58 N13:N15 M16:M18">
    <cfRule type="expression" dxfId="2138" priority="54">
      <formula>$S$58="встреча играется"</formula>
    </cfRule>
  </conditionalFormatting>
  <conditionalFormatting sqref="I58:R58">
    <cfRule type="expression" dxfId="2137" priority="27">
      <formula>$S$58="сыграна"</formula>
    </cfRule>
  </conditionalFormatting>
  <conditionalFormatting sqref="I59:R59 P19:P21 O22:O24">
    <cfRule type="expression" dxfId="2136" priority="55">
      <formula>$S$59="встреча играется"</formula>
    </cfRule>
  </conditionalFormatting>
  <conditionalFormatting sqref="I59:R59">
    <cfRule type="expression" dxfId="2135" priority="28">
      <formula>$S$59="сыграна"</formula>
    </cfRule>
  </conditionalFormatting>
  <conditionalFormatting sqref="I60:R60 R25:R27 Q28:Q30">
    <cfRule type="expression" dxfId="2134" priority="56">
      <formula>$S$60="встреча играется"</formula>
    </cfRule>
  </conditionalFormatting>
  <conditionalFormatting sqref="I60:R60">
    <cfRule type="expression" dxfId="2133" priority="29">
      <formula>$S$60="сыграна"</formula>
    </cfRule>
  </conditionalFormatting>
  <dataValidations count="1">
    <dataValidation type="list" allowBlank="1" sqref="P33:P60" xr:uid="{00000000-0002-0000-1A00-000000000000}">
      <formula1>С6!Список_счета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IF(С7!Уч2="","",С7!Уч2)</f>
        <v/>
      </c>
      <c r="K33" s="53" t="str">
        <f t="shared" ref="K33:K60" si="0">"-"</f>
        <v>-</v>
      </c>
      <c r="L33" s="124" t="str">
        <f>IF(С7!Уч6="","",С7!Уч6)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IF(С7!Уч3="","",С7!Уч3)</f>
        <v/>
      </c>
      <c r="K34" s="58" t="str">
        <f t="shared" si="0"/>
        <v>-</v>
      </c>
      <c r="L34" s="133" t="str">
        <f>IF(С7!Уч5="","",С7!Уч5)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IF(С7!Уч1="","",С7!Уч1)</f>
        <v/>
      </c>
      <c r="K35" s="62" t="str">
        <f t="shared" si="0"/>
        <v>-</v>
      </c>
      <c r="L35" s="136" t="str">
        <f>IF(С7!Уч7="","",С7!Уч7)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IF(С7!Уч4="","",С7!Уч4)</f>
        <v/>
      </c>
      <c r="K36" s="66" t="str">
        <f t="shared" si="0"/>
        <v>-</v>
      </c>
      <c r="L36" s="121" t="str">
        <f>IF(С7!Уч8="","",С7!Уч8)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IF(С7!Уч5="","",С7!Уч5)</f>
        <v/>
      </c>
      <c r="K37" s="53" t="str">
        <f t="shared" si="0"/>
        <v>-</v>
      </c>
      <c r="L37" s="124" t="str">
        <f>IF(С7!Уч2="","",С7!Уч2)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IF(С7!Уч6="","",С7!Уч6)</f>
        <v/>
      </c>
      <c r="K38" s="58" t="str">
        <f t="shared" si="0"/>
        <v>-</v>
      </c>
      <c r="L38" s="133" t="str">
        <f>IF(С7!Уч1="","",С7!Уч1)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IF(С7!Уч8="","",С7!Уч8)</f>
        <v/>
      </c>
      <c r="K39" s="62" t="str">
        <f t="shared" si="0"/>
        <v>-</v>
      </c>
      <c r="L39" s="136" t="str">
        <f>IF(С7!Уч3="","",С7!Уч3)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IF(С7!Уч7="","",С7!Уч7)</f>
        <v/>
      </c>
      <c r="K40" s="66" t="str">
        <f t="shared" si="0"/>
        <v>-</v>
      </c>
      <c r="L40" s="121" t="str">
        <f>IF(С7!Уч4="","",С7!Уч4)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IF(С7!Уч1="","",С7!Уч1)</f>
        <v/>
      </c>
      <c r="K41" s="53" t="str">
        <f t="shared" si="0"/>
        <v>-</v>
      </c>
      <c r="L41" s="124" t="str">
        <f>IF(С7!Уч5="","",С7!Уч5)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IF(С7!Уч2="","",С7!Уч2)</f>
        <v/>
      </c>
      <c r="K42" s="58" t="str">
        <f t="shared" si="0"/>
        <v>-</v>
      </c>
      <c r="L42" s="133" t="str">
        <f>IF(С7!Уч8="","",С7!Уч8)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IF(С7!Уч4="","",С7!Уч4)</f>
        <v/>
      </c>
      <c r="K43" s="62" t="str">
        <f t="shared" si="0"/>
        <v>-</v>
      </c>
      <c r="L43" s="136" t="str">
        <f>IF(С7!Уч6="","",С7!Уч6)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IF(С7!Уч3="","",С7!Уч3)</f>
        <v/>
      </c>
      <c r="K44" s="66" t="str">
        <f t="shared" si="0"/>
        <v>-</v>
      </c>
      <c r="L44" s="121" t="str">
        <f>IF(С7!Уч7="","",С7!Уч7)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IF(С7!Уч8="","",С7!Уч8)</f>
        <v/>
      </c>
      <c r="K45" s="53" t="str">
        <f t="shared" si="0"/>
        <v>-</v>
      </c>
      <c r="L45" s="124" t="str">
        <f>IF(С7!Уч1="","",С7!Уч1)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IF(С7!Уч5="","",С7!Уч5)</f>
        <v/>
      </c>
      <c r="K46" s="58" t="str">
        <f t="shared" si="0"/>
        <v>-</v>
      </c>
      <c r="L46" s="133" t="str">
        <f>IF(С7!Уч4="","",С7!Уч4)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IF(С7!Уч7="","",С7!Уч7)</f>
        <v/>
      </c>
      <c r="K47" s="62" t="str">
        <f t="shared" si="0"/>
        <v>-</v>
      </c>
      <c r="L47" s="136" t="str">
        <f>IF(С7!Уч2="","",С7!Уч2)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IF(С7!Уч6="","",С7!Уч6)</f>
        <v/>
      </c>
      <c r="K48" s="66" t="str">
        <f t="shared" si="0"/>
        <v>-</v>
      </c>
      <c r="L48" s="121" t="str">
        <f>IF(С7!Уч3="","",С7!Уч3)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IF(С7!Уч1="","",С7!Уч1)</f>
        <v/>
      </c>
      <c r="K49" s="53" t="str">
        <f t="shared" si="0"/>
        <v>-</v>
      </c>
      <c r="L49" s="124" t="str">
        <f>IF(С7!Уч3="","",С7!Уч3)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IF(С7!Уч2="","",С7!Уч2)</f>
        <v/>
      </c>
      <c r="K50" s="58" t="str">
        <f t="shared" si="0"/>
        <v>-</v>
      </c>
      <c r="L50" s="133" t="str">
        <f>IF(С7!Уч4="","",С7!Уч4)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IF(С7!Уч5="","",С7!Уч5)</f>
        <v/>
      </c>
      <c r="K51" s="62" t="str">
        <f t="shared" si="0"/>
        <v>-</v>
      </c>
      <c r="L51" s="136" t="str">
        <f>IF(С7!Уч7="","",С7!Уч7)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IF(С7!Уч6="","",С7!Уч6)</f>
        <v/>
      </c>
      <c r="K52" s="66" t="str">
        <f t="shared" si="0"/>
        <v>-</v>
      </c>
      <c r="L52" s="121" t="str">
        <f>IF(С7!Уч8="","",С7!Уч8)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IF(С7!Уч4="","",С7!Уч4)</f>
        <v/>
      </c>
      <c r="K53" s="53" t="str">
        <f t="shared" si="0"/>
        <v>-</v>
      </c>
      <c r="L53" s="124" t="str">
        <f>IF(С7!Уч1="","",С7!Уч1)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IF(С7!Уч3="","",С7!Уч3)</f>
        <v/>
      </c>
      <c r="K54" s="58" t="str">
        <f t="shared" si="0"/>
        <v>-</v>
      </c>
      <c r="L54" s="133" t="str">
        <f>IF(С7!Уч2="","",С7!Уч2)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IF(С7!Уч7="","",С7!Уч7)</f>
        <v/>
      </c>
      <c r="K55" s="62" t="str">
        <f t="shared" si="0"/>
        <v>-</v>
      </c>
      <c r="L55" s="136" t="str">
        <f>IF(С7!Уч6="","",С7!Уч6)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IF(С7!Уч8="","",С7!Уч8)</f>
        <v/>
      </c>
      <c r="K56" s="66" t="str">
        <f t="shared" si="0"/>
        <v>-</v>
      </c>
      <c r="L56" s="121" t="str">
        <f>IF(С7!Уч5="","",С7!Уч5)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IF(С7!Уч1="","",С7!Уч1)</f>
        <v/>
      </c>
      <c r="K57" s="53" t="str">
        <f t="shared" si="0"/>
        <v>-</v>
      </c>
      <c r="L57" s="124" t="str">
        <f>IF(С7!Уч2="","",С7!Уч2)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IF(С7!Уч3="","",С7!Уч3)</f>
        <v/>
      </c>
      <c r="K58" s="58" t="str">
        <f t="shared" si="0"/>
        <v>-</v>
      </c>
      <c r="L58" s="133" t="str">
        <f>IF(С7!Уч4="","",С7!Уч4)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IF(С7!Уч5="","",С7!Уч5)</f>
        <v/>
      </c>
      <c r="K59" s="62" t="str">
        <f t="shared" si="0"/>
        <v>-</v>
      </c>
      <c r="L59" s="136" t="str">
        <f>IF(С7!Уч6="","",С7!Уч6)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IF(С7!Уч7="","",С7!Уч7)</f>
        <v/>
      </c>
      <c r="K60" s="66" t="str">
        <f t="shared" si="0"/>
        <v>-</v>
      </c>
      <c r="L60" s="121" t="str">
        <f>IF(С7!Уч8="","",С7!Уч8)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132" priority="5">
      <formula>$S$35="сыграна"</formula>
    </cfRule>
  </conditionalFormatting>
  <conditionalFormatting sqref="I36:Q36">
    <cfRule type="expression" dxfId="2131" priority="6">
      <formula>$S$36="сыграна"</formula>
    </cfRule>
  </conditionalFormatting>
  <conditionalFormatting sqref="I37:Q37">
    <cfRule type="expression" dxfId="2130" priority="7">
      <formula>$S$37="сыграна"</formula>
    </cfRule>
  </conditionalFormatting>
  <conditionalFormatting sqref="I38:Q38">
    <cfRule type="expression" dxfId="2129" priority="8">
      <formula>$S$38="сыграна"</formula>
    </cfRule>
  </conditionalFormatting>
  <conditionalFormatting sqref="I39:Q39">
    <cfRule type="expression" dxfId="2128" priority="9">
      <formula>$S$39="сыграна"</formula>
    </cfRule>
  </conditionalFormatting>
  <conditionalFormatting sqref="I40:Q40">
    <cfRule type="expression" dxfId="2127" priority="10">
      <formula>$S$40="сыграна"</formula>
    </cfRule>
  </conditionalFormatting>
  <conditionalFormatting sqref="I41:Q41">
    <cfRule type="expression" dxfId="2126" priority="11">
      <formula>$S$41="сыграна"</formula>
    </cfRule>
  </conditionalFormatting>
  <conditionalFormatting sqref="I42:Q42">
    <cfRule type="expression" dxfId="2125" priority="12">
      <formula>$S$42="сыграна"</formula>
    </cfRule>
  </conditionalFormatting>
  <conditionalFormatting sqref="I43:Q43">
    <cfRule type="expression" dxfId="2124" priority="13">
      <formula>$S$43="сыграна"</formula>
    </cfRule>
  </conditionalFormatting>
  <conditionalFormatting sqref="I46:Q46">
    <cfRule type="expression" dxfId="2123" priority="16">
      <formula>$S$46="сыграна"</formula>
    </cfRule>
  </conditionalFormatting>
  <conditionalFormatting sqref="I47:Q47">
    <cfRule type="expression" dxfId="2122" priority="17">
      <formula>$S$47="сыграна"</formula>
    </cfRule>
  </conditionalFormatting>
  <conditionalFormatting sqref="I48:Q48">
    <cfRule type="expression" dxfId="2121" priority="18">
      <formula>$S$48="сыграна"</formula>
    </cfRule>
  </conditionalFormatting>
  <conditionalFormatting sqref="I49:Q49">
    <cfRule type="expression" dxfId="2120" priority="19">
      <formula>$S$49="сыграна"</formula>
    </cfRule>
  </conditionalFormatting>
  <conditionalFormatting sqref="I50:Q50">
    <cfRule type="expression" dxfId="2119" priority="20">
      <formula>$S$50="сыграна"</formula>
    </cfRule>
  </conditionalFormatting>
  <conditionalFormatting sqref="I51:Q51">
    <cfRule type="expression" dxfId="2118" priority="21">
      <formula>$S$51="сыграна"</formula>
    </cfRule>
  </conditionalFormatting>
  <conditionalFormatting sqref="I52:Q52">
    <cfRule type="expression" dxfId="2117" priority="22">
      <formula>$S$52="сыграна"</formula>
    </cfRule>
  </conditionalFormatting>
  <conditionalFormatting sqref="I53:Q53">
    <cfRule type="expression" dxfId="2116" priority="23">
      <formula>$S$53="сыграна"</formula>
    </cfRule>
  </conditionalFormatting>
  <conditionalFormatting sqref="I54:Q54">
    <cfRule type="expression" dxfId="2115" priority="24">
      <formula>$S$54="сыграна"</formula>
    </cfRule>
  </conditionalFormatting>
  <conditionalFormatting sqref="I55:Q55">
    <cfRule type="expression" dxfId="2114" priority="25">
      <formula>$S$55="сыграна"</formula>
    </cfRule>
  </conditionalFormatting>
  <conditionalFormatting sqref="I33:R33 P10:P12 L22:L24">
    <cfRule type="expression" dxfId="2113" priority="30">
      <formula>$S$33="встреча играется"</formula>
    </cfRule>
  </conditionalFormatting>
  <conditionalFormatting sqref="I33:R33">
    <cfRule type="expression" dxfId="2112" priority="3">
      <formula>$S$33="сыграна"</formula>
    </cfRule>
  </conditionalFormatting>
  <conditionalFormatting sqref="I34:R34 O13:O15 M19:M21">
    <cfRule type="expression" dxfId="2111" priority="31">
      <formula>$S$34="встреча играется"</formula>
    </cfRule>
  </conditionalFormatting>
  <conditionalFormatting sqref="I34:R34">
    <cfRule type="expression" dxfId="2110" priority="4">
      <formula>$S$34="сыграна"</formula>
    </cfRule>
  </conditionalFormatting>
  <conditionalFormatting sqref="I35:R35 Q7:Q9 K25:K27">
    <cfRule type="expression" dxfId="2109" priority="32">
      <formula>$S$35="встреча играется"</formula>
    </cfRule>
  </conditionalFormatting>
  <conditionalFormatting sqref="I36:R36 R16:R18 N28:N30">
    <cfRule type="expression" dxfId="2108" priority="33">
      <formula>$S$36="встреча играется"</formula>
    </cfRule>
  </conditionalFormatting>
  <conditionalFormatting sqref="I37:R37 O10:O12 L19:L21">
    <cfRule type="expression" dxfId="2107" priority="34">
      <formula>$S$37="встреча играется"</formula>
    </cfRule>
  </conditionalFormatting>
  <conditionalFormatting sqref="I38:R38 P7:P9 K22:K24">
    <cfRule type="expression" dxfId="2106" priority="35">
      <formula>$S$38="встреча играется"</formula>
    </cfRule>
  </conditionalFormatting>
  <conditionalFormatting sqref="I39:R39 R13:R15 M28:M30">
    <cfRule type="expression" dxfId="2105" priority="36">
      <formula>$S$39="встреча играется"</formula>
    </cfRule>
  </conditionalFormatting>
  <conditionalFormatting sqref="I40:R40 Q16:Q18 N25:N27">
    <cfRule type="expression" dxfId="2104" priority="37">
      <formula>$S$40="встреча играется"</formula>
    </cfRule>
  </conditionalFormatting>
  <conditionalFormatting sqref="I41:R41 O7:O9 K19:K21">
    <cfRule type="expression" dxfId="2103" priority="38">
      <formula>$S$41="встреча играется"</formula>
    </cfRule>
  </conditionalFormatting>
  <conditionalFormatting sqref="I42:R42 R10:R12 L28:L30">
    <cfRule type="expression" dxfId="2102" priority="39">
      <formula>$S$42="встреча играется"</formula>
    </cfRule>
  </conditionalFormatting>
  <conditionalFormatting sqref="I43:R43 P16:P18 N22:N24">
    <cfRule type="expression" dxfId="2101" priority="40">
      <formula>$S$43="встреча играется"</formula>
    </cfRule>
  </conditionalFormatting>
  <conditionalFormatting sqref="I44:R44 Q13:Q15 M25:M27">
    <cfRule type="expression" dxfId="2100" priority="41">
      <formula>$S$44="встреча играется"</formula>
    </cfRule>
  </conditionalFormatting>
  <conditionalFormatting sqref="I44:R44">
    <cfRule type="expression" dxfId="2099" priority="14">
      <formula>$S$44="сыграна"</formula>
    </cfRule>
  </conditionalFormatting>
  <conditionalFormatting sqref="I45:R45 R7:R9 K28:K30">
    <cfRule type="expression" dxfId="2098" priority="42">
      <formula>$S$45="встреча играется"</formula>
    </cfRule>
  </conditionalFormatting>
  <conditionalFormatting sqref="I45:R45">
    <cfRule type="expression" dxfId="2097" priority="15">
      <formula>$S$45="сыграна"</formula>
    </cfRule>
  </conditionalFormatting>
  <conditionalFormatting sqref="I46:R46 O16:O18 N19:N21">
    <cfRule type="expression" dxfId="2096" priority="43">
      <formula>$S$46="встреча играется"</formula>
    </cfRule>
  </conditionalFormatting>
  <conditionalFormatting sqref="I47:R47 Q10:Q12 L25:L27">
    <cfRule type="expression" dxfId="2095" priority="44">
      <formula>$S$47="встреча играется"</formula>
    </cfRule>
  </conditionalFormatting>
  <conditionalFormatting sqref="I48:R48 P13:P15 M22:M24">
    <cfRule type="expression" dxfId="2094" priority="45">
      <formula>$S$48="встреча играется"</formula>
    </cfRule>
  </conditionalFormatting>
  <conditionalFormatting sqref="I49:R49 M7:M9 K13:K15">
    <cfRule type="expression" dxfId="2093" priority="46">
      <formula>$S$49="встреча играется"</formula>
    </cfRule>
  </conditionalFormatting>
  <conditionalFormatting sqref="I50:R50 N10:N12 L16:L18">
    <cfRule type="expression" dxfId="2092" priority="47">
      <formula>$S$50="встреча играется"</formula>
    </cfRule>
  </conditionalFormatting>
  <conditionalFormatting sqref="I51:R51 Q19:Q21 O25:O27">
    <cfRule type="expression" dxfId="2091" priority="48">
      <formula>$S$51="встреча играется"</formula>
    </cfRule>
  </conditionalFormatting>
  <conditionalFormatting sqref="I52:R52 R22:R24 P28:P30">
    <cfRule type="expression" dxfId="2090" priority="49">
      <formula>$S$52="встреча играется"</formula>
    </cfRule>
  </conditionalFormatting>
  <conditionalFormatting sqref="I53:R53 N7:N9 K16:K18">
    <cfRule type="expression" dxfId="2089" priority="50">
      <formula>$S$53="встреча играется"</formula>
    </cfRule>
  </conditionalFormatting>
  <conditionalFormatting sqref="I54:R54 M10:M12 L13:L15">
    <cfRule type="expression" dxfId="2088" priority="51">
      <formula>$S$54="встреча играется"</formula>
    </cfRule>
  </conditionalFormatting>
  <conditionalFormatting sqref="I55:R55 Q22:Q24 P25:P27">
    <cfRule type="expression" dxfId="2087" priority="26">
      <formula>$S$55="встреча играется"</formula>
    </cfRule>
  </conditionalFormatting>
  <conditionalFormatting sqref="I56:R56 R19:R21 O28:O30">
    <cfRule type="expression" dxfId="2086" priority="52">
      <formula>$S$56="встреча играется"</formula>
    </cfRule>
  </conditionalFormatting>
  <conditionalFormatting sqref="I56:R56">
    <cfRule type="expression" dxfId="2085" priority="2">
      <formula>$S$56="сыграна"</formula>
    </cfRule>
  </conditionalFormatting>
  <conditionalFormatting sqref="I57:R57 L7:L9 K10:K12">
    <cfRule type="expression" dxfId="2084" priority="53">
      <formula>$S$57="встреча играется"</formula>
    </cfRule>
  </conditionalFormatting>
  <conditionalFormatting sqref="I57:R57">
    <cfRule type="expression" dxfId="2083" priority="1">
      <formula>$S$57="сыграна"</formula>
    </cfRule>
  </conditionalFormatting>
  <conditionalFormatting sqref="I58:R58 N13:N15 M16:M18">
    <cfRule type="expression" dxfId="2082" priority="54">
      <formula>$S$58="встреча играется"</formula>
    </cfRule>
  </conditionalFormatting>
  <conditionalFormatting sqref="I58:R58">
    <cfRule type="expression" dxfId="2081" priority="27">
      <formula>$S$58="сыграна"</formula>
    </cfRule>
  </conditionalFormatting>
  <conditionalFormatting sqref="I59:R59 P19:P21 O22:O24">
    <cfRule type="expression" dxfId="2080" priority="55">
      <formula>$S$59="встреча играется"</formula>
    </cfRule>
  </conditionalFormatting>
  <conditionalFormatting sqref="I59:R59">
    <cfRule type="expression" dxfId="2079" priority="28">
      <formula>$S$59="сыграна"</formula>
    </cfRule>
  </conditionalFormatting>
  <conditionalFormatting sqref="I60:R60 R25:R27 Q28:Q30">
    <cfRule type="expression" dxfId="2078" priority="56">
      <formula>$S$60="встреча играется"</formula>
    </cfRule>
  </conditionalFormatting>
  <conditionalFormatting sqref="I60:R60">
    <cfRule type="expression" dxfId="2077" priority="29">
      <formula>$S$60="сыграна"</formula>
    </cfRule>
  </conditionalFormatting>
  <dataValidations count="1">
    <dataValidation type="list" allowBlank="1" sqref="P33:P60" xr:uid="{00000000-0002-0000-1B00-000000000000}">
      <formula1>С7!Список_счета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IF(С8!Уч2="","",С8!Уч2)</f>
        <v/>
      </c>
      <c r="K33" s="53" t="str">
        <f t="shared" ref="K33:K60" si="0">"-"</f>
        <v>-</v>
      </c>
      <c r="L33" s="124" t="str">
        <f>IF(С8!Уч6="","",С8!Уч6)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IF(С8!Уч3="","",С8!Уч3)</f>
        <v/>
      </c>
      <c r="K34" s="58" t="str">
        <f t="shared" si="0"/>
        <v>-</v>
      </c>
      <c r="L34" s="133" t="str">
        <f>IF(С8!Уч5="","",С8!Уч5)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IF(С8!Уч1="","",С8!Уч1)</f>
        <v/>
      </c>
      <c r="K35" s="62" t="str">
        <f t="shared" si="0"/>
        <v>-</v>
      </c>
      <c r="L35" s="136" t="str">
        <f>IF(С8!Уч7="","",С8!Уч7)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IF(С8!Уч4="","",С8!Уч4)</f>
        <v/>
      </c>
      <c r="K36" s="66" t="str">
        <f t="shared" si="0"/>
        <v>-</v>
      </c>
      <c r="L36" s="121" t="str">
        <f>IF(С8!Уч8="","",С8!Уч8)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IF(С8!Уч5="","",С8!Уч5)</f>
        <v/>
      </c>
      <c r="K37" s="53" t="str">
        <f t="shared" si="0"/>
        <v>-</v>
      </c>
      <c r="L37" s="124" t="str">
        <f>IF(С8!Уч2="","",С8!Уч2)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IF(С8!Уч6="","",С8!Уч6)</f>
        <v/>
      </c>
      <c r="K38" s="58" t="str">
        <f t="shared" si="0"/>
        <v>-</v>
      </c>
      <c r="L38" s="133" t="str">
        <f>IF(С8!Уч1="","",С8!Уч1)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IF(С8!Уч8="","",С8!Уч8)</f>
        <v/>
      </c>
      <c r="K39" s="62" t="str">
        <f t="shared" si="0"/>
        <v>-</v>
      </c>
      <c r="L39" s="136" t="str">
        <f>IF(С8!Уч3="","",С8!Уч3)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IF(С8!Уч7="","",С8!Уч7)</f>
        <v/>
      </c>
      <c r="K40" s="66" t="str">
        <f t="shared" si="0"/>
        <v>-</v>
      </c>
      <c r="L40" s="121" t="str">
        <f>IF(С8!Уч4="","",С8!Уч4)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IF(С8!Уч1="","",С8!Уч1)</f>
        <v/>
      </c>
      <c r="K41" s="53" t="str">
        <f t="shared" si="0"/>
        <v>-</v>
      </c>
      <c r="L41" s="124" t="str">
        <f>IF(С8!Уч5="","",С8!Уч5)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IF(С8!Уч2="","",С8!Уч2)</f>
        <v/>
      </c>
      <c r="K42" s="58" t="str">
        <f t="shared" si="0"/>
        <v>-</v>
      </c>
      <c r="L42" s="133" t="str">
        <f>IF(С8!Уч8="","",С8!Уч8)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IF(С8!Уч4="","",С8!Уч4)</f>
        <v/>
      </c>
      <c r="K43" s="62" t="str">
        <f t="shared" si="0"/>
        <v>-</v>
      </c>
      <c r="L43" s="136" t="str">
        <f>IF(С8!Уч6="","",С8!Уч6)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IF(С8!Уч3="","",С8!Уч3)</f>
        <v/>
      </c>
      <c r="K44" s="66" t="str">
        <f t="shared" si="0"/>
        <v>-</v>
      </c>
      <c r="L44" s="121" t="str">
        <f>IF(С8!Уч7="","",С8!Уч7)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IF(С8!Уч8="","",С8!Уч8)</f>
        <v/>
      </c>
      <c r="K45" s="53" t="str">
        <f t="shared" si="0"/>
        <v>-</v>
      </c>
      <c r="L45" s="124" t="str">
        <f>IF(С8!Уч1="","",С8!Уч1)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IF(С8!Уч5="","",С8!Уч5)</f>
        <v/>
      </c>
      <c r="K46" s="58" t="str">
        <f t="shared" si="0"/>
        <v>-</v>
      </c>
      <c r="L46" s="133" t="str">
        <f>IF(С8!Уч4="","",С8!Уч4)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IF(С8!Уч7="","",С8!Уч7)</f>
        <v/>
      </c>
      <c r="K47" s="62" t="str">
        <f t="shared" si="0"/>
        <v>-</v>
      </c>
      <c r="L47" s="136" t="str">
        <f>IF(С8!Уч2="","",С8!Уч2)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IF(С8!Уч6="","",С8!Уч6)</f>
        <v/>
      </c>
      <c r="K48" s="66" t="str">
        <f t="shared" si="0"/>
        <v>-</v>
      </c>
      <c r="L48" s="121" t="str">
        <f>IF(С8!Уч3="","",С8!Уч3)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IF(С8!Уч1="","",С8!Уч1)</f>
        <v/>
      </c>
      <c r="K49" s="53" t="str">
        <f t="shared" si="0"/>
        <v>-</v>
      </c>
      <c r="L49" s="124" t="str">
        <f>IF(С8!Уч3="","",С8!Уч3)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IF(С8!Уч2="","",С8!Уч2)</f>
        <v/>
      </c>
      <c r="K50" s="58" t="str">
        <f t="shared" si="0"/>
        <v>-</v>
      </c>
      <c r="L50" s="133" t="str">
        <f>IF(С8!Уч4="","",С8!Уч4)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IF(С8!Уч5="","",С8!Уч5)</f>
        <v/>
      </c>
      <c r="K51" s="62" t="str">
        <f t="shared" si="0"/>
        <v>-</v>
      </c>
      <c r="L51" s="136" t="str">
        <f>IF(С8!Уч7="","",С8!Уч7)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IF(С8!Уч6="","",С8!Уч6)</f>
        <v/>
      </c>
      <c r="K52" s="66" t="str">
        <f t="shared" si="0"/>
        <v>-</v>
      </c>
      <c r="L52" s="121" t="str">
        <f>IF(С8!Уч8="","",С8!Уч8)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IF(С8!Уч4="","",С8!Уч4)</f>
        <v/>
      </c>
      <c r="K53" s="53" t="str">
        <f t="shared" si="0"/>
        <v>-</v>
      </c>
      <c r="L53" s="124" t="str">
        <f>IF(С8!Уч1="","",С8!Уч1)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IF(С8!Уч3="","",С8!Уч3)</f>
        <v/>
      </c>
      <c r="K54" s="58" t="str">
        <f t="shared" si="0"/>
        <v>-</v>
      </c>
      <c r="L54" s="133" t="str">
        <f>IF(С8!Уч2="","",С8!Уч2)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IF(С8!Уч7="","",С8!Уч7)</f>
        <v/>
      </c>
      <c r="K55" s="62" t="str">
        <f t="shared" si="0"/>
        <v>-</v>
      </c>
      <c r="L55" s="136" t="str">
        <f>IF(С8!Уч6="","",С8!Уч6)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IF(С8!Уч8="","",С8!Уч8)</f>
        <v/>
      </c>
      <c r="K56" s="66" t="str">
        <f t="shared" si="0"/>
        <v>-</v>
      </c>
      <c r="L56" s="121" t="str">
        <f>IF(С8!Уч5="","",С8!Уч5)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IF(С8!Уч1="","",С8!Уч1)</f>
        <v/>
      </c>
      <c r="K57" s="53" t="str">
        <f t="shared" si="0"/>
        <v>-</v>
      </c>
      <c r="L57" s="124" t="str">
        <f>IF(С8!Уч2="","",С8!Уч2)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IF(С8!Уч3="","",С8!Уч3)</f>
        <v/>
      </c>
      <c r="K58" s="58" t="str">
        <f t="shared" si="0"/>
        <v>-</v>
      </c>
      <c r="L58" s="133" t="str">
        <f>IF(С8!Уч4="","",С8!Уч4)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IF(С8!Уч5="","",С8!Уч5)</f>
        <v/>
      </c>
      <c r="K59" s="62" t="str">
        <f t="shared" si="0"/>
        <v>-</v>
      </c>
      <c r="L59" s="136" t="str">
        <f>IF(С8!Уч6="","",С8!Уч6)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IF(С8!Уч7="","",С8!Уч7)</f>
        <v/>
      </c>
      <c r="K60" s="66" t="str">
        <f t="shared" si="0"/>
        <v>-</v>
      </c>
      <c r="L60" s="121" t="str">
        <f>IF(С8!Уч8="","",С8!Уч8)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2076" priority="5">
      <formula>$S$35="сыграна"</formula>
    </cfRule>
  </conditionalFormatting>
  <conditionalFormatting sqref="I36:Q36">
    <cfRule type="expression" dxfId="2075" priority="6">
      <formula>$S$36="сыграна"</formula>
    </cfRule>
  </conditionalFormatting>
  <conditionalFormatting sqref="I37:Q37">
    <cfRule type="expression" dxfId="2074" priority="7">
      <formula>$S$37="сыграна"</formula>
    </cfRule>
  </conditionalFormatting>
  <conditionalFormatting sqref="I38:Q38">
    <cfRule type="expression" dxfId="2073" priority="8">
      <formula>$S$38="сыграна"</formula>
    </cfRule>
  </conditionalFormatting>
  <conditionalFormatting sqref="I39:Q39">
    <cfRule type="expression" dxfId="2072" priority="9">
      <formula>$S$39="сыграна"</formula>
    </cfRule>
  </conditionalFormatting>
  <conditionalFormatting sqref="I40:Q40">
    <cfRule type="expression" dxfId="2071" priority="10">
      <formula>$S$40="сыграна"</formula>
    </cfRule>
  </conditionalFormatting>
  <conditionalFormatting sqref="I41:Q41">
    <cfRule type="expression" dxfId="2070" priority="11">
      <formula>$S$41="сыграна"</formula>
    </cfRule>
  </conditionalFormatting>
  <conditionalFormatting sqref="I42:Q42">
    <cfRule type="expression" dxfId="2069" priority="12">
      <formula>$S$42="сыграна"</formula>
    </cfRule>
  </conditionalFormatting>
  <conditionalFormatting sqref="I43:Q43">
    <cfRule type="expression" dxfId="2068" priority="13">
      <formula>$S$43="сыграна"</formula>
    </cfRule>
  </conditionalFormatting>
  <conditionalFormatting sqref="I46:Q46">
    <cfRule type="expression" dxfId="2067" priority="16">
      <formula>$S$46="сыграна"</formula>
    </cfRule>
  </conditionalFormatting>
  <conditionalFormatting sqref="I47:Q47">
    <cfRule type="expression" dxfId="2066" priority="17">
      <formula>$S$47="сыграна"</formula>
    </cfRule>
  </conditionalFormatting>
  <conditionalFormatting sqref="I48:Q48">
    <cfRule type="expression" dxfId="2065" priority="18">
      <formula>$S$48="сыграна"</formula>
    </cfRule>
  </conditionalFormatting>
  <conditionalFormatting sqref="I49:Q49">
    <cfRule type="expression" dxfId="2064" priority="19">
      <formula>$S$49="сыграна"</formula>
    </cfRule>
  </conditionalFormatting>
  <conditionalFormatting sqref="I50:Q50">
    <cfRule type="expression" dxfId="2063" priority="20">
      <formula>$S$50="сыграна"</formula>
    </cfRule>
  </conditionalFormatting>
  <conditionalFormatting sqref="I51:Q51">
    <cfRule type="expression" dxfId="2062" priority="21">
      <formula>$S$51="сыграна"</formula>
    </cfRule>
  </conditionalFormatting>
  <conditionalFormatting sqref="I52:Q52">
    <cfRule type="expression" dxfId="2061" priority="22">
      <formula>$S$52="сыграна"</formula>
    </cfRule>
  </conditionalFormatting>
  <conditionalFormatting sqref="I53:Q53">
    <cfRule type="expression" dxfId="2060" priority="23">
      <formula>$S$53="сыграна"</formula>
    </cfRule>
  </conditionalFormatting>
  <conditionalFormatting sqref="I54:Q54">
    <cfRule type="expression" dxfId="2059" priority="24">
      <formula>$S$54="сыграна"</formula>
    </cfRule>
  </conditionalFormatting>
  <conditionalFormatting sqref="I55:Q55">
    <cfRule type="expression" dxfId="2058" priority="25">
      <formula>$S$55="сыграна"</formula>
    </cfRule>
  </conditionalFormatting>
  <conditionalFormatting sqref="I33:R33 P10:P12 L22:L24">
    <cfRule type="expression" dxfId="2057" priority="30">
      <formula>$S$33="встреча играется"</formula>
    </cfRule>
  </conditionalFormatting>
  <conditionalFormatting sqref="I33:R33">
    <cfRule type="expression" dxfId="2056" priority="3">
      <formula>$S$33="сыграна"</formula>
    </cfRule>
  </conditionalFormatting>
  <conditionalFormatting sqref="I34:R34 O13:O15 M19:M21">
    <cfRule type="expression" dxfId="2055" priority="31">
      <formula>$S$34="встреча играется"</formula>
    </cfRule>
  </conditionalFormatting>
  <conditionalFormatting sqref="I34:R34">
    <cfRule type="expression" dxfId="2054" priority="4">
      <formula>$S$34="сыграна"</formula>
    </cfRule>
  </conditionalFormatting>
  <conditionalFormatting sqref="I35:R35 Q7:Q9 K25:K27">
    <cfRule type="expression" dxfId="2053" priority="32">
      <formula>$S$35="встреча играется"</formula>
    </cfRule>
  </conditionalFormatting>
  <conditionalFormatting sqref="I36:R36 R16:R18 N28:N30">
    <cfRule type="expression" dxfId="2052" priority="33">
      <formula>$S$36="встреча играется"</formula>
    </cfRule>
  </conditionalFormatting>
  <conditionalFormatting sqref="I37:R37 O10:O12 L19:L21">
    <cfRule type="expression" dxfId="2051" priority="34">
      <formula>$S$37="встреча играется"</formula>
    </cfRule>
  </conditionalFormatting>
  <conditionalFormatting sqref="I38:R38 P7:P9 K22:K24">
    <cfRule type="expression" dxfId="2050" priority="35">
      <formula>$S$38="встреча играется"</formula>
    </cfRule>
  </conditionalFormatting>
  <conditionalFormatting sqref="I39:R39 R13:R15 M28:M30">
    <cfRule type="expression" dxfId="2049" priority="36">
      <formula>$S$39="встреча играется"</formula>
    </cfRule>
  </conditionalFormatting>
  <conditionalFormatting sqref="I40:R40 Q16:Q18 N25:N27">
    <cfRule type="expression" dxfId="2048" priority="37">
      <formula>$S$40="встреча играется"</formula>
    </cfRule>
  </conditionalFormatting>
  <conditionalFormatting sqref="I41:R41 O7:O9 K19:K21">
    <cfRule type="expression" dxfId="2047" priority="38">
      <formula>$S$41="встреча играется"</formula>
    </cfRule>
  </conditionalFormatting>
  <conditionalFormatting sqref="I42:R42 R10:R12 L28:L30">
    <cfRule type="expression" dxfId="2046" priority="39">
      <formula>$S$42="встреча играется"</formula>
    </cfRule>
  </conditionalFormatting>
  <conditionalFormatting sqref="I43:R43 P16:P18 N22:N24">
    <cfRule type="expression" dxfId="2045" priority="40">
      <formula>$S$43="встреча играется"</formula>
    </cfRule>
  </conditionalFormatting>
  <conditionalFormatting sqref="I44:R44 Q13:Q15 M25:M27">
    <cfRule type="expression" dxfId="2044" priority="41">
      <formula>$S$44="встреча играется"</formula>
    </cfRule>
  </conditionalFormatting>
  <conditionalFormatting sqref="I44:R44">
    <cfRule type="expression" dxfId="2043" priority="14">
      <formula>$S$44="сыграна"</formula>
    </cfRule>
  </conditionalFormatting>
  <conditionalFormatting sqref="I45:R45 R7:R9 K28:K30">
    <cfRule type="expression" dxfId="2042" priority="42">
      <formula>$S$45="встреча играется"</formula>
    </cfRule>
  </conditionalFormatting>
  <conditionalFormatting sqref="I45:R45">
    <cfRule type="expression" dxfId="2041" priority="15">
      <formula>$S$45="сыграна"</formula>
    </cfRule>
  </conditionalFormatting>
  <conditionalFormatting sqref="I46:R46 O16:O18 N19:N21">
    <cfRule type="expression" dxfId="2040" priority="43">
      <formula>$S$46="встреча играется"</formula>
    </cfRule>
  </conditionalFormatting>
  <conditionalFormatting sqref="I47:R47 Q10:Q12 L25:L27">
    <cfRule type="expression" dxfId="2039" priority="44">
      <formula>$S$47="встреча играется"</formula>
    </cfRule>
  </conditionalFormatting>
  <conditionalFormatting sqref="I48:R48 P13:P15 M22:M24">
    <cfRule type="expression" dxfId="2038" priority="45">
      <formula>$S$48="встреча играется"</formula>
    </cfRule>
  </conditionalFormatting>
  <conditionalFormatting sqref="I49:R49 M7:M9 K13:K15">
    <cfRule type="expression" dxfId="2037" priority="46">
      <formula>$S$49="встреча играется"</formula>
    </cfRule>
  </conditionalFormatting>
  <conditionalFormatting sqref="I50:R50 N10:N12 L16:L18">
    <cfRule type="expression" dxfId="2036" priority="47">
      <formula>$S$50="встреча играется"</formula>
    </cfRule>
  </conditionalFormatting>
  <conditionalFormatting sqref="I51:R51 Q19:Q21 O25:O27">
    <cfRule type="expression" dxfId="2035" priority="48">
      <formula>$S$51="встреча играется"</formula>
    </cfRule>
  </conditionalFormatting>
  <conditionalFormatting sqref="I52:R52 R22:R24 P28:P30">
    <cfRule type="expression" dxfId="2034" priority="49">
      <formula>$S$52="встреча играется"</formula>
    </cfRule>
  </conditionalFormatting>
  <conditionalFormatting sqref="I53:R53 N7:N9 K16:K18">
    <cfRule type="expression" dxfId="2033" priority="50">
      <formula>$S$53="встреча играется"</formula>
    </cfRule>
  </conditionalFormatting>
  <conditionalFormatting sqref="I54:R54 M10:M12 L13:L15">
    <cfRule type="expression" dxfId="2032" priority="51">
      <formula>$S$54="встреча играется"</formula>
    </cfRule>
  </conditionalFormatting>
  <conditionalFormatting sqref="I55:R55 Q22:Q24 P25:P27">
    <cfRule type="expression" dxfId="2031" priority="26">
      <formula>$S$55="встреча играется"</formula>
    </cfRule>
  </conditionalFormatting>
  <conditionalFormatting sqref="I56:R56 R19:R21 O28:O30">
    <cfRule type="expression" dxfId="2030" priority="52">
      <formula>$S$56="встреча играется"</formula>
    </cfRule>
  </conditionalFormatting>
  <conditionalFormatting sqref="I56:R56">
    <cfRule type="expression" dxfId="2029" priority="2">
      <formula>$S$56="сыграна"</formula>
    </cfRule>
  </conditionalFormatting>
  <conditionalFormatting sqref="I57:R57 L7:L9 K10:K12">
    <cfRule type="expression" dxfId="2028" priority="53">
      <formula>$S$57="встреча играется"</formula>
    </cfRule>
  </conditionalFormatting>
  <conditionalFormatting sqref="I57:R57">
    <cfRule type="expression" dxfId="2027" priority="1">
      <formula>$S$57="сыграна"</formula>
    </cfRule>
  </conditionalFormatting>
  <conditionalFormatting sqref="I58:R58 N13:N15 M16:M18">
    <cfRule type="expression" dxfId="2026" priority="54">
      <formula>$S$58="встреча играется"</formula>
    </cfRule>
  </conditionalFormatting>
  <conditionalFormatting sqref="I58:R58">
    <cfRule type="expression" dxfId="2025" priority="27">
      <formula>$S$58="сыграна"</formula>
    </cfRule>
  </conditionalFormatting>
  <conditionalFormatting sqref="I59:R59 P19:P21 O22:O24">
    <cfRule type="expression" dxfId="2024" priority="55">
      <formula>$S$59="встреча играется"</formula>
    </cfRule>
  </conditionalFormatting>
  <conditionalFormatting sqref="I59:R59">
    <cfRule type="expression" dxfId="2023" priority="28">
      <formula>$S$59="сыграна"</formula>
    </cfRule>
  </conditionalFormatting>
  <conditionalFormatting sqref="I60:R60 R25:R27 Q28:Q30">
    <cfRule type="expression" dxfId="2022" priority="56">
      <formula>$S$60="встреча играется"</formula>
    </cfRule>
  </conditionalFormatting>
  <conditionalFormatting sqref="I60:R60">
    <cfRule type="expression" dxfId="2021" priority="29">
      <formula>$S$60="сыграна"</formula>
    </cfRule>
  </conditionalFormatting>
  <dataValidations count="1">
    <dataValidation type="list" allowBlank="1" sqref="P33:P60" xr:uid="{00000000-0002-0000-1C00-000000000000}">
      <formula1>С8!Список_счета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369</v>
      </c>
      <c r="E7" s="23"/>
      <c r="F7" s="69"/>
      <c r="G7" s="118">
        <v>1</v>
      </c>
      <c r="H7" s="112"/>
      <c r="I7" s="112"/>
      <c r="J7" s="115" t="s">
        <v>370</v>
      </c>
      <c r="K7" s="144"/>
      <c r="L7" s="24">
        <f>IF(LEFT(P68,1)="L",0,(IF(P68="","",(IF(LEFT(P68,1)&gt;RIGHT(P68,1),2,1)))))</f>
        <v>2</v>
      </c>
      <c r="M7" s="24">
        <f>IF(LEFT(P60,1)="L",0,(IF(P60="","",(IF(LEFT(P60,1)&gt;RIGHT(P60,1),2,1)))))</f>
        <v>1</v>
      </c>
      <c r="N7" s="24">
        <f>IF(RIGHT(P56,1)="L",0,(IF(P56="","",(IF(RIGHT(P56,1)&gt;LEFT(P56,1),2,1)))))</f>
        <v>1</v>
      </c>
      <c r="O7" s="25">
        <f>IF(LEFT(P53,1)="L",0,(IF(P53="","",(IF(LEFT(P53,1)&gt;RIGHT(P53,1),2,1)))))</f>
        <v>1</v>
      </c>
      <c r="P7" s="24">
        <f>IF(RIGHT(P48,1)="L",0,(IF(P48="","",(IF(RIGHT(P48,1)&gt;LEFT(P48,1),2,1)))))</f>
        <v>2</v>
      </c>
      <c r="Q7" s="24">
        <f>IF(LEFT(P45,1)="L",0,(IF(P45="","",(IF(LEFT(P45,1)&gt;RIGHT(P45,1),2,1)))))</f>
        <v>1</v>
      </c>
      <c r="R7" s="24">
        <f>IF(RIGHT(P42,1)="L",0,(IF(P42="","",(IF(RIGHT(P42,1)&gt;LEFT(P42,1),2,1)))))</f>
        <v>1</v>
      </c>
      <c r="S7" s="26">
        <f>IF(LEFT(P39,1)="L",0,(IF(P39="","",(IF(LEFT(P39,1)&gt;RIGHT(P39,1),2,1)))))</f>
        <v>1</v>
      </c>
      <c r="T7" s="90">
        <f>IF((AND(COUNTIF(J7:J33,"&gt;""")&gt;2,COUNTIF(P36:P71,"&gt;""")&gt;0)),SUM(K7,L7,M7,N7,O7,P7,Q7,R7,S7),"")</f>
        <v>10</v>
      </c>
      <c r="U7" s="150"/>
      <c r="V7" s="96" t="s">
        <v>17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371</v>
      </c>
      <c r="E8" s="23"/>
      <c r="F8" s="69"/>
      <c r="G8" s="119"/>
      <c r="H8" s="113"/>
      <c r="I8" s="113"/>
      <c r="J8" s="116"/>
      <c r="K8" s="119"/>
      <c r="L8" s="27" t="str">
        <f>IF(LEFT(P68,1)="W",$M$4&amp;":0(W)",IF(LEFT(P68,1)="L","0:"&amp;$M$4&amp;"(L)",IF(P68="","",P68)))</f>
        <v>3:0</v>
      </c>
      <c r="M8" s="27" t="str">
        <f>IF(LEFT(P60,1)="W",$M$4&amp;":0(W)",IF(LEFT(P60,1)="L","0:"&amp;$M$4&amp;"(L)",IF(P60="","",P60)))</f>
        <v>1:3</v>
      </c>
      <c r="N8" s="28" t="str">
        <f>IF(RIGHT(P56,1)="W",$M$4&amp;":0(W)",IF(RIGHT(P56,1)="L","0:"&amp;$M$4&amp;"(L)",IF(P56="","",RIGHT(P56,1)&amp;":"&amp;LEFT(P56,1))))</f>
        <v>2:3</v>
      </c>
      <c r="O8" s="29" t="str">
        <f>IF(LEFT(P53,1)="W",$M$4&amp;":0(W)",IF(LEFT(P53,1)="L","0:"&amp;$M$4&amp;"(L)",IF(P53="","",P53)))</f>
        <v>0:3</v>
      </c>
      <c r="P8" s="28" t="str">
        <f>IF(RIGHT(P48,1)="W",$M$4&amp;":0(W)",IF(RIGHT(P48,1)="L","0:"&amp;$M$4&amp;"(L)",IF(P48="","",RIGHT(P48,1)&amp;":"&amp;LEFT(P48,1))))</f>
        <v>3:1</v>
      </c>
      <c r="Q8" s="27" t="str">
        <f>IF(LEFT(P45,1)="W",$M$4&amp;":0(W)",IF(LEFT(P45,1)="L","0:"&amp;$M$4&amp;"(L)",IF(P45="","",P45)))</f>
        <v>2:3</v>
      </c>
      <c r="R8" s="28" t="str">
        <f>IF(RIGHT(P42,1)="W",$M$4&amp;":0(W)",IF(RIGHT(P42,1)="L","0:"&amp;$M$4&amp;"(L)",IF(P42="","",RIGHT(P42,1)&amp;":"&amp;LEFT(P42,1))))</f>
        <v>0:3</v>
      </c>
      <c r="S8" s="37" t="str">
        <f>IF(LEFT(P39,1)="W",$M$4&amp;":0(W)",IF(LEFT(P39,1)="L","0:"&amp;$M$4&amp;"(L)",IF(P39="","",P39)))</f>
        <v>0:3</v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372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373</v>
      </c>
      <c r="E10" s="23"/>
      <c r="F10" s="69"/>
      <c r="G10" s="118">
        <v>2</v>
      </c>
      <c r="H10" s="112"/>
      <c r="I10" s="112"/>
      <c r="J10" s="115" t="s">
        <v>374</v>
      </c>
      <c r="K10" s="34">
        <f>IF(RIGHT(P68,1)="L",0,(IF(P68="","",(IF(RIGHT(P68,1)&gt;LEFT(P68,1),2,1)))))</f>
        <v>1</v>
      </c>
      <c r="L10" s="145"/>
      <c r="M10" s="24">
        <f>IF(RIGHT(P64,1)="L",0,(IF(P64="","",(IF(RIGHT(P64,1)&gt;LEFT(P64,1),2,1)))))</f>
        <v>1</v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1</v>
      </c>
      <c r="Q10" s="24">
        <f>IF(RIGHT(P40,1)="L",0,(IF(P40="","",(IF(RIGHT(P40,1)&gt;LEFT(P40,1),2,1)))))</f>
        <v>1</v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1</v>
      </c>
      <c r="T10" s="90">
        <f>IF((AND(COUNTIF(J7:J33,"&gt;""")&gt;2,COUNTIF(P36:P71,"&gt;""")&gt;0)),SUM(K10,L10,M10,N10,O10,P10,Q10,R10,S10),"")</f>
        <v>9</v>
      </c>
      <c r="U10" s="150"/>
      <c r="V10" s="96" t="s">
        <v>224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375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>0:3</v>
      </c>
      <c r="L11" s="94"/>
      <c r="M11" s="28" t="str">
        <f>IF(RIGHT(P64,1)="W",$M$4&amp;":0(W)",IF(RIGHT(P64,1)="L","0:"&amp;$M$4&amp;"(L)",IF(P64="","",RIGHT(P64,1)&amp;":"&amp;LEFT(P64,1))))</f>
        <v>0:3</v>
      </c>
      <c r="N11" s="27" t="str">
        <f>IF(LEFT(P52,1)="W",$M$4&amp;":0(W)",IF(LEFT(P52,1)="L","0:"&amp;$M$4&amp;"(L)",IF(P52="","",P52)))</f>
        <v>0:3</v>
      </c>
      <c r="O11" s="29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0:3</v>
      </c>
      <c r="Q11" s="28" t="str">
        <f>IF(RIGHT(P40,1)="W",$M$4&amp;":0(W)",IF(RIGHT(P40,1)="L","0:"&amp;$M$4&amp;"(L)",IF(P40="","",RIGHT(P40,1)&amp;":"&amp;LEFT(P40,1))))</f>
        <v>1:3</v>
      </c>
      <c r="R11" s="27" t="str">
        <f>IF(LEFT(P37,1)="W",$M$4&amp;":0(W)",IF(LEFT(P37,1)="L","0:"&amp;$M$4&amp;"(L)",IF(P37="","",P37)))</f>
        <v>1:3</v>
      </c>
      <c r="S11" s="30" t="str">
        <f>IF(RIGHT(P58,1)="W",$M$4&amp;":0(W)",IF(RIGHT(P58,1)="L","0:"&amp;$M$4&amp;"(L)",IF(P58="","",RIGHT(P58,1)&amp;":"&amp;LEFT(P58,1))))</f>
        <v>2:3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376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377</v>
      </c>
      <c r="E13" s="23"/>
      <c r="F13" s="69"/>
      <c r="G13" s="118">
        <v>3</v>
      </c>
      <c r="H13" s="112"/>
      <c r="I13" s="112"/>
      <c r="J13" s="115" t="s">
        <v>378</v>
      </c>
      <c r="K13" s="34">
        <f>IF(RIGHT(P60,1)="L",0,(IF(P60="","",(IF(RIGHT(P60,1)&gt;LEFT(P60,1),2,1)))))</f>
        <v>2</v>
      </c>
      <c r="L13" s="24">
        <f>IF(LEFT(P64,1)="L",0,(IF(P64="","",(IF(LEFT(P64,1)&gt;RIGHT(P64,1),2,1)))))</f>
        <v>2</v>
      </c>
      <c r="M13" s="145"/>
      <c r="N13" s="24">
        <f>IF(LEFT(P69,1)="L",0,(IF(P69="","",(IF(LEFT(P69,1)&gt;RIGHT(P69,1),2,1)))))</f>
        <v>2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2</v>
      </c>
      <c r="Q13" s="24">
        <f>IF(LEFT(P36,1)="L",0,(IF(P36="","",(IF(LEFT(P36,1)&gt;RIGHT(P36,1),2,1)))))</f>
        <v>2</v>
      </c>
      <c r="R13" s="24">
        <f>IF(LEFT(P54,1)="L",0,(IF(P54="","",(IF(LEFT(P54,1)&gt;RIGHT(P54,1),2,1)))))</f>
        <v>1</v>
      </c>
      <c r="S13" s="26">
        <f>IF(RIGHT(P50,1)="L",0,(IF(P50="","",(IF(RIGHT(P50,1)&gt;LEFT(P50,1),2,1)))))</f>
        <v>1</v>
      </c>
      <c r="T13" s="90">
        <f>IF((AND(COUNTIF(J7:J33,"&gt;""")&gt;2,COUNTIF(P36:P71,"&gt;""")&gt;0)),SUM(K13,L13,M13,N13,O13,P13,Q13,R13,S13),"")</f>
        <v>13</v>
      </c>
      <c r="U13" s="150"/>
      <c r="V13" s="96" t="s">
        <v>13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379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3:1</v>
      </c>
      <c r="L14" s="27" t="str">
        <f>IF(LEFT(P64,1)="W",$M$4&amp;":0(W)",IF(LEFT(P64,1)="L","0:"&amp;$M$4&amp;"(L)",IF(P64="","",P64)))</f>
        <v>3:0</v>
      </c>
      <c r="M14" s="94"/>
      <c r="N14" s="27" t="str">
        <f>IF(LEFT(P69,1)="W",$M$4&amp;":0(W)",IF(LEFT(P69,1)="L","0:"&amp;$M$4&amp;"(L)",IF(P69="","",P69)))</f>
        <v>3:0</v>
      </c>
      <c r="O14" s="36" t="str">
        <f>IF(RIGHT(P57,1)="W",$M$4&amp;":0(W)",IF(RIGHT(P57,1)="L","0:"&amp;$M$4&amp;"(L)",IF(P57="","",RIGHT(P57,1)&amp;":"&amp;LEFT(P57,1))))</f>
        <v>0:3</v>
      </c>
      <c r="P14" s="28" t="str">
        <f>IF(RIGHT(P41,1)="W",$M$4&amp;":0(W)",IF(RIGHT(P41,1)="L","0:"&amp;$M$4&amp;"(L)",IF(P41="","",RIGHT(P41,1)&amp;":"&amp;LEFT(P41,1))))</f>
        <v>3:1</v>
      </c>
      <c r="Q14" s="27" t="str">
        <f>IF(LEFT(P36,1)="W",$M$4&amp;":0(W)",IF(LEFT(P36,1)="L","0:"&amp;$M$4&amp;"(L)",IF(P36="","",P36)))</f>
        <v>3:2</v>
      </c>
      <c r="R14" s="27" t="str">
        <f>IF(LEFT(P54,1)="W",$M$4&amp;":0(W)",IF(LEFT(P54,1)="L","0:"&amp;$M$4&amp;"(L)",IF(P54="","",P54)))</f>
        <v>0:3</v>
      </c>
      <c r="S14" s="30" t="str">
        <f>IF(RIGHT(P50,1)="W",$M$4&amp;":0(W)",IF(RIGHT(P50,1)="L","0:"&amp;$M$4&amp;"(L)",IF(P50="","",RIGHT(P50,1)&amp;":"&amp;LEFT(P50,1))))</f>
        <v>0:3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380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381</v>
      </c>
      <c r="K16" s="34">
        <f>IF(LEFT(P56,1)="L",0,(IF(P56="","",(IF(LEFT(P56,1)&gt;RIGHT(P56,1),2,1)))))</f>
        <v>2</v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1</v>
      </c>
      <c r="N16" s="145"/>
      <c r="O16" s="25">
        <f>IF(RIGHT(P65,1)="L",0,(IF(P65="","",(IF(RIGHT(P65,1)&gt;LEFT(P65,1),2,1)))))</f>
        <v>2</v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1</v>
      </c>
      <c r="S16" s="26">
        <f>IF(LEFT(P47,1)="L",0,(IF(P47="","",(IF(LEFT(P47,1)&gt;RIGHT(P47,1),2,1)))))</f>
        <v>2</v>
      </c>
      <c r="T16" s="90">
        <f>IF((AND(COUNTIF(J7:J33,"&gt;""")&gt;2,COUNTIF(P36:P71,"&gt;""")&gt;0)),SUM(K16,L16,M16,N16,O16,P16,Q16,R16,S16),"")</f>
        <v>14</v>
      </c>
      <c r="U16" s="150"/>
      <c r="V16" s="96" t="s">
        <v>11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40" t="str">
        <f>IF(LEFT(P56,1)="W",$M$4&amp;":0(W)",IF(LEFT(P56,1)="L","0:"&amp;$M$4&amp;"(L)",IF(P56="","",P56)))</f>
        <v>3:2</v>
      </c>
      <c r="L17" s="28" t="str">
        <f>IF(RIGHT(P52,1)="W",$M$4&amp;":0(W)",IF(RIGHT(P52,1)="L","0:"&amp;$M$4&amp;"(L)",IF(P52="","",RIGHT(P52,1)&amp;":"&amp;LEFT(P52,1))))</f>
        <v>3:0</v>
      </c>
      <c r="M17" s="28" t="str">
        <f>IF(RIGHT(P69,1)="W",$M$4&amp;":0(W)",IF(RIGHT(P69,1)="L","0:"&amp;$M$4&amp;"(L)",IF(P69="","",RIGHT(P69,1)&amp;":"&amp;LEFT(P69,1))))</f>
        <v>0:3</v>
      </c>
      <c r="N17" s="94"/>
      <c r="O17" s="36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3:0</v>
      </c>
      <c r="Q17" s="27" t="str">
        <f>IF(LEFT(P62,1)="W",$M$4&amp;":0(W)",IF(LEFT(P62,1)="L","0:"&amp;$M$4&amp;"(L)",IF(P62="","",P62)))</f>
        <v>3:2</v>
      </c>
      <c r="R17" s="28" t="str">
        <f>IF(RIGHT(P51,1)="W",$M$4&amp;":0(W)",IF(RIGHT(P51,1)="L","0:"&amp;$M$4&amp;"(L)",IF(P51="","",RIGHT(P51,1)&amp;":"&amp;LEFT(P51,1))))</f>
        <v>1:3</v>
      </c>
      <c r="S17" s="37" t="str">
        <f>IF(LEFT(P47,1)="W",$M$4&amp;":0(W)",IF(LEFT(P47,1)="L","0:"&amp;$M$4&amp;"(L)",IF(P47="","",P47)))</f>
        <v>3:2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382</v>
      </c>
      <c r="K19" s="34">
        <f>IF(RIGHT(P53,1)="L",0,(IF(P53="","",(IF(RIGHT(P53,1)&gt;LEFT(P53,1),2,1)))))</f>
        <v>2</v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1</v>
      </c>
      <c r="O19" s="146"/>
      <c r="P19" s="24">
        <f>IF(LEFT(P70,1)="L",0,(IF(P70="","",(IF(LEFT(P70,1)&gt;RIGHT(P70,1),2,1)))))</f>
        <v>2</v>
      </c>
      <c r="Q19" s="24">
        <f>IF(RIGHT(P49,1)="L",0,(IF(P49="","",(IF(RIGHT(P49,1)&gt;LEFT(P49,1),2,1)))))</f>
        <v>2</v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2</v>
      </c>
      <c r="T19" s="90">
        <f>IF((AND(COUNTIF(J7:J33,"&gt;""")&gt;2,COUNTIF(P36:P71,"&gt;""")&gt;0)),SUM(K19,L19,M19,N19,O19,P19,Q19,R19,S19),"")</f>
        <v>13</v>
      </c>
      <c r="U19" s="150"/>
      <c r="V19" s="96" t="s">
        <v>12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3:0</v>
      </c>
      <c r="L20" s="28" t="str">
        <f>IF(RIGHT(P61,1)="W",$M$4&amp;":0(W)",IF(RIGHT(P61,1)="L","0:"&amp;$M$4&amp;"(L)",IF(P61="","",RIGHT(P61,1)&amp;":"&amp;LEFT(P61,1))))</f>
        <v>1:3</v>
      </c>
      <c r="M20" s="27" t="str">
        <f>IF(LEFT(P57,1)="W",$M$4&amp;":0(W)",IF(LEFT(P57,1)="L","0:"&amp;$M$4&amp;"(L)",IF(P57="","",P57)))</f>
        <v>3:0</v>
      </c>
      <c r="N20" s="27" t="str">
        <f>IF(LEFT(P65,1)="W",$M$4&amp;":0(W)",IF(LEFT(P65,1)="L","0:"&amp;$M$4&amp;"(L)",IF(P65="","",P65)))</f>
        <v>0:3</v>
      </c>
      <c r="O20" s="147"/>
      <c r="P20" s="27" t="str">
        <f>IF(LEFT(P70,1)="W",$M$4&amp;":0(W)",IF(LEFT(P70,1)="L","0:"&amp;$M$4&amp;"(L)",IF(P70="","",P70)))</f>
        <v>3:1</v>
      </c>
      <c r="Q20" s="28" t="str">
        <f>IF(RIGHT(P49,1)="W",$M$4&amp;":0(W)",IF(RIGHT(P49,1)="L","0:"&amp;$M$4&amp;"(L)",IF(P49="","",RIGHT(P49,1)&amp;":"&amp;LEFT(P49,1))))</f>
        <v>3:1</v>
      </c>
      <c r="R20" s="27" t="str">
        <f>IF(LEFT(P46,1)="W",$M$4&amp;":0(W)",IF(LEFT(P46,1)="L","0:"&amp;$M$4&amp;"(L)",IF(P46="","",P46)))</f>
        <v>2:3</v>
      </c>
      <c r="S20" s="30" t="str">
        <f>IF(RIGHT(P43,1)="W",$M$4&amp;":0(W)",IF(RIGHT(P43,1)="L","0:"&amp;$M$4&amp;"(L)",IF(P43="","",RIGHT(P43,1)&amp;":"&amp;LEFT(P43,1))))</f>
        <v>3:1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383</v>
      </c>
      <c r="K22" s="34">
        <f>IF(LEFT(P48,1)="L",0,(IF(P48="","",(IF(LEFT(P48,1)&gt;RIGHT(P48,1),2,1)))))</f>
        <v>1</v>
      </c>
      <c r="L22" s="24">
        <f>IF(RIGHT(P44,1)="L",0,(IF(P44="","",(IF(RIGHT(P44,1)&gt;LEFT(P44,1),2,1)))))</f>
        <v>2</v>
      </c>
      <c r="M22" s="24">
        <f>IF(LEFT(P41,1)="L",0,(IF(P41="","",(IF(LEFT(P41,1)&gt;RIGHT(P41,1),2,1)))))</f>
        <v>1</v>
      </c>
      <c r="N22" s="24">
        <f>IF(RIGHT(P38,1)="L",0,(IF(P38="","",(IF(RIGHT(P38,1)&gt;LEFT(P38,1),2,1)))))</f>
        <v>1</v>
      </c>
      <c r="O22" s="25">
        <f>IF(RIGHT(P70,1)="L",0,(IF(P70="","",(IF(RIGHT(P70,1)&gt;LEFT(P70,1),2,1)))))</f>
        <v>1</v>
      </c>
      <c r="P22" s="145"/>
      <c r="Q22" s="24">
        <f>IF(RIGHT(P66,1)="L",0,(IF(P66="","",(IF(RIGHT(P66,1)&gt;LEFT(P66,1),2,1)))))</f>
        <v>2</v>
      </c>
      <c r="R22" s="24">
        <f>IF(RIGHT(P59,1)="L",0,(IF(P59="","",(IF(RIGHT(P59,1)&gt;LEFT(P59,1),2,1)))))</f>
        <v>1</v>
      </c>
      <c r="S22" s="26">
        <f>IF(LEFT(P63,1)="L",0,(IF(P63="","",(IF(LEFT(P63,1)&gt;RIGHT(P63,1),2,1)))))</f>
        <v>2</v>
      </c>
      <c r="T22" s="90">
        <f>IF((AND(COUNTIF(J7:J33,"&gt;""")&gt;2,COUNTIF(P36:P71,"&gt;""")&gt;0)),SUM(K22,L22,M22,N22,O22,P22,Q22,R22,S22),"")</f>
        <v>11</v>
      </c>
      <c r="U22" s="150"/>
      <c r="V22" s="96" t="s">
        <v>14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1:3</v>
      </c>
      <c r="L23" s="28" t="str">
        <f>IF(RIGHT(P44,1)="W",$M$4&amp;":0(W)",IF(RIGHT(P44,1)="L","0:"&amp;$M$4&amp;"(L)",IF(P44="","",RIGHT(P44,1)&amp;":"&amp;LEFT(P44,1))))</f>
        <v>3:0</v>
      </c>
      <c r="M23" s="27" t="str">
        <f>IF(LEFT(P41,1)="W",$M$4&amp;":0(W)",IF(LEFT(P41,1)="L","0:"&amp;$M$4&amp;"(L)",IF(P41="","",P41)))</f>
        <v>1:3</v>
      </c>
      <c r="N23" s="28" t="str">
        <f>IF(RIGHT(P38,1)="W",$M$4&amp;":0(W)",IF(RIGHT(P38,1)="L","0:"&amp;$M$4&amp;"(L)",IF(P38="","",RIGHT(P38,1)&amp;":"&amp;LEFT(P38,1))))</f>
        <v>0:3</v>
      </c>
      <c r="O23" s="36" t="str">
        <f>IF(RIGHT(P70,1)="W",$M$4&amp;":0(W)",IF(RIGHT(P70,1)="L","0:"&amp;$M$4&amp;"(L)",IF(P70="","",RIGHT(P70,1)&amp;":"&amp;LEFT(P70,1))))</f>
        <v>1:3</v>
      </c>
      <c r="P23" s="94"/>
      <c r="Q23" s="28" t="str">
        <f>IF(RIGHT(P66,1)="W",$M$4&amp;":0(W)",IF(RIGHT(P66,1)="L","0:"&amp;$M$4&amp;"(L)",IF(P66="","",RIGHT(P66,1)&amp;":"&amp;LEFT(P66,1))))</f>
        <v>3:0</v>
      </c>
      <c r="R23" s="28" t="str">
        <f>IF(RIGHT(P59,1)="W",$M$4&amp;":0(W)",IF(RIGHT(P59,1)="L","0:"&amp;$M$4&amp;"(L)",IF(P59="","",RIGHT(P59,1)&amp;":"&amp;LEFT(P59,1))))</f>
        <v>0:3</v>
      </c>
      <c r="S23" s="37" t="str">
        <f>IF(LEFT(P63,1)="W",$M$4&amp;":0(W)",IF(LEFT(P63,1)="L","0:"&amp;$M$4&amp;"(L)",IF(P63="","",P63)))</f>
        <v>3:2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384</v>
      </c>
      <c r="K25" s="34">
        <f>IF(RIGHT(P45,1)="L",0,(IF(P45="","",(IF(RIGHT(P45,1)&gt;LEFT(P45,1),2,1)))))</f>
        <v>2</v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1</v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1</v>
      </c>
      <c r="Q25" s="145"/>
      <c r="R25" s="24">
        <f>IF(LEFT(P71,1)="L",0,(IF(P71="","",(IF(LEFT(P71,1)&gt;RIGHT(P71,1),2,1)))))</f>
        <v>1</v>
      </c>
      <c r="S25" s="26">
        <f>IF(LEFT(P55,1)="L",0,(IF(P55="","",(IF(LEFT(P55,1)&gt;RIGHT(P55,1),2,1)))))</f>
        <v>2</v>
      </c>
      <c r="T25" s="90">
        <f>IF((AND(COUNTIF(J7:J33,"&gt;""")&gt;2,COUNTIF(P36:P71,"&gt;""")&gt;0)),SUM(K25,L25,M25,N25,O25,P25,Q25,R25,S25),"")</f>
        <v>11</v>
      </c>
      <c r="U25" s="150"/>
      <c r="V25" s="96" t="s">
        <v>15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>3:2</v>
      </c>
      <c r="L26" s="27" t="str">
        <f>IF(LEFT(P40,1)="W",$M$4&amp;":0(W)",IF(LEFT(P40,1)="L","0:"&amp;$M$4&amp;"(L)",IF(P40="","",P40)))</f>
        <v>3:1</v>
      </c>
      <c r="M26" s="28" t="str">
        <f>IF(RIGHT(P36,1)="W",$M$4&amp;":0(W)",IF(RIGHT(P36,1)="L","0:"&amp;$M$4&amp;"(L)",IF(P36="","",RIGHT(P36,1)&amp;":"&amp;LEFT(P36,1))))</f>
        <v>2:3</v>
      </c>
      <c r="N26" s="28" t="str">
        <f>IF(RIGHT(P62,1)="W",$M$4&amp;":0(W)",IF(RIGHT(P62,1)="L","0:"&amp;$M$4&amp;"(L)",IF(P62="","",RIGHT(P62,1)&amp;":"&amp;LEFT(P62,1))))</f>
        <v>2:3</v>
      </c>
      <c r="O26" s="29" t="str">
        <f>IF(LEFT(P49,1)="W",$M$4&amp;":0(W)",IF(LEFT(P49,1)="L","0:"&amp;$M$4&amp;"(L)",IF(P49="","",P49)))</f>
        <v>1:3</v>
      </c>
      <c r="P26" s="29" t="str">
        <f>IF(LEFT(P66,1)="W",$M$4&amp;":0(W)",IF(LEFT(P66,1)="L","0:"&amp;$M$4&amp;"(L)",IF(P66="","",P66)))</f>
        <v>0:3</v>
      </c>
      <c r="Q26" s="94"/>
      <c r="R26" s="27" t="str">
        <f>IF(LEFT(P71,1)="W",$M$4&amp;":0(W)",IF(LEFT(P71,1)="L","0:"&amp;$M$4&amp;"(L)",IF(P71="","",P71)))</f>
        <v>1:3</v>
      </c>
      <c r="S26" s="37" t="str">
        <f>IF(LEFT(P55,1)="W",$M$4&amp;":0(W)",IF(LEFT(P55,1)="L","0:"&amp;$M$4&amp;"(L)",IF(P55="","",P55)))</f>
        <v>3:1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385</v>
      </c>
      <c r="K28" s="34">
        <f>IF(LEFT(P42,1)="L",0,(IF(P42="","",(IF(LEFT(P42,1)&gt;RIGHT(P42,1),2,1)))))</f>
        <v>2</v>
      </c>
      <c r="L28" s="24">
        <f>IF(RIGHT(P37,1)="L",0,(IF(P37="","",(IF(RIGHT(P37,1)&gt;LEFT(P37,1),2,1)))))</f>
        <v>2</v>
      </c>
      <c r="M28" s="24">
        <f>IF(RIGHT(P54,1)="L",0,(IF(P54="","",(IF(RIGHT(P54,1)&gt;LEFT(P54,1),2,1)))))</f>
        <v>2</v>
      </c>
      <c r="N28" s="24">
        <f>IF(LEFT(P51,1)="L",0,(IF(P51="","",(IF(LEFT(P51,1)&gt;RIGHT(P51,1),2,1)))))</f>
        <v>2</v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2</v>
      </c>
      <c r="R28" s="145"/>
      <c r="S28" s="26">
        <f>IF(RIGHT(P67,1)="L",0,(IF(P67="","",(IF(RIGHT(P67,1)&gt;LEFT(P67,1),2,1)))))</f>
        <v>2</v>
      </c>
      <c r="T28" s="90">
        <f>IF((AND(COUNTIF(J7:J33,"&gt;""")&gt;2,COUNTIF(P36:P71,"&gt;""")&gt;0)),SUM(K28,L28,M28,N28,O28,P28,Q28,R28,S28),"")</f>
        <v>16</v>
      </c>
      <c r="U28" s="150"/>
      <c r="V28" s="96" t="s">
        <v>10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40" t="str">
        <f>IF(LEFT(P42,1)="W",$M$4&amp;":0(W)",IF(LEFT(P42,1)="L","0:"&amp;$M$4&amp;"(L)",IF(P42="","",P42)))</f>
        <v>3:0</v>
      </c>
      <c r="L29" s="28" t="str">
        <f>IF(RIGHT(P37,1)="W",$M$4&amp;":0(W)",IF(RIGHT(P37,1)="L","0:"&amp;$M$4&amp;"(L)",IF(P37="","",RIGHT(P37,1)&amp;":"&amp;LEFT(P37,1))))</f>
        <v>3:1</v>
      </c>
      <c r="M29" s="28" t="str">
        <f>IF(RIGHT(P54,1)="W",$M$4&amp;":0(W)",IF(RIGHT(P54,1)="L","0:"&amp;$M$4&amp;"(L)",IF(P54="","",RIGHT(P54,1)&amp;":"&amp;LEFT(P54,1))))</f>
        <v>3:0</v>
      </c>
      <c r="N29" s="27" t="str">
        <f>IF(LEFT(P51,1)="W",$M$4&amp;":0(W)",IF(LEFT(P51,1)="L","0:"&amp;$M$4&amp;"(L)",IF(P51="","",P51)))</f>
        <v>3:1</v>
      </c>
      <c r="O29" s="36" t="str">
        <f>IF(RIGHT(P46,1)="W",$M$4&amp;":0(W)",IF(RIGHT(P46,1)="L","0:"&amp;$M$4&amp;"(L)",IF(P46="","",RIGHT(P46,1)&amp;":"&amp;LEFT(P46,1))))</f>
        <v>3:2</v>
      </c>
      <c r="P29" s="29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>3:1</v>
      </c>
      <c r="R29" s="94"/>
      <c r="S29" s="30" t="str">
        <f>IF(RIGHT(P67,1)="W",$M$4&amp;":0(W)",IF(RIGHT(P67,1)="L","0:"&amp;$M$4&amp;"(L)",IF(P67="","",RIGHT(P67,1)&amp;":"&amp;LEFT(P67,1))))</f>
        <v>3:1</v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386</v>
      </c>
      <c r="K31" s="34">
        <f>IF(RIGHT(P39,1)="L",0,(IF(P39="","",(IF(RIGHT(P39,1)&gt;LEFT(P39,1),2,1)))))</f>
        <v>2</v>
      </c>
      <c r="L31" s="24">
        <f>IF(LEFT(P58,1)="L",0,(IF(P58="","",(IF(LEFT(P58,1)&gt;RIGHT(P58,1),2,1)))))</f>
        <v>2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1</v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1</v>
      </c>
      <c r="S31" s="99"/>
      <c r="T31" s="90">
        <f>IF((AND(COUNTIF(J7:J33,"&gt;""")&gt;2,COUNTIF(P36:P71,"&gt;""")&gt;0)),SUM(K31,L31,M31,N31,O31,P31,Q31,R31,S31),"")</f>
        <v>11</v>
      </c>
      <c r="U31" s="150"/>
      <c r="V31" s="96" t="s">
        <v>16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>3:0</v>
      </c>
      <c r="L32" s="27" t="str">
        <f>IF(LEFT(P58,1)="W",$M$4&amp;":0(W)",IF(LEFT(P58,1)="L","0:"&amp;$M$4&amp;"(L)",IF(P58="","",P58)))</f>
        <v>3:2</v>
      </c>
      <c r="M32" s="27" t="str">
        <f>IF(LEFT(P50,1)="W",$M$4&amp;":0(W)",IF(LEFT(P50,1)="L","0:"&amp;$M$4&amp;"(L)",IF(P50="","",P50)))</f>
        <v>3:0</v>
      </c>
      <c r="N32" s="28" t="str">
        <f>IF(RIGHT(P47,1)="W",$M$4&amp;":0(W)",IF(RIGHT(P47,1)="L","0:"&amp;$M$4&amp;"(L)",IF(P47="","",RIGHT(P47,1)&amp;":"&amp;LEFT(P47,1))))</f>
        <v>2:3</v>
      </c>
      <c r="O32" s="29" t="str">
        <f>IF(LEFT(P43,1)="W",$M$4&amp;":0(W)",IF(LEFT(P43,1)="L","0:"&amp;$M$4&amp;"(L)",IF(P43="","",P43)))</f>
        <v>1:3</v>
      </c>
      <c r="P32" s="36" t="str">
        <f>IF(RIGHT(P63,1)="W",$M$4&amp;":0(W)",IF(RIGHT(P63,1)="L","0:"&amp;$M$4&amp;"(L)",IF(P63="","",RIGHT(P63,1)&amp;":"&amp;LEFT(P63,1))))</f>
        <v>2:3</v>
      </c>
      <c r="Q32" s="28" t="str">
        <f>IF(RIGHT(P55,1)="W",$M$4&amp;":0(W)",IF(RIGHT(P55,1)="L","0:"&amp;$M$4&amp;"(L)",IF(P55="","",RIGHT(P55,1)&amp;":"&amp;LEFT(P55,1))))</f>
        <v>1:3</v>
      </c>
      <c r="R32" s="27" t="str">
        <f>IF(LEFT(P67,1)="W",$M$4&amp;":0(W)",IF(LEFT(P67,1)="L","0:"&amp;$M$4&amp;"(L)",IF(P67="","",P67)))</f>
        <v>1:3</v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7</v>
      </c>
      <c r="J36" s="72" t="str">
        <f>IF('C4_2'!Уч3="","",'C4_2'!Уч3)</f>
        <v>Канкетаев Манарбек+</v>
      </c>
      <c r="K36" s="73" t="str">
        <f t="shared" ref="K36:K71" si="0">"-"</f>
        <v>-</v>
      </c>
      <c r="L36" s="154" t="str">
        <f>IF('C4_2'!Уч7="","",'C4_2'!Уч7)</f>
        <v>Бабич Денис+</v>
      </c>
      <c r="M36" s="125"/>
      <c r="N36" s="125"/>
      <c r="O36" s="126"/>
      <c r="P36" s="54" t="s">
        <v>38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22</v>
      </c>
      <c r="J37" s="75" t="str">
        <f>IF('C4_2'!Уч2="","",'C4_2'!Уч2)</f>
        <v>Варченко Валерий+</v>
      </c>
      <c r="K37" s="76" t="str">
        <f t="shared" si="0"/>
        <v>-</v>
      </c>
      <c r="L37" s="155" t="str">
        <f>IF('C4_2'!Уч8="","",'C4_2'!Уч8)</f>
        <v>Мейрам Мунира+</v>
      </c>
      <c r="M37" s="134"/>
      <c r="N37" s="134"/>
      <c r="O37" s="135"/>
      <c r="P37" s="59" t="s">
        <v>41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8</v>
      </c>
      <c r="J38" s="77" t="str">
        <f>IF('C4_2'!Уч4="","",'C4_2'!Уч4)</f>
        <v>Макишев Мырзабек+</v>
      </c>
      <c r="K38" s="78" t="str">
        <f t="shared" si="0"/>
        <v>-</v>
      </c>
      <c r="L38" s="152" t="str">
        <f>IF('C4_2'!Уч6="","",'C4_2'!Уч6)</f>
        <v>Темиргалиев Жомарт+</v>
      </c>
      <c r="M38" s="137"/>
      <c r="N38" s="137"/>
      <c r="O38" s="138"/>
      <c r="P38" s="79" t="s">
        <v>35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>
        <v>8</v>
      </c>
      <c r="J39" s="80" t="str">
        <f>IF('C4_2'!Уч1="","",'C4_2'!Уч1)</f>
        <v>Кожахметова Айгуль+</v>
      </c>
      <c r="K39" s="81" t="str">
        <f t="shared" si="0"/>
        <v>-</v>
      </c>
      <c r="L39" s="153" t="str">
        <f>IF('C4_2'!Уч9="","",'C4_2'!Уч9)</f>
        <v>Адилбеков Адлет+</v>
      </c>
      <c r="M39" s="122"/>
      <c r="N39" s="122"/>
      <c r="O39" s="123"/>
      <c r="P39" s="67" t="s">
        <v>39</v>
      </c>
      <c r="Q39" s="110"/>
      <c r="R39" s="111"/>
      <c r="S39" s="55" t="str">
        <f t="shared" si="1"/>
        <v>сыграна</v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20</v>
      </c>
      <c r="J40" s="72" t="str">
        <f>IF('C4_2'!Уч7="","",'C4_2'!Уч7)</f>
        <v>Бабич Денис+</v>
      </c>
      <c r="K40" s="73" t="str">
        <f t="shared" si="0"/>
        <v>-</v>
      </c>
      <c r="L40" s="154" t="str">
        <f>IF('C4_2'!Уч2="","",'C4_2'!Уч2)</f>
        <v>Варченко Валерий+</v>
      </c>
      <c r="M40" s="125"/>
      <c r="N40" s="125"/>
      <c r="O40" s="126"/>
      <c r="P40" s="54" t="s">
        <v>37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7</v>
      </c>
      <c r="J41" s="75" t="str">
        <f>IF('C4_2'!Уч6="","",'C4_2'!Уч6)</f>
        <v>Темиргалиев Жомарт+</v>
      </c>
      <c r="K41" s="76" t="str">
        <f t="shared" si="0"/>
        <v>-</v>
      </c>
      <c r="L41" s="155" t="str">
        <f>IF('C4_2'!Уч3="","",'C4_2'!Уч3)</f>
        <v>Канкетаев Манарбек+</v>
      </c>
      <c r="M41" s="134"/>
      <c r="N41" s="134"/>
      <c r="O41" s="135"/>
      <c r="P41" s="59" t="s">
        <v>41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>
        <v>8</v>
      </c>
      <c r="J42" s="77" t="str">
        <f>IF('C4_2'!Уч8="","",'C4_2'!Уч8)</f>
        <v>Мейрам Мунира+</v>
      </c>
      <c r="K42" s="78" t="str">
        <f t="shared" si="0"/>
        <v>-</v>
      </c>
      <c r="L42" s="152" t="str">
        <f>IF('C4_2'!Уч1="","",'C4_2'!Уч1)</f>
        <v>Кожахметова Айгуль+</v>
      </c>
      <c r="M42" s="137"/>
      <c r="N42" s="137"/>
      <c r="O42" s="138"/>
      <c r="P42" s="63" t="s">
        <v>35</v>
      </c>
      <c r="Q42" s="108"/>
      <c r="R42" s="109"/>
      <c r="S42" s="55" t="str">
        <f t="shared" si="1"/>
        <v>сыграна</v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8</v>
      </c>
      <c r="J43" s="80" t="str">
        <f>IF('C4_2'!Уч9="","",'C4_2'!Уч9)</f>
        <v>Адилбеков Адлет+</v>
      </c>
      <c r="K43" s="81" t="str">
        <f t="shared" si="0"/>
        <v>-</v>
      </c>
      <c r="L43" s="153" t="str">
        <f>IF('C4_2'!Уч5="","",'C4_2'!Уч5)</f>
        <v>Кеменгер Жансая+</v>
      </c>
      <c r="M43" s="122"/>
      <c r="N43" s="122"/>
      <c r="O43" s="123"/>
      <c r="P43" s="67" t="s">
        <v>41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8</v>
      </c>
      <c r="J44" s="72" t="str">
        <f>IF('C4_2'!Уч2="","",'C4_2'!Уч2)</f>
        <v>Варченко Валерий+</v>
      </c>
      <c r="K44" s="73" t="str">
        <f t="shared" si="0"/>
        <v>-</v>
      </c>
      <c r="L44" s="154" t="str">
        <f>IF('C4_2'!Уч6="","",'C4_2'!Уч6)</f>
        <v>Темиргалиев Жомарт+</v>
      </c>
      <c r="M44" s="125"/>
      <c r="N44" s="125"/>
      <c r="O44" s="126"/>
      <c r="P44" s="54" t="s">
        <v>39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>
        <v>6</v>
      </c>
      <c r="J45" s="75" t="str">
        <f>IF('C4_2'!Уч1="","",'C4_2'!Уч1)</f>
        <v>Кожахметова Айгуль+</v>
      </c>
      <c r="K45" s="76" t="str">
        <f t="shared" si="0"/>
        <v>-</v>
      </c>
      <c r="L45" s="155" t="str">
        <f>IF('C4_2'!Уч7="","",'C4_2'!Уч7)</f>
        <v>Бабич Денис+</v>
      </c>
      <c r="M45" s="134"/>
      <c r="N45" s="134"/>
      <c r="O45" s="135"/>
      <c r="P45" s="59" t="s">
        <v>42</v>
      </c>
      <c r="Q45" s="106"/>
      <c r="R45" s="107"/>
      <c r="S45" s="55" t="str">
        <f t="shared" si="1"/>
        <v>сыграна</v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21</v>
      </c>
      <c r="J46" s="77" t="str">
        <f>IF('C4_2'!Уч5="","",'C4_2'!Уч5)</f>
        <v>Кеменгер Жансая+</v>
      </c>
      <c r="K46" s="78" t="str">
        <f t="shared" si="0"/>
        <v>-</v>
      </c>
      <c r="L46" s="152" t="str">
        <f>IF('C4_2'!Уч8="","",'C4_2'!Уч8)</f>
        <v>Мейрам Мунира+</v>
      </c>
      <c r="M46" s="137"/>
      <c r="N46" s="137"/>
      <c r="O46" s="138"/>
      <c r="P46" s="63" t="s">
        <v>42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7</v>
      </c>
      <c r="J47" s="80" t="str">
        <f>IF('C4_2'!Уч4="","",'C4_2'!Уч4)</f>
        <v>Макишев Мырзабек+</v>
      </c>
      <c r="K47" s="81" t="str">
        <f t="shared" si="0"/>
        <v>-</v>
      </c>
      <c r="L47" s="153" t="str">
        <f>IF('C4_2'!Уч9="","",'C4_2'!Уч9)</f>
        <v>Адилбеков Адлет+</v>
      </c>
      <c r="M47" s="122"/>
      <c r="N47" s="122"/>
      <c r="O47" s="123"/>
      <c r="P47" s="67" t="s">
        <v>38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13</v>
      </c>
      <c r="J48" s="72" t="str">
        <f>IF('C4_2'!Уч6="","",'C4_2'!Уч6)</f>
        <v>Темиргалиев Жомарт+</v>
      </c>
      <c r="K48" s="73" t="str">
        <f t="shared" si="0"/>
        <v>-</v>
      </c>
      <c r="L48" s="154" t="str">
        <f>IF('C4_2'!Уч1="","",'C4_2'!Уч1)</f>
        <v>Кожахметова Айгуль+</v>
      </c>
      <c r="M48" s="125"/>
      <c r="N48" s="125"/>
      <c r="O48" s="126"/>
      <c r="P48" s="54" t="s">
        <v>41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26</v>
      </c>
      <c r="J49" s="75" t="str">
        <f>IF('C4_2'!Уч7="","",'C4_2'!Уч7)</f>
        <v>Бабич Денис+</v>
      </c>
      <c r="K49" s="76" t="str">
        <f t="shared" si="0"/>
        <v>-</v>
      </c>
      <c r="L49" s="155" t="str">
        <f>IF('C4_2'!Уч5="","",'C4_2'!Уч5)</f>
        <v>Кеменгер Жансая+</v>
      </c>
      <c r="M49" s="134"/>
      <c r="N49" s="134"/>
      <c r="O49" s="135"/>
      <c r="P49" s="59" t="s">
        <v>41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21</v>
      </c>
      <c r="J50" s="77" t="str">
        <f>IF('C4_2'!Уч9="","",'C4_2'!Уч9)</f>
        <v>Адилбеков Адлет+</v>
      </c>
      <c r="K50" s="78" t="str">
        <f t="shared" si="0"/>
        <v>-</v>
      </c>
      <c r="L50" s="152" t="str">
        <f>IF('C4_2'!Уч3="","",'C4_2'!Уч3)</f>
        <v>Канкетаев Манарбек+</v>
      </c>
      <c r="M50" s="137"/>
      <c r="N50" s="137"/>
      <c r="O50" s="138"/>
      <c r="P50" s="63" t="s">
        <v>35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11</v>
      </c>
      <c r="J51" s="80" t="str">
        <f>IF('C4_2'!Уч8="","",'C4_2'!Уч8)</f>
        <v>Мейрам Мунира+</v>
      </c>
      <c r="K51" s="81" t="str">
        <f t="shared" si="0"/>
        <v>-</v>
      </c>
      <c r="L51" s="153" t="str">
        <f>IF('C4_2'!Уч4="","",'C4_2'!Уч4)</f>
        <v>Макишев Мырзабек+</v>
      </c>
      <c r="M51" s="122"/>
      <c r="N51" s="122"/>
      <c r="O51" s="123"/>
      <c r="P51" s="67" t="s">
        <v>37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10</v>
      </c>
      <c r="J52" s="72" t="str">
        <f>IF('C4_2'!Уч2="","",'C4_2'!Уч2)</f>
        <v>Варченко Валерий+</v>
      </c>
      <c r="K52" s="73" t="str">
        <f t="shared" si="0"/>
        <v>-</v>
      </c>
      <c r="L52" s="154" t="str">
        <f>IF('C4_2'!Уч4="","",'C4_2'!Уч4)</f>
        <v>Макишев Мырзабек+</v>
      </c>
      <c r="M52" s="125"/>
      <c r="N52" s="125"/>
      <c r="O52" s="126"/>
      <c r="P52" s="54" t="s">
        <v>39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23</v>
      </c>
      <c r="J53" s="75" t="str">
        <f>IF('C4_2'!Уч1="","",'C4_2'!Уч1)</f>
        <v>Кожахметова Айгуль+</v>
      </c>
      <c r="K53" s="76" t="str">
        <f t="shared" si="0"/>
        <v>-</v>
      </c>
      <c r="L53" s="155" t="str">
        <f>IF('C4_2'!Уч5="","",'C4_2'!Уч5)</f>
        <v>Кеменгер Жансая+</v>
      </c>
      <c r="M53" s="134"/>
      <c r="N53" s="134"/>
      <c r="O53" s="135"/>
      <c r="P53" s="59" t="s">
        <v>39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>
        <v>11</v>
      </c>
      <c r="J54" s="77" t="str">
        <f>IF('C4_2'!Уч3="","",'C4_2'!Уч3)</f>
        <v>Канкетаев Манарбек+</v>
      </c>
      <c r="K54" s="78" t="str">
        <f t="shared" si="0"/>
        <v>-</v>
      </c>
      <c r="L54" s="152" t="str">
        <f>IF('C4_2'!Уч8="","",'C4_2'!Уч8)</f>
        <v>Мейрам Мунира+</v>
      </c>
      <c r="M54" s="137"/>
      <c r="N54" s="137"/>
      <c r="O54" s="138"/>
      <c r="P54" s="63" t="s">
        <v>39</v>
      </c>
      <c r="Q54" s="108"/>
      <c r="R54" s="109"/>
      <c r="S54" s="55" t="str">
        <f t="shared" si="1"/>
        <v>сыграна</v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10</v>
      </c>
      <c r="J55" s="80" t="str">
        <f>IF('C4_2'!Уч7="","",'C4_2'!Уч7)</f>
        <v>Бабич Денис+</v>
      </c>
      <c r="K55" s="81" t="str">
        <f t="shared" si="0"/>
        <v>-</v>
      </c>
      <c r="L55" s="153" t="str">
        <f>IF('C4_2'!Уч9="","",'C4_2'!Уч9)</f>
        <v>Адилбеков Адлет+</v>
      </c>
      <c r="M55" s="122"/>
      <c r="N55" s="122"/>
      <c r="O55" s="123"/>
      <c r="P55" s="67" t="s">
        <v>37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>
        <v>28</v>
      </c>
      <c r="J56" s="72" t="str">
        <f>IF('C4_2'!Уч4="","",'C4_2'!Уч4)</f>
        <v>Макишев Мырзабек+</v>
      </c>
      <c r="K56" s="73" t="str">
        <f t="shared" si="0"/>
        <v>-</v>
      </c>
      <c r="L56" s="154" t="str">
        <f>IF('C4_2'!Уч1="","",'C4_2'!Уч1)</f>
        <v>Кожахметова Айгуль+</v>
      </c>
      <c r="M56" s="125"/>
      <c r="N56" s="125"/>
      <c r="O56" s="126"/>
      <c r="P56" s="54" t="s">
        <v>38</v>
      </c>
      <c r="Q56" s="104"/>
      <c r="R56" s="105"/>
      <c r="S56" s="55" t="str">
        <f t="shared" si="1"/>
        <v>сыграна</v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13</v>
      </c>
      <c r="J57" s="75" t="str">
        <f>IF('C4_2'!Уч5="","",'C4_2'!Уч5)</f>
        <v>Кеменгер Жансая+</v>
      </c>
      <c r="K57" s="76" t="str">
        <f t="shared" si="0"/>
        <v>-</v>
      </c>
      <c r="L57" s="155" t="str">
        <f>IF('C4_2'!Уч3="","",'C4_2'!Уч3)</f>
        <v>Канкетаев Манарбек+</v>
      </c>
      <c r="M57" s="134"/>
      <c r="N57" s="134"/>
      <c r="O57" s="135"/>
      <c r="P57" s="59" t="s">
        <v>35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22</v>
      </c>
      <c r="J58" s="77" t="str">
        <f>IF('C4_2'!Уч9="","",'C4_2'!Уч9)</f>
        <v>Адилбеков Адлет+</v>
      </c>
      <c r="K58" s="78" t="str">
        <f t="shared" si="0"/>
        <v>-</v>
      </c>
      <c r="L58" s="152" t="str">
        <f>IF('C4_2'!Уч2="","",'C4_2'!Уч2)</f>
        <v>Варченко Валерий+</v>
      </c>
      <c r="M58" s="137"/>
      <c r="N58" s="137"/>
      <c r="O58" s="138"/>
      <c r="P58" s="63" t="s">
        <v>38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13</v>
      </c>
      <c r="J59" s="80" t="str">
        <f>IF('C4_2'!Уч8="","",'C4_2'!Уч8)</f>
        <v>Мейрам Мунира+</v>
      </c>
      <c r="K59" s="81" t="str">
        <f t="shared" si="0"/>
        <v>-</v>
      </c>
      <c r="L59" s="153" t="str">
        <f>IF('C4_2'!Уч6="","",'C4_2'!Уч6)</f>
        <v>Темиргалиев Жомарт+</v>
      </c>
      <c r="M59" s="122"/>
      <c r="N59" s="122"/>
      <c r="O59" s="123"/>
      <c r="P59" s="67" t="s">
        <v>35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16</v>
      </c>
      <c r="J60" s="72" t="str">
        <f>IF('C4_2'!Уч1="","",'C4_2'!Уч1)</f>
        <v>Кожахметова Айгуль+</v>
      </c>
      <c r="K60" s="73" t="str">
        <f t="shared" si="0"/>
        <v>-</v>
      </c>
      <c r="L60" s="154" t="str">
        <f>IF('C4_2'!Уч3="","",'C4_2'!Уч3)</f>
        <v>Канкетаев Манарбек+</v>
      </c>
      <c r="M60" s="125"/>
      <c r="N60" s="125"/>
      <c r="O60" s="126"/>
      <c r="P60" s="54" t="s">
        <v>41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20</v>
      </c>
      <c r="J61" s="75" t="str">
        <f>IF('C4_2'!Уч2="","",'C4_2'!Уч2)</f>
        <v>Варченко Валерий+</v>
      </c>
      <c r="K61" s="76" t="str">
        <f t="shared" si="0"/>
        <v>-</v>
      </c>
      <c r="L61" s="155" t="str">
        <f>IF('C4_2'!Уч5="","",'C4_2'!Уч5)</f>
        <v>Кеменгер Жансая+</v>
      </c>
      <c r="M61" s="134"/>
      <c r="N61" s="134"/>
      <c r="O61" s="135"/>
      <c r="P61" s="59" t="s">
        <v>37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26</v>
      </c>
      <c r="J62" s="77" t="str">
        <f>IF('C4_2'!Уч4="","",'C4_2'!Уч4)</f>
        <v>Макишев Мырзабек+</v>
      </c>
      <c r="K62" s="78" t="str">
        <f t="shared" si="0"/>
        <v>-</v>
      </c>
      <c r="L62" s="152" t="str">
        <f>IF('C4_2'!Уч7="","",'C4_2'!Уч7)</f>
        <v>Бабич Денис+</v>
      </c>
      <c r="M62" s="137"/>
      <c r="N62" s="137"/>
      <c r="O62" s="138"/>
      <c r="P62" s="63" t="s">
        <v>38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30</v>
      </c>
      <c r="J63" s="80" t="str">
        <f>IF('C4_2'!Уч6="","",'C4_2'!Уч6)</f>
        <v>Темиргалиев Жомарт+</v>
      </c>
      <c r="K63" s="81" t="str">
        <f t="shared" si="0"/>
        <v>-</v>
      </c>
      <c r="L63" s="153" t="str">
        <f>IF('C4_2'!Уч9="","",'C4_2'!Уч9)</f>
        <v>Адилбеков Адлет+</v>
      </c>
      <c r="M63" s="122"/>
      <c r="N63" s="122"/>
      <c r="O63" s="123"/>
      <c r="P63" s="67" t="s">
        <v>38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25</v>
      </c>
      <c r="J64" s="72" t="str">
        <f>IF('C4_2'!Уч3="","",'C4_2'!Уч3)</f>
        <v>Канкетаев Манарбек+</v>
      </c>
      <c r="K64" s="73" t="str">
        <f t="shared" si="0"/>
        <v>-</v>
      </c>
      <c r="L64" s="154" t="str">
        <f>IF('C4_2'!Уч2="","",'C4_2'!Уч2)</f>
        <v>Варченко Валерий+</v>
      </c>
      <c r="M64" s="125"/>
      <c r="N64" s="125"/>
      <c r="O64" s="126"/>
      <c r="P64" s="54" t="s">
        <v>35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9</v>
      </c>
      <c r="J65" s="75" t="str">
        <f>IF('C4_2'!Уч5="","",'C4_2'!Уч5)</f>
        <v>Кеменгер Жансая+</v>
      </c>
      <c r="K65" s="76" t="str">
        <f t="shared" si="0"/>
        <v>-</v>
      </c>
      <c r="L65" s="155" t="str">
        <f>IF('C4_2'!Уч4="","",'C4_2'!Уч4)</f>
        <v>Макишев Мырзабек+</v>
      </c>
      <c r="M65" s="134"/>
      <c r="N65" s="134"/>
      <c r="O65" s="135"/>
      <c r="P65" s="59" t="s">
        <v>39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26</v>
      </c>
      <c r="J66" s="77" t="str">
        <f>IF('C4_2'!Уч7="","",'C4_2'!Уч7)</f>
        <v>Бабич Денис+</v>
      </c>
      <c r="K66" s="78" t="str">
        <f t="shared" si="0"/>
        <v>-</v>
      </c>
      <c r="L66" s="152" t="str">
        <f>IF('C4_2'!Уч6="","",'C4_2'!Уч6)</f>
        <v>Темиргалиев Жомарт+</v>
      </c>
      <c r="M66" s="137"/>
      <c r="N66" s="137"/>
      <c r="O66" s="138"/>
      <c r="P66" s="63" t="s">
        <v>39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>
        <v>11</v>
      </c>
      <c r="J67" s="80" t="str">
        <f>IF('C4_2'!Уч9="","",'C4_2'!Уч9)</f>
        <v>Адилбеков Адлет+</v>
      </c>
      <c r="K67" s="81" t="str">
        <f t="shared" si="0"/>
        <v>-</v>
      </c>
      <c r="L67" s="153" t="str">
        <f>IF('C4_2'!Уч8="","",'C4_2'!Уч8)</f>
        <v>Мейрам Мунира+</v>
      </c>
      <c r="M67" s="122"/>
      <c r="N67" s="122"/>
      <c r="O67" s="123"/>
      <c r="P67" s="67" t="s">
        <v>41</v>
      </c>
      <c r="Q67" s="110"/>
      <c r="R67" s="111"/>
      <c r="S67" s="55" t="str">
        <f t="shared" si="1"/>
        <v>сыграна</v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>
        <v>30</v>
      </c>
      <c r="J68" s="72" t="str">
        <f>IF('C4_2'!Уч1="","",'C4_2'!Уч1)</f>
        <v>Кожахметова Айгуль+</v>
      </c>
      <c r="K68" s="73" t="str">
        <f t="shared" si="0"/>
        <v>-</v>
      </c>
      <c r="L68" s="154" t="str">
        <f>IF('C4_2'!Уч2="","",'C4_2'!Уч2)</f>
        <v>Варченко Валерий+</v>
      </c>
      <c r="M68" s="125"/>
      <c r="N68" s="125"/>
      <c r="O68" s="126"/>
      <c r="P68" s="54" t="s">
        <v>35</v>
      </c>
      <c r="Q68" s="104"/>
      <c r="R68" s="105"/>
      <c r="S68" s="55" t="str">
        <f t="shared" si="1"/>
        <v>сыграна</v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5</v>
      </c>
      <c r="J69" s="75" t="str">
        <f>IF('C4_2'!Уч3="","",'C4_2'!Уч3)</f>
        <v>Канкетаев Манарбек+</v>
      </c>
      <c r="K69" s="76" t="str">
        <f t="shared" si="0"/>
        <v>-</v>
      </c>
      <c r="L69" s="155" t="str">
        <f>IF('C4_2'!Уч4="","",'C4_2'!Уч4)</f>
        <v>Макишев Мырзабек+</v>
      </c>
      <c r="M69" s="134"/>
      <c r="N69" s="134"/>
      <c r="O69" s="135"/>
      <c r="P69" s="59" t="s">
        <v>35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23</v>
      </c>
      <c r="J70" s="77" t="str">
        <f>IF('C4_2'!Уч5="","",'C4_2'!Уч5)</f>
        <v>Кеменгер Жансая+</v>
      </c>
      <c r="K70" s="78" t="str">
        <f t="shared" si="0"/>
        <v>-</v>
      </c>
      <c r="L70" s="152" t="str">
        <f>IF('C4_2'!Уч6="","",'C4_2'!Уч6)</f>
        <v>Темиргалиев Жомарт+</v>
      </c>
      <c r="M70" s="137"/>
      <c r="N70" s="137"/>
      <c r="O70" s="138"/>
      <c r="P70" s="63" t="s">
        <v>37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>
        <v>25</v>
      </c>
      <c r="J71" s="80" t="str">
        <f>IF('C4_2'!Уч7="","",'C4_2'!Уч7)</f>
        <v>Бабич Денис+</v>
      </c>
      <c r="K71" s="81" t="str">
        <f t="shared" si="0"/>
        <v>-</v>
      </c>
      <c r="L71" s="153" t="str">
        <f>IF('C4_2'!Уч8="","",'C4_2'!Уч8)</f>
        <v>Мейрам Мунира+</v>
      </c>
      <c r="M71" s="122"/>
      <c r="N71" s="122"/>
      <c r="O71" s="123"/>
      <c r="P71" s="67" t="s">
        <v>41</v>
      </c>
      <c r="Q71" s="110"/>
      <c r="R71" s="111"/>
      <c r="S71" s="55" t="str">
        <f t="shared" si="1"/>
        <v>сыграна</v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2020" priority="13">
      <formula>$S$36="сыграна"</formula>
    </cfRule>
  </conditionalFormatting>
  <conditionalFormatting sqref="I37:Q37">
    <cfRule type="expression" dxfId="2019" priority="15">
      <formula>$S$37="сыграна"</formula>
    </cfRule>
  </conditionalFormatting>
  <conditionalFormatting sqref="I38:Q38">
    <cfRule type="expression" dxfId="2018" priority="4">
      <formula>$S$38="сыграна"</formula>
    </cfRule>
  </conditionalFormatting>
  <conditionalFormatting sqref="I39:Q39">
    <cfRule type="expression" dxfId="2017" priority="5">
      <formula>$S$39="сыграна"</formula>
    </cfRule>
  </conditionalFormatting>
  <conditionalFormatting sqref="I40:Q40">
    <cfRule type="expression" dxfId="2016" priority="6">
      <formula>$S$40="сыграна"</formula>
    </cfRule>
  </conditionalFormatting>
  <conditionalFormatting sqref="I41:Q41">
    <cfRule type="expression" dxfId="2015" priority="7">
      <formula>$S$41="сыграна"</formula>
    </cfRule>
  </conditionalFormatting>
  <conditionalFormatting sqref="I42:Q42">
    <cfRule type="expression" dxfId="2014" priority="8">
      <formula>$S$42="сыграна"</formula>
    </cfRule>
  </conditionalFormatting>
  <conditionalFormatting sqref="I43:Q43">
    <cfRule type="expression" dxfId="2013" priority="9">
      <formula>$S$43="сыграна"</formula>
    </cfRule>
  </conditionalFormatting>
  <conditionalFormatting sqref="I44:Q44">
    <cfRule type="expression" dxfId="2012" priority="10">
      <formula>$S$44="сыграна"</formula>
    </cfRule>
  </conditionalFormatting>
  <conditionalFormatting sqref="I45:Q45">
    <cfRule type="expression" dxfId="2011" priority="11">
      <formula>$S$45="сыграна"</formula>
    </cfRule>
  </conditionalFormatting>
  <conditionalFormatting sqref="I48:Q48">
    <cfRule type="expression" dxfId="2010" priority="17">
      <formula>$S$48="сыграна"</formula>
    </cfRule>
  </conditionalFormatting>
  <conditionalFormatting sqref="I49:Q49">
    <cfRule type="expression" dxfId="2009" priority="18">
      <formula>$S$49="сыграна"</formula>
    </cfRule>
  </conditionalFormatting>
  <conditionalFormatting sqref="I50:Q50">
    <cfRule type="expression" dxfId="2008" priority="19">
      <formula>$S$50="сыграна"</formula>
    </cfRule>
  </conditionalFormatting>
  <conditionalFormatting sqref="I51:Q51">
    <cfRule type="expression" dxfId="2007" priority="20">
      <formula>$S$51="сыграна"</formula>
    </cfRule>
  </conditionalFormatting>
  <conditionalFormatting sqref="I52:Q52">
    <cfRule type="expression" dxfId="2006" priority="21">
      <formula>$S$52="сыграна"</formula>
    </cfRule>
  </conditionalFormatting>
  <conditionalFormatting sqref="I53:Q53">
    <cfRule type="expression" dxfId="2005" priority="22">
      <formula>$S$53="сыграна"</formula>
    </cfRule>
  </conditionalFormatting>
  <conditionalFormatting sqref="I54:Q54">
    <cfRule type="expression" dxfId="2004" priority="23">
      <formula>$S$54="сыграна"</formula>
    </cfRule>
  </conditionalFormatting>
  <conditionalFormatting sqref="I55:Q55">
    <cfRule type="expression" dxfId="2003" priority="24">
      <formula>$S$55="сыграна"</formula>
    </cfRule>
  </conditionalFormatting>
  <conditionalFormatting sqref="I56:Q56">
    <cfRule type="expression" dxfId="2002" priority="25">
      <formula>$S$56="сыграна"</formula>
    </cfRule>
  </conditionalFormatting>
  <conditionalFormatting sqref="I62:Q62">
    <cfRule type="expression" dxfId="2001" priority="2">
      <formula>$S$62="сыграна"</formula>
    </cfRule>
  </conditionalFormatting>
  <conditionalFormatting sqref="I63:Q63">
    <cfRule type="expression" dxfId="2000" priority="31">
      <formula>$S$63="сыграна"</formula>
    </cfRule>
  </conditionalFormatting>
  <conditionalFormatting sqref="I64:Q64">
    <cfRule type="expression" dxfId="1999" priority="32">
      <formula>$S$64="сыграна"</formula>
    </cfRule>
  </conditionalFormatting>
  <conditionalFormatting sqref="I65:Q65">
    <cfRule type="expression" dxfId="1998" priority="33">
      <formula>$S$65="сыграна"</formula>
    </cfRule>
  </conditionalFormatting>
  <conditionalFormatting sqref="I66:Q66">
    <cfRule type="expression" dxfId="1997" priority="34">
      <formula>$S$66="сыграна"</formula>
    </cfRule>
  </conditionalFormatting>
  <conditionalFormatting sqref="I67:Q67">
    <cfRule type="expression" dxfId="1996" priority="35">
      <formula>$S$67="сыграна"</formula>
    </cfRule>
  </conditionalFormatting>
  <conditionalFormatting sqref="I68:Q68">
    <cfRule type="expression" dxfId="1995" priority="36">
      <formula>$S$68="сыграна"</formula>
    </cfRule>
  </conditionalFormatting>
  <conditionalFormatting sqref="I69:Q69">
    <cfRule type="expression" dxfId="1994" priority="37">
      <formula>$S$69="сыграна"</formula>
    </cfRule>
  </conditionalFormatting>
  <conditionalFormatting sqref="I70:Q70">
    <cfRule type="expression" dxfId="1993" priority="38">
      <formula>$S$70="сыграна"</formula>
    </cfRule>
  </conditionalFormatting>
  <conditionalFormatting sqref="I71:Q71">
    <cfRule type="expression" dxfId="1992" priority="39">
      <formula>$S$71="сыграна"</formula>
    </cfRule>
  </conditionalFormatting>
  <conditionalFormatting sqref="I36:R36 Q13:Q15 M25:M27">
    <cfRule type="expression" dxfId="1991" priority="14">
      <formula>$S$36="встреча играется"</formula>
    </cfRule>
  </conditionalFormatting>
  <conditionalFormatting sqref="I37:R37 R10:R12 L28:L30">
    <cfRule type="expression" dxfId="1990" priority="40">
      <formula>$S$37="встреча играется"</formula>
    </cfRule>
  </conditionalFormatting>
  <conditionalFormatting sqref="I38:R38 P16:P18 N22:N24">
    <cfRule type="expression" dxfId="1989" priority="41">
      <formula>$S$38="встреча играется"</formula>
    </cfRule>
  </conditionalFormatting>
  <conditionalFormatting sqref="I39:R39 S7:S9 K31:K33">
    <cfRule type="expression" dxfId="1988" priority="42">
      <formula>$S$39="встреча играется"</formula>
    </cfRule>
  </conditionalFormatting>
  <conditionalFormatting sqref="I40:R40 Q10:Q12 L25:L27">
    <cfRule type="expression" dxfId="1987" priority="43">
      <formula>$S$40="встреча играется"</formula>
    </cfRule>
  </conditionalFormatting>
  <conditionalFormatting sqref="I41:R41 P13:P15 M22:M24">
    <cfRule type="expression" dxfId="1986" priority="44">
      <formula>$S$41="встреча играется"</formula>
    </cfRule>
  </conditionalFormatting>
  <conditionalFormatting sqref="I42:R42 R7:R9 K28:K30">
    <cfRule type="expression" dxfId="1985" priority="45">
      <formula>$S$42="встреча играется"</formula>
    </cfRule>
  </conditionalFormatting>
  <conditionalFormatting sqref="I43:R43 S19:S21 O31:O33">
    <cfRule type="expression" dxfId="1984" priority="46">
      <formula>$S$43="встреча играется"</formula>
    </cfRule>
  </conditionalFormatting>
  <conditionalFormatting sqref="I44:R44 P10:P12 L22:L24">
    <cfRule type="expression" dxfId="1983" priority="47">
      <formula>$S$44="встреча играется"</formula>
    </cfRule>
  </conditionalFormatting>
  <conditionalFormatting sqref="I45:R45 Q7:Q9 K25:K27">
    <cfRule type="expression" dxfId="1982" priority="48">
      <formula>$S$45="встреча играется"</formula>
    </cfRule>
  </conditionalFormatting>
  <conditionalFormatting sqref="I46:R46 R19:R21 O28:O30">
    <cfRule type="expression" dxfId="1981" priority="49">
      <formula>$S$46="встреча играется"</formula>
    </cfRule>
  </conditionalFormatting>
  <conditionalFormatting sqref="I46:R46">
    <cfRule type="expression" dxfId="1980" priority="16">
      <formula>$S$46="сыграна"</formula>
    </cfRule>
  </conditionalFormatting>
  <conditionalFormatting sqref="I47:R47 S16:S18 N31:N33">
    <cfRule type="expression" dxfId="1979" priority="50">
      <formula>$S$47="встреча играется"</formula>
    </cfRule>
  </conditionalFormatting>
  <conditionalFormatting sqref="I47:R47">
    <cfRule type="expression" dxfId="1978" priority="12">
      <formula>$S$47="сыграна"</formula>
    </cfRule>
  </conditionalFormatting>
  <conditionalFormatting sqref="I48:R48 P7:P9 K22:K24">
    <cfRule type="expression" dxfId="1977" priority="51">
      <formula>$S$48="встреча играется"</formula>
    </cfRule>
  </conditionalFormatting>
  <conditionalFormatting sqref="I49:R49 Q19:Q21 O25:O27">
    <cfRule type="expression" dxfId="1976" priority="52">
      <formula>$S$49="встреча играется"</formula>
    </cfRule>
  </conditionalFormatting>
  <conditionalFormatting sqref="I50:R50 S13:S15 M31:M33">
    <cfRule type="expression" dxfId="1975" priority="53">
      <formula>$S$50="встреча играется"</formula>
    </cfRule>
  </conditionalFormatting>
  <conditionalFormatting sqref="I51:R51 R16:R18 N28:N30">
    <cfRule type="expression" dxfId="1974" priority="54">
      <formula>$S$51="встреча играется"</formula>
    </cfRule>
  </conditionalFormatting>
  <conditionalFormatting sqref="I52:R52 N10:N12 L16:L18">
    <cfRule type="expression" dxfId="1973" priority="55">
      <formula>$S$52="встреча играется"</formula>
    </cfRule>
  </conditionalFormatting>
  <conditionalFormatting sqref="I53:R53 O7:O9 K19:K21">
    <cfRule type="expression" dxfId="1972" priority="56">
      <formula>$S$53="встреча играется"</formula>
    </cfRule>
  </conditionalFormatting>
  <conditionalFormatting sqref="I54:R54 R13:R15 M28:M30">
    <cfRule type="expression" dxfId="1971" priority="57">
      <formula>$S$54="встреча играется"</formula>
    </cfRule>
  </conditionalFormatting>
  <conditionalFormatting sqref="I55:R55 S25:S27 Q31:Q33">
    <cfRule type="expression" dxfId="1970" priority="58">
      <formula>$S$55="встреча играется"</formula>
    </cfRule>
  </conditionalFormatting>
  <conditionalFormatting sqref="I56:R56 N7:N9 K16:K18">
    <cfRule type="expression" dxfId="1969" priority="59">
      <formula>$S$56="встреча играется"</formula>
    </cfRule>
  </conditionalFormatting>
  <conditionalFormatting sqref="I57:R57 O13:O15 M19:M21">
    <cfRule type="expression" dxfId="1968" priority="60">
      <formula>$S$57="встреча играется"</formula>
    </cfRule>
  </conditionalFormatting>
  <conditionalFormatting sqref="I57:R57">
    <cfRule type="expression" dxfId="1967" priority="26">
      <formula>$S$57="сыграна"</formula>
    </cfRule>
  </conditionalFormatting>
  <conditionalFormatting sqref="I58:R58 S10:S12 L31:L33">
    <cfRule type="expression" dxfId="1966" priority="61">
      <formula>$S$58="встреча играется"</formula>
    </cfRule>
  </conditionalFormatting>
  <conditionalFormatting sqref="I58:R58">
    <cfRule type="expression" dxfId="1965" priority="27">
      <formula>$S$58="сыграна"</formula>
    </cfRule>
  </conditionalFormatting>
  <conditionalFormatting sqref="I59:R59 R22:R24 P28:P30">
    <cfRule type="expression" dxfId="1964" priority="62">
      <formula>$S$59="встреча играется"</formula>
    </cfRule>
  </conditionalFormatting>
  <conditionalFormatting sqref="I59:R59">
    <cfRule type="expression" dxfId="1963" priority="28">
      <formula>$S$59="сыграна"</formula>
    </cfRule>
  </conditionalFormatting>
  <conditionalFormatting sqref="I60:R60 M7:M9 K13:K15">
    <cfRule type="expression" dxfId="1962" priority="63">
      <formula>$S$60="встреча играется"</formula>
    </cfRule>
  </conditionalFormatting>
  <conditionalFormatting sqref="I60:R60">
    <cfRule type="expression" dxfId="1961" priority="29">
      <formula>$S$60="сыграна"</formula>
    </cfRule>
  </conditionalFormatting>
  <conditionalFormatting sqref="I61:R61 O10:O12 L19:L21">
    <cfRule type="expression" dxfId="1960" priority="64">
      <formula>$S$61="встреча играется"</formula>
    </cfRule>
  </conditionalFormatting>
  <conditionalFormatting sqref="I61:R61">
    <cfRule type="expression" dxfId="1959" priority="30">
      <formula>$S$61="сыграна"</formula>
    </cfRule>
  </conditionalFormatting>
  <conditionalFormatting sqref="I62:R62 Q16:Q18 N25:N27">
    <cfRule type="expression" dxfId="1958" priority="3">
      <formula>$S$62="встреча играется"</formula>
    </cfRule>
  </conditionalFormatting>
  <conditionalFormatting sqref="I63:R63 S22:S24 P31:P33">
    <cfRule type="expression" dxfId="1957" priority="65">
      <formula>$S$63="встреча играется"</formula>
    </cfRule>
  </conditionalFormatting>
  <conditionalFormatting sqref="I64:R64 M10:M12 L13:L15">
    <cfRule type="expression" dxfId="1956" priority="66">
      <formula>$S$64="встреча играется"</formula>
    </cfRule>
  </conditionalFormatting>
  <conditionalFormatting sqref="I65:R65 O16:O18 N19:N21">
    <cfRule type="expression" dxfId="1955" priority="67">
      <formula>$S$65="встреча играется"</formula>
    </cfRule>
  </conditionalFormatting>
  <conditionalFormatting sqref="I66:R66 Q22:Q24 P25:P27">
    <cfRule type="expression" dxfId="1954" priority="68">
      <formula>$S$66="встреча играется"</formula>
    </cfRule>
  </conditionalFormatting>
  <conditionalFormatting sqref="I67:R67 S28:S30 R31:R33">
    <cfRule type="expression" dxfId="1953" priority="69">
      <formula>$S$67="встреча играется"</formula>
    </cfRule>
  </conditionalFormatting>
  <conditionalFormatting sqref="I68:R68 L7:L9 K10:K12">
    <cfRule type="expression" dxfId="1952" priority="70">
      <formula>$S$68="встреча играется"</formula>
    </cfRule>
  </conditionalFormatting>
  <conditionalFormatting sqref="I69:R69 N13:N15 M16:M18">
    <cfRule type="expression" dxfId="1951" priority="71">
      <formula>$S$69="встреча играется"</formula>
    </cfRule>
  </conditionalFormatting>
  <conditionalFormatting sqref="I70:R70 P19:P21 O22:O24">
    <cfRule type="expression" dxfId="1950" priority="72">
      <formula>$S$70="встреча играется"</formula>
    </cfRule>
  </conditionalFormatting>
  <conditionalFormatting sqref="I71:R71 R25:R27 Q28:Q30">
    <cfRule type="expression" dxfId="1949" priority="73">
      <formula>$S$71="встреча играется"</formula>
    </cfRule>
  </conditionalFormatting>
  <conditionalFormatting sqref="J7 J10 J13 J16 J19 J22 J25 J28 J31">
    <cfRule type="endsWith" dxfId="1948" priority="1" operator="endsWith" text="+">
      <formula>RIGHT((J7),LEN("+"))=("+")</formula>
    </cfRule>
  </conditionalFormatting>
  <dataValidations count="1">
    <dataValidation type="list" allowBlank="1" sqref="P36:P71" xr:uid="{00000000-0002-0000-1D00-000000000000}">
      <formula1>'C4_2'!Список_счета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387</v>
      </c>
      <c r="E7" s="23"/>
      <c r="F7" s="69"/>
      <c r="G7" s="118">
        <v>1</v>
      </c>
      <c r="H7" s="112"/>
      <c r="I7" s="112"/>
      <c r="J7" s="115" t="s">
        <v>388</v>
      </c>
      <c r="K7" s="144"/>
      <c r="L7" s="24" t="str">
        <f>IF(LEFT(P68,1)="L",0,(IF(P68="","",(IF(LEFT(P68,1)&gt;RIGHT(P68,1),2,1)))))</f>
        <v/>
      </c>
      <c r="M7" s="24">
        <f>IF(LEFT(P60,1)="L",0,(IF(P60="","",(IF(LEFT(P60,1)&gt;RIGHT(P60,1),2,1)))))</f>
        <v>1</v>
      </c>
      <c r="N7" s="24">
        <f>IF(RIGHT(P56,1)="L",0,(IF(P56="","",(IF(RIGHT(P56,1)&gt;LEFT(P56,1),2,1)))))</f>
        <v>2</v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1</v>
      </c>
      <c r="Q7" s="24">
        <f>IF(LEFT(P45,1)="L",0,(IF(P45="","",(IF(LEFT(P45,1)&gt;RIGHT(P45,1),2,1)))))</f>
        <v>1</v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7</v>
      </c>
      <c r="U7" s="150">
        <f>5/5</f>
        <v>1</v>
      </c>
      <c r="V7" s="96" t="s">
        <v>13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389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7" t="str">
        <f>IF(LEFT(P60,1)="W",$M$4&amp;":0(W)",IF(LEFT(P60,1)="L","0:"&amp;$M$4&amp;"(L)",IF(P60="","",P60)))</f>
        <v>1:3</v>
      </c>
      <c r="N8" s="28" t="str">
        <f>IF(RIGHT(P56,1)="W",$M$4&amp;":0(W)",IF(RIGHT(P56,1)="L","0:"&amp;$M$4&amp;"(L)",IF(P56="","",RIGHT(P56,1)&amp;":"&amp;LEFT(P56,1))))</f>
        <v>3:0</v>
      </c>
      <c r="O8" s="29" t="str">
        <f>IF(LEFT(P53,1)="W",$M$4&amp;":0(W)",IF(LEFT(P53,1)="L","0:"&amp;$M$4&amp;"(L)",IF(P53="","",P53)))</f>
        <v>3:2</v>
      </c>
      <c r="P8" s="28" t="str">
        <f>IF(RIGHT(P48,1)="W",$M$4&amp;":0(W)",IF(RIGHT(P48,1)="L","0:"&amp;$M$4&amp;"(L)",IF(P48="","",RIGHT(P48,1)&amp;":"&amp;LEFT(P48,1))))</f>
        <v>1:3</v>
      </c>
      <c r="Q8" s="27" t="str">
        <f>IF(LEFT(P45,1)="W",$M$4&amp;":0(W)",IF(LEFT(P45,1)="L","0:"&amp;$M$4&amp;"(L)",IF(P45="","",P45)))</f>
        <v>2:3</v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390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391</v>
      </c>
      <c r="E10" s="23"/>
      <c r="F10" s="69"/>
      <c r="G10" s="118">
        <v>2</v>
      </c>
      <c r="H10" s="112"/>
      <c r="I10" s="112"/>
      <c r="J10" s="115" t="s">
        <v>392</v>
      </c>
      <c r="K10" s="34" t="str">
        <f>IF(RIGHT(P68,1)="L",0,(IF(P68="","",(IF(RIGHT(P68,1)&gt;LEFT(P68,1),2,1)))))</f>
        <v/>
      </c>
      <c r="L10" s="145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0</v>
      </c>
      <c r="U10" s="150"/>
      <c r="V10" s="96" t="s">
        <v>16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393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6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394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395</v>
      </c>
      <c r="E13" s="23"/>
      <c r="F13" s="69"/>
      <c r="G13" s="118">
        <v>3</v>
      </c>
      <c r="H13" s="112"/>
      <c r="I13" s="112"/>
      <c r="J13" s="115" t="s">
        <v>396</v>
      </c>
      <c r="K13" s="34">
        <f>IF(RIGHT(P60,1)="L",0,(IF(P60="","",(IF(RIGHT(P60,1)&gt;LEFT(P60,1),2,1)))))</f>
        <v>2</v>
      </c>
      <c r="L13" s="24" t="str">
        <f>IF(LEFT(P64,1)="L",0,(IF(P64="","",(IF(LEFT(P64,1)&gt;RIGHT(P64,1),2,1)))))</f>
        <v/>
      </c>
      <c r="M13" s="145"/>
      <c r="N13" s="24">
        <f>IF(LEFT(P69,1)="L",0,(IF(P69="","",(IF(LEFT(P69,1)&gt;RIGHT(P69,1),2,1)))))</f>
        <v>2</v>
      </c>
      <c r="O13" s="25">
        <f>IF(RIGHT(P57,1)="L",0,(IF(P57="","",(IF(RIGHT(P57,1)&gt;LEFT(P57,1),2,1)))))</f>
        <v>2</v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2</v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9</v>
      </c>
      <c r="U13" s="150"/>
      <c r="V13" s="96" t="s">
        <v>11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68" t="s">
        <v>397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3:1</v>
      </c>
      <c r="L14" s="28" t="str">
        <f>IF(LEFT(P64,1)="W",$M$4&amp;":0(W)",IF(LEFT(P64,1)="L","0:"&amp;$M$4&amp;"(L)",IF(P64="","",P64)))</f>
        <v/>
      </c>
      <c r="M14" s="94"/>
      <c r="N14" s="27" t="str">
        <f>IF(LEFT(P69,1)="W",$M$4&amp;":0(W)",IF(LEFT(P69,1)="L","0:"&amp;$M$4&amp;"(L)",IF(P69="","",P69)))</f>
        <v>3:2</v>
      </c>
      <c r="O14" s="36" t="str">
        <f>IF(RIGHT(P57,1)="W",$M$4&amp;":0(W)",IF(RIGHT(P57,1)="L","0:"&amp;$M$4&amp;"(L)",IF(P57="","",RIGHT(P57,1)&amp;":"&amp;LEFT(P57,1))))</f>
        <v>3:1</v>
      </c>
      <c r="P14" s="28" t="str">
        <f>IF(RIGHT(P41,1)="W",$M$4&amp;":0(W)",IF(RIGHT(P41,1)="L","0:"&amp;$M$4&amp;"(L)",IF(P41="","",RIGHT(P41,1)&amp;":"&amp;LEFT(P41,1))))</f>
        <v>1:3</v>
      </c>
      <c r="Q14" s="27" t="str">
        <f>IF(LEFT(P36,1)="W",$M$4&amp;":0(W)",IF(LEFT(P36,1)="L","0:"&amp;$M$4&amp;"(L)",IF(P36="","",P36)))</f>
        <v>3:0</v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398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399</v>
      </c>
      <c r="K16" s="34">
        <f>IF(LEFT(P56,1)="L",0,(IF(P56="","",(IF(LEFT(P56,1)&gt;RIGHT(P56,1),2,1)))))</f>
        <v>1</v>
      </c>
      <c r="L16" s="24" t="str">
        <f>IF(RIGHT(P52,1)="L",0,(IF(P52="","",(IF(RIGHT(P52,1)&gt;LEFT(P52,1),2,1)))))</f>
        <v/>
      </c>
      <c r="M16" s="24">
        <f>IF(RIGHT(P69,1)="L",0,(IF(P69="","",(IF(RIGHT(P69,1)&gt;LEFT(P69,1),2,1)))))</f>
        <v>1</v>
      </c>
      <c r="N16" s="145"/>
      <c r="O16" s="25">
        <f>IF(RIGHT(P65,1)="L",0,(IF(P65="","",(IF(RIGHT(P65,1)&gt;LEFT(P65,1),2,1)))))</f>
        <v>1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2</v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6</v>
      </c>
      <c r="U16" s="150"/>
      <c r="V16" s="96" t="s">
        <v>15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40" t="str">
        <f>IF(LEFT(P56,1)="W",$M$4&amp;":0(W)",IF(LEFT(P56,1)="L","0:"&amp;$M$4&amp;"(L)",IF(P56="","",P56)))</f>
        <v>0:3</v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>2:3</v>
      </c>
      <c r="N17" s="94"/>
      <c r="O17" s="36" t="str">
        <f>IF(RIGHT(P65,1)="W",$M$4&amp;":0(W)",IF(RIGHT(P65,1)="L","0:"&amp;$M$4&amp;"(L)",IF(P65="","",RIGHT(P65,1)&amp;":"&amp;LEFT(P65,1))))</f>
        <v>2:3</v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3:2</v>
      </c>
      <c r="R17" s="28" t="str">
        <f>IF(RIGHT(P51,1)="W",$M$4&amp;":0(W)",IF(RIGHT(P51,1)="L","0:"&amp;$M$4&amp;"(L)",IF(P51="","",RIGHT(P51,1)&amp;":"&amp;LEFT(P51,1))))</f>
        <v/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400</v>
      </c>
      <c r="K19" s="34">
        <f>IF(RIGHT(P53,1)="L",0,(IF(P53="","",(IF(RIGHT(P53,1)&gt;LEFT(P53,1),2,1)))))</f>
        <v>1</v>
      </c>
      <c r="L19" s="24" t="str">
        <f>IF(RIGHT(P61,1)="L",0,(IF(P61="","",(IF(RIGHT(P61,1)&gt;LEFT(P61,1),2,1)))))</f>
        <v/>
      </c>
      <c r="M19" s="24">
        <f>IF(LEFT(P57,1)="L",0,(IF(P57="","",(IF(LEFT(P57,1)&gt;RIGHT(P57,1),2,1)))))</f>
        <v>1</v>
      </c>
      <c r="N19" s="24">
        <f>IF(LEFT(P65,1)="L",0,(IF(P65="","",(IF(LEFT(P65,1)&gt;RIGHT(P65,1),2,1)))))</f>
        <v>2</v>
      </c>
      <c r="O19" s="146"/>
      <c r="P19" s="24">
        <f>IF(LEFT(P70,1)="L",0,(IF(P70="","",(IF(LEFT(P70,1)&gt;RIGHT(P70,1),2,1)))))</f>
        <v>1</v>
      </c>
      <c r="Q19" s="24">
        <f>IF(RIGHT(P49,1)="L",0,(IF(P49="","",(IF(RIGHT(P49,1)&gt;LEFT(P49,1),2,1)))))</f>
        <v>2</v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7</v>
      </c>
      <c r="U19" s="150">
        <f>5/4</f>
        <v>1.25</v>
      </c>
      <c r="V19" s="96" t="s">
        <v>12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2:3</v>
      </c>
      <c r="L20" s="28" t="str">
        <f>IF(RIGHT(P61,1)="W",$M$4&amp;":0(W)",IF(RIGHT(P61,1)="L","0:"&amp;$M$4&amp;"(L)",IF(P61="","",RIGHT(P61,1)&amp;":"&amp;LEFT(P61,1))))</f>
        <v/>
      </c>
      <c r="M20" s="27" t="str">
        <f>IF(LEFT(P57,1)="W",$M$4&amp;":0(W)",IF(LEFT(P57,1)="L","0:"&amp;$M$4&amp;"(L)",IF(P57="","",P57)))</f>
        <v>1:3</v>
      </c>
      <c r="N20" s="27" t="str">
        <f>IF(LEFT(P65,1)="W",$M$4&amp;":0(W)",IF(LEFT(P65,1)="L","0:"&amp;$M$4&amp;"(L)",IF(P65="","",P65)))</f>
        <v>3:2</v>
      </c>
      <c r="O20" s="147"/>
      <c r="P20" s="27" t="str">
        <f>IF(LEFT(P70,1)="W",$M$4&amp;":0(W)",IF(LEFT(P70,1)="L","0:"&amp;$M$4&amp;"(L)",IF(P70="","",P70)))</f>
        <v>1:3</v>
      </c>
      <c r="Q20" s="28" t="str">
        <f>IF(RIGHT(P49,1)="W",$M$4&amp;":0(W)",IF(RIGHT(P49,1)="L","0:"&amp;$M$4&amp;"(L)",IF(P49="","",RIGHT(P49,1)&amp;":"&amp;LEFT(P49,1))))</f>
        <v>3:1</v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401</v>
      </c>
      <c r="K22" s="34">
        <f>IF(LEFT(P48,1)="L",0,(IF(P48="","",(IF(LEFT(P48,1)&gt;RIGHT(P48,1),2,1)))))</f>
        <v>2</v>
      </c>
      <c r="L22" s="24" t="str">
        <f>IF(RIGHT(P44,1)="L",0,(IF(P44="","",(IF(RIGHT(P44,1)&gt;LEFT(P44,1),2,1)))))</f>
        <v/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45"/>
      <c r="Q22" s="24">
        <f>IF(RIGHT(P66,1)="L",0,(IF(P66="","",(IF(RIGHT(P66,1)&gt;LEFT(P66,1),2,1)))))</f>
        <v>1</v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9</v>
      </c>
      <c r="U22" s="150"/>
      <c r="V22" s="96" t="s">
        <v>10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3:1</v>
      </c>
      <c r="L23" s="28" t="str">
        <f>IF(RIGHT(P44,1)="W",$M$4&amp;":0(W)",IF(RIGHT(P44,1)="L","0:"&amp;$M$4&amp;"(L)",IF(P44="","",RIGHT(P44,1)&amp;":"&amp;LEFT(P44,1))))</f>
        <v/>
      </c>
      <c r="M23" s="27" t="str">
        <f>IF(LEFT(P41,1)="W",$M$4&amp;":0(W)",IF(LEFT(P41,1)="L","0:"&amp;$M$4&amp;"(L)",IF(P41="","",P41)))</f>
        <v>3:1</v>
      </c>
      <c r="N23" s="28" t="str">
        <f>IF(RIGHT(P38,1)="W",$M$4&amp;":0(W)",IF(RIGHT(P38,1)="L","0:"&amp;$M$4&amp;"(L)",IF(P38="","",RIGHT(P38,1)&amp;":"&amp;LEFT(P38,1))))</f>
        <v>3:0</v>
      </c>
      <c r="O23" s="36" t="str">
        <f>IF(RIGHT(P70,1)="W",$M$4&amp;":0(W)",IF(RIGHT(P70,1)="L","0:"&amp;$M$4&amp;"(L)",IF(P70="","",RIGHT(P70,1)&amp;":"&amp;LEFT(P70,1))))</f>
        <v>3:1</v>
      </c>
      <c r="P23" s="94"/>
      <c r="Q23" s="28" t="str">
        <f>IF(RIGHT(P66,1)="W",$M$4&amp;":0(W)",IF(RIGHT(P66,1)="L","0:"&amp;$M$4&amp;"(L)",IF(P66="","",RIGHT(P66,1)&amp;":"&amp;LEFT(P66,1))))</f>
        <v>1:3</v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402</v>
      </c>
      <c r="K25" s="34">
        <f>IF(RIGHT(P45,1)="L",0,(IF(P45="","",(IF(RIGHT(P45,1)&gt;LEFT(P45,1),2,1)))))</f>
        <v>2</v>
      </c>
      <c r="L25" s="24" t="str">
        <f>IF(LEFT(P40,1)="L",0,(IF(P40="","",(IF(LEFT(P40,1)&gt;RIGHT(P40,1),2,1)))))</f>
        <v/>
      </c>
      <c r="M25" s="24">
        <f>IF(RIGHT(P36,1)="L",0,(IF(P36="","",(IF(RIGHT(P36,1)&gt;LEFT(P36,1),2,1)))))</f>
        <v>1</v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2</v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7</v>
      </c>
      <c r="U25" s="150">
        <f>4/5</f>
        <v>0.8</v>
      </c>
      <c r="V25" s="96" t="s">
        <v>14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>3:2</v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>0:3</v>
      </c>
      <c r="N26" s="28" t="str">
        <f>IF(RIGHT(P62,1)="W",$M$4&amp;":0(W)",IF(RIGHT(P62,1)="L","0:"&amp;$M$4&amp;"(L)",IF(P62="","",RIGHT(P62,1)&amp;":"&amp;LEFT(P62,1))))</f>
        <v>2:3</v>
      </c>
      <c r="O26" s="29" t="str">
        <f>IF(LEFT(P49,1)="W",$M$4&amp;":0(W)",IF(LEFT(P49,1)="L","0:"&amp;$M$4&amp;"(L)",IF(P49="","",P49)))</f>
        <v>1:3</v>
      </c>
      <c r="P26" s="29" t="str">
        <f>IF(LEFT(P66,1)="W",$M$4&amp;":0(W)",IF(LEFT(P66,1)="L","0:"&amp;$M$4&amp;"(L)",IF(P66="","",P66)))</f>
        <v>3:1</v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 t="s">
        <v>40</v>
      </c>
      <c r="I28" s="112"/>
      <c r="J28" s="115" t="s">
        <v>397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17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398</v>
      </c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0</v>
      </c>
      <c r="U31" s="150"/>
      <c r="V31" s="96" t="s">
        <v>224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5</v>
      </c>
      <c r="J36" s="72" t="str">
        <f>IF('C5_2'!Уч3="","",'C5_2'!Уч3)</f>
        <v>Сердюк Яна+</v>
      </c>
      <c r="K36" s="73" t="str">
        <f t="shared" ref="K36:K71" si="0">"-"</f>
        <v>-</v>
      </c>
      <c r="L36" s="154" t="str">
        <f>IF('C5_2'!Уч7="","",'C5_2'!Уч7)</f>
        <v>Муканов Бауыржан+</v>
      </c>
      <c r="M36" s="125"/>
      <c r="N36" s="125"/>
      <c r="O36" s="126"/>
      <c r="P36" s="54" t="s">
        <v>35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IF('C5_2'!Уч2="","",'C5_2'!Уч2)</f>
        <v>Еремин Иван</v>
      </c>
      <c r="K37" s="76" t="str">
        <f t="shared" si="0"/>
        <v>-</v>
      </c>
      <c r="L37" s="155" t="str">
        <f>IF('C5_2'!Уч8="","",'C5_2'!Уч8)</f>
        <v>Айдарханова Сауле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6</v>
      </c>
      <c r="J38" s="77" t="str">
        <f>IF('C5_2'!Уч4="","",'C5_2'!Уч4)</f>
        <v>Бейсенбаев Елнур+</v>
      </c>
      <c r="K38" s="78" t="str">
        <f t="shared" si="0"/>
        <v>-</v>
      </c>
      <c r="L38" s="152" t="str">
        <f>IF('C5_2'!Уч6="","",'C5_2'!Уч6)</f>
        <v>Рахимжанов Расул+</v>
      </c>
      <c r="M38" s="137"/>
      <c r="N38" s="137"/>
      <c r="O38" s="138"/>
      <c r="P38" s="79" t="s">
        <v>39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IF('C5_2'!Уч1="","",'C5_2'!Уч1)</f>
        <v>Ахметжанова Гульмира+</v>
      </c>
      <c r="K39" s="81" t="str">
        <f t="shared" si="0"/>
        <v>-</v>
      </c>
      <c r="L39" s="153" t="str">
        <f>IF('C5_2'!Уч9="","",'C5_2'!Уч9)</f>
        <v>Рыспеков Арман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IF('C5_2'!Уч7="","",'C5_2'!Уч7)</f>
        <v>Муканов Бауыржан+</v>
      </c>
      <c r="K40" s="73" t="str">
        <f t="shared" si="0"/>
        <v>-</v>
      </c>
      <c r="L40" s="154" t="str">
        <f>IF('C5_2'!Уч2="","",'C5_2'!Уч2)</f>
        <v>Еремин Иван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23</v>
      </c>
      <c r="J41" s="75" t="str">
        <f>IF('C5_2'!Уч6="","",'C5_2'!Уч6)</f>
        <v>Рахимжанов Расул+</v>
      </c>
      <c r="K41" s="76" t="str">
        <f t="shared" si="0"/>
        <v>-</v>
      </c>
      <c r="L41" s="155" t="str">
        <f>IF('C5_2'!Уч3="","",'C5_2'!Уч3)</f>
        <v>Сердюк Яна+</v>
      </c>
      <c r="M41" s="134"/>
      <c r="N41" s="134"/>
      <c r="O41" s="135"/>
      <c r="P41" s="59" t="s">
        <v>37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IF('C5_2'!Уч8="","",'C5_2'!Уч8)</f>
        <v>Айдарханова Сауле</v>
      </c>
      <c r="K42" s="78" t="str">
        <f t="shared" si="0"/>
        <v>-</v>
      </c>
      <c r="L42" s="152" t="str">
        <f>IF('C5_2'!Уч1="","",'C5_2'!Уч1)</f>
        <v>Ахметжанова Гульмира+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IF('C5_2'!Уч9="","",'C5_2'!Уч9)</f>
        <v>Рыспеков Арман</v>
      </c>
      <c r="K43" s="81" t="str">
        <f t="shared" si="0"/>
        <v>-</v>
      </c>
      <c r="L43" s="153" t="str">
        <f>IF('C5_2'!Уч5="","",'C5_2'!Уч5)</f>
        <v>Ербулеков Сагиндык+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IF('C5_2'!Уч2="","",'C5_2'!Уч2)</f>
        <v>Еремин Иван</v>
      </c>
      <c r="K44" s="73" t="str">
        <f t="shared" si="0"/>
        <v>-</v>
      </c>
      <c r="L44" s="154" t="str">
        <f>IF('C5_2'!Уч6="","",'C5_2'!Уч6)</f>
        <v>Рахимжанов Расул+</v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>
        <v>4</v>
      </c>
      <c r="J45" s="75" t="str">
        <f>IF('C5_2'!Уч1="","",'C5_2'!Уч1)</f>
        <v>Ахметжанова Гульмира+</v>
      </c>
      <c r="K45" s="76" t="str">
        <f t="shared" si="0"/>
        <v>-</v>
      </c>
      <c r="L45" s="155" t="str">
        <f>IF('C5_2'!Уч7="","",'C5_2'!Уч7)</f>
        <v>Муканов Бауыржан+</v>
      </c>
      <c r="M45" s="134"/>
      <c r="N45" s="134"/>
      <c r="O45" s="135"/>
      <c r="P45" s="59" t="s">
        <v>42</v>
      </c>
      <c r="Q45" s="106"/>
      <c r="R45" s="107"/>
      <c r="S45" s="55" t="str">
        <f t="shared" si="1"/>
        <v>сыграна</v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IF('C5_2'!Уч5="","",'C5_2'!Уч5)</f>
        <v>Ербулеков Сагиндык+</v>
      </c>
      <c r="K46" s="78" t="str">
        <f t="shared" si="0"/>
        <v>-</v>
      </c>
      <c r="L46" s="152" t="str">
        <f>IF('C5_2'!Уч8="","",'C5_2'!Уч8)</f>
        <v>Айдарханова Сауле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IF('C5_2'!Уч4="","",'C5_2'!Уч4)</f>
        <v>Бейсенбаев Елнур+</v>
      </c>
      <c r="K47" s="81" t="str">
        <f t="shared" si="0"/>
        <v>-</v>
      </c>
      <c r="L47" s="153" t="str">
        <f>IF('C5_2'!Уч9="","",'C5_2'!Уч9)</f>
        <v>Рыспеков Арман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6</v>
      </c>
      <c r="J48" s="72" t="str">
        <f>IF('C5_2'!Уч6="","",'C5_2'!Уч6)</f>
        <v>Рахимжанов Расул+</v>
      </c>
      <c r="K48" s="73" t="str">
        <f t="shared" si="0"/>
        <v>-</v>
      </c>
      <c r="L48" s="154" t="str">
        <f>IF('C5_2'!Уч1="","",'C5_2'!Уч1)</f>
        <v>Ахметжанова Гульмира+</v>
      </c>
      <c r="M48" s="125"/>
      <c r="N48" s="125"/>
      <c r="O48" s="126"/>
      <c r="P48" s="54" t="s">
        <v>37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5</v>
      </c>
      <c r="J49" s="75" t="str">
        <f>IF('C5_2'!Уч7="","",'C5_2'!Уч7)</f>
        <v>Муканов Бауыржан+</v>
      </c>
      <c r="K49" s="76" t="str">
        <f t="shared" si="0"/>
        <v>-</v>
      </c>
      <c r="L49" s="155" t="str">
        <f>IF('C5_2'!Уч5="","",'C5_2'!Уч5)</f>
        <v>Ербулеков Сагиндык+</v>
      </c>
      <c r="M49" s="134"/>
      <c r="N49" s="134"/>
      <c r="O49" s="135"/>
      <c r="P49" s="59" t="s">
        <v>41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IF('C5_2'!Уч9="","",'C5_2'!Уч9)</f>
        <v>Рыспеков Арман</v>
      </c>
      <c r="K50" s="78" t="str">
        <f t="shared" si="0"/>
        <v>-</v>
      </c>
      <c r="L50" s="152" t="str">
        <f>IF('C5_2'!Уч3="","",'C5_2'!Уч3)</f>
        <v>Сердюк Яна+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IF('C5_2'!Уч8="","",'C5_2'!Уч8)</f>
        <v>Айдарханова Сауле</v>
      </c>
      <c r="K51" s="81" t="str">
        <f t="shared" si="0"/>
        <v>-</v>
      </c>
      <c r="L51" s="153" t="str">
        <f>IF('C5_2'!Уч4="","",'C5_2'!Уч4)</f>
        <v>Бейсенбаев Елнур+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/>
      <c r="J52" s="72" t="str">
        <f>IF('C5_2'!Уч2="","",'C5_2'!Уч2)</f>
        <v>Еремин Иван</v>
      </c>
      <c r="K52" s="73" t="str">
        <f t="shared" si="0"/>
        <v>-</v>
      </c>
      <c r="L52" s="154" t="str">
        <f>IF('C5_2'!Уч4="","",'C5_2'!Уч4)</f>
        <v>Бейсенбаев Елнур+</v>
      </c>
      <c r="M52" s="125"/>
      <c r="N52" s="125"/>
      <c r="O52" s="126"/>
      <c r="P52" s="54"/>
      <c r="Q52" s="104"/>
      <c r="R52" s="105"/>
      <c r="S52" s="55" t="str">
        <f t="shared" si="1"/>
        <v/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16</v>
      </c>
      <c r="J53" s="75" t="str">
        <f>IF('C5_2'!Уч1="","",'C5_2'!Уч1)</f>
        <v>Ахметжанова Гульмира+</v>
      </c>
      <c r="K53" s="76" t="str">
        <f t="shared" si="0"/>
        <v>-</v>
      </c>
      <c r="L53" s="155" t="str">
        <f>IF('C5_2'!Уч5="","",'C5_2'!Уч5)</f>
        <v>Ербулеков Сагиндык+</v>
      </c>
      <c r="M53" s="134"/>
      <c r="N53" s="134"/>
      <c r="O53" s="135"/>
      <c r="P53" s="59" t="s">
        <v>38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IF('C5_2'!Уч3="","",'C5_2'!Уч3)</f>
        <v>Сердюк Яна+</v>
      </c>
      <c r="K54" s="78" t="str">
        <f t="shared" si="0"/>
        <v>-</v>
      </c>
      <c r="L54" s="152" t="str">
        <f>IF('C5_2'!Уч8="","",'C5_2'!Уч8)</f>
        <v>Айдарханова Сауле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IF('C5_2'!Уч7="","",'C5_2'!Уч7)</f>
        <v>Муканов Бауыржан+</v>
      </c>
      <c r="K55" s="81" t="str">
        <f t="shared" si="0"/>
        <v>-</v>
      </c>
      <c r="L55" s="153" t="str">
        <f>IF('C5_2'!Уч9="","",'C5_2'!Уч9)</f>
        <v>Рыспеков Арман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>
        <v>32</v>
      </c>
      <c r="J56" s="72" t="str">
        <f>IF('C5_2'!Уч4="","",'C5_2'!Уч4)</f>
        <v>Бейсенбаев Елнур+</v>
      </c>
      <c r="K56" s="73" t="str">
        <f t="shared" si="0"/>
        <v>-</v>
      </c>
      <c r="L56" s="154" t="str">
        <f>IF('C5_2'!Уч1="","",'C5_2'!Уч1)</f>
        <v>Ахметжанова Гульмира+</v>
      </c>
      <c r="M56" s="125"/>
      <c r="N56" s="125"/>
      <c r="O56" s="126"/>
      <c r="P56" s="54" t="s">
        <v>39</v>
      </c>
      <c r="Q56" s="104"/>
      <c r="R56" s="105"/>
      <c r="S56" s="55" t="str">
        <f t="shared" si="1"/>
        <v>сыграна</v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16</v>
      </c>
      <c r="J57" s="75" t="str">
        <f>IF('C5_2'!Уч5="","",'C5_2'!Уч5)</f>
        <v>Ербулеков Сагиндык+</v>
      </c>
      <c r="K57" s="76" t="str">
        <f t="shared" si="0"/>
        <v>-</v>
      </c>
      <c r="L57" s="155" t="str">
        <f>IF('C5_2'!Уч3="","",'C5_2'!Уч3)</f>
        <v>Сердюк Яна+</v>
      </c>
      <c r="M57" s="134"/>
      <c r="N57" s="134"/>
      <c r="O57" s="135"/>
      <c r="P57" s="59" t="s">
        <v>41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IF('C5_2'!Уч9="","",'C5_2'!Уч9)</f>
        <v>Рыспеков Арман</v>
      </c>
      <c r="K58" s="78" t="str">
        <f t="shared" si="0"/>
        <v>-</v>
      </c>
      <c r="L58" s="152" t="str">
        <f>IF('C5_2'!Уч2="","",'C5_2'!Уч2)</f>
        <v>Еремин Иван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IF('C5_2'!Уч8="","",'C5_2'!Уч8)</f>
        <v>Айдарханова Сауле</v>
      </c>
      <c r="K59" s="81" t="str">
        <f t="shared" si="0"/>
        <v>-</v>
      </c>
      <c r="L59" s="153" t="str">
        <f>IF('C5_2'!Уч6="","",'C5_2'!Уч6)</f>
        <v>Рахимжанов Расул+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23</v>
      </c>
      <c r="J60" s="72" t="str">
        <f>IF('C5_2'!Уч1="","",'C5_2'!Уч1)</f>
        <v>Ахметжанова Гульмира+</v>
      </c>
      <c r="K60" s="73" t="str">
        <f t="shared" si="0"/>
        <v>-</v>
      </c>
      <c r="L60" s="154" t="str">
        <f>IF('C5_2'!Уч3="","",'C5_2'!Уч3)</f>
        <v>Сердюк Яна+</v>
      </c>
      <c r="M60" s="125"/>
      <c r="N60" s="125"/>
      <c r="O60" s="126"/>
      <c r="P60" s="54" t="s">
        <v>41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/>
      <c r="J61" s="75" t="str">
        <f>IF('C5_2'!Уч2="","",'C5_2'!Уч2)</f>
        <v>Еремин Иван</v>
      </c>
      <c r="K61" s="76" t="str">
        <f t="shared" si="0"/>
        <v>-</v>
      </c>
      <c r="L61" s="155" t="str">
        <f>IF('C5_2'!Уч5="","",'C5_2'!Уч5)</f>
        <v>Ербулеков Сагиндык+</v>
      </c>
      <c r="M61" s="134"/>
      <c r="N61" s="134"/>
      <c r="O61" s="135"/>
      <c r="P61" s="59"/>
      <c r="Q61" s="106"/>
      <c r="R61" s="107"/>
      <c r="S61" s="55" t="str">
        <f t="shared" si="1"/>
        <v/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32</v>
      </c>
      <c r="J62" s="77" t="str">
        <f>IF('C5_2'!Уч4="","",'C5_2'!Уч4)</f>
        <v>Бейсенбаев Елнур+</v>
      </c>
      <c r="K62" s="78" t="str">
        <f t="shared" si="0"/>
        <v>-</v>
      </c>
      <c r="L62" s="152" t="str">
        <f>IF('C5_2'!Уч7="","",'C5_2'!Уч7)</f>
        <v>Муканов Бауыржан+</v>
      </c>
      <c r="M62" s="137"/>
      <c r="N62" s="137"/>
      <c r="O62" s="138"/>
      <c r="P62" s="63" t="s">
        <v>38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IF('C5_2'!Уч6="","",'C5_2'!Уч6)</f>
        <v>Рахимжанов Расул+</v>
      </c>
      <c r="K63" s="81" t="str">
        <f t="shared" si="0"/>
        <v>-</v>
      </c>
      <c r="L63" s="153" t="str">
        <f>IF('C5_2'!Уч9="","",'C5_2'!Уч9)</f>
        <v>Рыспеков Арман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IF('C5_2'!Уч3="","",'C5_2'!Уч3)</f>
        <v>Сердюк Яна+</v>
      </c>
      <c r="K64" s="73" t="str">
        <f t="shared" si="0"/>
        <v>-</v>
      </c>
      <c r="L64" s="154" t="str">
        <f>IF('C5_2'!Уч2="","",'C5_2'!Уч2)</f>
        <v>Еремин Иван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31</v>
      </c>
      <c r="J65" s="75" t="str">
        <f>IF('C5_2'!Уч5="","",'C5_2'!Уч5)</f>
        <v>Ербулеков Сагиндык+</v>
      </c>
      <c r="K65" s="76" t="str">
        <f t="shared" si="0"/>
        <v>-</v>
      </c>
      <c r="L65" s="155" t="str">
        <f>IF('C5_2'!Уч4="","",'C5_2'!Уч4)</f>
        <v>Бейсенбаев Елнур+</v>
      </c>
      <c r="M65" s="134"/>
      <c r="N65" s="134"/>
      <c r="O65" s="135"/>
      <c r="P65" s="59" t="s">
        <v>38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23</v>
      </c>
      <c r="J66" s="77" t="str">
        <f>IF('C5_2'!Уч7="","",'C5_2'!Уч7)</f>
        <v>Муканов Бауыржан+</v>
      </c>
      <c r="K66" s="78" t="str">
        <f t="shared" si="0"/>
        <v>-</v>
      </c>
      <c r="L66" s="152" t="str">
        <f>IF('C5_2'!Уч6="","",'C5_2'!Уч6)</f>
        <v>Рахимжанов Расул+</v>
      </c>
      <c r="M66" s="137"/>
      <c r="N66" s="137"/>
      <c r="O66" s="138"/>
      <c r="P66" s="63" t="s">
        <v>37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IF('C5_2'!Уч9="","",'C5_2'!Уч9)</f>
        <v>Рыспеков Арман</v>
      </c>
      <c r="K67" s="81" t="str">
        <f t="shared" si="0"/>
        <v>-</v>
      </c>
      <c r="L67" s="153" t="str">
        <f>IF('C5_2'!Уч8="","",'C5_2'!Уч8)</f>
        <v>Айдарханова Сауле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IF('C5_2'!Уч1="","",'C5_2'!Уч1)</f>
        <v>Ахметжанова Гульмира+</v>
      </c>
      <c r="K68" s="73" t="str">
        <f t="shared" si="0"/>
        <v>-</v>
      </c>
      <c r="L68" s="154" t="str">
        <f>IF('C5_2'!Уч2="","",'C5_2'!Уч2)</f>
        <v>Еремин Иван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31</v>
      </c>
      <c r="J69" s="75" t="str">
        <f>IF('C5_2'!Уч3="","",'C5_2'!Уч3)</f>
        <v>Сердюк Яна+</v>
      </c>
      <c r="K69" s="76" t="str">
        <f t="shared" si="0"/>
        <v>-</v>
      </c>
      <c r="L69" s="155" t="str">
        <f>IF('C5_2'!Уч4="","",'C5_2'!Уч4)</f>
        <v>Бейсенбаев Елнур+</v>
      </c>
      <c r="M69" s="134"/>
      <c r="N69" s="134"/>
      <c r="O69" s="135"/>
      <c r="P69" s="59" t="s">
        <v>38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6</v>
      </c>
      <c r="J70" s="77" t="str">
        <f>IF('C5_2'!Уч5="","",'C5_2'!Уч5)</f>
        <v>Ербулеков Сагиндык+</v>
      </c>
      <c r="K70" s="78" t="str">
        <f t="shared" si="0"/>
        <v>-</v>
      </c>
      <c r="L70" s="152" t="str">
        <f>IF('C5_2'!Уч6="","",'C5_2'!Уч6)</f>
        <v>Рахимжанов Расул+</v>
      </c>
      <c r="M70" s="137"/>
      <c r="N70" s="137"/>
      <c r="O70" s="138"/>
      <c r="P70" s="63" t="s">
        <v>41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IF('C5_2'!Уч7="","",'C5_2'!Уч7)</f>
        <v>Муканов Бауыржан+</v>
      </c>
      <c r="K71" s="81" t="str">
        <f t="shared" si="0"/>
        <v>-</v>
      </c>
      <c r="L71" s="153" t="str">
        <f>IF('C5_2'!Уч8="","",'C5_2'!Уч8)</f>
        <v>Айдарханова Сауле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947" priority="13">
      <formula>$S$36="сыграна"</formula>
    </cfRule>
  </conditionalFormatting>
  <conditionalFormatting sqref="I37:Q37">
    <cfRule type="expression" dxfId="1946" priority="15">
      <formula>$S$37="сыграна"</formula>
    </cfRule>
  </conditionalFormatting>
  <conditionalFormatting sqref="I38:Q38">
    <cfRule type="expression" dxfId="1945" priority="4">
      <formula>$S$38="сыграна"</formula>
    </cfRule>
  </conditionalFormatting>
  <conditionalFormatting sqref="I39:Q39">
    <cfRule type="expression" dxfId="1944" priority="5">
      <formula>$S$39="сыграна"</formula>
    </cfRule>
  </conditionalFormatting>
  <conditionalFormatting sqref="I40:Q40">
    <cfRule type="expression" dxfId="1943" priority="6">
      <formula>$S$40="сыграна"</formula>
    </cfRule>
  </conditionalFormatting>
  <conditionalFormatting sqref="I41:Q41">
    <cfRule type="expression" dxfId="1942" priority="7">
      <formula>$S$41="сыграна"</formula>
    </cfRule>
  </conditionalFormatting>
  <conditionalFormatting sqref="I42:Q42">
    <cfRule type="expression" dxfId="1941" priority="8">
      <formula>$S$42="сыграна"</formula>
    </cfRule>
  </conditionalFormatting>
  <conditionalFormatting sqref="I43:Q43">
    <cfRule type="expression" dxfId="1940" priority="9">
      <formula>$S$43="сыграна"</formula>
    </cfRule>
  </conditionalFormatting>
  <conditionalFormatting sqref="I44:Q44">
    <cfRule type="expression" dxfId="1939" priority="10">
      <formula>$S$44="сыграна"</formula>
    </cfRule>
  </conditionalFormatting>
  <conditionalFormatting sqref="I45:Q45">
    <cfRule type="expression" dxfId="1938" priority="11">
      <formula>$S$45="сыграна"</formula>
    </cfRule>
  </conditionalFormatting>
  <conditionalFormatting sqref="I48:Q48">
    <cfRule type="expression" dxfId="1937" priority="17">
      <formula>$S$48="сыграна"</formula>
    </cfRule>
  </conditionalFormatting>
  <conditionalFormatting sqref="I49:Q49">
    <cfRule type="expression" dxfId="1936" priority="18">
      <formula>$S$49="сыграна"</formula>
    </cfRule>
  </conditionalFormatting>
  <conditionalFormatting sqref="I50:Q50">
    <cfRule type="expression" dxfId="1935" priority="19">
      <formula>$S$50="сыграна"</formula>
    </cfRule>
  </conditionalFormatting>
  <conditionalFormatting sqref="I51:Q51">
    <cfRule type="expression" dxfId="1934" priority="20">
      <formula>$S$51="сыграна"</formula>
    </cfRule>
  </conditionalFormatting>
  <conditionalFormatting sqref="I52:Q52">
    <cfRule type="expression" dxfId="1933" priority="21">
      <formula>$S$52="сыграна"</formula>
    </cfRule>
  </conditionalFormatting>
  <conditionalFormatting sqref="I53:Q53">
    <cfRule type="expression" dxfId="1932" priority="22">
      <formula>$S$53="сыграна"</formula>
    </cfRule>
  </conditionalFormatting>
  <conditionalFormatting sqref="I54:Q54">
    <cfRule type="expression" dxfId="1931" priority="23">
      <formula>$S$54="сыграна"</formula>
    </cfRule>
  </conditionalFormatting>
  <conditionalFormatting sqref="I55:Q55">
    <cfRule type="expression" dxfId="1930" priority="24">
      <formula>$S$55="сыграна"</formula>
    </cfRule>
  </conditionalFormatting>
  <conditionalFormatting sqref="I56:Q56">
    <cfRule type="expression" dxfId="1929" priority="25">
      <formula>$S$56="сыграна"</formula>
    </cfRule>
  </conditionalFormatting>
  <conditionalFormatting sqref="I62:Q62">
    <cfRule type="expression" dxfId="1928" priority="2">
      <formula>$S$62="сыграна"</formula>
    </cfRule>
  </conditionalFormatting>
  <conditionalFormatting sqref="I63:Q63">
    <cfRule type="expression" dxfId="1927" priority="31">
      <formula>$S$63="сыграна"</formula>
    </cfRule>
  </conditionalFormatting>
  <conditionalFormatting sqref="I64:Q64">
    <cfRule type="expression" dxfId="1926" priority="32">
      <formula>$S$64="сыграна"</formula>
    </cfRule>
  </conditionalFormatting>
  <conditionalFormatting sqref="I65:Q65">
    <cfRule type="expression" dxfId="1925" priority="33">
      <formula>$S$65="сыграна"</formula>
    </cfRule>
  </conditionalFormatting>
  <conditionalFormatting sqref="I66:Q66">
    <cfRule type="expression" dxfId="1924" priority="34">
      <formula>$S$66="сыграна"</formula>
    </cfRule>
  </conditionalFormatting>
  <conditionalFormatting sqref="I67:Q67">
    <cfRule type="expression" dxfId="1923" priority="35">
      <formula>$S$67="сыграна"</formula>
    </cfRule>
  </conditionalFormatting>
  <conditionalFormatting sqref="I68:Q68">
    <cfRule type="expression" dxfId="1922" priority="36">
      <formula>$S$68="сыграна"</formula>
    </cfRule>
  </conditionalFormatting>
  <conditionalFormatting sqref="I69:Q69">
    <cfRule type="expression" dxfId="1921" priority="37">
      <formula>$S$69="сыграна"</formula>
    </cfRule>
  </conditionalFormatting>
  <conditionalFormatting sqref="I70:Q70">
    <cfRule type="expression" dxfId="1920" priority="38">
      <formula>$S$70="сыграна"</formula>
    </cfRule>
  </conditionalFormatting>
  <conditionalFormatting sqref="I71:Q71">
    <cfRule type="expression" dxfId="1919" priority="39">
      <formula>$S$71="сыграна"</formula>
    </cfRule>
  </conditionalFormatting>
  <conditionalFormatting sqref="I36:R36 Q13:Q15 M25:M27">
    <cfRule type="expression" dxfId="1918" priority="14">
      <formula>$S$36="встреча играется"</formula>
    </cfRule>
  </conditionalFormatting>
  <conditionalFormatting sqref="I37:R37 R10:R12 L28:L30">
    <cfRule type="expression" dxfId="1917" priority="40">
      <formula>$S$37="встреча играется"</formula>
    </cfRule>
  </conditionalFormatting>
  <conditionalFormatting sqref="I38:R38 P16:P18 N22:N24">
    <cfRule type="expression" dxfId="1916" priority="41">
      <formula>$S$38="встреча играется"</formula>
    </cfRule>
  </conditionalFormatting>
  <conditionalFormatting sqref="I39:R39 S7:S9 K31:K33">
    <cfRule type="expression" dxfId="1915" priority="42">
      <formula>$S$39="встреча играется"</formula>
    </cfRule>
  </conditionalFormatting>
  <conditionalFormatting sqref="I40:R40 Q10:Q12 L25:L27">
    <cfRule type="expression" dxfId="1914" priority="43">
      <formula>$S$40="встреча играется"</formula>
    </cfRule>
  </conditionalFormatting>
  <conditionalFormatting sqref="I41:R41 P13:P15 M22:M24">
    <cfRule type="expression" dxfId="1913" priority="44">
      <formula>$S$41="встреча играется"</formula>
    </cfRule>
  </conditionalFormatting>
  <conditionalFormatting sqref="I42:R42 R7:R9 K28:K30">
    <cfRule type="expression" dxfId="1912" priority="45">
      <formula>$S$42="встреча играется"</formula>
    </cfRule>
  </conditionalFormatting>
  <conditionalFormatting sqref="I43:R43 S19:S21 O31:O33">
    <cfRule type="expression" dxfId="1911" priority="46">
      <formula>$S$43="встреча играется"</formula>
    </cfRule>
  </conditionalFormatting>
  <conditionalFormatting sqref="I44:R44 P10:P12 L22:L24">
    <cfRule type="expression" dxfId="1910" priority="47">
      <formula>$S$44="встреча играется"</formula>
    </cfRule>
  </conditionalFormatting>
  <conditionalFormatting sqref="I45:R45 Q7:Q9 K25:K27">
    <cfRule type="expression" dxfId="1909" priority="48">
      <formula>$S$45="встреча играется"</formula>
    </cfRule>
  </conditionalFormatting>
  <conditionalFormatting sqref="I46:R46 R19:R21 O28:O30">
    <cfRule type="expression" dxfId="1908" priority="49">
      <formula>$S$46="встреча играется"</formula>
    </cfRule>
  </conditionalFormatting>
  <conditionalFormatting sqref="I46:R46">
    <cfRule type="expression" dxfId="1907" priority="16">
      <formula>$S$46="сыграна"</formula>
    </cfRule>
  </conditionalFormatting>
  <conditionalFormatting sqref="I47:R47 S16:S18 N31:N33">
    <cfRule type="expression" dxfId="1906" priority="50">
      <formula>$S$47="встреча играется"</formula>
    </cfRule>
  </conditionalFormatting>
  <conditionalFormatting sqref="I47:R47">
    <cfRule type="expression" dxfId="1905" priority="12">
      <formula>$S$47="сыграна"</formula>
    </cfRule>
  </conditionalFormatting>
  <conditionalFormatting sqref="I48:R48 P7:P9 K22:K24">
    <cfRule type="expression" dxfId="1904" priority="51">
      <formula>$S$48="встреча играется"</formula>
    </cfRule>
  </conditionalFormatting>
  <conditionalFormatting sqref="I49:R49 Q19:Q21 O25:O27">
    <cfRule type="expression" dxfId="1903" priority="52">
      <formula>$S$49="встреча играется"</formula>
    </cfRule>
  </conditionalFormatting>
  <conditionalFormatting sqref="I50:R50 S13:S15 M31:M33">
    <cfRule type="expression" dxfId="1902" priority="53">
      <formula>$S$50="встреча играется"</formula>
    </cfRule>
  </conditionalFormatting>
  <conditionalFormatting sqref="I51:R51 R16:R18 N28:N30">
    <cfRule type="expression" dxfId="1901" priority="54">
      <formula>$S$51="встреча играется"</formula>
    </cfRule>
  </conditionalFormatting>
  <conditionalFormatting sqref="I52:R52 N10:N12 L16:L18">
    <cfRule type="expression" dxfId="1900" priority="55">
      <formula>$S$52="встреча играется"</formula>
    </cfRule>
  </conditionalFormatting>
  <conditionalFormatting sqref="I53:R53 O7:O9 K19:K21">
    <cfRule type="expression" dxfId="1899" priority="56">
      <formula>$S$53="встреча играется"</formula>
    </cfRule>
  </conditionalFormatting>
  <conditionalFormatting sqref="I54:R54 R13:R15 M28:M30">
    <cfRule type="expression" dxfId="1898" priority="57">
      <formula>$S$54="встреча играется"</formula>
    </cfRule>
  </conditionalFormatting>
  <conditionalFormatting sqref="I55:R55 S25:S27 Q31:Q33">
    <cfRule type="expression" dxfId="1897" priority="58">
      <formula>$S$55="встреча играется"</formula>
    </cfRule>
  </conditionalFormatting>
  <conditionalFormatting sqref="I56:R56 N7:N9 K16:K18">
    <cfRule type="expression" dxfId="1896" priority="59">
      <formula>$S$56="встреча играется"</formula>
    </cfRule>
  </conditionalFormatting>
  <conditionalFormatting sqref="I57:R57 O13:O15 M19:M21">
    <cfRule type="expression" dxfId="1895" priority="60">
      <formula>$S$57="встреча играется"</formula>
    </cfRule>
  </conditionalFormatting>
  <conditionalFormatting sqref="I57:R57">
    <cfRule type="expression" dxfId="1894" priority="26">
      <formula>$S$57="сыграна"</formula>
    </cfRule>
  </conditionalFormatting>
  <conditionalFormatting sqref="I58:R58 S10:S12 L31:L33">
    <cfRule type="expression" dxfId="1893" priority="61">
      <formula>$S$58="встреча играется"</formula>
    </cfRule>
  </conditionalFormatting>
  <conditionalFormatting sqref="I58:R58">
    <cfRule type="expression" dxfId="1892" priority="27">
      <formula>$S$58="сыграна"</formula>
    </cfRule>
  </conditionalFormatting>
  <conditionalFormatting sqref="I59:R59 R22:R24 P28:P30">
    <cfRule type="expression" dxfId="1891" priority="62">
      <formula>$S$59="встреча играется"</formula>
    </cfRule>
  </conditionalFormatting>
  <conditionalFormatting sqref="I59:R59">
    <cfRule type="expression" dxfId="1890" priority="28">
      <formula>$S$59="сыграна"</formula>
    </cfRule>
  </conditionalFormatting>
  <conditionalFormatting sqref="I60:R60 M7:M9 K13:K15">
    <cfRule type="expression" dxfId="1889" priority="63">
      <formula>$S$60="встреча играется"</formula>
    </cfRule>
  </conditionalFormatting>
  <conditionalFormatting sqref="I60:R60">
    <cfRule type="expression" dxfId="1888" priority="29">
      <formula>$S$60="сыграна"</formula>
    </cfRule>
  </conditionalFormatting>
  <conditionalFormatting sqref="I61:R61 O10:O12 L19:L21">
    <cfRule type="expression" dxfId="1887" priority="64">
      <formula>$S$61="встреча играется"</formula>
    </cfRule>
  </conditionalFormatting>
  <conditionalFormatting sqref="I61:R61">
    <cfRule type="expression" dxfId="1886" priority="30">
      <formula>$S$61="сыграна"</formula>
    </cfRule>
  </conditionalFormatting>
  <conditionalFormatting sqref="I62:R62 Q16:Q18 N25:N27">
    <cfRule type="expression" dxfId="1885" priority="3">
      <formula>$S$62="встреча играется"</formula>
    </cfRule>
  </conditionalFormatting>
  <conditionalFormatting sqref="I63:R63 S22:S24 P31:P33">
    <cfRule type="expression" dxfId="1884" priority="65">
      <formula>$S$63="встреча играется"</formula>
    </cfRule>
  </conditionalFormatting>
  <conditionalFormatting sqref="I64:R64 M10:M12 L13:L15">
    <cfRule type="expression" dxfId="1883" priority="66">
      <formula>$S$64="встреча играется"</formula>
    </cfRule>
  </conditionalFormatting>
  <conditionalFormatting sqref="I65:R65 O16:O18 N19:N21">
    <cfRule type="expression" dxfId="1882" priority="67">
      <formula>$S$65="встреча играется"</formula>
    </cfRule>
  </conditionalFormatting>
  <conditionalFormatting sqref="I66:R66 Q22:Q24 P25:P27">
    <cfRule type="expression" dxfId="1881" priority="68">
      <formula>$S$66="встреча играется"</formula>
    </cfRule>
  </conditionalFormatting>
  <conditionalFormatting sqref="I67:R67 S28:S30 R31:R33">
    <cfRule type="expression" dxfId="1880" priority="69">
      <formula>$S$67="встреча играется"</formula>
    </cfRule>
  </conditionalFormatting>
  <conditionalFormatting sqref="I68:R68 L7:L9 K10:K12">
    <cfRule type="expression" dxfId="1879" priority="70">
      <formula>$S$68="встреча играется"</formula>
    </cfRule>
  </conditionalFormatting>
  <conditionalFormatting sqref="I69:R69 N13:N15 M16:M18">
    <cfRule type="expression" dxfId="1878" priority="71">
      <formula>$S$69="встреча играется"</formula>
    </cfRule>
  </conditionalFormatting>
  <conditionalFormatting sqref="I70:R70 P19:P21 O22:O24">
    <cfRule type="expression" dxfId="1877" priority="72">
      <formula>$S$70="встреча играется"</formula>
    </cfRule>
  </conditionalFormatting>
  <conditionalFormatting sqref="I71:R71 R25:R27 Q28:Q30">
    <cfRule type="expression" dxfId="1876" priority="73">
      <formula>$S$71="встреча играется"</formula>
    </cfRule>
  </conditionalFormatting>
  <conditionalFormatting sqref="J7 J10 J13 J16 J19 J22 J25 J28 J31">
    <cfRule type="endsWith" dxfId="1875" priority="1" operator="endsWith" text="+">
      <formula>RIGHT((J7),LEN("+"))=("+")</formula>
    </cfRule>
  </conditionalFormatting>
  <dataValidations count="1">
    <dataValidation type="list" allowBlank="1" sqref="P36:P71" xr:uid="{00000000-0002-0000-1E00-000000000000}">
      <formula1>'C5_2'!Список_счета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403</v>
      </c>
      <c r="E7" s="23"/>
      <c r="F7" s="69"/>
      <c r="G7" s="118">
        <v>1</v>
      </c>
      <c r="H7" s="112"/>
      <c r="I7" s="112"/>
      <c r="J7" s="115" t="s">
        <v>404</v>
      </c>
      <c r="K7" s="144"/>
      <c r="L7" s="24">
        <f>IF(LEFT(P68,1)="L",0,(IF(P68="","",(IF(LEFT(P68,1)&gt;RIGHT(P68,1),2,1)))))</f>
        <v>1</v>
      </c>
      <c r="M7" s="24">
        <f>IF(LEFT(P60,1)="L",0,(IF(P60="","",(IF(LEFT(P60,1)&gt;RIGHT(P60,1),2,1)))))</f>
        <v>2</v>
      </c>
      <c r="N7" s="24">
        <f>IF(RIGHT(P56,1)="L",0,(IF(P56="","",(IF(RIGHT(P56,1)&gt;LEFT(P56,1),2,1)))))</f>
        <v>2</v>
      </c>
      <c r="O7" s="25">
        <f>IF(LEFT(P53,1)="L",0,(IF(P53="","",(IF(LEFT(P53,1)&gt;RIGHT(P53,1),2,1)))))</f>
        <v>1</v>
      </c>
      <c r="P7" s="24">
        <f>IF(RIGHT(P48,1)="L",0,(IF(P48="","",(IF(RIGHT(P48,1)&gt;LEFT(P48,1),2,1)))))</f>
        <v>2</v>
      </c>
      <c r="Q7" s="24">
        <f>IF(LEFT(P45,1)="L",0,(IF(P45="","",(IF(LEFT(P45,1)&gt;RIGHT(P45,1),2,1)))))</f>
        <v>2</v>
      </c>
      <c r="R7" s="24" t="str">
        <f>IF(RIGHT(P42,1)="L",0,(IF(P42="","",(IF(RIGHT(P42,1)&gt;LEFT(P42,1),2,1)))))</f>
        <v/>
      </c>
      <c r="S7" s="26">
        <f>IF(LEFT(P39,1)="L",0,(IF(P39="","",(IF(LEFT(P39,1)&gt;RIGHT(P39,1),2,1)))))</f>
        <v>1</v>
      </c>
      <c r="T7" s="90">
        <f>IF((AND(COUNTIF(J7:J33,"&gt;""")&gt;2,COUNTIF(P36:P71,"&gt;""")&gt;0)),SUM(K7,L7,M7,N7,O7,P7,Q7,R7,S7),"")</f>
        <v>11</v>
      </c>
      <c r="U7" s="150"/>
      <c r="V7" s="96" t="s">
        <v>13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405</v>
      </c>
      <c r="E8" s="23"/>
      <c r="F8" s="69"/>
      <c r="G8" s="119"/>
      <c r="H8" s="113"/>
      <c r="I8" s="113"/>
      <c r="J8" s="116"/>
      <c r="K8" s="119"/>
      <c r="L8" s="27" t="str">
        <f>IF(LEFT(P68,1)="W",$M$4&amp;":0(W)",IF(LEFT(P68,1)="L","0:"&amp;$M$4&amp;"(L)",IF(P68="","",P68)))</f>
        <v>1:3</v>
      </c>
      <c r="M8" s="27" t="str">
        <f>IF(LEFT(P60,1)="W",$M$4&amp;":0(W)",IF(LEFT(P60,1)="L","0:"&amp;$M$4&amp;"(L)",IF(P60="","",P60)))</f>
        <v>3:0</v>
      </c>
      <c r="N8" s="28" t="str">
        <f>IF(RIGHT(P56,1)="W",$M$4&amp;":0(W)",IF(RIGHT(P56,1)="L","0:"&amp;$M$4&amp;"(L)",IF(P56="","",RIGHT(P56,1)&amp;":"&amp;LEFT(P56,1))))</f>
        <v>3:0</v>
      </c>
      <c r="O8" s="29" t="str">
        <f>IF(LEFT(P53,1)="W",$M$4&amp;":0(W)",IF(LEFT(P53,1)="L","0:"&amp;$M$4&amp;"(L)",IF(P53="","",P53)))</f>
        <v>0:3</v>
      </c>
      <c r="P8" s="28" t="str">
        <f>IF(RIGHT(P48,1)="W",$M$4&amp;":0(W)",IF(RIGHT(P48,1)="L","0:"&amp;$M$4&amp;"(L)",IF(P48="","",RIGHT(P48,1)&amp;":"&amp;LEFT(P48,1))))</f>
        <v>3:0</v>
      </c>
      <c r="Q8" s="27" t="str">
        <f>IF(LEFT(P45,1)="W",$M$4&amp;":0(W)",IF(LEFT(P45,1)="L","0:"&amp;$M$4&amp;"(L)",IF(P45="","",P45)))</f>
        <v>3:1</v>
      </c>
      <c r="R8" s="28" t="str">
        <f>IF(RIGHT(P42,1)="W",$M$4&amp;":0(W)",IF(RIGHT(P42,1)="L","0:"&amp;$M$4&amp;"(L)",IF(P42="","",RIGHT(P42,1)&amp;":"&amp;LEFT(P42,1))))</f>
        <v/>
      </c>
      <c r="S8" s="37" t="str">
        <f>IF(LEFT(P39,1)="W",$M$4&amp;":0(W)",IF(LEFT(P39,1)="L","0:"&amp;$M$4&amp;"(L)",IF(P39="","",P39)))</f>
        <v>1:3</v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406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407</v>
      </c>
      <c r="E10" s="23"/>
      <c r="F10" s="69"/>
      <c r="G10" s="118">
        <v>2</v>
      </c>
      <c r="H10" s="112"/>
      <c r="I10" s="112"/>
      <c r="J10" s="115" t="s">
        <v>408</v>
      </c>
      <c r="K10" s="34">
        <f>IF(RIGHT(P68,1)="L",0,(IF(P68="","",(IF(RIGHT(P68,1)&gt;LEFT(P68,1),2,1)))))</f>
        <v>2</v>
      </c>
      <c r="L10" s="145"/>
      <c r="M10" s="24">
        <f>IF(RIGHT(P64,1)="L",0,(IF(P64="","",(IF(RIGHT(P64,1)&gt;LEFT(P64,1),2,1)))))</f>
        <v>2</v>
      </c>
      <c r="N10" s="24">
        <f>IF(LEFT(P52,1)="L",0,(IF(P52="","",(IF(LEFT(P52,1)&gt;RIGHT(P52,1),2,1)))))</f>
        <v>2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1</v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1</v>
      </c>
      <c r="T10" s="90">
        <f>IF((AND(COUNTIF(J7:J33,"&gt;""")&gt;2,COUNTIF(P36:P71,"&gt;""")&gt;0)),SUM(K10,L10,M10,N10,O10,P10,Q10,R10,S10),"")</f>
        <v>12</v>
      </c>
      <c r="U10" s="150"/>
      <c r="V10" s="96" t="s">
        <v>12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409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>3:1</v>
      </c>
      <c r="L11" s="94"/>
      <c r="M11" s="28" t="str">
        <f>IF(RIGHT(P64,1)="W",$M$4&amp;":0(W)",IF(RIGHT(P64,1)="L","0:"&amp;$M$4&amp;"(L)",IF(P64="","",RIGHT(P64,1)&amp;":"&amp;LEFT(P64,1))))</f>
        <v>3:1</v>
      </c>
      <c r="N11" s="27" t="str">
        <f>IF(LEFT(P52,1)="W",$M$4&amp;":0(W)",IF(LEFT(P52,1)="L","0:"&amp;$M$4&amp;"(L)",IF(P52="","",P52)))</f>
        <v>3:2</v>
      </c>
      <c r="O11" s="29" t="str">
        <f>IF(LEFT(P61,1)="W",$M$4&amp;":0(W)",IF(LEFT(P61,1)="L","0:"&amp;$M$4&amp;"(L)",IF(P61="","",P61)))</f>
        <v>3:2</v>
      </c>
      <c r="P11" s="27" t="str">
        <f>IF(LEFT(P44,1)="W",$M$4&amp;":0(W)",IF(LEFT(P44,1)="L","0:"&amp;$M$4&amp;"(L)",IF(P44="","",P44)))</f>
        <v>3:1</v>
      </c>
      <c r="Q11" s="28" t="str">
        <f>IF(RIGHT(P40,1)="W",$M$4&amp;":0(W)",IF(RIGHT(P40,1)="L","0:"&amp;$M$4&amp;"(L)",IF(P40="","",RIGHT(P40,1)&amp;":"&amp;LEFT(P40,1))))</f>
        <v>1:3</v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>1:3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410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411</v>
      </c>
      <c r="E13" s="23"/>
      <c r="F13" s="69"/>
      <c r="G13" s="118">
        <v>3</v>
      </c>
      <c r="H13" s="112"/>
      <c r="I13" s="112"/>
      <c r="J13" s="115" t="s">
        <v>412</v>
      </c>
      <c r="K13" s="34">
        <f>IF(RIGHT(P60,1)="L",0,(IF(P60="","",(IF(RIGHT(P60,1)&gt;LEFT(P60,1),2,1)))))</f>
        <v>1</v>
      </c>
      <c r="L13" s="24">
        <f>IF(LEFT(P64,1)="L",0,(IF(P64="","",(IF(LEFT(P64,1)&gt;RIGHT(P64,1),2,1)))))</f>
        <v>1</v>
      </c>
      <c r="M13" s="145"/>
      <c r="N13" s="24">
        <f>IF(LEFT(P69,1)="L",0,(IF(P69="","",(IF(LEFT(P69,1)&gt;RIGHT(P69,1),2,1)))))</f>
        <v>2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1</v>
      </c>
      <c r="Q13" s="24">
        <f>IF(LEFT(P36,1)="L",0,(IF(P36="","",(IF(LEFT(P36,1)&gt;RIGHT(P36,1),2,1)))))</f>
        <v>1</v>
      </c>
      <c r="R13" s="24" t="str">
        <f>IF(LEFT(P54,1)="L",0,(IF(P54="","",(IF(LEFT(P54,1)&gt;RIGHT(P54,1),2,1)))))</f>
        <v/>
      </c>
      <c r="S13" s="26">
        <f>IF(RIGHT(P50,1)="L",0,(IF(P50="","",(IF(RIGHT(P50,1)&gt;LEFT(P50,1),2,1)))))</f>
        <v>1</v>
      </c>
      <c r="T13" s="90">
        <f>IF((AND(COUNTIF(J7:J33,"&gt;""")&gt;2,COUNTIF(P36:P71,"&gt;""")&gt;0)),SUM(K13,L13,M13,N13,O13,P13,Q13,R13,S13),"")</f>
        <v>8</v>
      </c>
      <c r="U13" s="150"/>
      <c r="V13" s="96" t="s">
        <v>16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413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0:3</v>
      </c>
      <c r="L14" s="27" t="str">
        <f>IF(LEFT(P64,1)="W",$M$4&amp;":0(W)",IF(LEFT(P64,1)="L","0:"&amp;$M$4&amp;"(L)",IF(P64="","",P64)))</f>
        <v>1:3</v>
      </c>
      <c r="M14" s="94"/>
      <c r="N14" s="27" t="str">
        <f>IF(LEFT(P69,1)="W",$M$4&amp;":0(W)",IF(LEFT(P69,1)="L","0:"&amp;$M$4&amp;"(L)",IF(P69="","",P69)))</f>
        <v>3:1</v>
      </c>
      <c r="O14" s="36" t="str">
        <f>IF(RIGHT(P57,1)="W",$M$4&amp;":0(W)",IF(RIGHT(P57,1)="L","0:"&amp;$M$4&amp;"(L)",IF(P57="","",RIGHT(P57,1)&amp;":"&amp;LEFT(P57,1))))</f>
        <v>2:3</v>
      </c>
      <c r="P14" s="28" t="str">
        <f>IF(RIGHT(P41,1)="W",$M$4&amp;":0(W)",IF(RIGHT(P41,1)="L","0:"&amp;$M$4&amp;"(L)",IF(P41="","",RIGHT(P41,1)&amp;":"&amp;LEFT(P41,1))))</f>
        <v>0:3</v>
      </c>
      <c r="Q14" s="27" t="str">
        <f>IF(LEFT(P36,1)="W",$M$4&amp;":0(W)",IF(LEFT(P36,1)="L","0:"&amp;$M$4&amp;"(L)",IF(P36="","",P36)))</f>
        <v>1:3</v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>0:3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414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415</v>
      </c>
      <c r="K16" s="34">
        <f>IF(LEFT(P56,1)="L",0,(IF(P56="","",(IF(LEFT(P56,1)&gt;RIGHT(P56,1),2,1)))))</f>
        <v>1</v>
      </c>
      <c r="L16" s="24">
        <f>IF(RIGHT(P52,1)="L",0,(IF(P52="","",(IF(RIGHT(P52,1)&gt;LEFT(P52,1),2,1)))))</f>
        <v>1</v>
      </c>
      <c r="M16" s="24">
        <f>IF(RIGHT(P69,1)="L",0,(IF(P69="","",(IF(RIGHT(P69,1)&gt;LEFT(P69,1),2,1)))))</f>
        <v>1</v>
      </c>
      <c r="N16" s="145"/>
      <c r="O16" s="25">
        <f>IF(RIGHT(P65,1)="L",0,(IF(P65="","",(IF(RIGHT(P65,1)&gt;LEFT(P65,1),2,1)))))</f>
        <v>1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1</v>
      </c>
      <c r="R16" s="24" t="str">
        <f>IF(RIGHT(P51,1)="L",0,(IF(P51="","",(IF(RIGHT(P51,1)&gt;LEFT(P51,1),2,1)))))</f>
        <v/>
      </c>
      <c r="S16" s="26">
        <f>IF(LEFT(P47,1)="L",0,(IF(P47="","",(IF(LEFT(P47,1)&gt;RIGHT(P47,1),2,1)))))</f>
        <v>1</v>
      </c>
      <c r="T16" s="90">
        <f>IF((AND(COUNTIF(J7:J33,"&gt;""")&gt;2,COUNTIF(P36:P71,"&gt;""")&gt;0)),SUM(K16,L16,M16,N16,O16,P16,Q16,R16,S16),"")</f>
        <v>7</v>
      </c>
      <c r="U16" s="150"/>
      <c r="V16" s="96" t="s">
        <v>17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40" t="str">
        <f>IF(LEFT(P56,1)="W",$M$4&amp;":0(W)",IF(LEFT(P56,1)="L","0:"&amp;$M$4&amp;"(L)",IF(P56="","",P56)))</f>
        <v>0:3</v>
      </c>
      <c r="L17" s="28" t="str">
        <f>IF(RIGHT(P52,1)="W",$M$4&amp;":0(W)",IF(RIGHT(P52,1)="L","0:"&amp;$M$4&amp;"(L)",IF(P52="","",RIGHT(P52,1)&amp;":"&amp;LEFT(P52,1))))</f>
        <v>2:3</v>
      </c>
      <c r="M17" s="28" t="str">
        <f>IF(RIGHT(P69,1)="W",$M$4&amp;":0(W)",IF(RIGHT(P69,1)="L","0:"&amp;$M$4&amp;"(L)",IF(P69="","",RIGHT(P69,1)&amp;":"&amp;LEFT(P69,1))))</f>
        <v>1:3</v>
      </c>
      <c r="N17" s="94"/>
      <c r="O17" s="36" t="str">
        <f>IF(RIGHT(P65,1)="W",$M$4&amp;":0(W)",IF(RIGHT(P65,1)="L","0:"&amp;$M$4&amp;"(L)",IF(P65="","",RIGHT(P65,1)&amp;":"&amp;LEFT(P65,1))))</f>
        <v>2:3</v>
      </c>
      <c r="P17" s="27" t="str">
        <f>IF(LEFT(P38,1)="W",$M$4&amp;":0(W)",IF(LEFT(P38,1)="L","0:"&amp;$M$4&amp;"(L)",IF(P38="","",P38)))</f>
        <v>2:3</v>
      </c>
      <c r="Q17" s="27" t="str">
        <f>IF(LEFT(P62,1)="W",$M$4&amp;":0(W)",IF(LEFT(P62,1)="L","0:"&amp;$M$4&amp;"(L)",IF(P62="","",P62)))</f>
        <v>1:3</v>
      </c>
      <c r="R17" s="28" t="str">
        <f>IF(RIGHT(P51,1)="W",$M$4&amp;":0(W)",IF(RIGHT(P51,1)="L","0:"&amp;$M$4&amp;"(L)",IF(P51="","",RIGHT(P51,1)&amp;":"&amp;LEFT(P51,1))))</f>
        <v/>
      </c>
      <c r="S17" s="37" t="str">
        <f>IF(LEFT(P47,1)="W",$M$4&amp;":0(W)",IF(LEFT(P47,1)="L","0:"&amp;$M$4&amp;"(L)",IF(P47="","",P47)))</f>
        <v>2:3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416</v>
      </c>
      <c r="K19" s="34">
        <f>IF(RIGHT(P53,1)="L",0,(IF(P53="","",(IF(RIGHT(P53,1)&gt;LEFT(P53,1),2,1)))))</f>
        <v>2</v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2</v>
      </c>
      <c r="O19" s="146"/>
      <c r="P19" s="24">
        <f>IF(LEFT(P70,1)="L",0,(IF(P70="","",(IF(LEFT(P70,1)&gt;RIGHT(P70,1),2,1)))))</f>
        <v>1</v>
      </c>
      <c r="Q19" s="24">
        <f>IF(RIGHT(P49,1)="L",0,(IF(P49="","",(IF(RIGHT(P49,1)&gt;LEFT(P49,1),2,1)))))</f>
        <v>1</v>
      </c>
      <c r="R19" s="24" t="str">
        <f>IF(LEFT(P46,1)="L",0,(IF(P46="","",(IF(LEFT(P46,1)&gt;RIGHT(P46,1),2,1)))))</f>
        <v/>
      </c>
      <c r="S19" s="26">
        <f>IF(RIGHT(P43,1)="L",0,(IF(P43="","",(IF(RIGHT(P43,1)&gt;LEFT(P43,1),2,1)))))</f>
        <v>1</v>
      </c>
      <c r="T19" s="90">
        <f>IF((AND(COUNTIF(J7:J33,"&gt;""")&gt;2,COUNTIF(P36:P71,"&gt;""")&gt;0)),SUM(K19,L19,M19,N19,O19,P19,Q19,R19,S19),"")</f>
        <v>10</v>
      </c>
      <c r="U19" s="150"/>
      <c r="V19" s="96" t="s">
        <v>15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3:0</v>
      </c>
      <c r="L20" s="28" t="str">
        <f>IF(RIGHT(P61,1)="W",$M$4&amp;":0(W)",IF(RIGHT(P61,1)="L","0:"&amp;$M$4&amp;"(L)",IF(P61="","",RIGHT(P61,1)&amp;":"&amp;LEFT(P61,1))))</f>
        <v>2:3</v>
      </c>
      <c r="M20" s="27" t="str">
        <f>IF(LEFT(P57,1)="W",$M$4&amp;":0(W)",IF(LEFT(P57,1)="L","0:"&amp;$M$4&amp;"(L)",IF(P57="","",P57)))</f>
        <v>3:2</v>
      </c>
      <c r="N20" s="27" t="str">
        <f>IF(LEFT(P65,1)="W",$M$4&amp;":0(W)",IF(LEFT(P65,1)="L","0:"&amp;$M$4&amp;"(L)",IF(P65="","",P65)))</f>
        <v>3:2</v>
      </c>
      <c r="O20" s="147"/>
      <c r="P20" s="27" t="str">
        <f>IF(LEFT(P70,1)="W",$M$4&amp;":0(W)",IF(LEFT(P70,1)="L","0:"&amp;$M$4&amp;"(L)",IF(P70="","",P70)))</f>
        <v>2:3</v>
      </c>
      <c r="Q20" s="28" t="str">
        <f>IF(RIGHT(P49,1)="W",$M$4&amp;":0(W)",IF(RIGHT(P49,1)="L","0:"&amp;$M$4&amp;"(L)",IF(P49="","",RIGHT(P49,1)&amp;":"&amp;LEFT(P49,1))))</f>
        <v>0:3</v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>0:3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417</v>
      </c>
      <c r="K22" s="34">
        <f>IF(LEFT(P48,1)="L",0,(IF(P48="","",(IF(LEFT(P48,1)&gt;RIGHT(P48,1),2,1)))))</f>
        <v>1</v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2</v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45"/>
      <c r="Q22" s="24">
        <f>IF(RIGHT(P66,1)="L",0,(IF(P66="","",(IF(RIGHT(P66,1)&gt;LEFT(P66,1),2,1)))))</f>
        <v>1</v>
      </c>
      <c r="R22" s="24" t="str">
        <f>IF(RIGHT(P59,1)="L",0,(IF(P59="","",(IF(RIGHT(P59,1)&gt;LEFT(P59,1),2,1)))))</f>
        <v/>
      </c>
      <c r="S22" s="26">
        <f>IF(LEFT(P63,1)="L",0,(IF(P63="","",(IF(LEFT(P63,1)&gt;RIGHT(P63,1),2,1)))))</f>
        <v>1</v>
      </c>
      <c r="T22" s="90">
        <f>IF((AND(COUNTIF(J7:J33,"&gt;""")&gt;2,COUNTIF(P36:P71,"&gt;""")&gt;0)),SUM(K22,L22,M22,N22,O22,P22,Q22,R22,S22),"")</f>
        <v>10</v>
      </c>
      <c r="U22" s="150"/>
      <c r="V22" s="96" t="s">
        <v>14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0:3</v>
      </c>
      <c r="L23" s="28" t="str">
        <f>IF(RIGHT(P44,1)="W",$M$4&amp;":0(W)",IF(RIGHT(P44,1)="L","0:"&amp;$M$4&amp;"(L)",IF(P44="","",RIGHT(P44,1)&amp;":"&amp;LEFT(P44,1))))</f>
        <v>1:3</v>
      </c>
      <c r="M23" s="27" t="str">
        <f>IF(LEFT(P41,1)="W",$M$4&amp;":0(W)",IF(LEFT(P41,1)="L","0:"&amp;$M$4&amp;"(L)",IF(P41="","",P41)))</f>
        <v>3:0</v>
      </c>
      <c r="N23" s="28" t="str">
        <f>IF(RIGHT(P38,1)="W",$M$4&amp;":0(W)",IF(RIGHT(P38,1)="L","0:"&amp;$M$4&amp;"(L)",IF(P38="","",RIGHT(P38,1)&amp;":"&amp;LEFT(P38,1))))</f>
        <v>3:2</v>
      </c>
      <c r="O23" s="36" t="str">
        <f>IF(RIGHT(P70,1)="W",$M$4&amp;":0(W)",IF(RIGHT(P70,1)="L","0:"&amp;$M$4&amp;"(L)",IF(P70="","",RIGHT(P70,1)&amp;":"&amp;LEFT(P70,1))))</f>
        <v>3:2</v>
      </c>
      <c r="P23" s="94"/>
      <c r="Q23" s="28" t="str">
        <f>IF(RIGHT(P66,1)="W",$M$4&amp;":0(W)",IF(RIGHT(P66,1)="L","0:"&amp;$M$4&amp;"(L)",IF(P66="","",RIGHT(P66,1)&amp;":"&amp;LEFT(P66,1))))</f>
        <v>0:3</v>
      </c>
      <c r="R23" s="28" t="str">
        <f>IF(RIGHT(P59,1)="W",$M$4&amp;":0(W)",IF(RIGHT(P59,1)="L","0:"&amp;$M$4&amp;"(L)",IF(P59="","",RIGHT(P59,1)&amp;":"&amp;LEFT(P59,1))))</f>
        <v/>
      </c>
      <c r="S23" s="37" t="str">
        <f>IF(LEFT(P63,1)="W",$M$4&amp;":0(W)",IF(LEFT(P63,1)="L","0:"&amp;$M$4&amp;"(L)",IF(P63="","",P63)))</f>
        <v>2:3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418</v>
      </c>
      <c r="K25" s="34">
        <f>IF(RIGHT(P45,1)="L",0,(IF(P45="","",(IF(RIGHT(P45,1)&gt;LEFT(P45,1),2,1)))))</f>
        <v>1</v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2</v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2</v>
      </c>
      <c r="Q25" s="145"/>
      <c r="R25" s="24" t="str">
        <f>IF(LEFT(P71,1)="L",0,(IF(P71="","",(IF(LEFT(P71,1)&gt;RIGHT(P71,1),2,1)))))</f>
        <v/>
      </c>
      <c r="S25" s="26">
        <f>IF(LEFT(P55,1)="L",0,(IF(P55="","",(IF(LEFT(P55,1)&gt;RIGHT(P55,1),2,1)))))</f>
        <v>2</v>
      </c>
      <c r="T25" s="90">
        <f>IF((AND(COUNTIF(J7:J33,"&gt;""")&gt;2,COUNTIF(P36:P71,"&gt;""")&gt;0)),SUM(K25,L25,M25,N25,O25,P25,Q25,R25,S25),"")</f>
        <v>13</v>
      </c>
      <c r="U25" s="150"/>
      <c r="V25" s="96" t="s">
        <v>10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>1:3</v>
      </c>
      <c r="L26" s="27" t="str">
        <f>IF(LEFT(P40,1)="W",$M$4&amp;":0(W)",IF(LEFT(P40,1)="L","0:"&amp;$M$4&amp;"(L)",IF(P40="","",P40)))</f>
        <v>3:1</v>
      </c>
      <c r="M26" s="28" t="str">
        <f>IF(RIGHT(P36,1)="W",$M$4&amp;":0(W)",IF(RIGHT(P36,1)="L","0:"&amp;$M$4&amp;"(L)",IF(P36="","",RIGHT(P36,1)&amp;":"&amp;LEFT(P36,1))))</f>
        <v>3:1</v>
      </c>
      <c r="N26" s="28" t="str">
        <f>IF(RIGHT(P62,1)="W",$M$4&amp;":0(W)",IF(RIGHT(P62,1)="L","0:"&amp;$M$4&amp;"(L)",IF(P62="","",RIGHT(P62,1)&amp;":"&amp;LEFT(P62,1))))</f>
        <v>3:1</v>
      </c>
      <c r="O26" s="29" t="str">
        <f>IF(LEFT(P49,1)="W",$M$4&amp;":0(W)",IF(LEFT(P49,1)="L","0:"&amp;$M$4&amp;"(L)",IF(P49="","",P49)))</f>
        <v>3:0</v>
      </c>
      <c r="P26" s="29" t="str">
        <f>IF(LEFT(P66,1)="W",$M$4&amp;":0(W)",IF(LEFT(P66,1)="L","0:"&amp;$M$4&amp;"(L)",IF(P66="","",P66)))</f>
        <v>3:0</v>
      </c>
      <c r="Q26" s="94"/>
      <c r="R26" s="28" t="str">
        <f>IF(LEFT(P71,1)="W",$M$4&amp;":0(W)",IF(LEFT(P71,1)="L","0:"&amp;$M$4&amp;"(L)",IF(P71="","",P71)))</f>
        <v/>
      </c>
      <c r="S26" s="37" t="str">
        <f>IF(LEFT(P55,1)="W",$M$4&amp;":0(W)",IF(LEFT(P55,1)="L","0:"&amp;$M$4&amp;"(L)",IF(P55="","",P55)))</f>
        <v>3:2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413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224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419</v>
      </c>
      <c r="K31" s="34">
        <f>IF(RIGHT(P39,1)="L",0,(IF(P39="","",(IF(RIGHT(P39,1)&gt;LEFT(P39,1),2,1)))))</f>
        <v>2</v>
      </c>
      <c r="L31" s="24">
        <f>IF(LEFT(P58,1)="L",0,(IF(P58="","",(IF(LEFT(P58,1)&gt;RIGHT(P58,1),2,1)))))</f>
        <v>2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2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1</v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13</v>
      </c>
      <c r="U31" s="150"/>
      <c r="V31" s="96" t="s">
        <v>11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>3:1</v>
      </c>
      <c r="L32" s="27" t="str">
        <f>IF(LEFT(P58,1)="W",$M$4&amp;":0(W)",IF(LEFT(P58,1)="L","0:"&amp;$M$4&amp;"(L)",IF(P58="","",P58)))</f>
        <v>3:1</v>
      </c>
      <c r="M32" s="27" t="str">
        <f>IF(LEFT(P50,1)="W",$M$4&amp;":0(W)",IF(LEFT(P50,1)="L","0:"&amp;$M$4&amp;"(L)",IF(P50="","",P50)))</f>
        <v>3:0</v>
      </c>
      <c r="N32" s="28" t="str">
        <f>IF(RIGHT(P47,1)="W",$M$4&amp;":0(W)",IF(RIGHT(P47,1)="L","0:"&amp;$M$4&amp;"(L)",IF(P47="","",RIGHT(P47,1)&amp;":"&amp;LEFT(P47,1))))</f>
        <v>3:2</v>
      </c>
      <c r="O32" s="29" t="str">
        <f>IF(LEFT(P43,1)="W",$M$4&amp;":0(W)",IF(LEFT(P43,1)="L","0:"&amp;$M$4&amp;"(L)",IF(P43="","",P43)))</f>
        <v>3:0</v>
      </c>
      <c r="P32" s="36" t="str">
        <f>IF(RIGHT(P63,1)="W",$M$4&amp;":0(W)",IF(RIGHT(P63,1)="L","0:"&amp;$M$4&amp;"(L)",IF(P63="","",RIGHT(P63,1)&amp;":"&amp;LEFT(P63,1))))</f>
        <v>3:2</v>
      </c>
      <c r="Q32" s="28" t="str">
        <f>IF(RIGHT(P55,1)="W",$M$4&amp;":0(W)",IF(RIGHT(P55,1)="L","0:"&amp;$M$4&amp;"(L)",IF(P55="","",RIGHT(P55,1)&amp;":"&amp;LEFT(P55,1))))</f>
        <v>2:3</v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3</v>
      </c>
      <c r="J36" s="72" t="str">
        <f>IF('C6_2'!Уч3="","",'C6_2'!Уч3)</f>
        <v>Байгалиев Кайрболат+</v>
      </c>
      <c r="K36" s="73" t="str">
        <f t="shared" ref="K36:K71" si="0">"-"</f>
        <v>-</v>
      </c>
      <c r="L36" s="154" t="str">
        <f>IF('C6_2'!Уч7="","",'C6_2'!Уч7)</f>
        <v>Өтепбергенов Нұржан+</v>
      </c>
      <c r="M36" s="125"/>
      <c r="N36" s="125"/>
      <c r="O36" s="126"/>
      <c r="P36" s="54" t="s">
        <v>41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IF('C6_2'!Уч2="","",'C6_2'!Уч2)</f>
        <v>Каулько Антон+</v>
      </c>
      <c r="K37" s="76" t="str">
        <f t="shared" si="0"/>
        <v>-</v>
      </c>
      <c r="L37" s="155" t="str">
        <f>IF('C6_2'!Уч8="","",'C6_2'!Уч8)</f>
        <v>Сейдалина Жанна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4</v>
      </c>
      <c r="J38" s="77" t="str">
        <f>IF('C6_2'!Уч4="","",'C6_2'!Уч4)</f>
        <v>Несипбеков Максат+</v>
      </c>
      <c r="K38" s="78" t="str">
        <f t="shared" si="0"/>
        <v>-</v>
      </c>
      <c r="L38" s="152" t="str">
        <f>IF('C6_2'!Уч6="","",'C6_2'!Уч6)</f>
        <v>Скитейкин Вячеслав+</v>
      </c>
      <c r="M38" s="137"/>
      <c r="N38" s="137"/>
      <c r="O38" s="138"/>
      <c r="P38" s="79" t="s">
        <v>42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>
        <v>3</v>
      </c>
      <c r="J39" s="80" t="str">
        <f>IF('C6_2'!Уч1="","",'C6_2'!Уч1)</f>
        <v>Коржумбаев Мурат+</v>
      </c>
      <c r="K39" s="81" t="str">
        <f t="shared" si="0"/>
        <v>-</v>
      </c>
      <c r="L39" s="153" t="str">
        <f>IF('C6_2'!Уч9="","",'C6_2'!Уч9)</f>
        <v>Ким Роберт+</v>
      </c>
      <c r="M39" s="122"/>
      <c r="N39" s="122"/>
      <c r="O39" s="123"/>
      <c r="P39" s="67" t="s">
        <v>41</v>
      </c>
      <c r="Q39" s="110"/>
      <c r="R39" s="111"/>
      <c r="S39" s="55" t="str">
        <f t="shared" si="1"/>
        <v>сыграна</v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4</v>
      </c>
      <c r="J40" s="72" t="str">
        <f>IF('C6_2'!Уч7="","",'C6_2'!Уч7)</f>
        <v>Өтепбергенов Нұржан+</v>
      </c>
      <c r="K40" s="73" t="str">
        <f t="shared" si="0"/>
        <v>-</v>
      </c>
      <c r="L40" s="154" t="str">
        <f>IF('C6_2'!Уч2="","",'C6_2'!Уч2)</f>
        <v>Каулько Антон+</v>
      </c>
      <c r="M40" s="125"/>
      <c r="N40" s="125"/>
      <c r="O40" s="126"/>
      <c r="P40" s="54" t="s">
        <v>37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3</v>
      </c>
      <c r="J41" s="75" t="str">
        <f>IF('C6_2'!Уч6="","",'C6_2'!Уч6)</f>
        <v>Скитейкин Вячеслав+</v>
      </c>
      <c r="K41" s="76" t="str">
        <f t="shared" si="0"/>
        <v>-</v>
      </c>
      <c r="L41" s="155" t="str">
        <f>IF('C6_2'!Уч3="","",'C6_2'!Уч3)</f>
        <v>Байгалиев Кайрболат+</v>
      </c>
      <c r="M41" s="134"/>
      <c r="N41" s="134"/>
      <c r="O41" s="135"/>
      <c r="P41" s="59" t="s">
        <v>35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IF('C6_2'!Уч8="","",'C6_2'!Уч8)</f>
        <v>Сейдалина Жанна</v>
      </c>
      <c r="K42" s="78" t="str">
        <f t="shared" si="0"/>
        <v>-</v>
      </c>
      <c r="L42" s="152" t="str">
        <f>IF('C6_2'!Уч1="","",'C6_2'!Уч1)</f>
        <v>Коржумбаев Мурат+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4</v>
      </c>
      <c r="J43" s="80" t="str">
        <f>IF('C6_2'!Уч9="","",'C6_2'!Уч9)</f>
        <v>Ким Роберт+</v>
      </c>
      <c r="K43" s="81" t="str">
        <f t="shared" si="0"/>
        <v>-</v>
      </c>
      <c r="L43" s="153" t="str">
        <f>IF('C6_2'!Уч5="","",'C6_2'!Уч5)</f>
        <v>Тасмухаметов Дамир+</v>
      </c>
      <c r="M43" s="122"/>
      <c r="N43" s="122"/>
      <c r="O43" s="123"/>
      <c r="P43" s="67" t="s">
        <v>35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3</v>
      </c>
      <c r="J44" s="72" t="str">
        <f>IF('C6_2'!Уч2="","",'C6_2'!Уч2)</f>
        <v>Каулько Антон+</v>
      </c>
      <c r="K44" s="73" t="str">
        <f t="shared" si="0"/>
        <v>-</v>
      </c>
      <c r="L44" s="154" t="str">
        <f>IF('C6_2'!Уч6="","",'C6_2'!Уч6)</f>
        <v>Скитейкин Вячеслав+</v>
      </c>
      <c r="M44" s="125"/>
      <c r="N44" s="125"/>
      <c r="O44" s="126"/>
      <c r="P44" s="54" t="s">
        <v>37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>
        <v>5</v>
      </c>
      <c r="J45" s="75" t="str">
        <f>IF('C6_2'!Уч1="","",'C6_2'!Уч1)</f>
        <v>Коржумбаев Мурат+</v>
      </c>
      <c r="K45" s="76" t="str">
        <f t="shared" si="0"/>
        <v>-</v>
      </c>
      <c r="L45" s="155" t="str">
        <f>IF('C6_2'!Уч7="","",'C6_2'!Уч7)</f>
        <v>Өтепбергенов Нұржан+</v>
      </c>
      <c r="M45" s="134"/>
      <c r="N45" s="134"/>
      <c r="O45" s="135"/>
      <c r="P45" s="59" t="s">
        <v>37</v>
      </c>
      <c r="Q45" s="106"/>
      <c r="R45" s="107"/>
      <c r="S45" s="55" t="str">
        <f t="shared" si="1"/>
        <v>сыграна</v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IF('C6_2'!Уч5="","",'C6_2'!Уч5)</f>
        <v>Тасмухаметов Дамир+</v>
      </c>
      <c r="K46" s="78" t="str">
        <f t="shared" si="0"/>
        <v>-</v>
      </c>
      <c r="L46" s="152" t="str">
        <f>IF('C6_2'!Уч8="","",'C6_2'!Уч8)</f>
        <v>Сейдалина Жанна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16</v>
      </c>
      <c r="J47" s="80" t="str">
        <f>IF('C6_2'!Уч4="","",'C6_2'!Уч4)</f>
        <v>Несипбеков Максат+</v>
      </c>
      <c r="K47" s="81" t="str">
        <f t="shared" si="0"/>
        <v>-</v>
      </c>
      <c r="L47" s="153" t="str">
        <f>IF('C6_2'!Уч9="","",'C6_2'!Уч9)</f>
        <v>Ким Роберт+</v>
      </c>
      <c r="M47" s="122"/>
      <c r="N47" s="122"/>
      <c r="O47" s="123"/>
      <c r="P47" s="67" t="s">
        <v>42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3</v>
      </c>
      <c r="J48" s="72" t="str">
        <f>IF('C6_2'!Уч6="","",'C6_2'!Уч6)</f>
        <v>Скитейкин Вячеслав+</v>
      </c>
      <c r="K48" s="73" t="str">
        <f t="shared" si="0"/>
        <v>-</v>
      </c>
      <c r="L48" s="154" t="str">
        <f>IF('C6_2'!Уч1="","",'C6_2'!Уч1)</f>
        <v>Коржумбаев Мурат+</v>
      </c>
      <c r="M48" s="125"/>
      <c r="N48" s="125"/>
      <c r="O48" s="126"/>
      <c r="P48" s="54" t="s">
        <v>39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15</v>
      </c>
      <c r="J49" s="75" t="str">
        <f>IF('C6_2'!Уч7="","",'C6_2'!Уч7)</f>
        <v>Өтепбергенов Нұржан+</v>
      </c>
      <c r="K49" s="76" t="str">
        <f t="shared" si="0"/>
        <v>-</v>
      </c>
      <c r="L49" s="155" t="str">
        <f>IF('C6_2'!Уч5="","",'C6_2'!Уч5)</f>
        <v>Тасмухаметов Дамир+</v>
      </c>
      <c r="M49" s="134"/>
      <c r="N49" s="134"/>
      <c r="O49" s="135"/>
      <c r="P49" s="59" t="s">
        <v>35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16</v>
      </c>
      <c r="J50" s="77" t="str">
        <f>IF('C6_2'!Уч9="","",'C6_2'!Уч9)</f>
        <v>Ким Роберт+</v>
      </c>
      <c r="K50" s="78" t="str">
        <f t="shared" si="0"/>
        <v>-</v>
      </c>
      <c r="L50" s="152" t="str">
        <f>IF('C6_2'!Уч3="","",'C6_2'!Уч3)</f>
        <v>Байгалиев Кайрболат+</v>
      </c>
      <c r="M50" s="137"/>
      <c r="N50" s="137"/>
      <c r="O50" s="138"/>
      <c r="P50" s="63" t="s">
        <v>35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IF('C6_2'!Уч8="","",'C6_2'!Уч8)</f>
        <v>Сейдалина Жанна</v>
      </c>
      <c r="K51" s="81" t="str">
        <f t="shared" si="0"/>
        <v>-</v>
      </c>
      <c r="L51" s="153" t="str">
        <f>IF('C6_2'!Уч4="","",'C6_2'!Уч4)</f>
        <v>Несипбеков Максат+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12</v>
      </c>
      <c r="J52" s="72" t="str">
        <f>IF('C6_2'!Уч2="","",'C6_2'!Уч2)</f>
        <v>Каулько Антон+</v>
      </c>
      <c r="K52" s="73" t="str">
        <f t="shared" si="0"/>
        <v>-</v>
      </c>
      <c r="L52" s="154" t="str">
        <f>IF('C6_2'!Уч4="","",'C6_2'!Уч4)</f>
        <v>Несипбеков Максат+</v>
      </c>
      <c r="M52" s="125"/>
      <c r="N52" s="125"/>
      <c r="O52" s="126"/>
      <c r="P52" s="54" t="s">
        <v>38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23</v>
      </c>
      <c r="J53" s="75" t="str">
        <f>IF('C6_2'!Уч1="","",'C6_2'!Уч1)</f>
        <v>Коржумбаев Мурат+</v>
      </c>
      <c r="K53" s="76" t="str">
        <f t="shared" si="0"/>
        <v>-</v>
      </c>
      <c r="L53" s="155" t="str">
        <f>IF('C6_2'!Уч5="","",'C6_2'!Уч5)</f>
        <v>Тасмухаметов Дамир+</v>
      </c>
      <c r="M53" s="134"/>
      <c r="N53" s="134"/>
      <c r="O53" s="135"/>
      <c r="P53" s="59" t="s">
        <v>39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IF('C6_2'!Уч3="","",'C6_2'!Уч3)</f>
        <v>Байгалиев Кайрболат+</v>
      </c>
      <c r="K54" s="78" t="str">
        <f t="shared" si="0"/>
        <v>-</v>
      </c>
      <c r="L54" s="152" t="str">
        <f>IF('C6_2'!Уч8="","",'C6_2'!Уч8)</f>
        <v>Сейдалина Жанна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12</v>
      </c>
      <c r="J55" s="80" t="str">
        <f>IF('C6_2'!Уч7="","",'C6_2'!Уч7)</f>
        <v>Өтепбергенов Нұржан+</v>
      </c>
      <c r="K55" s="81" t="str">
        <f t="shared" si="0"/>
        <v>-</v>
      </c>
      <c r="L55" s="153" t="str">
        <f>IF('C6_2'!Уч9="","",'C6_2'!Уч9)</f>
        <v>Ким Роберт+</v>
      </c>
      <c r="M55" s="122"/>
      <c r="N55" s="122"/>
      <c r="O55" s="123"/>
      <c r="P55" s="67" t="s">
        <v>38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>
        <v>3</v>
      </c>
      <c r="J56" s="72" t="str">
        <f>IF('C6_2'!Уч4="","",'C6_2'!Уч4)</f>
        <v>Несипбеков Максат+</v>
      </c>
      <c r="K56" s="73" t="str">
        <f t="shared" si="0"/>
        <v>-</v>
      </c>
      <c r="L56" s="154" t="str">
        <f>IF('C6_2'!Уч1="","",'C6_2'!Уч1)</f>
        <v>Коржумбаев Мурат+</v>
      </c>
      <c r="M56" s="125"/>
      <c r="N56" s="125"/>
      <c r="O56" s="126"/>
      <c r="P56" s="54" t="s">
        <v>39</v>
      </c>
      <c r="Q56" s="104"/>
      <c r="R56" s="105"/>
      <c r="S56" s="55" t="str">
        <f t="shared" si="1"/>
        <v>сыграна</v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15</v>
      </c>
      <c r="J57" s="75" t="str">
        <f>IF('C6_2'!Уч5="","",'C6_2'!Уч5)</f>
        <v>Тасмухаметов Дамир+</v>
      </c>
      <c r="K57" s="76" t="str">
        <f t="shared" si="0"/>
        <v>-</v>
      </c>
      <c r="L57" s="155" t="str">
        <f>IF('C6_2'!Уч3="","",'C6_2'!Уч3)</f>
        <v>Байгалиев Кайрболат+</v>
      </c>
      <c r="M57" s="134"/>
      <c r="N57" s="134"/>
      <c r="O57" s="135"/>
      <c r="P57" s="59" t="s">
        <v>38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29</v>
      </c>
      <c r="J58" s="77" t="str">
        <f>IF('C6_2'!Уч9="","",'C6_2'!Уч9)</f>
        <v>Ким Роберт+</v>
      </c>
      <c r="K58" s="78" t="str">
        <f t="shared" si="0"/>
        <v>-</v>
      </c>
      <c r="L58" s="152" t="str">
        <f>IF('C6_2'!Уч2="","",'C6_2'!Уч2)</f>
        <v>Каулько Антон+</v>
      </c>
      <c r="M58" s="137"/>
      <c r="N58" s="137"/>
      <c r="O58" s="138"/>
      <c r="P58" s="63" t="s">
        <v>37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IF('C6_2'!Уч8="","",'C6_2'!Уч8)</f>
        <v>Сейдалина Жанна</v>
      </c>
      <c r="K59" s="81" t="str">
        <f t="shared" si="0"/>
        <v>-</v>
      </c>
      <c r="L59" s="153" t="str">
        <f>IF('C6_2'!Уч6="","",'C6_2'!Уч6)</f>
        <v>Скитейкин Вячеслав+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16</v>
      </c>
      <c r="J60" s="72" t="str">
        <f>IF('C6_2'!Уч1="","",'C6_2'!Уч1)</f>
        <v>Коржумбаев Мурат+</v>
      </c>
      <c r="K60" s="73" t="str">
        <f t="shared" si="0"/>
        <v>-</v>
      </c>
      <c r="L60" s="154" t="str">
        <f>IF('C6_2'!Уч3="","",'C6_2'!Уч3)</f>
        <v>Байгалиев Кайрболат+</v>
      </c>
      <c r="M60" s="125"/>
      <c r="N60" s="125"/>
      <c r="O60" s="126"/>
      <c r="P60" s="54" t="s">
        <v>35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15</v>
      </c>
      <c r="J61" s="75" t="str">
        <f>IF('C6_2'!Уч2="","",'C6_2'!Уч2)</f>
        <v>Каулько Антон+</v>
      </c>
      <c r="K61" s="76" t="str">
        <f t="shared" si="0"/>
        <v>-</v>
      </c>
      <c r="L61" s="155" t="str">
        <f>IF('C6_2'!Уч5="","",'C6_2'!Уч5)</f>
        <v>Тасмухаметов Дамир+</v>
      </c>
      <c r="M61" s="134"/>
      <c r="N61" s="134"/>
      <c r="O61" s="135"/>
      <c r="P61" s="59" t="s">
        <v>38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10</v>
      </c>
      <c r="J62" s="77" t="str">
        <f>IF('C6_2'!Уч4="","",'C6_2'!Уч4)</f>
        <v>Несипбеков Максат+</v>
      </c>
      <c r="K62" s="78" t="str">
        <f t="shared" si="0"/>
        <v>-</v>
      </c>
      <c r="L62" s="152" t="str">
        <f>IF('C6_2'!Уч7="","",'C6_2'!Уч7)</f>
        <v>Өтепбергенов Нұржан+</v>
      </c>
      <c r="M62" s="137"/>
      <c r="N62" s="137"/>
      <c r="O62" s="138"/>
      <c r="P62" s="63" t="s">
        <v>41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25</v>
      </c>
      <c r="J63" s="80" t="str">
        <f>IF('C6_2'!Уч6="","",'C6_2'!Уч6)</f>
        <v>Скитейкин Вячеслав+</v>
      </c>
      <c r="K63" s="81" t="str">
        <f t="shared" si="0"/>
        <v>-</v>
      </c>
      <c r="L63" s="153" t="str">
        <f>IF('C6_2'!Уч9="","",'C6_2'!Уч9)</f>
        <v>Ким Роберт+</v>
      </c>
      <c r="M63" s="122"/>
      <c r="N63" s="122"/>
      <c r="O63" s="123"/>
      <c r="P63" s="67" t="s">
        <v>42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3</v>
      </c>
      <c r="J64" s="72" t="str">
        <f>IF('C6_2'!Уч3="","",'C6_2'!Уч3)</f>
        <v>Байгалиев Кайрболат+</v>
      </c>
      <c r="K64" s="73" t="str">
        <f t="shared" si="0"/>
        <v>-</v>
      </c>
      <c r="L64" s="154" t="str">
        <f>IF('C6_2'!Уч2="","",'C6_2'!Уч2)</f>
        <v>Каулько Антон+</v>
      </c>
      <c r="M64" s="125"/>
      <c r="N64" s="125"/>
      <c r="O64" s="126"/>
      <c r="P64" s="54" t="s">
        <v>41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16</v>
      </c>
      <c r="J65" s="75" t="str">
        <f>IF('C6_2'!Уч5="","",'C6_2'!Уч5)</f>
        <v>Тасмухаметов Дамир+</v>
      </c>
      <c r="K65" s="76" t="str">
        <f t="shared" si="0"/>
        <v>-</v>
      </c>
      <c r="L65" s="155" t="str">
        <f>IF('C6_2'!Уч4="","",'C6_2'!Уч4)</f>
        <v>Несипбеков Максат+</v>
      </c>
      <c r="M65" s="134"/>
      <c r="N65" s="134"/>
      <c r="O65" s="135"/>
      <c r="P65" s="59" t="s">
        <v>38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5</v>
      </c>
      <c r="J66" s="77" t="str">
        <f>IF('C6_2'!Уч7="","",'C6_2'!Уч7)</f>
        <v>Өтепбергенов Нұржан+</v>
      </c>
      <c r="K66" s="78" t="str">
        <f t="shared" si="0"/>
        <v>-</v>
      </c>
      <c r="L66" s="152" t="str">
        <f>IF('C6_2'!Уч6="","",'C6_2'!Уч6)</f>
        <v>Скитейкин Вячеслав+</v>
      </c>
      <c r="M66" s="137"/>
      <c r="N66" s="137"/>
      <c r="O66" s="138"/>
      <c r="P66" s="63" t="s">
        <v>35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IF('C6_2'!Уч9="","",'C6_2'!Уч9)</f>
        <v>Ким Роберт+</v>
      </c>
      <c r="K67" s="81" t="str">
        <f t="shared" si="0"/>
        <v>-</v>
      </c>
      <c r="L67" s="153" t="str">
        <f>IF('C6_2'!Уч8="","",'C6_2'!Уч8)</f>
        <v>Сейдалина Жанна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>
        <v>3</v>
      </c>
      <c r="J68" s="72" t="str">
        <f>IF('C6_2'!Уч1="","",'C6_2'!Уч1)</f>
        <v>Коржумбаев Мурат+</v>
      </c>
      <c r="K68" s="73" t="str">
        <f t="shared" si="0"/>
        <v>-</v>
      </c>
      <c r="L68" s="154" t="str">
        <f>IF('C6_2'!Уч2="","",'C6_2'!Уч2)</f>
        <v>Каулько Антон+</v>
      </c>
      <c r="M68" s="125"/>
      <c r="N68" s="125"/>
      <c r="O68" s="126"/>
      <c r="P68" s="54" t="s">
        <v>41</v>
      </c>
      <c r="Q68" s="104"/>
      <c r="R68" s="105"/>
      <c r="S68" s="55" t="str">
        <f t="shared" si="1"/>
        <v>сыграна</v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19</v>
      </c>
      <c r="J69" s="75" t="str">
        <f>IF('C6_2'!Уч3="","",'C6_2'!Уч3)</f>
        <v>Байгалиев Кайрболат+</v>
      </c>
      <c r="K69" s="76" t="str">
        <f t="shared" si="0"/>
        <v>-</v>
      </c>
      <c r="L69" s="155" t="str">
        <f>IF('C6_2'!Уч4="","",'C6_2'!Уч4)</f>
        <v>Несипбеков Максат+</v>
      </c>
      <c r="M69" s="134"/>
      <c r="N69" s="134"/>
      <c r="O69" s="135"/>
      <c r="P69" s="59" t="s">
        <v>37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16</v>
      </c>
      <c r="J70" s="77" t="str">
        <f>IF('C6_2'!Уч5="","",'C6_2'!Уч5)</f>
        <v>Тасмухаметов Дамир+</v>
      </c>
      <c r="K70" s="78" t="str">
        <f t="shared" si="0"/>
        <v>-</v>
      </c>
      <c r="L70" s="152" t="str">
        <f>IF('C6_2'!Уч6="","",'C6_2'!Уч6)</f>
        <v>Скитейкин Вячеслав+</v>
      </c>
      <c r="M70" s="137"/>
      <c r="N70" s="137"/>
      <c r="O70" s="138"/>
      <c r="P70" s="63" t="s">
        <v>42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IF('C6_2'!Уч7="","",'C6_2'!Уч7)</f>
        <v>Өтепбергенов Нұржан+</v>
      </c>
      <c r="K71" s="81" t="str">
        <f t="shared" si="0"/>
        <v>-</v>
      </c>
      <c r="L71" s="153" t="str">
        <f>IF('C6_2'!Уч8="","",'C6_2'!Уч8)</f>
        <v>Сейдалина Жанна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874" priority="13">
      <formula>$S$36="сыграна"</formula>
    </cfRule>
  </conditionalFormatting>
  <conditionalFormatting sqref="I37:Q37">
    <cfRule type="expression" dxfId="1873" priority="15">
      <formula>$S$37="сыграна"</formula>
    </cfRule>
  </conditionalFormatting>
  <conditionalFormatting sqref="I38:Q38">
    <cfRule type="expression" dxfId="1872" priority="4">
      <formula>$S$38="сыграна"</formula>
    </cfRule>
  </conditionalFormatting>
  <conditionalFormatting sqref="I39:Q39">
    <cfRule type="expression" dxfId="1871" priority="5">
      <formula>$S$39="сыграна"</formula>
    </cfRule>
  </conditionalFormatting>
  <conditionalFormatting sqref="I40:Q40">
    <cfRule type="expression" dxfId="1870" priority="6">
      <formula>$S$40="сыграна"</formula>
    </cfRule>
  </conditionalFormatting>
  <conditionalFormatting sqref="I41:Q41">
    <cfRule type="expression" dxfId="1869" priority="7">
      <formula>$S$41="сыграна"</formula>
    </cfRule>
  </conditionalFormatting>
  <conditionalFormatting sqref="I42:Q42">
    <cfRule type="expression" dxfId="1868" priority="8">
      <formula>$S$42="сыграна"</formula>
    </cfRule>
  </conditionalFormatting>
  <conditionalFormatting sqref="I43:Q43">
    <cfRule type="expression" dxfId="1867" priority="9">
      <formula>$S$43="сыграна"</formula>
    </cfRule>
  </conditionalFormatting>
  <conditionalFormatting sqref="I44:Q44">
    <cfRule type="expression" dxfId="1866" priority="10">
      <formula>$S$44="сыграна"</formula>
    </cfRule>
  </conditionalFormatting>
  <conditionalFormatting sqref="I45:Q45">
    <cfRule type="expression" dxfId="1865" priority="11">
      <formula>$S$45="сыграна"</formula>
    </cfRule>
  </conditionalFormatting>
  <conditionalFormatting sqref="I48:Q48">
    <cfRule type="expression" dxfId="1864" priority="17">
      <formula>$S$48="сыграна"</formula>
    </cfRule>
  </conditionalFormatting>
  <conditionalFormatting sqref="I49:Q49">
    <cfRule type="expression" dxfId="1863" priority="18">
      <formula>$S$49="сыграна"</formula>
    </cfRule>
  </conditionalFormatting>
  <conditionalFormatting sqref="I50:Q50">
    <cfRule type="expression" dxfId="1862" priority="19">
      <formula>$S$50="сыграна"</formula>
    </cfRule>
  </conditionalFormatting>
  <conditionalFormatting sqref="I51:Q51">
    <cfRule type="expression" dxfId="1861" priority="20">
      <formula>$S$51="сыграна"</formula>
    </cfRule>
  </conditionalFormatting>
  <conditionalFormatting sqref="I52:Q52">
    <cfRule type="expression" dxfId="1860" priority="21">
      <formula>$S$52="сыграна"</formula>
    </cfRule>
  </conditionalFormatting>
  <conditionalFormatting sqref="I53:Q53">
    <cfRule type="expression" dxfId="1859" priority="22">
      <formula>$S$53="сыграна"</formula>
    </cfRule>
  </conditionalFormatting>
  <conditionalFormatting sqref="I54:Q54">
    <cfRule type="expression" dxfId="1858" priority="23">
      <formula>$S$54="сыграна"</formula>
    </cfRule>
  </conditionalFormatting>
  <conditionalFormatting sqref="I55:Q55">
    <cfRule type="expression" dxfId="1857" priority="24">
      <formula>$S$55="сыграна"</formula>
    </cfRule>
  </conditionalFormatting>
  <conditionalFormatting sqref="I56:Q56">
    <cfRule type="expression" dxfId="1856" priority="25">
      <formula>$S$56="сыграна"</formula>
    </cfRule>
  </conditionalFormatting>
  <conditionalFormatting sqref="I62:Q62">
    <cfRule type="expression" dxfId="1855" priority="2">
      <formula>$S$62="сыграна"</formula>
    </cfRule>
  </conditionalFormatting>
  <conditionalFormatting sqref="I63:Q63">
    <cfRule type="expression" dxfId="1854" priority="31">
      <formula>$S$63="сыграна"</formula>
    </cfRule>
  </conditionalFormatting>
  <conditionalFormatting sqref="I64:Q64">
    <cfRule type="expression" dxfId="1853" priority="32">
      <formula>$S$64="сыграна"</formula>
    </cfRule>
  </conditionalFormatting>
  <conditionalFormatting sqref="I65:Q65">
    <cfRule type="expression" dxfId="1852" priority="33">
      <formula>$S$65="сыграна"</formula>
    </cfRule>
  </conditionalFormatting>
  <conditionalFormatting sqref="I66:Q66">
    <cfRule type="expression" dxfId="1851" priority="34">
      <formula>$S$66="сыграна"</formula>
    </cfRule>
  </conditionalFormatting>
  <conditionalFormatting sqref="I67:Q67">
    <cfRule type="expression" dxfId="1850" priority="35">
      <formula>$S$67="сыграна"</formula>
    </cfRule>
  </conditionalFormatting>
  <conditionalFormatting sqref="I68:Q68">
    <cfRule type="expression" dxfId="1849" priority="36">
      <formula>$S$68="сыграна"</formula>
    </cfRule>
  </conditionalFormatting>
  <conditionalFormatting sqref="I69:Q69">
    <cfRule type="expression" dxfId="1848" priority="37">
      <formula>$S$69="сыграна"</formula>
    </cfRule>
  </conditionalFormatting>
  <conditionalFormatting sqref="I70:Q70">
    <cfRule type="expression" dxfId="1847" priority="38">
      <formula>$S$70="сыграна"</formula>
    </cfRule>
  </conditionalFormatting>
  <conditionalFormatting sqref="I71:Q71">
    <cfRule type="expression" dxfId="1846" priority="39">
      <formula>$S$71="сыграна"</formula>
    </cfRule>
  </conditionalFormatting>
  <conditionalFormatting sqref="I36:R36 Q13:Q15 M25:M27">
    <cfRule type="expression" dxfId="1845" priority="14">
      <formula>$S$36="встреча играется"</formula>
    </cfRule>
  </conditionalFormatting>
  <conditionalFormatting sqref="I37:R37 R10:R12 L28:L30">
    <cfRule type="expression" dxfId="1844" priority="40">
      <formula>$S$37="встреча играется"</formula>
    </cfRule>
  </conditionalFormatting>
  <conditionalFormatting sqref="I38:R38 P16:P18 N22:N24">
    <cfRule type="expression" dxfId="1843" priority="41">
      <formula>$S$38="встреча играется"</formula>
    </cfRule>
  </conditionalFormatting>
  <conditionalFormatting sqref="I39:R39 S7:S9 K31:K33">
    <cfRule type="expression" dxfId="1842" priority="42">
      <formula>$S$39="встреча играется"</formula>
    </cfRule>
  </conditionalFormatting>
  <conditionalFormatting sqref="I40:R40 Q10:Q12 L25:L27">
    <cfRule type="expression" dxfId="1841" priority="43">
      <formula>$S$40="встреча играется"</formula>
    </cfRule>
  </conditionalFormatting>
  <conditionalFormatting sqref="I41:R41 P13:P15 M22:M24">
    <cfRule type="expression" dxfId="1840" priority="44">
      <formula>$S$41="встреча играется"</formula>
    </cfRule>
  </conditionalFormatting>
  <conditionalFormatting sqref="I42:R42 R7:R9 K28:K30">
    <cfRule type="expression" dxfId="1839" priority="45">
      <formula>$S$42="встреча играется"</formula>
    </cfRule>
  </conditionalFormatting>
  <conditionalFormatting sqref="I43:R43 S19:S21 O31:O33">
    <cfRule type="expression" dxfId="1838" priority="46">
      <formula>$S$43="встреча играется"</formula>
    </cfRule>
  </conditionalFormatting>
  <conditionalFormatting sqref="I44:R44 P10:P12 L22:L24">
    <cfRule type="expression" dxfId="1837" priority="47">
      <formula>$S$44="встреча играется"</formula>
    </cfRule>
  </conditionalFormatting>
  <conditionalFormatting sqref="I45:R45 Q7:Q9 K25:K27">
    <cfRule type="expression" dxfId="1836" priority="48">
      <formula>$S$45="встреча играется"</formula>
    </cfRule>
  </conditionalFormatting>
  <conditionalFormatting sqref="I46:R46 R19:R21 O28:O30">
    <cfRule type="expression" dxfId="1835" priority="49">
      <formula>$S$46="встреча играется"</formula>
    </cfRule>
  </conditionalFormatting>
  <conditionalFormatting sqref="I46:R46">
    <cfRule type="expression" dxfId="1834" priority="16">
      <formula>$S$46="сыграна"</formula>
    </cfRule>
  </conditionalFormatting>
  <conditionalFormatting sqref="I47:R47 S16:S18 N31:N33">
    <cfRule type="expression" dxfId="1833" priority="50">
      <formula>$S$47="встреча играется"</formula>
    </cfRule>
  </conditionalFormatting>
  <conditionalFormatting sqref="I47:R47">
    <cfRule type="expression" dxfId="1832" priority="12">
      <formula>$S$47="сыграна"</formula>
    </cfRule>
  </conditionalFormatting>
  <conditionalFormatting sqref="I48:R48 P7:P9 K22:K24">
    <cfRule type="expression" dxfId="1831" priority="51">
      <formula>$S$48="встреча играется"</formula>
    </cfRule>
  </conditionalFormatting>
  <conditionalFormatting sqref="I49:R49 Q19:Q21 O25:O27">
    <cfRule type="expression" dxfId="1830" priority="52">
      <formula>$S$49="встреча играется"</formula>
    </cfRule>
  </conditionalFormatting>
  <conditionalFormatting sqref="I50:R50 S13:S15 M31:M33">
    <cfRule type="expression" dxfId="1829" priority="53">
      <formula>$S$50="встреча играется"</formula>
    </cfRule>
  </conditionalFormatting>
  <conditionalFormatting sqref="I51:R51 R16:R18 N28:N30">
    <cfRule type="expression" dxfId="1828" priority="54">
      <formula>$S$51="встреча играется"</formula>
    </cfRule>
  </conditionalFormatting>
  <conditionalFormatting sqref="I52:R52 N10:N12 L16:L18">
    <cfRule type="expression" dxfId="1827" priority="55">
      <formula>$S$52="встреча играется"</formula>
    </cfRule>
  </conditionalFormatting>
  <conditionalFormatting sqref="I53:R53 O7:O9 K19:K21">
    <cfRule type="expression" dxfId="1826" priority="56">
      <formula>$S$53="встреча играется"</formula>
    </cfRule>
  </conditionalFormatting>
  <conditionalFormatting sqref="I54:R54 R13:R15 M28:M30">
    <cfRule type="expression" dxfId="1825" priority="57">
      <formula>$S$54="встреча играется"</formula>
    </cfRule>
  </conditionalFormatting>
  <conditionalFormatting sqref="I55:R55 S25:S27 Q31:Q33">
    <cfRule type="expression" dxfId="1824" priority="58">
      <formula>$S$55="встреча играется"</formula>
    </cfRule>
  </conditionalFormatting>
  <conditionalFormatting sqref="I56:R56 N7:N9 K16:K18">
    <cfRule type="expression" dxfId="1823" priority="59">
      <formula>$S$56="встреча играется"</formula>
    </cfRule>
  </conditionalFormatting>
  <conditionalFormatting sqref="I57:R57 O13:O15 M19:M21">
    <cfRule type="expression" dxfId="1822" priority="60">
      <formula>$S$57="встреча играется"</formula>
    </cfRule>
  </conditionalFormatting>
  <conditionalFormatting sqref="I57:R57">
    <cfRule type="expression" dxfId="1821" priority="26">
      <formula>$S$57="сыграна"</formula>
    </cfRule>
  </conditionalFormatting>
  <conditionalFormatting sqref="I58:R58 S10:S12 L31:L33">
    <cfRule type="expression" dxfId="1820" priority="61">
      <formula>$S$58="встреча играется"</formula>
    </cfRule>
  </conditionalFormatting>
  <conditionalFormatting sqref="I58:R58">
    <cfRule type="expression" dxfId="1819" priority="27">
      <formula>$S$58="сыграна"</formula>
    </cfRule>
  </conditionalFormatting>
  <conditionalFormatting sqref="I59:R59 R22:R24 P28:P30">
    <cfRule type="expression" dxfId="1818" priority="62">
      <formula>$S$59="встреча играется"</formula>
    </cfRule>
  </conditionalFormatting>
  <conditionalFormatting sqref="I59:R59">
    <cfRule type="expression" dxfId="1817" priority="28">
      <formula>$S$59="сыграна"</formula>
    </cfRule>
  </conditionalFormatting>
  <conditionalFormatting sqref="I60:R60 M7:M9 K13:K15">
    <cfRule type="expression" dxfId="1816" priority="63">
      <formula>$S$60="встреча играется"</formula>
    </cfRule>
  </conditionalFormatting>
  <conditionalFormatting sqref="I60:R60">
    <cfRule type="expression" dxfId="1815" priority="29">
      <formula>$S$60="сыграна"</formula>
    </cfRule>
  </conditionalFormatting>
  <conditionalFormatting sqref="I61:R61 O10:O12 L19:L21">
    <cfRule type="expression" dxfId="1814" priority="64">
      <formula>$S$61="встреча играется"</formula>
    </cfRule>
  </conditionalFormatting>
  <conditionalFormatting sqref="I61:R61">
    <cfRule type="expression" dxfId="1813" priority="30">
      <formula>$S$61="сыграна"</formula>
    </cfRule>
  </conditionalFormatting>
  <conditionalFormatting sqref="I62:R62 Q16:Q18 N25:N27">
    <cfRule type="expression" dxfId="1812" priority="3">
      <formula>$S$62="встреча играется"</formula>
    </cfRule>
  </conditionalFormatting>
  <conditionalFormatting sqref="I63:R63 S22:S24 P31:P33">
    <cfRule type="expression" dxfId="1811" priority="65">
      <formula>$S$63="встреча играется"</formula>
    </cfRule>
  </conditionalFormatting>
  <conditionalFormatting sqref="I64:R64 M10:M12 L13:L15">
    <cfRule type="expression" dxfId="1810" priority="66">
      <formula>$S$64="встреча играется"</formula>
    </cfRule>
  </conditionalFormatting>
  <conditionalFormatting sqref="I65:R65 O16:O18 N19:N21">
    <cfRule type="expression" dxfId="1809" priority="67">
      <formula>$S$65="встреча играется"</formula>
    </cfRule>
  </conditionalFormatting>
  <conditionalFormatting sqref="I66:R66 Q22:Q24 P25:P27">
    <cfRule type="expression" dxfId="1808" priority="68">
      <formula>$S$66="встреча играется"</formula>
    </cfRule>
  </conditionalFormatting>
  <conditionalFormatting sqref="I67:R67 S28:S30 R31:R33">
    <cfRule type="expression" dxfId="1807" priority="69">
      <formula>$S$67="встреча играется"</formula>
    </cfRule>
  </conditionalFormatting>
  <conditionalFormatting sqref="I68:R68 L7:L9 K10:K12">
    <cfRule type="expression" dxfId="1806" priority="70">
      <formula>$S$68="встреча играется"</formula>
    </cfRule>
  </conditionalFormatting>
  <conditionalFormatting sqref="I69:R69 N13:N15 M16:M18">
    <cfRule type="expression" dxfId="1805" priority="71">
      <formula>$S$69="встреча играется"</formula>
    </cfRule>
  </conditionalFormatting>
  <conditionalFormatting sqref="I70:R70 P19:P21 O22:O24">
    <cfRule type="expression" dxfId="1804" priority="72">
      <formula>$S$70="встреча играется"</formula>
    </cfRule>
  </conditionalFormatting>
  <conditionalFormatting sqref="I71:R71 R25:R27 Q28:Q30">
    <cfRule type="expression" dxfId="1803" priority="73">
      <formula>$S$71="встреча играется"</formula>
    </cfRule>
  </conditionalFormatting>
  <conditionalFormatting sqref="J7 J10 J13 J16 J19 J22 J25 J28 J31">
    <cfRule type="endsWith" dxfId="1802" priority="1" operator="endsWith" text="+">
      <formula>RIGHT((J7),LEN("+"))=("+")</formula>
    </cfRule>
  </conditionalFormatting>
  <dataValidations count="1">
    <dataValidation type="list" allowBlank="1" sqref="P36:P71" xr:uid="{00000000-0002-0000-1F00-000000000000}">
      <formula1>'C6_2'!Список_счета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420</v>
      </c>
      <c r="E7" s="23"/>
      <c r="F7" s="69"/>
      <c r="G7" s="118">
        <v>1</v>
      </c>
      <c r="H7" s="112"/>
      <c r="I7" s="112"/>
      <c r="J7" s="115" t="s">
        <v>420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16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421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422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423</v>
      </c>
      <c r="E10" s="23"/>
      <c r="F10" s="69"/>
      <c r="G10" s="118">
        <v>2</v>
      </c>
      <c r="H10" s="112"/>
      <c r="I10" s="112"/>
      <c r="J10" s="115" t="s">
        <v>424</v>
      </c>
      <c r="K10" s="34" t="str">
        <f>IF(RIGHT(P68,1)="L",0,(IF(P68="","",(IF(RIGHT(P68,1)&gt;LEFT(P68,1),2,1)))))</f>
        <v/>
      </c>
      <c r="L10" s="145"/>
      <c r="M10" s="24" t="str">
        <f>IF(RIGHT(P64,1)="L",0,(IF(P64="","",(IF(RIGHT(P64,1)&gt;LEFT(P64,1),2,1)))))</f>
        <v/>
      </c>
      <c r="N10" s="24">
        <f>IF(LEFT(P52,1)="L",0,(IF(P52="","",(IF(LEFT(P52,1)&gt;RIGHT(P52,1),2,1)))))</f>
        <v>2</v>
      </c>
      <c r="O10" s="25">
        <f>IF(LEFT(P61,1)="L",0,(IF(P61="","",(IF(LEFT(P61,1)&gt;RIGHT(P61,1),2,1)))))</f>
        <v>1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2</v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2</v>
      </c>
      <c r="T10" s="90">
        <f>IF((AND(COUNTIF(J7:J33,"&gt;""")&gt;2,COUNTIF(P36:P71,"&gt;""")&gt;0)),SUM(K10,L10,M10,N10,O10,P10,Q10,R10,S10),"")</f>
        <v>9</v>
      </c>
      <c r="U10" s="150">
        <f>5/5</f>
        <v>1</v>
      </c>
      <c r="V10" s="96" t="s">
        <v>11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425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3:1</v>
      </c>
      <c r="O11" s="29" t="str">
        <f>IF(LEFT(P61,1)="W",$M$4&amp;":0(W)",IF(LEFT(P61,1)="L","0:"&amp;$M$4&amp;"(L)",IF(P61="","",P61)))</f>
        <v>2:3</v>
      </c>
      <c r="P11" s="27" t="str">
        <f>IF(LEFT(P44,1)="W",$M$4&amp;":0(W)",IF(LEFT(P44,1)="L","0:"&amp;$M$4&amp;"(L)",IF(P44="","",P44)))</f>
        <v>3:2</v>
      </c>
      <c r="Q11" s="28" t="str">
        <f>IF(RIGHT(P40,1)="W",$M$4&amp;":0(W)",IF(RIGHT(P40,1)="L","0:"&amp;$M$4&amp;"(L)",IF(P40="","",RIGHT(P40,1)&amp;":"&amp;LEFT(P40,1))))</f>
        <v>3:2</v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>3:0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426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427</v>
      </c>
      <c r="E13" s="23"/>
      <c r="F13" s="69"/>
      <c r="G13" s="118">
        <v>3</v>
      </c>
      <c r="H13" s="112"/>
      <c r="I13" s="112"/>
      <c r="J13" s="115" t="s">
        <v>422</v>
      </c>
      <c r="K13" s="34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45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0</v>
      </c>
      <c r="U13" s="150"/>
      <c r="V13" s="96" t="s">
        <v>17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428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429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430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1</v>
      </c>
      <c r="M16" s="24" t="str">
        <f>IF(RIGHT(P69,1)="L",0,(IF(P69="","",(IF(RIGHT(P69,1)&gt;LEFT(P69,1),2,1)))))</f>
        <v/>
      </c>
      <c r="N16" s="145"/>
      <c r="O16" s="25">
        <f>IF(RIGHT(P65,1)="L",0,(IF(P65="","",(IF(RIGHT(P65,1)&gt;LEFT(P65,1),2,1)))))</f>
        <v>1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1</v>
      </c>
      <c r="R16" s="24" t="str">
        <f>IF(RIGHT(P51,1)="L",0,(IF(P51="","",(IF(RIGHT(P51,1)&gt;LEFT(P51,1),2,1)))))</f>
        <v/>
      </c>
      <c r="S16" s="26">
        <f>IF(LEFT(P47,1)="L",0,(IF(P47="","",(IF(LEFT(P47,1)&gt;RIGHT(P47,1),2,1)))))</f>
        <v>1</v>
      </c>
      <c r="T16" s="90">
        <f>IF((AND(COUNTIF(J7:J33,"&gt;""")&gt;2,COUNTIF(P36:P71,"&gt;""")&gt;0)),SUM(K16,L16,M16,N16,O16,P16,Q16,R16,S16),"")</f>
        <v>5</v>
      </c>
      <c r="U16" s="150"/>
      <c r="V16" s="96" t="s">
        <v>15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1:3</v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>0:3</v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0:3</v>
      </c>
      <c r="R17" s="28" t="str">
        <f>IF(RIGHT(P51,1)="W",$M$4&amp;":0(W)",IF(RIGHT(P51,1)="L","0:"&amp;$M$4&amp;"(L)",IF(P51="","",RIGHT(P51,1)&amp;":"&amp;LEFT(P51,1))))</f>
        <v/>
      </c>
      <c r="S17" s="37" t="str">
        <f>IF(LEFT(P47,1)="W",$M$4&amp;":0(W)",IF(LEFT(P47,1)="L","0:"&amp;$M$4&amp;"(L)",IF(P47="","",P47)))</f>
        <v>0:3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431</v>
      </c>
      <c r="K19" s="34" t="str">
        <f>IF(RIGHT(P53,1)="L",0,(IF(P53="","",(IF(RIGHT(P53,1)&gt;LEFT(P53,1),2,1)))))</f>
        <v/>
      </c>
      <c r="L19" s="24">
        <f>IF(RIGHT(P61,1)="L",0,(IF(P61="","",(IF(RIGHT(P61,1)&gt;LEFT(P61,1),2,1)))))</f>
        <v>2</v>
      </c>
      <c r="M19" s="24" t="str">
        <f>IF(LEFT(P57,1)="L",0,(IF(P57="","",(IF(LEFT(P57,1)&gt;RIGHT(P57,1),2,1)))))</f>
        <v/>
      </c>
      <c r="N19" s="24">
        <f>IF(LEFT(P65,1)="L",0,(IF(P65="","",(IF(LEFT(P65,1)&gt;RIGHT(P65,1),2,1)))))</f>
        <v>2</v>
      </c>
      <c r="O19" s="146"/>
      <c r="P19" s="24">
        <f>IF(LEFT(P70,1)="L",0,(IF(P70="","",(IF(LEFT(P70,1)&gt;RIGHT(P70,1),2,1)))))</f>
        <v>1</v>
      </c>
      <c r="Q19" s="24">
        <f>IF(RIGHT(P49,1)="L",0,(IF(P49="","",(IF(RIGHT(P49,1)&gt;LEFT(P49,1),2,1)))))</f>
        <v>2</v>
      </c>
      <c r="R19" s="24" t="str">
        <f>IF(LEFT(P46,1)="L",0,(IF(P46="","",(IF(LEFT(P46,1)&gt;RIGHT(P46,1),2,1)))))</f>
        <v/>
      </c>
      <c r="S19" s="26">
        <f>IF(RIGHT(P43,1)="L",0,(IF(P43="","",(IF(RIGHT(P43,1)&gt;LEFT(P43,1),2,1)))))</f>
        <v>2</v>
      </c>
      <c r="T19" s="90">
        <f>IF((AND(COUNTIF(J7:J33,"&gt;""")&gt;2,COUNTIF(P36:P71,"&gt;""")&gt;0)),SUM(K19,L19,M19,N19,O19,P19,Q19,R19,S19),"")</f>
        <v>9</v>
      </c>
      <c r="U19" s="150">
        <f>4/5</f>
        <v>0.8</v>
      </c>
      <c r="V19" s="96" t="s">
        <v>12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3:2</v>
      </c>
      <c r="M20" s="28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3:0</v>
      </c>
      <c r="O20" s="147"/>
      <c r="P20" s="27" t="str">
        <f>IF(LEFT(P70,1)="W",$M$4&amp;":0(W)",IF(LEFT(P70,1)="L","0:"&amp;$M$4&amp;"(L)",IF(P70="","",P70)))</f>
        <v>1:3</v>
      </c>
      <c r="Q20" s="28" t="str">
        <f>IF(RIGHT(P49,1)="W",$M$4&amp;":0(W)",IF(RIGHT(P49,1)="L","0:"&amp;$M$4&amp;"(L)",IF(P49="","",RIGHT(P49,1)&amp;":"&amp;LEFT(P49,1))))</f>
        <v>3:2</v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>3:0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432</v>
      </c>
      <c r="K22" s="34" t="str">
        <f>IF(LEFT(P48,1)="L",0,(IF(P48="","",(IF(LEFT(P48,1)&gt;RIGHT(P48,1),2,1)))))</f>
        <v/>
      </c>
      <c r="L22" s="24">
        <f>IF(RIGHT(P44,1)="L",0,(IF(P44="","",(IF(RIGHT(P44,1)&gt;LEFT(P44,1),2,1)))))</f>
        <v>1</v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45"/>
      <c r="Q22" s="24">
        <f>IF(RIGHT(P66,1)="L",0,(IF(P66="","",(IF(RIGHT(P66,1)&gt;LEFT(P66,1),2,1)))))</f>
        <v>2</v>
      </c>
      <c r="R22" s="24" t="str">
        <f>IF(RIGHT(P59,1)="L",0,(IF(P59="","",(IF(RIGHT(P59,1)&gt;LEFT(P59,1),2,1)))))</f>
        <v/>
      </c>
      <c r="S22" s="26">
        <f>IF(LEFT(P63,1)="L",0,(IF(P63="","",(IF(LEFT(P63,1)&gt;RIGHT(P63,1),2,1)))))</f>
        <v>2</v>
      </c>
      <c r="T22" s="90">
        <f>IF((AND(COUNTIF(J7:J33,"&gt;""")&gt;2,COUNTIF(P36:P71,"&gt;""")&gt;0)),SUM(K22,L22,M22,N22,O22,P22,Q22,R22,S22),"")</f>
        <v>9</v>
      </c>
      <c r="U22" s="150">
        <f>5/4</f>
        <v>1.25</v>
      </c>
      <c r="V22" s="96" t="s">
        <v>10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2:3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3:0</v>
      </c>
      <c r="O23" s="36" t="str">
        <f>IF(RIGHT(P70,1)="W",$M$4&amp;":0(W)",IF(RIGHT(P70,1)="L","0:"&amp;$M$4&amp;"(L)",IF(P70="","",RIGHT(P70,1)&amp;":"&amp;LEFT(P70,1))))</f>
        <v>3:1</v>
      </c>
      <c r="P23" s="94"/>
      <c r="Q23" s="28" t="str">
        <f>IF(RIGHT(P66,1)="W",$M$4&amp;":0(W)",IF(RIGHT(P66,1)="L","0:"&amp;$M$4&amp;"(L)",IF(P66="","",RIGHT(P66,1)&amp;":"&amp;LEFT(P66,1))))</f>
        <v>3:2</v>
      </c>
      <c r="R23" s="28" t="str">
        <f>IF(RIGHT(P59,1)="W",$M$4&amp;":0(W)",IF(RIGHT(P59,1)="L","0:"&amp;$M$4&amp;"(L)",IF(P59="","",RIGHT(P59,1)&amp;":"&amp;LEFT(P59,1))))</f>
        <v/>
      </c>
      <c r="S23" s="37" t="str">
        <f>IF(LEFT(P63,1)="W",$M$4&amp;":0(W)",IF(LEFT(P63,1)="L","0:"&amp;$M$4&amp;"(L)",IF(P63="","",P63)))</f>
        <v>3:0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433</v>
      </c>
      <c r="K25" s="34" t="str">
        <f>IF(RIGHT(P45,1)="L",0,(IF(P45="","",(IF(RIGHT(P45,1)&gt;LEFT(P45,1),2,1)))))</f>
        <v/>
      </c>
      <c r="L25" s="24">
        <f>IF(LEFT(P40,1)="L",0,(IF(P40="","",(IF(LEFT(P40,1)&gt;RIGHT(P40,1),2,1)))))</f>
        <v>1</v>
      </c>
      <c r="M25" s="24" t="str">
        <f>IF(RIGHT(P36,1)="L",0,(IF(P36="","",(IF(RIGHT(P36,1)&gt;LEFT(P36,1),2,1)))))</f>
        <v/>
      </c>
      <c r="N25" s="24">
        <f>IF(RIGHT(P62,1)="L",0,(IF(P62="","",(IF(RIGHT(P62,1)&gt;LEFT(P62,1),2,1)))))</f>
        <v>2</v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1</v>
      </c>
      <c r="Q25" s="145"/>
      <c r="R25" s="24" t="str">
        <f>IF(LEFT(P71,1)="L",0,(IF(P71="","",(IF(LEFT(P71,1)&gt;RIGHT(P71,1),2,1)))))</f>
        <v/>
      </c>
      <c r="S25" s="26">
        <f>IF(LEFT(P55,1)="L",0,(IF(P55="","",(IF(LEFT(P55,1)&gt;RIGHT(P55,1),2,1)))))</f>
        <v>2</v>
      </c>
      <c r="T25" s="90">
        <f>IF((AND(COUNTIF(J7:J33,"&gt;""")&gt;2,COUNTIF(P36:P71,"&gt;""")&gt;0)),SUM(K25,L25,M25,N25,O25,P25,Q25,R25,S25),"")</f>
        <v>7</v>
      </c>
      <c r="U25" s="150"/>
      <c r="V25" s="96" t="s">
        <v>13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7" t="str">
        <f>IF(LEFT(P40,1)="W",$M$4&amp;":0(W)",IF(LEFT(P40,1)="L","0:"&amp;$M$4&amp;"(L)",IF(P40="","",P40)))</f>
        <v>2:3</v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>3:0</v>
      </c>
      <c r="O26" s="29" t="str">
        <f>IF(LEFT(P49,1)="W",$M$4&amp;":0(W)",IF(LEFT(P49,1)="L","0:"&amp;$M$4&amp;"(L)",IF(P49="","",P49)))</f>
        <v>2:3</v>
      </c>
      <c r="P26" s="29" t="str">
        <f>IF(LEFT(P66,1)="W",$M$4&amp;":0(W)",IF(LEFT(P66,1)="L","0:"&amp;$M$4&amp;"(L)",IF(P66="","",P66)))</f>
        <v>2:3</v>
      </c>
      <c r="Q26" s="94"/>
      <c r="R26" s="28" t="str">
        <f>IF(LEFT(P71,1)="W",$M$4&amp;":0(W)",IF(LEFT(P71,1)="L","0:"&amp;$M$4&amp;"(L)",IF(P71="","",P71)))</f>
        <v/>
      </c>
      <c r="S26" s="37" t="str">
        <f>IF(LEFT(P55,1)="W",$M$4&amp;":0(W)",IF(LEFT(P55,1)="L","0:"&amp;$M$4&amp;"(L)",IF(P55="","",P55)))</f>
        <v>3:0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428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224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434</v>
      </c>
      <c r="K31" s="34" t="str">
        <f>IF(RIGHT(P39,1)="L",0,(IF(P39="","",(IF(RIGHT(P39,1)&gt;LEFT(P39,1),2,1)))))</f>
        <v/>
      </c>
      <c r="L31" s="24">
        <f>IF(LEFT(P58,1)="L",0,(IF(P58="","",(IF(LEFT(P58,1)&gt;RIGHT(P58,1),2,1)))))</f>
        <v>1</v>
      </c>
      <c r="M31" s="24" t="str">
        <f>IF(LEFT(P50,1)="L",0,(IF(P50="","",(IF(LEFT(P50,1)&gt;RIGHT(P50,1),2,1)))))</f>
        <v/>
      </c>
      <c r="N31" s="24">
        <f>IF(RIGHT(P47,1)="L",0,(IF(P47="","",(IF(RIGHT(P47,1)&gt;LEFT(P47,1),2,1)))))</f>
        <v>2</v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1</v>
      </c>
      <c r="Q31" s="24">
        <f>IF(RIGHT(P55,1)="L",0,(IF(P55="","",(IF(RIGHT(P55,1)&gt;LEFT(P55,1),2,1)))))</f>
        <v>1</v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6</v>
      </c>
      <c r="U31" s="150"/>
      <c r="V31" s="96" t="s">
        <v>14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0:3</v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>3:0</v>
      </c>
      <c r="O32" s="29" t="str">
        <f>IF(LEFT(P43,1)="W",$M$4&amp;":0(W)",IF(LEFT(P43,1)="L","0:"&amp;$M$4&amp;"(L)",IF(P43="","",P43)))</f>
        <v>0:3</v>
      </c>
      <c r="P32" s="36" t="str">
        <f>IF(RIGHT(P63,1)="W",$M$4&amp;":0(W)",IF(RIGHT(P63,1)="L","0:"&amp;$M$4&amp;"(L)",IF(P63="","",RIGHT(P63,1)&amp;":"&amp;LEFT(P63,1))))</f>
        <v>0:3</v>
      </c>
      <c r="Q32" s="28" t="str">
        <f>IF(RIGHT(P55,1)="W",$M$4&amp;":0(W)",IF(RIGHT(P55,1)="L","0:"&amp;$M$4&amp;"(L)",IF(P55="","",RIGHT(P55,1)&amp;":"&amp;LEFT(P55,1))))</f>
        <v>0:3</v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IF('C7_2'!Уч3="","",'C7_2'!Уч3)</f>
        <v>Пак Виталий</v>
      </c>
      <c r="K36" s="73" t="str">
        <f t="shared" ref="K36:K71" si="0">"-"</f>
        <v>-</v>
      </c>
      <c r="L36" s="154" t="str">
        <f>IF('C7_2'!Уч7="","",'C7_2'!Уч7)</f>
        <v>Данилов Александр+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IF('C7_2'!Уч2="","",'C7_2'!Уч2)</f>
        <v>Абылкан Акылжан+</v>
      </c>
      <c r="K37" s="76" t="str">
        <f t="shared" si="0"/>
        <v>-</v>
      </c>
      <c r="L37" s="155" t="str">
        <f>IF('C7_2'!Уч8="","",'C7_2'!Уч8)</f>
        <v>Шерубаев Санжар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32</v>
      </c>
      <c r="J38" s="77" t="str">
        <f>IF('C7_2'!Уч4="","",'C7_2'!Уч4)</f>
        <v>Бузумов Кайрат+</v>
      </c>
      <c r="K38" s="78" t="str">
        <f t="shared" si="0"/>
        <v>-</v>
      </c>
      <c r="L38" s="152" t="str">
        <f>IF('C7_2'!Уч6="","",'C7_2'!Уч6)</f>
        <v>Баилов Алтай+</v>
      </c>
      <c r="M38" s="137"/>
      <c r="N38" s="137"/>
      <c r="O38" s="138"/>
      <c r="P38" s="79" t="s">
        <v>39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IF('C7_2'!Уч1="","",'C7_2'!Уч1)</f>
        <v>Минин Валерий</v>
      </c>
      <c r="K39" s="81" t="str">
        <f t="shared" si="0"/>
        <v>-</v>
      </c>
      <c r="L39" s="153" t="str">
        <f>IF('C7_2'!Уч9="","",'C7_2'!Уч9)</f>
        <v>Таш Балзия +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30</v>
      </c>
      <c r="J40" s="72" t="str">
        <f>IF('C7_2'!Уч7="","",'C7_2'!Уч7)</f>
        <v>Данилов Александр+</v>
      </c>
      <c r="K40" s="73" t="str">
        <f t="shared" si="0"/>
        <v>-</v>
      </c>
      <c r="L40" s="154" t="str">
        <f>IF('C7_2'!Уч2="","",'C7_2'!Уч2)</f>
        <v>Абылкан Акылжан+</v>
      </c>
      <c r="M40" s="125"/>
      <c r="N40" s="125"/>
      <c r="O40" s="126"/>
      <c r="P40" s="54" t="s">
        <v>42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IF('C7_2'!Уч6="","",'C7_2'!Уч6)</f>
        <v>Баилов Алтай+</v>
      </c>
      <c r="K41" s="76" t="str">
        <f t="shared" si="0"/>
        <v>-</v>
      </c>
      <c r="L41" s="155" t="str">
        <f>IF('C7_2'!Уч3="","",'C7_2'!Уч3)</f>
        <v>Пак Виталий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IF('C7_2'!Уч8="","",'C7_2'!Уч8)</f>
        <v>Шерубаев Санжар</v>
      </c>
      <c r="K42" s="78" t="str">
        <f t="shared" si="0"/>
        <v>-</v>
      </c>
      <c r="L42" s="152" t="str">
        <f>IF('C7_2'!Уч1="","",'C7_2'!Уч1)</f>
        <v>Минин Валерий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32</v>
      </c>
      <c r="J43" s="80" t="str">
        <f>IF('C7_2'!Уч9="","",'C7_2'!Уч9)</f>
        <v>Таш Балзия +</v>
      </c>
      <c r="K43" s="81" t="str">
        <f t="shared" si="0"/>
        <v>-</v>
      </c>
      <c r="L43" s="153" t="str">
        <f>IF('C7_2'!Уч5="","",'C7_2'!Уч5)</f>
        <v>Султан Мунира+</v>
      </c>
      <c r="M43" s="122"/>
      <c r="N43" s="122"/>
      <c r="O43" s="123"/>
      <c r="P43" s="67" t="s">
        <v>39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30</v>
      </c>
      <c r="J44" s="72" t="str">
        <f>IF('C7_2'!Уч2="","",'C7_2'!Уч2)</f>
        <v>Абылкан Акылжан+</v>
      </c>
      <c r="K44" s="73" t="str">
        <f t="shared" si="0"/>
        <v>-</v>
      </c>
      <c r="L44" s="154" t="str">
        <f>IF('C7_2'!Уч6="","",'C7_2'!Уч6)</f>
        <v>Баилов Алтай+</v>
      </c>
      <c r="M44" s="125"/>
      <c r="N44" s="125"/>
      <c r="O44" s="126"/>
      <c r="P44" s="54" t="s">
        <v>38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IF('C7_2'!Уч1="","",'C7_2'!Уч1)</f>
        <v>Минин Валерий</v>
      </c>
      <c r="K45" s="76" t="str">
        <f t="shared" si="0"/>
        <v>-</v>
      </c>
      <c r="L45" s="155" t="str">
        <f>IF('C7_2'!Уч7="","",'C7_2'!Уч7)</f>
        <v>Данилов Александр+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IF('C7_2'!Уч5="","",'C7_2'!Уч5)</f>
        <v>Султан Мунира+</v>
      </c>
      <c r="K46" s="78" t="str">
        <f t="shared" si="0"/>
        <v>-</v>
      </c>
      <c r="L46" s="152" t="str">
        <f>IF('C7_2'!Уч8="","",'C7_2'!Уч8)</f>
        <v>Шерубаев Санжар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32</v>
      </c>
      <c r="J47" s="80" t="str">
        <f>IF('C7_2'!Уч4="","",'C7_2'!Уч4)</f>
        <v>Бузумов Кайрат+</v>
      </c>
      <c r="K47" s="81" t="str">
        <f t="shared" si="0"/>
        <v>-</v>
      </c>
      <c r="L47" s="153" t="str">
        <f>IF('C7_2'!Уч9="","",'C7_2'!Уч9)</f>
        <v>Таш Балзия +</v>
      </c>
      <c r="M47" s="122"/>
      <c r="N47" s="122"/>
      <c r="O47" s="123"/>
      <c r="P47" s="67" t="s">
        <v>39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IF('C7_2'!Уч6="","",'C7_2'!Уч6)</f>
        <v>Баилов Алтай+</v>
      </c>
      <c r="K48" s="73" t="str">
        <f t="shared" si="0"/>
        <v>-</v>
      </c>
      <c r="L48" s="154" t="str">
        <f>IF('C7_2'!Уч1="","",'C7_2'!Уч1)</f>
        <v>Минин Валерий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1</v>
      </c>
      <c r="J49" s="75" t="str">
        <f>IF('C7_2'!Уч7="","",'C7_2'!Уч7)</f>
        <v>Данилов Александр+</v>
      </c>
      <c r="K49" s="76" t="str">
        <f t="shared" si="0"/>
        <v>-</v>
      </c>
      <c r="L49" s="155" t="str">
        <f>IF('C7_2'!Уч5="","",'C7_2'!Уч5)</f>
        <v>Султан Мунира+</v>
      </c>
      <c r="M49" s="134"/>
      <c r="N49" s="134"/>
      <c r="O49" s="135"/>
      <c r="P49" s="59" t="s">
        <v>42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IF('C7_2'!Уч9="","",'C7_2'!Уч9)</f>
        <v>Таш Балзия +</v>
      </c>
      <c r="K50" s="78" t="str">
        <f t="shared" si="0"/>
        <v>-</v>
      </c>
      <c r="L50" s="152" t="str">
        <f>IF('C7_2'!Уч3="","",'C7_2'!Уч3)</f>
        <v>Пак Виталий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IF('C7_2'!Уч8="","",'C7_2'!Уч8)</f>
        <v>Шерубаев Санжар</v>
      </c>
      <c r="K51" s="81" t="str">
        <f t="shared" si="0"/>
        <v>-</v>
      </c>
      <c r="L51" s="153" t="str">
        <f>IF('C7_2'!Уч4="","",'C7_2'!Уч4)</f>
        <v>Бузумов Кайрат+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30</v>
      </c>
      <c r="J52" s="72" t="str">
        <f>IF('C7_2'!Уч2="","",'C7_2'!Уч2)</f>
        <v>Абылкан Акылжан+</v>
      </c>
      <c r="K52" s="73" t="str">
        <f t="shared" si="0"/>
        <v>-</v>
      </c>
      <c r="L52" s="154" t="str">
        <f>IF('C7_2'!Уч4="","",'C7_2'!Уч4)</f>
        <v>Бузумов Кайрат+</v>
      </c>
      <c r="M52" s="125"/>
      <c r="N52" s="125"/>
      <c r="O52" s="126"/>
      <c r="P52" s="54" t="s">
        <v>37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IF('C7_2'!Уч1="","",'C7_2'!Уч1)</f>
        <v>Минин Валерий</v>
      </c>
      <c r="K53" s="76" t="str">
        <f t="shared" si="0"/>
        <v>-</v>
      </c>
      <c r="L53" s="155" t="str">
        <f>IF('C7_2'!Уч5="","",'C7_2'!Уч5)</f>
        <v>Султан Мунира+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IF('C7_2'!Уч3="","",'C7_2'!Уч3)</f>
        <v>Пак Виталий</v>
      </c>
      <c r="K54" s="78" t="str">
        <f t="shared" si="0"/>
        <v>-</v>
      </c>
      <c r="L54" s="152" t="str">
        <f>IF('C7_2'!Уч8="","",'C7_2'!Уч8)</f>
        <v>Шерубаев Санжар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1</v>
      </c>
      <c r="J55" s="80" t="str">
        <f>IF('C7_2'!Уч7="","",'C7_2'!Уч7)</f>
        <v>Данилов Александр+</v>
      </c>
      <c r="K55" s="81" t="str">
        <f t="shared" si="0"/>
        <v>-</v>
      </c>
      <c r="L55" s="153" t="str">
        <f>IF('C7_2'!Уч9="","",'C7_2'!Уч9)</f>
        <v>Таш Балзия +</v>
      </c>
      <c r="M55" s="122"/>
      <c r="N55" s="122"/>
      <c r="O55" s="123"/>
      <c r="P55" s="67" t="s">
        <v>35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IF('C7_2'!Уч4="","",'C7_2'!Уч4)</f>
        <v>Бузумов Кайрат+</v>
      </c>
      <c r="K56" s="73" t="str">
        <f t="shared" si="0"/>
        <v>-</v>
      </c>
      <c r="L56" s="154" t="str">
        <f>IF('C7_2'!Уч1="","",'C7_2'!Уч1)</f>
        <v>Минин Валерий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IF('C7_2'!Уч5="","",'C7_2'!Уч5)</f>
        <v>Султан Мунира+</v>
      </c>
      <c r="K57" s="76" t="str">
        <f t="shared" si="0"/>
        <v>-</v>
      </c>
      <c r="L57" s="155" t="str">
        <f>IF('C7_2'!Уч3="","",'C7_2'!Уч3)</f>
        <v>Пак Виталий</v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27</v>
      </c>
      <c r="J58" s="77" t="str">
        <f>IF('C7_2'!Уч9="","",'C7_2'!Уч9)</f>
        <v>Таш Балзия +</v>
      </c>
      <c r="K58" s="78" t="str">
        <f t="shared" si="0"/>
        <v>-</v>
      </c>
      <c r="L58" s="152" t="str">
        <f>IF('C7_2'!Уч2="","",'C7_2'!Уч2)</f>
        <v>Абылкан Акылжан+</v>
      </c>
      <c r="M58" s="137"/>
      <c r="N58" s="137"/>
      <c r="O58" s="138"/>
      <c r="P58" s="63" t="s">
        <v>39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IF('C7_2'!Уч8="","",'C7_2'!Уч8)</f>
        <v>Шерубаев Санжар</v>
      </c>
      <c r="K59" s="81" t="str">
        <f t="shared" si="0"/>
        <v>-</v>
      </c>
      <c r="L59" s="153" t="str">
        <f>IF('C7_2'!Уч6="","",'C7_2'!Уч6)</f>
        <v>Баилов Алтай+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IF('C7_2'!Уч1="","",'C7_2'!Уч1)</f>
        <v>Минин Валерий</v>
      </c>
      <c r="K60" s="73" t="str">
        <f t="shared" si="0"/>
        <v>-</v>
      </c>
      <c r="L60" s="154" t="str">
        <f>IF('C7_2'!Уч3="","",'C7_2'!Уч3)</f>
        <v>Пак Виталий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30</v>
      </c>
      <c r="J61" s="75" t="str">
        <f>IF('C7_2'!Уч2="","",'C7_2'!Уч2)</f>
        <v>Абылкан Акылжан+</v>
      </c>
      <c r="K61" s="76" t="str">
        <f t="shared" si="0"/>
        <v>-</v>
      </c>
      <c r="L61" s="155" t="str">
        <f>IF('C7_2'!Уч5="","",'C7_2'!Уч5)</f>
        <v>Султан Мунира+</v>
      </c>
      <c r="M61" s="134"/>
      <c r="N61" s="134"/>
      <c r="O61" s="135"/>
      <c r="P61" s="59" t="s">
        <v>42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31</v>
      </c>
      <c r="J62" s="77" t="str">
        <f>IF('C7_2'!Уч4="","",'C7_2'!Уч4)</f>
        <v>Бузумов Кайрат+</v>
      </c>
      <c r="K62" s="78" t="str">
        <f t="shared" si="0"/>
        <v>-</v>
      </c>
      <c r="L62" s="152" t="str">
        <f>IF('C7_2'!Уч7="","",'C7_2'!Уч7)</f>
        <v>Данилов Александр+</v>
      </c>
      <c r="M62" s="137"/>
      <c r="N62" s="137"/>
      <c r="O62" s="138"/>
      <c r="P62" s="63" t="s">
        <v>39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24</v>
      </c>
      <c r="J63" s="80" t="str">
        <f>IF('C7_2'!Уч6="","",'C7_2'!Уч6)</f>
        <v>Баилов Алтай+</v>
      </c>
      <c r="K63" s="81" t="str">
        <f t="shared" si="0"/>
        <v>-</v>
      </c>
      <c r="L63" s="153" t="str">
        <f>IF('C7_2'!Уч9="","",'C7_2'!Уч9)</f>
        <v>Таш Балзия +</v>
      </c>
      <c r="M63" s="122"/>
      <c r="N63" s="122"/>
      <c r="O63" s="123"/>
      <c r="P63" s="67" t="s">
        <v>35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IF('C7_2'!Уч3="","",'C7_2'!Уч3)</f>
        <v>Пак Виталий</v>
      </c>
      <c r="K64" s="73" t="str">
        <f t="shared" si="0"/>
        <v>-</v>
      </c>
      <c r="L64" s="154" t="str">
        <f>IF('C7_2'!Уч2="","",'C7_2'!Уч2)</f>
        <v>Абылкан Акылжан+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30</v>
      </c>
      <c r="J65" s="75" t="str">
        <f>IF('C7_2'!Уч5="","",'C7_2'!Уч5)</f>
        <v>Султан Мунира+</v>
      </c>
      <c r="K65" s="76" t="str">
        <f t="shared" si="0"/>
        <v>-</v>
      </c>
      <c r="L65" s="155" t="str">
        <f>IF('C7_2'!Уч4="","",'C7_2'!Уч4)</f>
        <v>Бузумов Кайрат+</v>
      </c>
      <c r="M65" s="134"/>
      <c r="N65" s="134"/>
      <c r="O65" s="135"/>
      <c r="P65" s="59" t="s">
        <v>35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31</v>
      </c>
      <c r="J66" s="77" t="str">
        <f>IF('C7_2'!Уч7="","",'C7_2'!Уч7)</f>
        <v>Данилов Александр+</v>
      </c>
      <c r="K66" s="78" t="str">
        <f t="shared" si="0"/>
        <v>-</v>
      </c>
      <c r="L66" s="152" t="str">
        <f>IF('C7_2'!Уч6="","",'C7_2'!Уч6)</f>
        <v>Баилов Алтай+</v>
      </c>
      <c r="M66" s="137"/>
      <c r="N66" s="137"/>
      <c r="O66" s="138"/>
      <c r="P66" s="63" t="s">
        <v>42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IF('C7_2'!Уч9="","",'C7_2'!Уч9)</f>
        <v>Таш Балзия +</v>
      </c>
      <c r="K67" s="81" t="str">
        <f t="shared" si="0"/>
        <v>-</v>
      </c>
      <c r="L67" s="153" t="str">
        <f>IF('C7_2'!Уч8="","",'C7_2'!Уч8)</f>
        <v>Шерубаев Санжар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IF('C7_2'!Уч1="","",'C7_2'!Уч1)</f>
        <v>Минин Валерий</v>
      </c>
      <c r="K68" s="73" t="str">
        <f t="shared" si="0"/>
        <v>-</v>
      </c>
      <c r="L68" s="154" t="str">
        <f>IF('C7_2'!Уч2="","",'C7_2'!Уч2)</f>
        <v>Абылкан Акылжан+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IF('C7_2'!Уч3="","",'C7_2'!Уч3)</f>
        <v>Пак Виталий</v>
      </c>
      <c r="K69" s="76" t="str">
        <f t="shared" si="0"/>
        <v>-</v>
      </c>
      <c r="L69" s="155" t="str">
        <f>IF('C7_2'!Уч4="","",'C7_2'!Уч4)</f>
        <v>Бузумов Кайрат+</v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31</v>
      </c>
      <c r="J70" s="77" t="str">
        <f>IF('C7_2'!Уч5="","",'C7_2'!Уч5)</f>
        <v>Султан Мунира+</v>
      </c>
      <c r="K70" s="78" t="str">
        <f t="shared" si="0"/>
        <v>-</v>
      </c>
      <c r="L70" s="152" t="str">
        <f>IF('C7_2'!Уч6="","",'C7_2'!Уч6)</f>
        <v>Баилов Алтай+</v>
      </c>
      <c r="M70" s="137"/>
      <c r="N70" s="137"/>
      <c r="O70" s="138"/>
      <c r="P70" s="63" t="s">
        <v>41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IF('C7_2'!Уч7="","",'C7_2'!Уч7)</f>
        <v>Данилов Александр+</v>
      </c>
      <c r="K71" s="81" t="str">
        <f t="shared" si="0"/>
        <v>-</v>
      </c>
      <c r="L71" s="153" t="str">
        <f>IF('C7_2'!Уч8="","",'C7_2'!Уч8)</f>
        <v>Шерубаев Санжар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801" priority="13">
      <formula>$S$36="сыграна"</formula>
    </cfRule>
  </conditionalFormatting>
  <conditionalFormatting sqref="I37:Q37">
    <cfRule type="expression" dxfId="1800" priority="15">
      <formula>$S$37="сыграна"</formula>
    </cfRule>
  </conditionalFormatting>
  <conditionalFormatting sqref="I38:Q38">
    <cfRule type="expression" dxfId="1799" priority="4">
      <formula>$S$38="сыграна"</formula>
    </cfRule>
  </conditionalFormatting>
  <conditionalFormatting sqref="I39:Q39">
    <cfRule type="expression" dxfId="1798" priority="5">
      <formula>$S$39="сыграна"</formula>
    </cfRule>
  </conditionalFormatting>
  <conditionalFormatting sqref="I40:Q40">
    <cfRule type="expression" dxfId="1797" priority="6">
      <formula>$S$40="сыграна"</formula>
    </cfRule>
  </conditionalFormatting>
  <conditionalFormatting sqref="I41:Q41">
    <cfRule type="expression" dxfId="1796" priority="7">
      <formula>$S$41="сыграна"</formula>
    </cfRule>
  </conditionalFormatting>
  <conditionalFormatting sqref="I42:Q42">
    <cfRule type="expression" dxfId="1795" priority="8">
      <formula>$S$42="сыграна"</formula>
    </cfRule>
  </conditionalFormatting>
  <conditionalFormatting sqref="I43:Q43">
    <cfRule type="expression" dxfId="1794" priority="9">
      <formula>$S$43="сыграна"</formula>
    </cfRule>
  </conditionalFormatting>
  <conditionalFormatting sqref="I44:Q44">
    <cfRule type="expression" dxfId="1793" priority="10">
      <formula>$S$44="сыграна"</formula>
    </cfRule>
  </conditionalFormatting>
  <conditionalFormatting sqref="I45:Q45">
    <cfRule type="expression" dxfId="1792" priority="11">
      <formula>$S$45="сыграна"</formula>
    </cfRule>
  </conditionalFormatting>
  <conditionalFormatting sqref="I48:Q48">
    <cfRule type="expression" dxfId="1791" priority="17">
      <formula>$S$48="сыграна"</formula>
    </cfRule>
  </conditionalFormatting>
  <conditionalFormatting sqref="I49:Q49">
    <cfRule type="expression" dxfId="1790" priority="18">
      <formula>$S$49="сыграна"</formula>
    </cfRule>
  </conditionalFormatting>
  <conditionalFormatting sqref="I50:Q50">
    <cfRule type="expression" dxfId="1789" priority="19">
      <formula>$S$50="сыграна"</formula>
    </cfRule>
  </conditionalFormatting>
  <conditionalFormatting sqref="I51:Q51">
    <cfRule type="expression" dxfId="1788" priority="20">
      <formula>$S$51="сыграна"</formula>
    </cfRule>
  </conditionalFormatting>
  <conditionalFormatting sqref="I52:Q52">
    <cfRule type="expression" dxfId="1787" priority="21">
      <formula>$S$52="сыграна"</formula>
    </cfRule>
  </conditionalFormatting>
  <conditionalFormatting sqref="I53:Q53">
    <cfRule type="expression" dxfId="1786" priority="22">
      <formula>$S$53="сыграна"</formula>
    </cfRule>
  </conditionalFormatting>
  <conditionalFormatting sqref="I54:Q54">
    <cfRule type="expression" dxfId="1785" priority="23">
      <formula>$S$54="сыграна"</formula>
    </cfRule>
  </conditionalFormatting>
  <conditionalFormatting sqref="I55:Q55">
    <cfRule type="expression" dxfId="1784" priority="24">
      <formula>$S$55="сыграна"</formula>
    </cfRule>
  </conditionalFormatting>
  <conditionalFormatting sqref="I56:Q56">
    <cfRule type="expression" dxfId="1783" priority="25">
      <formula>$S$56="сыграна"</formula>
    </cfRule>
  </conditionalFormatting>
  <conditionalFormatting sqref="I62:Q62">
    <cfRule type="expression" dxfId="1782" priority="2">
      <formula>$S$62="сыграна"</formula>
    </cfRule>
  </conditionalFormatting>
  <conditionalFormatting sqref="I63:Q63">
    <cfRule type="expression" dxfId="1781" priority="31">
      <formula>$S$63="сыграна"</formula>
    </cfRule>
  </conditionalFormatting>
  <conditionalFormatting sqref="I64:Q64">
    <cfRule type="expression" dxfId="1780" priority="32">
      <formula>$S$64="сыграна"</formula>
    </cfRule>
  </conditionalFormatting>
  <conditionalFormatting sqref="I65:Q65">
    <cfRule type="expression" dxfId="1779" priority="33">
      <formula>$S$65="сыграна"</formula>
    </cfRule>
  </conditionalFormatting>
  <conditionalFormatting sqref="I66:Q66">
    <cfRule type="expression" dxfId="1778" priority="34">
      <formula>$S$66="сыграна"</formula>
    </cfRule>
  </conditionalFormatting>
  <conditionalFormatting sqref="I67:Q67">
    <cfRule type="expression" dxfId="1777" priority="35">
      <formula>$S$67="сыграна"</formula>
    </cfRule>
  </conditionalFormatting>
  <conditionalFormatting sqref="I68:Q68">
    <cfRule type="expression" dxfId="1776" priority="36">
      <formula>$S$68="сыграна"</formula>
    </cfRule>
  </conditionalFormatting>
  <conditionalFormatting sqref="I69:Q69">
    <cfRule type="expression" dxfId="1775" priority="37">
      <formula>$S$69="сыграна"</formula>
    </cfRule>
  </conditionalFormatting>
  <conditionalFormatting sqref="I70:Q70">
    <cfRule type="expression" dxfId="1774" priority="38">
      <formula>$S$70="сыграна"</formula>
    </cfRule>
  </conditionalFormatting>
  <conditionalFormatting sqref="I71:Q71">
    <cfRule type="expression" dxfId="1773" priority="39">
      <formula>$S$71="сыграна"</formula>
    </cfRule>
  </conditionalFormatting>
  <conditionalFormatting sqref="I36:R36 Q13:Q15 M25:M27">
    <cfRule type="expression" dxfId="1772" priority="14">
      <formula>$S$36="встреча играется"</formula>
    </cfRule>
  </conditionalFormatting>
  <conditionalFormatting sqref="I37:R37 R10:R12 L28:L30">
    <cfRule type="expression" dxfId="1771" priority="40">
      <formula>$S$37="встреча играется"</formula>
    </cfRule>
  </conditionalFormatting>
  <conditionalFormatting sqref="I38:R38 P16:P18 N22:N24">
    <cfRule type="expression" dxfId="1770" priority="41">
      <formula>$S$38="встреча играется"</formula>
    </cfRule>
  </conditionalFormatting>
  <conditionalFormatting sqref="I39:R39 S7:S9 K31:K33">
    <cfRule type="expression" dxfId="1769" priority="42">
      <formula>$S$39="встреча играется"</formula>
    </cfRule>
  </conditionalFormatting>
  <conditionalFormatting sqref="I40:R40 Q10:Q12 L25:L27">
    <cfRule type="expression" dxfId="1768" priority="43">
      <formula>$S$40="встреча играется"</formula>
    </cfRule>
  </conditionalFormatting>
  <conditionalFormatting sqref="I41:R41 P13:P15 M22:M24">
    <cfRule type="expression" dxfId="1767" priority="44">
      <formula>$S$41="встреча играется"</formula>
    </cfRule>
  </conditionalFormatting>
  <conditionalFormatting sqref="I42:R42 R7:R9 K28:K30">
    <cfRule type="expression" dxfId="1766" priority="45">
      <formula>$S$42="встреча играется"</formula>
    </cfRule>
  </conditionalFormatting>
  <conditionalFormatting sqref="I43:R43 S19:S21 O31:O33">
    <cfRule type="expression" dxfId="1765" priority="46">
      <formula>$S$43="встреча играется"</formula>
    </cfRule>
  </conditionalFormatting>
  <conditionalFormatting sqref="I44:R44 P10:P12 L22:L24">
    <cfRule type="expression" dxfId="1764" priority="47">
      <formula>$S$44="встреча играется"</formula>
    </cfRule>
  </conditionalFormatting>
  <conditionalFormatting sqref="I45:R45 Q7:Q9 K25:K27">
    <cfRule type="expression" dxfId="1763" priority="48">
      <formula>$S$45="встреча играется"</formula>
    </cfRule>
  </conditionalFormatting>
  <conditionalFormatting sqref="I46:R46 R19:R21 O28:O30">
    <cfRule type="expression" dxfId="1762" priority="49">
      <formula>$S$46="встреча играется"</formula>
    </cfRule>
  </conditionalFormatting>
  <conditionalFormatting sqref="I46:R46">
    <cfRule type="expression" dxfId="1761" priority="16">
      <formula>$S$46="сыграна"</formula>
    </cfRule>
  </conditionalFormatting>
  <conditionalFormatting sqref="I47:R47 S16:S18 N31:N33">
    <cfRule type="expression" dxfId="1760" priority="50">
      <formula>$S$47="встреча играется"</formula>
    </cfRule>
  </conditionalFormatting>
  <conditionalFormatting sqref="I47:R47">
    <cfRule type="expression" dxfId="1759" priority="12">
      <formula>$S$47="сыграна"</formula>
    </cfRule>
  </conditionalFormatting>
  <conditionalFormatting sqref="I48:R48 P7:P9 K22:K24">
    <cfRule type="expression" dxfId="1758" priority="51">
      <formula>$S$48="встреча играется"</formula>
    </cfRule>
  </conditionalFormatting>
  <conditionalFormatting sqref="I49:R49 Q19:Q21 O25:O27">
    <cfRule type="expression" dxfId="1757" priority="52">
      <formula>$S$49="встреча играется"</formula>
    </cfRule>
  </conditionalFormatting>
  <conditionalFormatting sqref="I50:R50 S13:S15 M31:M33">
    <cfRule type="expression" dxfId="1756" priority="53">
      <formula>$S$50="встреча играется"</formula>
    </cfRule>
  </conditionalFormatting>
  <conditionalFormatting sqref="I51:R51 R16:R18 N28:N30">
    <cfRule type="expression" dxfId="1755" priority="54">
      <formula>$S$51="встреча играется"</formula>
    </cfRule>
  </conditionalFormatting>
  <conditionalFormatting sqref="I52:R52 N10:N12 L16:L18">
    <cfRule type="expression" dxfId="1754" priority="55">
      <formula>$S$52="встреча играется"</formula>
    </cfRule>
  </conditionalFormatting>
  <conditionalFormatting sqref="I53:R53 O7:O9 K19:K21">
    <cfRule type="expression" dxfId="1753" priority="56">
      <formula>$S$53="встреча играется"</formula>
    </cfRule>
  </conditionalFormatting>
  <conditionalFormatting sqref="I54:R54 R13:R15 M28:M30">
    <cfRule type="expression" dxfId="1752" priority="57">
      <formula>$S$54="встреча играется"</formula>
    </cfRule>
  </conditionalFormatting>
  <conditionalFormatting sqref="I55:R55 S25:S27 Q31:Q33">
    <cfRule type="expression" dxfId="1751" priority="58">
      <formula>$S$55="встреча играется"</formula>
    </cfRule>
  </conditionalFormatting>
  <conditionalFormatting sqref="I56:R56 N7:N9 K16:K18">
    <cfRule type="expression" dxfId="1750" priority="59">
      <formula>$S$56="встреча играется"</formula>
    </cfRule>
  </conditionalFormatting>
  <conditionalFormatting sqref="I57:R57 O13:O15 M19:M21">
    <cfRule type="expression" dxfId="1749" priority="60">
      <formula>$S$57="встреча играется"</formula>
    </cfRule>
  </conditionalFormatting>
  <conditionalFormatting sqref="I57:R57">
    <cfRule type="expression" dxfId="1748" priority="26">
      <formula>$S$57="сыграна"</formula>
    </cfRule>
  </conditionalFormatting>
  <conditionalFormatting sqref="I58:R58 S10:S12 L31:L33">
    <cfRule type="expression" dxfId="1747" priority="61">
      <formula>$S$58="встреча играется"</formula>
    </cfRule>
  </conditionalFormatting>
  <conditionalFormatting sqref="I58:R58">
    <cfRule type="expression" dxfId="1746" priority="27">
      <formula>$S$58="сыграна"</formula>
    </cfRule>
  </conditionalFormatting>
  <conditionalFormatting sqref="I59:R59 R22:R24 P28:P30">
    <cfRule type="expression" dxfId="1745" priority="62">
      <formula>$S$59="встреча играется"</formula>
    </cfRule>
  </conditionalFormatting>
  <conditionalFormatting sqref="I59:R59">
    <cfRule type="expression" dxfId="1744" priority="28">
      <formula>$S$59="сыграна"</formula>
    </cfRule>
  </conditionalFormatting>
  <conditionalFormatting sqref="I60:R60 M7:M9 K13:K15">
    <cfRule type="expression" dxfId="1743" priority="63">
      <formula>$S$60="встреча играется"</formula>
    </cfRule>
  </conditionalFormatting>
  <conditionalFormatting sqref="I60:R60">
    <cfRule type="expression" dxfId="1742" priority="29">
      <formula>$S$60="сыграна"</formula>
    </cfRule>
  </conditionalFormatting>
  <conditionalFormatting sqref="I61:R61 O10:O12 L19:L21">
    <cfRule type="expression" dxfId="1741" priority="64">
      <formula>$S$61="встреча играется"</formula>
    </cfRule>
  </conditionalFormatting>
  <conditionalFormatting sqref="I61:R61">
    <cfRule type="expression" dxfId="1740" priority="30">
      <formula>$S$61="сыграна"</formula>
    </cfRule>
  </conditionalFormatting>
  <conditionalFormatting sqref="I62:R62 Q16:Q18 N25:N27">
    <cfRule type="expression" dxfId="1739" priority="3">
      <formula>$S$62="встреча играется"</formula>
    </cfRule>
  </conditionalFormatting>
  <conditionalFormatting sqref="I63:R63 S22:S24 P31:P33">
    <cfRule type="expression" dxfId="1738" priority="65">
      <formula>$S$63="встреча играется"</formula>
    </cfRule>
  </conditionalFormatting>
  <conditionalFormatting sqref="I64:R64 M10:M12 L13:L15">
    <cfRule type="expression" dxfId="1737" priority="66">
      <formula>$S$64="встреча играется"</formula>
    </cfRule>
  </conditionalFormatting>
  <conditionalFormatting sqref="I65:R65 O16:O18 N19:N21">
    <cfRule type="expression" dxfId="1736" priority="67">
      <formula>$S$65="встреча играется"</formula>
    </cfRule>
  </conditionalFormatting>
  <conditionalFormatting sqref="I66:R66 Q22:Q24 P25:P27">
    <cfRule type="expression" dxfId="1735" priority="68">
      <formula>$S$66="встреча играется"</formula>
    </cfRule>
  </conditionalFormatting>
  <conditionalFormatting sqref="I67:R67 S28:S30 R31:R33">
    <cfRule type="expression" dxfId="1734" priority="69">
      <formula>$S$67="встреча играется"</formula>
    </cfRule>
  </conditionalFormatting>
  <conditionalFormatting sqref="I68:R68 L7:L9 K10:K12">
    <cfRule type="expression" dxfId="1733" priority="70">
      <formula>$S$68="встреча играется"</formula>
    </cfRule>
  </conditionalFormatting>
  <conditionalFormatting sqref="I69:R69 N13:N15 M16:M18">
    <cfRule type="expression" dxfId="1732" priority="71">
      <formula>$S$69="встреча играется"</formula>
    </cfRule>
  </conditionalFormatting>
  <conditionalFormatting sqref="I70:R70 P19:P21 O22:O24">
    <cfRule type="expression" dxfId="1731" priority="72">
      <formula>$S$70="встреча играется"</formula>
    </cfRule>
  </conditionalFormatting>
  <conditionalFormatting sqref="I71:R71 R25:R27 Q28:Q30">
    <cfRule type="expression" dxfId="1730" priority="73">
      <formula>$S$71="встреча играется"</formula>
    </cfRule>
  </conditionalFormatting>
  <conditionalFormatting sqref="J7 J10 J13 J16 J19 J22 J25 J28 J31">
    <cfRule type="endsWith" dxfId="1729" priority="1" operator="endsWith" text="+">
      <formula>RIGHT((J7),LEN("+"))=("+")</formula>
    </cfRule>
  </conditionalFormatting>
  <dataValidations count="1">
    <dataValidation type="list" allowBlank="1" sqref="P36:P71" xr:uid="{00000000-0002-0000-2000-000000000000}">
      <formula1>'C7_2'!Список_счета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435</v>
      </c>
      <c r="E7" s="23"/>
      <c r="F7" s="69"/>
      <c r="G7" s="118">
        <v>1</v>
      </c>
      <c r="H7" s="112"/>
      <c r="I7" s="112"/>
      <c r="J7" s="115" t="s">
        <v>436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14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437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438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439</v>
      </c>
      <c r="E10" s="23"/>
      <c r="F10" s="69"/>
      <c r="G10" s="118">
        <v>2</v>
      </c>
      <c r="H10" s="112"/>
      <c r="I10" s="112"/>
      <c r="J10" s="115" t="s">
        <v>440</v>
      </c>
      <c r="K10" s="34" t="str">
        <f>IF(RIGHT(P68,1)="L",0,(IF(P68="","",(IF(RIGHT(P68,1)&gt;LEFT(P68,1),2,1)))))</f>
        <v/>
      </c>
      <c r="L10" s="145"/>
      <c r="M10" s="24" t="str">
        <f>IF(RIGHT(P64,1)="L",0,(IF(P64="","",(IF(RIGHT(P64,1)&gt;LEFT(P64,1),2,1)))))</f>
        <v/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1</v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4</v>
      </c>
      <c r="U10" s="150"/>
      <c r="V10" s="96" t="s">
        <v>12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441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0:3</v>
      </c>
      <c r="O11" s="29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0:3</v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442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443</v>
      </c>
      <c r="E13" s="23"/>
      <c r="F13" s="69"/>
      <c r="G13" s="118">
        <v>3</v>
      </c>
      <c r="H13" s="112"/>
      <c r="I13" s="112"/>
      <c r="J13" s="115" t="s">
        <v>438</v>
      </c>
      <c r="K13" s="34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45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0</v>
      </c>
      <c r="U13" s="150"/>
      <c r="V13" s="96" t="s">
        <v>15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444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68" t="s">
        <v>445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446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2</v>
      </c>
      <c r="M16" s="24" t="str">
        <f>IF(RIGHT(P69,1)="L",0,(IF(P69="","",(IF(RIGHT(P69,1)&gt;LEFT(P69,1),2,1)))))</f>
        <v/>
      </c>
      <c r="N16" s="145"/>
      <c r="O16" s="25">
        <f>IF(RIGHT(P65,1)="L",0,(IF(P65="","",(IF(RIGHT(P65,1)&gt;LEFT(P65,1),2,1)))))</f>
        <v>2</v>
      </c>
      <c r="P16" s="24">
        <f>IF(LEFT(P38,1)="L",0,(IF(P38="","",(IF(LEFT(P38,1)&gt;RIGHT(P38,1),2,1)))))</f>
        <v>1</v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5</v>
      </c>
      <c r="U16" s="150"/>
      <c r="V16" s="96" t="s">
        <v>11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3:0</v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0:3</v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447</v>
      </c>
      <c r="K19" s="34" t="str">
        <f>IF(RIGHT(P53,1)="L",0,(IF(P53="","",(IF(RIGHT(P53,1)&gt;LEFT(P53,1),2,1)))))</f>
        <v/>
      </c>
      <c r="L19" s="24">
        <f>IF(RIGHT(P61,1)="L",0,(IF(P61="","",(IF(RIGHT(P61,1)&gt;LEFT(P61,1),2,1)))))</f>
        <v>1</v>
      </c>
      <c r="M19" s="24" t="str">
        <f>IF(LEFT(P57,1)="L",0,(IF(P57="","",(IF(LEFT(P57,1)&gt;RIGHT(P57,1),2,1)))))</f>
        <v/>
      </c>
      <c r="N19" s="24">
        <f>IF(LEFT(P65,1)="L",0,(IF(P65="","",(IF(LEFT(P65,1)&gt;RIGHT(P65,1),2,1)))))</f>
        <v>1</v>
      </c>
      <c r="O19" s="146"/>
      <c r="P19" s="24">
        <f>IF(LEFT(P70,1)="L",0,(IF(P70="","",(IF(LEFT(P70,1)&gt;RIGHT(P70,1),2,1)))))</f>
        <v>1</v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3</v>
      </c>
      <c r="U19" s="150"/>
      <c r="V19" s="96" t="s">
        <v>13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1:3</v>
      </c>
      <c r="M20" s="28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0:3</v>
      </c>
      <c r="O20" s="147"/>
      <c r="P20" s="27" t="str">
        <f>IF(LEFT(P70,1)="W",$M$4&amp;":0(W)",IF(LEFT(P70,1)="L","0:"&amp;$M$4&amp;"(L)",IF(P70="","",P70)))</f>
        <v>0:3</v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448</v>
      </c>
      <c r="K22" s="34" t="str">
        <f>IF(LEFT(P48,1)="L",0,(IF(P48="","",(IF(LEFT(P48,1)&gt;RIGHT(P48,1),2,1)))))</f>
        <v/>
      </c>
      <c r="L22" s="24">
        <f>IF(RIGHT(P44,1)="L",0,(IF(P44="","",(IF(RIGHT(P44,1)&gt;LEFT(P44,1),2,1)))))</f>
        <v>2</v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2</v>
      </c>
      <c r="P22" s="145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6</v>
      </c>
      <c r="U22" s="150"/>
      <c r="V22" s="96" t="s">
        <v>10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3:0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3:0</v>
      </c>
      <c r="O23" s="36" t="str">
        <f>IF(RIGHT(P70,1)="W",$M$4&amp;":0(W)",IF(RIGHT(P70,1)="L","0:"&amp;$M$4&amp;"(L)",IF(P70="","",RIGHT(P70,1)&amp;":"&amp;LEFT(P70,1))))</f>
        <v>3:0</v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443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0</v>
      </c>
      <c r="U25" s="150"/>
      <c r="V25" s="96" t="s">
        <v>16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449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17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445</v>
      </c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0</v>
      </c>
      <c r="U31" s="150"/>
      <c r="V31" s="96" t="s">
        <v>224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IF('C8_2'!Уч3="","",'C8_2'!Уч3)</f>
        <v>Васильев Имран</v>
      </c>
      <c r="K36" s="73" t="str">
        <f t="shared" ref="K36:K71" si="0">"-"</f>
        <v>-</v>
      </c>
      <c r="L36" s="154" t="str">
        <f>IF('C8_2'!Уч7="","",'C8_2'!Уч7)</f>
        <v>Суворин Александр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IF('C8_2'!Уч2="","",'C8_2'!Уч2)</f>
        <v>Донгминг Вэй+</v>
      </c>
      <c r="K37" s="76" t="str">
        <f t="shared" si="0"/>
        <v>-</v>
      </c>
      <c r="L37" s="155" t="str">
        <f>IF('C8_2'!Уч8="","",'C8_2'!Уч8)</f>
        <v>Дусенбаев Мурат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1</v>
      </c>
      <c r="J38" s="77" t="str">
        <f>IF('C8_2'!Уч4="","",'C8_2'!Уч4)</f>
        <v>Омиржанов Леке+</v>
      </c>
      <c r="K38" s="78" t="str">
        <f t="shared" si="0"/>
        <v>-</v>
      </c>
      <c r="L38" s="152" t="str">
        <f>IF('C8_2'!Уч6="","",'C8_2'!Уч6)</f>
        <v>Салимгереев Куаныш+</v>
      </c>
      <c r="M38" s="137"/>
      <c r="N38" s="137"/>
      <c r="O38" s="138"/>
      <c r="P38" s="79" t="s">
        <v>39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IF('C8_2'!Уч1="","",'C8_2'!Уч1)</f>
        <v>Семенова Яна</v>
      </c>
      <c r="K39" s="81" t="str">
        <f t="shared" si="0"/>
        <v>-</v>
      </c>
      <c r="L39" s="153" t="str">
        <f>IF('C8_2'!Уч9="","",'C8_2'!Уч9)</f>
        <v>Елмурзаев Ернар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IF('C8_2'!Уч7="","",'C8_2'!Уч7)</f>
        <v>Суворин Александр</v>
      </c>
      <c r="K40" s="73" t="str">
        <f t="shared" si="0"/>
        <v>-</v>
      </c>
      <c r="L40" s="154" t="str">
        <f>IF('C8_2'!Уч2="","",'C8_2'!Уч2)</f>
        <v>Донгминг Вэй+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IF('C8_2'!Уч6="","",'C8_2'!Уч6)</f>
        <v>Салимгереев Куаныш+</v>
      </c>
      <c r="K41" s="76" t="str">
        <f t="shared" si="0"/>
        <v>-</v>
      </c>
      <c r="L41" s="155" t="str">
        <f>IF('C8_2'!Уч3="","",'C8_2'!Уч3)</f>
        <v>Васильев Имран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IF('C8_2'!Уч8="","",'C8_2'!Уч8)</f>
        <v>Дусенбаев Мурат</v>
      </c>
      <c r="K42" s="78" t="str">
        <f t="shared" si="0"/>
        <v>-</v>
      </c>
      <c r="L42" s="152" t="str">
        <f>IF('C8_2'!Уч1="","",'C8_2'!Уч1)</f>
        <v>Семенова Яна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IF('C8_2'!Уч9="","",'C8_2'!Уч9)</f>
        <v>Елмурзаев Ернар</v>
      </c>
      <c r="K43" s="81" t="str">
        <f t="shared" si="0"/>
        <v>-</v>
      </c>
      <c r="L43" s="153" t="str">
        <f>IF('C8_2'!Уч5="","",'C8_2'!Уч5)</f>
        <v>Абишев Дюсембай+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1</v>
      </c>
      <c r="J44" s="72" t="str">
        <f>IF('C8_2'!Уч2="","",'C8_2'!Уч2)</f>
        <v>Донгминг Вэй+</v>
      </c>
      <c r="K44" s="73" t="str">
        <f t="shared" si="0"/>
        <v>-</v>
      </c>
      <c r="L44" s="154" t="str">
        <f>IF('C8_2'!Уч6="","",'C8_2'!Уч6)</f>
        <v>Салимгереев Куаныш+</v>
      </c>
      <c r="M44" s="125"/>
      <c r="N44" s="125"/>
      <c r="O44" s="126"/>
      <c r="P44" s="54" t="s">
        <v>39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IF('C8_2'!Уч1="","",'C8_2'!Уч1)</f>
        <v>Семенова Яна</v>
      </c>
      <c r="K45" s="76" t="str">
        <f t="shared" si="0"/>
        <v>-</v>
      </c>
      <c r="L45" s="155" t="str">
        <f>IF('C8_2'!Уч7="","",'C8_2'!Уч7)</f>
        <v>Суворин Александр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IF('C8_2'!Уч5="","",'C8_2'!Уч5)</f>
        <v>Абишев Дюсембай+</v>
      </c>
      <c r="K46" s="78" t="str">
        <f t="shared" si="0"/>
        <v>-</v>
      </c>
      <c r="L46" s="152" t="str">
        <f>IF('C8_2'!Уч8="","",'C8_2'!Уч8)</f>
        <v>Дусенбаев Мурат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IF('C8_2'!Уч4="","",'C8_2'!Уч4)</f>
        <v>Омиржанов Леке+</v>
      </c>
      <c r="K47" s="81" t="str">
        <f t="shared" si="0"/>
        <v>-</v>
      </c>
      <c r="L47" s="153" t="str">
        <f>IF('C8_2'!Уч9="","",'C8_2'!Уч9)</f>
        <v>Елмурзаев Ернар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IF('C8_2'!Уч6="","",'C8_2'!Уч6)</f>
        <v>Салимгереев Куаныш+</v>
      </c>
      <c r="K48" s="73" t="str">
        <f t="shared" si="0"/>
        <v>-</v>
      </c>
      <c r="L48" s="154" t="str">
        <f>IF('C8_2'!Уч1="","",'C8_2'!Уч1)</f>
        <v>Семенова Яна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IF('C8_2'!Уч7="","",'C8_2'!Уч7)</f>
        <v>Суворин Александр</v>
      </c>
      <c r="K49" s="76" t="str">
        <f t="shared" si="0"/>
        <v>-</v>
      </c>
      <c r="L49" s="155" t="str">
        <f>IF('C8_2'!Уч5="","",'C8_2'!Уч5)</f>
        <v>Абишев Дюсембай+</v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IF('C8_2'!Уч9="","",'C8_2'!Уч9)</f>
        <v>Елмурзаев Ернар</v>
      </c>
      <c r="K50" s="78" t="str">
        <f t="shared" si="0"/>
        <v>-</v>
      </c>
      <c r="L50" s="152" t="str">
        <f>IF('C8_2'!Уч3="","",'C8_2'!Уч3)</f>
        <v>Васильев Имран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IF('C8_2'!Уч8="","",'C8_2'!Уч8)</f>
        <v>Дусенбаев Мурат</v>
      </c>
      <c r="K51" s="81" t="str">
        <f t="shared" si="0"/>
        <v>-</v>
      </c>
      <c r="L51" s="153" t="str">
        <f>IF('C8_2'!Уч4="","",'C8_2'!Уч4)</f>
        <v>Омиржанов Леке+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</v>
      </c>
      <c r="J52" s="72" t="str">
        <f>IF('C8_2'!Уч2="","",'C8_2'!Уч2)</f>
        <v>Донгминг Вэй+</v>
      </c>
      <c r="K52" s="73" t="str">
        <f t="shared" si="0"/>
        <v>-</v>
      </c>
      <c r="L52" s="154" t="str">
        <f>IF('C8_2'!Уч4="","",'C8_2'!Уч4)</f>
        <v>Омиржанов Леке+</v>
      </c>
      <c r="M52" s="125"/>
      <c r="N52" s="125"/>
      <c r="O52" s="126"/>
      <c r="P52" s="54" t="s">
        <v>39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IF('C8_2'!Уч1="","",'C8_2'!Уч1)</f>
        <v>Семенова Яна</v>
      </c>
      <c r="K53" s="76" t="str">
        <f t="shared" si="0"/>
        <v>-</v>
      </c>
      <c r="L53" s="155" t="str">
        <f>IF('C8_2'!Уч5="","",'C8_2'!Уч5)</f>
        <v>Абишев Дюсембай+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IF('C8_2'!Уч3="","",'C8_2'!Уч3)</f>
        <v>Васильев Имран</v>
      </c>
      <c r="K54" s="78" t="str">
        <f t="shared" si="0"/>
        <v>-</v>
      </c>
      <c r="L54" s="152" t="str">
        <f>IF('C8_2'!Уч8="","",'C8_2'!Уч8)</f>
        <v>Дусенбаев Мурат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IF('C8_2'!Уч7="","",'C8_2'!Уч7)</f>
        <v>Суворин Александр</v>
      </c>
      <c r="K55" s="81" t="str">
        <f t="shared" si="0"/>
        <v>-</v>
      </c>
      <c r="L55" s="153" t="str">
        <f>IF('C8_2'!Уч9="","",'C8_2'!Уч9)</f>
        <v>Елмурзаев Ернар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IF('C8_2'!Уч4="","",'C8_2'!Уч4)</f>
        <v>Омиржанов Леке+</v>
      </c>
      <c r="K56" s="73" t="str">
        <f t="shared" si="0"/>
        <v>-</v>
      </c>
      <c r="L56" s="154" t="str">
        <f>IF('C8_2'!Уч1="","",'C8_2'!Уч1)</f>
        <v>Семенова Яна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IF('C8_2'!Уч5="","",'C8_2'!Уч5)</f>
        <v>Абишев Дюсембай+</v>
      </c>
      <c r="K57" s="76" t="str">
        <f t="shared" si="0"/>
        <v>-</v>
      </c>
      <c r="L57" s="155" t="str">
        <f>IF('C8_2'!Уч3="","",'C8_2'!Уч3)</f>
        <v>Васильев Имран</v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IF('C8_2'!Уч9="","",'C8_2'!Уч9)</f>
        <v>Елмурзаев Ернар</v>
      </c>
      <c r="K58" s="78" t="str">
        <f t="shared" si="0"/>
        <v>-</v>
      </c>
      <c r="L58" s="152" t="str">
        <f>IF('C8_2'!Уч2="","",'C8_2'!Уч2)</f>
        <v>Донгминг Вэй+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IF('C8_2'!Уч8="","",'C8_2'!Уч8)</f>
        <v>Дусенбаев Мурат</v>
      </c>
      <c r="K59" s="81" t="str">
        <f t="shared" si="0"/>
        <v>-</v>
      </c>
      <c r="L59" s="153" t="str">
        <f>IF('C8_2'!Уч6="","",'C8_2'!Уч6)</f>
        <v>Салимгереев Куаныш+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IF('C8_2'!Уч1="","",'C8_2'!Уч1)</f>
        <v>Семенова Яна</v>
      </c>
      <c r="K60" s="73" t="str">
        <f t="shared" si="0"/>
        <v>-</v>
      </c>
      <c r="L60" s="154" t="str">
        <f>IF('C8_2'!Уч3="","",'C8_2'!Уч3)</f>
        <v>Васильев Имран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2</v>
      </c>
      <c r="J61" s="75" t="str">
        <f>IF('C8_2'!Уч2="","",'C8_2'!Уч2)</f>
        <v>Донгминг Вэй+</v>
      </c>
      <c r="K61" s="76" t="str">
        <f t="shared" si="0"/>
        <v>-</v>
      </c>
      <c r="L61" s="155" t="str">
        <f>IF('C8_2'!Уч5="","",'C8_2'!Уч5)</f>
        <v>Абишев Дюсембай+</v>
      </c>
      <c r="M61" s="134"/>
      <c r="N61" s="134"/>
      <c r="O61" s="135"/>
      <c r="P61" s="59" t="s">
        <v>37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IF('C8_2'!Уч4="","",'C8_2'!Уч4)</f>
        <v>Омиржанов Леке+</v>
      </c>
      <c r="K62" s="78" t="str">
        <f t="shared" si="0"/>
        <v>-</v>
      </c>
      <c r="L62" s="152" t="str">
        <f>IF('C8_2'!Уч7="","",'C8_2'!Уч7)</f>
        <v>Суворин Александр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IF('C8_2'!Уч6="","",'C8_2'!Уч6)</f>
        <v>Салимгереев Куаныш+</v>
      </c>
      <c r="K63" s="81" t="str">
        <f t="shared" si="0"/>
        <v>-</v>
      </c>
      <c r="L63" s="153" t="str">
        <f>IF('C8_2'!Уч9="","",'C8_2'!Уч9)</f>
        <v>Елмурзаев Ернар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IF('C8_2'!Уч3="","",'C8_2'!Уч3)</f>
        <v>Васильев Имран</v>
      </c>
      <c r="K64" s="73" t="str">
        <f t="shared" si="0"/>
        <v>-</v>
      </c>
      <c r="L64" s="154" t="str">
        <f>IF('C8_2'!Уч2="","",'C8_2'!Уч2)</f>
        <v>Донгминг Вэй+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2</v>
      </c>
      <c r="J65" s="75" t="str">
        <f>IF('C8_2'!Уч5="","",'C8_2'!Уч5)</f>
        <v>Абишев Дюсембай+</v>
      </c>
      <c r="K65" s="76" t="str">
        <f t="shared" si="0"/>
        <v>-</v>
      </c>
      <c r="L65" s="155" t="str">
        <f>IF('C8_2'!Уч4="","",'C8_2'!Уч4)</f>
        <v>Омиржанов Леке+</v>
      </c>
      <c r="M65" s="134"/>
      <c r="N65" s="134"/>
      <c r="O65" s="135"/>
      <c r="P65" s="59" t="s">
        <v>39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IF('C8_2'!Уч7="","",'C8_2'!Уч7)</f>
        <v>Суворин Александр</v>
      </c>
      <c r="K66" s="78" t="str">
        <f t="shared" si="0"/>
        <v>-</v>
      </c>
      <c r="L66" s="152" t="str">
        <f>IF('C8_2'!Уч6="","",'C8_2'!Уч6)</f>
        <v>Салимгереев Куаныш+</v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IF('C8_2'!Уч9="","",'C8_2'!Уч9)</f>
        <v>Елмурзаев Ернар</v>
      </c>
      <c r="K67" s="81" t="str">
        <f t="shared" si="0"/>
        <v>-</v>
      </c>
      <c r="L67" s="153" t="str">
        <f>IF('C8_2'!Уч8="","",'C8_2'!Уч8)</f>
        <v>Дусенбаев Мурат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IF('C8_2'!Уч1="","",'C8_2'!Уч1)</f>
        <v>Семенова Яна</v>
      </c>
      <c r="K68" s="73" t="str">
        <f t="shared" si="0"/>
        <v>-</v>
      </c>
      <c r="L68" s="154" t="str">
        <f>IF('C8_2'!Уч2="","",'C8_2'!Уч2)</f>
        <v>Донгминг Вэй+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IF('C8_2'!Уч3="","",'C8_2'!Уч3)</f>
        <v>Васильев Имран</v>
      </c>
      <c r="K69" s="76" t="str">
        <f t="shared" si="0"/>
        <v>-</v>
      </c>
      <c r="L69" s="155" t="str">
        <f>IF('C8_2'!Уч4="","",'C8_2'!Уч4)</f>
        <v>Омиржанов Леке+</v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2</v>
      </c>
      <c r="J70" s="77" t="str">
        <f>IF('C8_2'!Уч5="","",'C8_2'!Уч5)</f>
        <v>Абишев Дюсембай+</v>
      </c>
      <c r="K70" s="78" t="str">
        <f t="shared" si="0"/>
        <v>-</v>
      </c>
      <c r="L70" s="152" t="str">
        <f>IF('C8_2'!Уч6="","",'C8_2'!Уч6)</f>
        <v>Салимгереев Куаныш+</v>
      </c>
      <c r="M70" s="137"/>
      <c r="N70" s="137"/>
      <c r="O70" s="138"/>
      <c r="P70" s="63" t="s">
        <v>39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IF('C8_2'!Уч7="","",'C8_2'!Уч7)</f>
        <v>Суворин Александр</v>
      </c>
      <c r="K71" s="81" t="str">
        <f t="shared" si="0"/>
        <v>-</v>
      </c>
      <c r="L71" s="153" t="str">
        <f>IF('C8_2'!Уч8="","",'C8_2'!Уч8)</f>
        <v>Дусенбаев Мурат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728" priority="13">
      <formula>$S$36="сыграна"</formula>
    </cfRule>
  </conditionalFormatting>
  <conditionalFormatting sqref="I37:Q37">
    <cfRule type="expression" dxfId="1727" priority="15">
      <formula>$S$37="сыграна"</formula>
    </cfRule>
  </conditionalFormatting>
  <conditionalFormatting sqref="I38:Q38">
    <cfRule type="expression" dxfId="1726" priority="4">
      <formula>$S$38="сыграна"</formula>
    </cfRule>
  </conditionalFormatting>
  <conditionalFormatting sqref="I39:Q39">
    <cfRule type="expression" dxfId="1725" priority="5">
      <formula>$S$39="сыграна"</formula>
    </cfRule>
  </conditionalFormatting>
  <conditionalFormatting sqref="I40:Q40">
    <cfRule type="expression" dxfId="1724" priority="6">
      <formula>$S$40="сыграна"</formula>
    </cfRule>
  </conditionalFormatting>
  <conditionalFormatting sqref="I41:Q41">
    <cfRule type="expression" dxfId="1723" priority="7">
      <formula>$S$41="сыграна"</formula>
    </cfRule>
  </conditionalFormatting>
  <conditionalFormatting sqref="I42:Q42">
    <cfRule type="expression" dxfId="1722" priority="8">
      <formula>$S$42="сыграна"</formula>
    </cfRule>
  </conditionalFormatting>
  <conditionalFormatting sqref="I43:Q43">
    <cfRule type="expression" dxfId="1721" priority="9">
      <formula>$S$43="сыграна"</formula>
    </cfRule>
  </conditionalFormatting>
  <conditionalFormatting sqref="I44:Q44">
    <cfRule type="expression" dxfId="1720" priority="10">
      <formula>$S$44="сыграна"</formula>
    </cfRule>
  </conditionalFormatting>
  <conditionalFormatting sqref="I45:Q45">
    <cfRule type="expression" dxfId="1719" priority="11">
      <formula>$S$45="сыграна"</formula>
    </cfRule>
  </conditionalFormatting>
  <conditionalFormatting sqref="I48:Q48">
    <cfRule type="expression" dxfId="1718" priority="17">
      <formula>$S$48="сыграна"</formula>
    </cfRule>
  </conditionalFormatting>
  <conditionalFormatting sqref="I49:Q49">
    <cfRule type="expression" dxfId="1717" priority="18">
      <formula>$S$49="сыграна"</formula>
    </cfRule>
  </conditionalFormatting>
  <conditionalFormatting sqref="I50:Q50">
    <cfRule type="expression" dxfId="1716" priority="19">
      <formula>$S$50="сыграна"</formula>
    </cfRule>
  </conditionalFormatting>
  <conditionalFormatting sqref="I51:Q51">
    <cfRule type="expression" dxfId="1715" priority="20">
      <formula>$S$51="сыграна"</formula>
    </cfRule>
  </conditionalFormatting>
  <conditionalFormatting sqref="I52:Q52">
    <cfRule type="expression" dxfId="1714" priority="21">
      <formula>$S$52="сыграна"</formula>
    </cfRule>
  </conditionalFormatting>
  <conditionalFormatting sqref="I53:Q53">
    <cfRule type="expression" dxfId="1713" priority="22">
      <formula>$S$53="сыграна"</formula>
    </cfRule>
  </conditionalFormatting>
  <conditionalFormatting sqref="I54:Q54">
    <cfRule type="expression" dxfId="1712" priority="23">
      <formula>$S$54="сыграна"</formula>
    </cfRule>
  </conditionalFormatting>
  <conditionalFormatting sqref="I55:Q55">
    <cfRule type="expression" dxfId="1711" priority="24">
      <formula>$S$55="сыграна"</formula>
    </cfRule>
  </conditionalFormatting>
  <conditionalFormatting sqref="I56:Q56">
    <cfRule type="expression" dxfId="1710" priority="25">
      <formula>$S$56="сыграна"</formula>
    </cfRule>
  </conditionalFormatting>
  <conditionalFormatting sqref="I62:Q62">
    <cfRule type="expression" dxfId="1709" priority="2">
      <formula>$S$62="сыграна"</formula>
    </cfRule>
  </conditionalFormatting>
  <conditionalFormatting sqref="I63:Q63">
    <cfRule type="expression" dxfId="1708" priority="31">
      <formula>$S$63="сыграна"</formula>
    </cfRule>
  </conditionalFormatting>
  <conditionalFormatting sqref="I64:Q64">
    <cfRule type="expression" dxfId="1707" priority="32">
      <formula>$S$64="сыграна"</formula>
    </cfRule>
  </conditionalFormatting>
  <conditionalFormatting sqref="I65:Q65">
    <cfRule type="expression" dxfId="1706" priority="33">
      <formula>$S$65="сыграна"</formula>
    </cfRule>
  </conditionalFormatting>
  <conditionalFormatting sqref="I66:Q66">
    <cfRule type="expression" dxfId="1705" priority="34">
      <formula>$S$66="сыграна"</formula>
    </cfRule>
  </conditionalFormatting>
  <conditionalFormatting sqref="I67:Q67">
    <cfRule type="expression" dxfId="1704" priority="35">
      <formula>$S$67="сыграна"</formula>
    </cfRule>
  </conditionalFormatting>
  <conditionalFormatting sqref="I68:Q68">
    <cfRule type="expression" dxfId="1703" priority="36">
      <formula>$S$68="сыграна"</formula>
    </cfRule>
  </conditionalFormatting>
  <conditionalFormatting sqref="I69:Q69">
    <cfRule type="expression" dxfId="1702" priority="37">
      <formula>$S$69="сыграна"</formula>
    </cfRule>
  </conditionalFormatting>
  <conditionalFormatting sqref="I70:Q70">
    <cfRule type="expression" dxfId="1701" priority="38">
      <formula>$S$70="сыграна"</formula>
    </cfRule>
  </conditionalFormatting>
  <conditionalFormatting sqref="I71:Q71">
    <cfRule type="expression" dxfId="1700" priority="39">
      <formula>$S$71="сыграна"</formula>
    </cfRule>
  </conditionalFormatting>
  <conditionalFormatting sqref="I36:R36 Q13:Q15 M25:M27">
    <cfRule type="expression" dxfId="1699" priority="14">
      <formula>$S$36="встреча играется"</formula>
    </cfRule>
  </conditionalFormatting>
  <conditionalFormatting sqref="I37:R37 R10:R12 L28:L30">
    <cfRule type="expression" dxfId="1698" priority="40">
      <formula>$S$37="встреча играется"</formula>
    </cfRule>
  </conditionalFormatting>
  <conditionalFormatting sqref="I38:R38 P16:P18 N22:N24">
    <cfRule type="expression" dxfId="1697" priority="41">
      <formula>$S$38="встреча играется"</formula>
    </cfRule>
  </conditionalFormatting>
  <conditionalFormatting sqref="I39:R39 S7:S9 K31:K33">
    <cfRule type="expression" dxfId="1696" priority="42">
      <formula>$S$39="встреча играется"</formula>
    </cfRule>
  </conditionalFormatting>
  <conditionalFormatting sqref="I40:R40 Q10:Q12 L25:L27">
    <cfRule type="expression" dxfId="1695" priority="43">
      <formula>$S$40="встреча играется"</formula>
    </cfRule>
  </conditionalFormatting>
  <conditionalFormatting sqref="I41:R41 P13:P15 M22:M24">
    <cfRule type="expression" dxfId="1694" priority="44">
      <formula>$S$41="встреча играется"</formula>
    </cfRule>
  </conditionalFormatting>
  <conditionalFormatting sqref="I42:R42 R7:R9 K28:K30">
    <cfRule type="expression" dxfId="1693" priority="45">
      <formula>$S$42="встреча играется"</formula>
    </cfRule>
  </conditionalFormatting>
  <conditionalFormatting sqref="I43:R43 S19:S21 O31:O33">
    <cfRule type="expression" dxfId="1692" priority="46">
      <formula>$S$43="встреча играется"</formula>
    </cfRule>
  </conditionalFormatting>
  <conditionalFormatting sqref="I44:R44 P10:P12 L22:L24">
    <cfRule type="expression" dxfId="1691" priority="47">
      <formula>$S$44="встреча играется"</formula>
    </cfRule>
  </conditionalFormatting>
  <conditionalFormatting sqref="I45:R45 Q7:Q9 K25:K27">
    <cfRule type="expression" dxfId="1690" priority="48">
      <formula>$S$45="встреча играется"</formula>
    </cfRule>
  </conditionalFormatting>
  <conditionalFormatting sqref="I46:R46 R19:R21 O28:O30">
    <cfRule type="expression" dxfId="1689" priority="49">
      <formula>$S$46="встреча играется"</formula>
    </cfRule>
  </conditionalFormatting>
  <conditionalFormatting sqref="I46:R46">
    <cfRule type="expression" dxfId="1688" priority="16">
      <formula>$S$46="сыграна"</formula>
    </cfRule>
  </conditionalFormatting>
  <conditionalFormatting sqref="I47:R47 S16:S18 N31:N33">
    <cfRule type="expression" dxfId="1687" priority="50">
      <formula>$S$47="встреча играется"</formula>
    </cfRule>
  </conditionalFormatting>
  <conditionalFormatting sqref="I47:R47">
    <cfRule type="expression" dxfId="1686" priority="12">
      <formula>$S$47="сыграна"</formula>
    </cfRule>
  </conditionalFormatting>
  <conditionalFormatting sqref="I48:R48 P7:P9 K22:K24">
    <cfRule type="expression" dxfId="1685" priority="51">
      <formula>$S$48="встреча играется"</formula>
    </cfRule>
  </conditionalFormatting>
  <conditionalFormatting sqref="I49:R49 Q19:Q21 O25:O27">
    <cfRule type="expression" dxfId="1684" priority="52">
      <formula>$S$49="встреча играется"</formula>
    </cfRule>
  </conditionalFormatting>
  <conditionalFormatting sqref="I50:R50 S13:S15 M31:M33">
    <cfRule type="expression" dxfId="1683" priority="53">
      <formula>$S$50="встреча играется"</formula>
    </cfRule>
  </conditionalFormatting>
  <conditionalFormatting sqref="I51:R51 R16:R18 N28:N30">
    <cfRule type="expression" dxfId="1682" priority="54">
      <formula>$S$51="встреча играется"</formula>
    </cfRule>
  </conditionalFormatting>
  <conditionalFormatting sqref="I52:R52 N10:N12 L16:L18">
    <cfRule type="expression" dxfId="1681" priority="55">
      <formula>$S$52="встреча играется"</formula>
    </cfRule>
  </conditionalFormatting>
  <conditionalFormatting sqref="I53:R53 O7:O9 K19:K21">
    <cfRule type="expression" dxfId="1680" priority="56">
      <formula>$S$53="встреча играется"</formula>
    </cfRule>
  </conditionalFormatting>
  <conditionalFormatting sqref="I54:R54 R13:R15 M28:M30">
    <cfRule type="expression" dxfId="1679" priority="57">
      <formula>$S$54="встреча играется"</formula>
    </cfRule>
  </conditionalFormatting>
  <conditionalFormatting sqref="I55:R55 S25:S27 Q31:Q33">
    <cfRule type="expression" dxfId="1678" priority="58">
      <formula>$S$55="встреча играется"</formula>
    </cfRule>
  </conditionalFormatting>
  <conditionalFormatting sqref="I56:R56 N7:N9 K16:K18">
    <cfRule type="expression" dxfId="1677" priority="59">
      <formula>$S$56="встреча играется"</formula>
    </cfRule>
  </conditionalFormatting>
  <conditionalFormatting sqref="I57:R57 O13:O15 M19:M21">
    <cfRule type="expression" dxfId="1676" priority="60">
      <formula>$S$57="встреча играется"</formula>
    </cfRule>
  </conditionalFormatting>
  <conditionalFormatting sqref="I57:R57">
    <cfRule type="expression" dxfId="1675" priority="26">
      <formula>$S$57="сыграна"</formula>
    </cfRule>
  </conditionalFormatting>
  <conditionalFormatting sqref="I58:R58 S10:S12 L31:L33">
    <cfRule type="expression" dxfId="1674" priority="61">
      <formula>$S$58="встреча играется"</formula>
    </cfRule>
  </conditionalFormatting>
  <conditionalFormatting sqref="I58:R58">
    <cfRule type="expression" dxfId="1673" priority="27">
      <formula>$S$58="сыграна"</formula>
    </cfRule>
  </conditionalFormatting>
  <conditionalFormatting sqref="I59:R59 R22:R24 P28:P30">
    <cfRule type="expression" dxfId="1672" priority="62">
      <formula>$S$59="встреча играется"</formula>
    </cfRule>
  </conditionalFormatting>
  <conditionalFormatting sqref="I59:R59">
    <cfRule type="expression" dxfId="1671" priority="28">
      <formula>$S$59="сыграна"</formula>
    </cfRule>
  </conditionalFormatting>
  <conditionalFormatting sqref="I60:R60 M7:M9 K13:K15">
    <cfRule type="expression" dxfId="1670" priority="63">
      <formula>$S$60="встреча играется"</formula>
    </cfRule>
  </conditionalFormatting>
  <conditionalFormatting sqref="I60:R60">
    <cfRule type="expression" dxfId="1669" priority="29">
      <formula>$S$60="сыграна"</formula>
    </cfRule>
  </conditionalFormatting>
  <conditionalFormatting sqref="I61:R61 O10:O12 L19:L21">
    <cfRule type="expression" dxfId="1668" priority="64">
      <formula>$S$61="встреча играется"</formula>
    </cfRule>
  </conditionalFormatting>
  <conditionalFormatting sqref="I61:R61">
    <cfRule type="expression" dxfId="1667" priority="30">
      <formula>$S$61="сыграна"</formula>
    </cfRule>
  </conditionalFormatting>
  <conditionalFormatting sqref="I62:R62 Q16:Q18 N25:N27">
    <cfRule type="expression" dxfId="1666" priority="3">
      <formula>$S$62="встреча играется"</formula>
    </cfRule>
  </conditionalFormatting>
  <conditionalFormatting sqref="I63:R63 S22:S24 P31:P33">
    <cfRule type="expression" dxfId="1665" priority="65">
      <formula>$S$63="встреча играется"</formula>
    </cfRule>
  </conditionalFormatting>
  <conditionalFormatting sqref="I64:R64 M10:M12 L13:L15">
    <cfRule type="expression" dxfId="1664" priority="66">
      <formula>$S$64="встреча играется"</formula>
    </cfRule>
  </conditionalFormatting>
  <conditionalFormatting sqref="I65:R65 O16:O18 N19:N21">
    <cfRule type="expression" dxfId="1663" priority="67">
      <formula>$S$65="встреча играется"</formula>
    </cfRule>
  </conditionalFormatting>
  <conditionalFormatting sqref="I66:R66 Q22:Q24 P25:P27">
    <cfRule type="expression" dxfId="1662" priority="68">
      <formula>$S$66="встреча играется"</formula>
    </cfRule>
  </conditionalFormatting>
  <conditionalFormatting sqref="I67:R67 S28:S30 R31:R33">
    <cfRule type="expression" dxfId="1661" priority="69">
      <formula>$S$67="встреча играется"</formula>
    </cfRule>
  </conditionalFormatting>
  <conditionalFormatting sqref="I68:R68 L7:L9 K10:K12">
    <cfRule type="expression" dxfId="1660" priority="70">
      <formula>$S$68="встреча играется"</formula>
    </cfRule>
  </conditionalFormatting>
  <conditionalFormatting sqref="I69:R69 N13:N15 M16:M18">
    <cfRule type="expression" dxfId="1659" priority="71">
      <formula>$S$69="встреча играется"</formula>
    </cfRule>
  </conditionalFormatting>
  <conditionalFormatting sqref="I70:R70 P19:P21 O22:O24">
    <cfRule type="expression" dxfId="1658" priority="72">
      <formula>$S$70="встреча играется"</formula>
    </cfRule>
  </conditionalFormatting>
  <conditionalFormatting sqref="I71:R71 R25:R27 Q28:Q30">
    <cfRule type="expression" dxfId="1657" priority="73">
      <formula>$S$71="встреча играется"</formula>
    </cfRule>
  </conditionalFormatting>
  <conditionalFormatting sqref="J7 J10 J13 J16 J19 J22 J25 J28 J31">
    <cfRule type="endsWith" dxfId="1656" priority="1" operator="endsWith" text="+">
      <formula>RIGHT((J7),LEN("+"))=("+")</formula>
    </cfRule>
  </conditionalFormatting>
  <dataValidations count="1">
    <dataValidation type="list" allowBlank="1" sqref="P36:P71" xr:uid="{00000000-0002-0000-2100-000000000000}">
      <formula1>'C8_2'!Список_счета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450</v>
      </c>
      <c r="E7" s="23"/>
      <c r="F7" s="69"/>
      <c r="G7" s="118">
        <v>1</v>
      </c>
      <c r="H7" s="112"/>
      <c r="I7" s="112"/>
      <c r="J7" s="115" t="s">
        <v>451</v>
      </c>
      <c r="K7" s="144"/>
      <c r="L7" s="24" t="str">
        <f>IF(LEFT(P68,1)="L",0,(IF(P68="","",(IF(LEFT(P68,1)&gt;RIGHT(P68,1),2,1)))))</f>
        <v/>
      </c>
      <c r="M7" s="24">
        <f>IF(LEFT(P60,1)="L",0,(IF(P60="","",(IF(LEFT(P60,1)&gt;RIGHT(P60,1),2,1)))))</f>
        <v>2</v>
      </c>
      <c r="N7" s="24" t="str">
        <f>IF(RIGHT(P56,1)="L",0,(IF(P56="","",(IF(RIGHT(P56,1)&gt;LEFT(P56,1),2,1)))))</f>
        <v/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2</v>
      </c>
      <c r="Q7" s="24">
        <f>IF(LEFT(P45,1)="L",0,(IF(P45="","",(IF(LEFT(P45,1)&gt;RIGHT(P45,1),2,1)))))</f>
        <v>2</v>
      </c>
      <c r="R7" s="24">
        <f>IF(RIGHT(P42,1)="L",0,(IF(P42="","",(IF(RIGHT(P42,1)&gt;LEFT(P42,1),2,1)))))</f>
        <v>2</v>
      </c>
      <c r="S7" s="26">
        <f>IF(LEFT(P39,1)="L",0,(IF(P39="","",(IF(LEFT(P39,1)&gt;RIGHT(P39,1),2,1)))))</f>
        <v>2</v>
      </c>
      <c r="T7" s="90">
        <f>IF((AND(COUNTIF(J7:J33,"&gt;""")&gt;2,COUNTIF(P36:P71,"&gt;""")&gt;0)),SUM(K7,L7,M7,N7,O7,P7,Q7,R7,S7),"")</f>
        <v>12</v>
      </c>
      <c r="U7" s="150"/>
      <c r="V7" s="96" t="s">
        <v>10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68" t="s">
        <v>452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7" t="str">
        <f>IF(LEFT(P60,1)="W",$M$4&amp;":0(W)",IF(LEFT(P60,1)="L","0:"&amp;$M$4&amp;"(L)",IF(P60="","",P60)))</f>
        <v>3:2</v>
      </c>
      <c r="N8" s="28" t="str">
        <f>IF(RIGHT(P56,1)="W",$M$4&amp;":0(W)",IF(RIGHT(P56,1)="L","0:"&amp;$M$4&amp;"(L)",IF(P56="","",RIGHT(P56,1)&amp;":"&amp;LEFT(P56,1))))</f>
        <v/>
      </c>
      <c r="O8" s="29" t="str">
        <f>IF(LEFT(P53,1)="W",$M$4&amp;":0(W)",IF(LEFT(P53,1)="L","0:"&amp;$M$4&amp;"(L)",IF(P53="","",P53)))</f>
        <v>3:0</v>
      </c>
      <c r="P8" s="28" t="str">
        <f>IF(RIGHT(P48,1)="W",$M$4&amp;":0(W)",IF(RIGHT(P48,1)="L","0:"&amp;$M$4&amp;"(L)",IF(P48="","",RIGHT(P48,1)&amp;":"&amp;LEFT(P48,1))))</f>
        <v>3:0</v>
      </c>
      <c r="Q8" s="27" t="str">
        <f>IF(LEFT(P45,1)="W",$M$4&amp;":0(W)",IF(LEFT(P45,1)="L","0:"&amp;$M$4&amp;"(L)",IF(P45="","",P45)))</f>
        <v>3:0</v>
      </c>
      <c r="R8" s="28" t="str">
        <f>IF(RIGHT(P42,1)="W",$M$4&amp;":0(W)",IF(RIGHT(P42,1)="L","0:"&amp;$M$4&amp;"(L)",IF(P42="","",RIGHT(P42,1)&amp;":"&amp;LEFT(P42,1))))</f>
        <v>3:1</v>
      </c>
      <c r="S8" s="37" t="str">
        <f>IF(LEFT(P39,1)="W",$M$4&amp;":0(W)",IF(LEFT(P39,1)="L","0:"&amp;$M$4&amp;"(L)",IF(P39="","",P39)))</f>
        <v>3:0</v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453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68" t="s">
        <v>454</v>
      </c>
      <c r="E10" s="23"/>
      <c r="F10" s="69"/>
      <c r="G10" s="118">
        <v>2</v>
      </c>
      <c r="H10" s="112"/>
      <c r="I10" s="112"/>
      <c r="J10" s="115" t="s">
        <v>452</v>
      </c>
      <c r="K10" s="34" t="str">
        <f>IF(RIGHT(P68,1)="L",0,(IF(P68="","",(IF(RIGHT(P68,1)&gt;LEFT(P68,1),2,1)))))</f>
        <v/>
      </c>
      <c r="L10" s="145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0</v>
      </c>
      <c r="U10" s="150"/>
      <c r="V10" s="96" t="s">
        <v>17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455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6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456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457</v>
      </c>
      <c r="E13" s="23"/>
      <c r="F13" s="69"/>
      <c r="G13" s="118">
        <v>3</v>
      </c>
      <c r="H13" s="112"/>
      <c r="I13" s="112"/>
      <c r="J13" s="115" t="s">
        <v>458</v>
      </c>
      <c r="K13" s="34">
        <f>IF(RIGHT(P60,1)="L",0,(IF(P60="","",(IF(RIGHT(P60,1)&gt;LEFT(P60,1),2,1)))))</f>
        <v>1</v>
      </c>
      <c r="L13" s="24" t="str">
        <f>IF(LEFT(P64,1)="L",0,(IF(P64="","",(IF(LEFT(P64,1)&gt;RIGHT(P64,1),2,1)))))</f>
        <v/>
      </c>
      <c r="M13" s="145"/>
      <c r="N13" s="24" t="str">
        <f>IF(LEFT(P69,1)="L",0,(IF(P69="","",(IF(LEFT(P69,1)&gt;RIGHT(P69,1),2,1)))))</f>
        <v/>
      </c>
      <c r="O13" s="25">
        <f>IF(RIGHT(P57,1)="L",0,(IF(P57="","",(IF(RIGHT(P57,1)&gt;LEFT(P57,1),2,1)))))</f>
        <v>2</v>
      </c>
      <c r="P13" s="24">
        <f>IF(RIGHT(P41,1)="L",0,(IF(P41="","",(IF(RIGHT(P41,1)&gt;LEFT(P41,1),2,1)))))</f>
        <v>2</v>
      </c>
      <c r="Q13" s="24">
        <f>IF(LEFT(P36,1)="L",0,(IF(P36="","",(IF(LEFT(P36,1)&gt;RIGHT(P36,1),2,1)))))</f>
        <v>2</v>
      </c>
      <c r="R13" s="24">
        <f>IF(LEFT(P54,1)="L",0,(IF(P54="","",(IF(LEFT(P54,1)&gt;RIGHT(P54,1),2,1)))))</f>
        <v>1</v>
      </c>
      <c r="S13" s="26">
        <f>IF(RIGHT(P50,1)="L",0,(IF(P50="","",(IF(RIGHT(P50,1)&gt;LEFT(P50,1),2,1)))))</f>
        <v>2</v>
      </c>
      <c r="T13" s="90">
        <f>IF((AND(COUNTIF(J7:J33,"&gt;""")&gt;2,COUNTIF(P36:P71,"&gt;""")&gt;0)),SUM(K13,L13,M13,N13,O13,P13,Q13,R13,S13),"")</f>
        <v>10</v>
      </c>
      <c r="U13" s="150"/>
      <c r="V13" s="96" t="s">
        <v>11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459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2:3</v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>3:2</v>
      </c>
      <c r="P14" s="28" t="str">
        <f>IF(RIGHT(P41,1)="W",$M$4&amp;":0(W)",IF(RIGHT(P41,1)="L","0:"&amp;$M$4&amp;"(L)",IF(P41="","",RIGHT(P41,1)&amp;":"&amp;LEFT(P41,1))))</f>
        <v>3:2</v>
      </c>
      <c r="Q14" s="27" t="str">
        <f>IF(LEFT(P36,1)="W",$M$4&amp;":0(W)",IF(LEFT(P36,1)="L","0:"&amp;$M$4&amp;"(L)",IF(P36="","",P36)))</f>
        <v>3:0</v>
      </c>
      <c r="R14" s="27" t="str">
        <f>IF(LEFT(P54,1)="W",$M$4&amp;":0(W)",IF(LEFT(P54,1)="L","0:"&amp;$M$4&amp;"(L)",IF(P54="","",P54)))</f>
        <v>2:3</v>
      </c>
      <c r="S14" s="30" t="str">
        <f>IF(RIGHT(P50,1)="W",$M$4&amp;":0(W)",IF(RIGHT(P50,1)="L","0:"&amp;$M$4&amp;"(L)",IF(P50="","",RIGHT(P50,1)&amp;":"&amp;LEFT(P50,1))))</f>
        <v>3:2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460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454</v>
      </c>
      <c r="K16" s="34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45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0</v>
      </c>
      <c r="U16" s="150"/>
      <c r="V16" s="96" t="s">
        <v>224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461</v>
      </c>
      <c r="K19" s="34">
        <f>IF(RIGHT(P53,1)="L",0,(IF(P53="","",(IF(RIGHT(P53,1)&gt;LEFT(P53,1),2,1)))))</f>
        <v>1</v>
      </c>
      <c r="L19" s="24" t="str">
        <f>IF(RIGHT(P61,1)="L",0,(IF(P61="","",(IF(RIGHT(P61,1)&gt;LEFT(P61,1),2,1)))))</f>
        <v/>
      </c>
      <c r="M19" s="24">
        <f>IF(LEFT(P57,1)="L",0,(IF(P57="","",(IF(LEFT(P57,1)&gt;RIGHT(P57,1),2,1)))))</f>
        <v>1</v>
      </c>
      <c r="N19" s="24" t="str">
        <f>IF(LEFT(P65,1)="L",0,(IF(P65="","",(IF(LEFT(P65,1)&gt;RIGHT(P65,1),2,1)))))</f>
        <v/>
      </c>
      <c r="O19" s="146"/>
      <c r="P19" s="24">
        <f>IF(LEFT(P70,1)="L",0,(IF(P70="","",(IF(LEFT(P70,1)&gt;RIGHT(P70,1),2,1)))))</f>
        <v>2</v>
      </c>
      <c r="Q19" s="24">
        <f>IF(RIGHT(P49,1)="L",0,(IF(P49="","",(IF(RIGHT(P49,1)&gt;LEFT(P49,1),2,1)))))</f>
        <v>1</v>
      </c>
      <c r="R19" s="24">
        <f>IF(LEFT(P46,1)="L",0,(IF(P46="","",(IF(LEFT(P46,1)&gt;RIGHT(P46,1),2,1)))))</f>
        <v>2</v>
      </c>
      <c r="S19" s="26">
        <f>IF(RIGHT(P43,1)="L",0,(IF(P43="","",(IF(RIGHT(P43,1)&gt;LEFT(P43,1),2,1)))))</f>
        <v>2</v>
      </c>
      <c r="T19" s="90">
        <f>IF((AND(COUNTIF(J7:J33,"&gt;""")&gt;2,COUNTIF(P36:P71,"&gt;""")&gt;0)),SUM(K19,L19,M19,N19,O19,P19,Q19,R19,S19),"")</f>
        <v>9</v>
      </c>
      <c r="U19" s="150"/>
      <c r="V19" s="96" t="s">
        <v>12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0:3</v>
      </c>
      <c r="L20" s="28" t="str">
        <f>IF(RIGHT(P61,1)="W",$M$4&amp;":0(W)",IF(RIGHT(P61,1)="L","0:"&amp;$M$4&amp;"(L)",IF(P61="","",RIGHT(P61,1)&amp;":"&amp;LEFT(P61,1))))</f>
        <v/>
      </c>
      <c r="M20" s="27" t="str">
        <f>IF(LEFT(P57,1)="W",$M$4&amp;":0(W)",IF(LEFT(P57,1)="L","0:"&amp;$M$4&amp;"(L)",IF(P57="","",P57)))</f>
        <v>2:3</v>
      </c>
      <c r="N20" s="28" t="str">
        <f>IF(LEFT(P65,1)="W",$M$4&amp;":0(W)",IF(LEFT(P65,1)="L","0:"&amp;$M$4&amp;"(L)",IF(P65="","",P65)))</f>
        <v/>
      </c>
      <c r="O20" s="147"/>
      <c r="P20" s="27" t="str">
        <f>IF(LEFT(P70,1)="W",$M$4&amp;":0(W)",IF(LEFT(P70,1)="L","0:"&amp;$M$4&amp;"(L)",IF(P70="","",P70)))</f>
        <v>3:1</v>
      </c>
      <c r="Q20" s="28" t="str">
        <f>IF(RIGHT(P49,1)="W",$M$4&amp;":0(W)",IF(RIGHT(P49,1)="L","0:"&amp;$M$4&amp;"(L)",IF(P49="","",RIGHT(P49,1)&amp;":"&amp;LEFT(P49,1))))</f>
        <v>2:3</v>
      </c>
      <c r="R20" s="27" t="str">
        <f>IF(LEFT(P46,1)="W",$M$4&amp;":0(W)",IF(LEFT(P46,1)="L","0:"&amp;$M$4&amp;"(L)",IF(P46="","",P46)))</f>
        <v>3:0</v>
      </c>
      <c r="S20" s="30" t="str">
        <f>IF(RIGHT(P43,1)="W",$M$4&amp;":0(W)",IF(RIGHT(P43,1)="L","0:"&amp;$M$4&amp;"(L)",IF(P43="","",RIGHT(P43,1)&amp;":"&amp;LEFT(P43,1))))</f>
        <v>3:2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462</v>
      </c>
      <c r="K22" s="34">
        <f>IF(LEFT(P48,1)="L",0,(IF(P48="","",(IF(LEFT(P48,1)&gt;RIGHT(P48,1),2,1)))))</f>
        <v>1</v>
      </c>
      <c r="L22" s="24" t="str">
        <f>IF(RIGHT(P44,1)="L",0,(IF(P44="","",(IF(RIGHT(P44,1)&gt;LEFT(P44,1),2,1)))))</f>
        <v/>
      </c>
      <c r="M22" s="24">
        <f>IF(LEFT(P41,1)="L",0,(IF(P41="","",(IF(LEFT(P41,1)&gt;RIGHT(P41,1),2,1)))))</f>
        <v>1</v>
      </c>
      <c r="N22" s="24" t="str">
        <f>IF(RIGHT(P38,1)="L",0,(IF(P38="","",(IF(RIGHT(P38,1)&gt;LEFT(P38,1),2,1)))))</f>
        <v/>
      </c>
      <c r="O22" s="25">
        <f>IF(RIGHT(P70,1)="L",0,(IF(P70="","",(IF(RIGHT(P70,1)&gt;LEFT(P70,1),2,1)))))</f>
        <v>1</v>
      </c>
      <c r="P22" s="145"/>
      <c r="Q22" s="24">
        <f>IF(RIGHT(P66,1)="L",0,(IF(P66="","",(IF(RIGHT(P66,1)&gt;LEFT(P66,1),2,1)))))</f>
        <v>2</v>
      </c>
      <c r="R22" s="24">
        <f>IF(RIGHT(P59,1)="L",0,(IF(P59="","",(IF(RIGHT(P59,1)&gt;LEFT(P59,1),2,1)))))</f>
        <v>2</v>
      </c>
      <c r="S22" s="26">
        <f>IF(LEFT(P63,1)="L",0,(IF(P63="","",(IF(LEFT(P63,1)&gt;RIGHT(P63,1),2,1)))))</f>
        <v>1</v>
      </c>
      <c r="T22" s="90">
        <f>IF((AND(COUNTIF(J7:J33,"&gt;""")&gt;2,COUNTIF(P36:P71,"&gt;""")&gt;0)),SUM(K22,L22,M22,N22,O22,P22,Q22,R22,S22),"")</f>
        <v>8</v>
      </c>
      <c r="U22" s="150"/>
      <c r="V22" s="96" t="s">
        <v>14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0:3</v>
      </c>
      <c r="L23" s="28" t="str">
        <f>IF(RIGHT(P44,1)="W",$M$4&amp;":0(W)",IF(RIGHT(P44,1)="L","0:"&amp;$M$4&amp;"(L)",IF(P44="","",RIGHT(P44,1)&amp;":"&amp;LEFT(P44,1))))</f>
        <v/>
      </c>
      <c r="M23" s="27" t="str">
        <f>IF(LEFT(P41,1)="W",$M$4&amp;":0(W)",IF(LEFT(P41,1)="L","0:"&amp;$M$4&amp;"(L)",IF(P41="","",P41)))</f>
        <v>2:3</v>
      </c>
      <c r="N23" s="28" t="str">
        <f>IF(RIGHT(P38,1)="W",$M$4&amp;":0(W)",IF(RIGHT(P38,1)="L","0:"&amp;$M$4&amp;"(L)",IF(P38="","",RIGHT(P38,1)&amp;":"&amp;LEFT(P38,1))))</f>
        <v/>
      </c>
      <c r="O23" s="36" t="str">
        <f>IF(RIGHT(P70,1)="W",$M$4&amp;":0(W)",IF(RIGHT(P70,1)="L","0:"&amp;$M$4&amp;"(L)",IF(P70="","",RIGHT(P70,1)&amp;":"&amp;LEFT(P70,1))))</f>
        <v>1:3</v>
      </c>
      <c r="P23" s="94"/>
      <c r="Q23" s="28" t="str">
        <f>IF(RIGHT(P66,1)="W",$M$4&amp;":0(W)",IF(RIGHT(P66,1)="L","0:"&amp;$M$4&amp;"(L)",IF(P66="","",RIGHT(P66,1)&amp;":"&amp;LEFT(P66,1))))</f>
        <v>3:1</v>
      </c>
      <c r="R23" s="28" t="str">
        <f>IF(RIGHT(P59,1)="W",$M$4&amp;":0(W)",IF(RIGHT(P59,1)="L","0:"&amp;$M$4&amp;"(L)",IF(P59="","",RIGHT(P59,1)&amp;":"&amp;LEFT(P59,1))))</f>
        <v>3:2</v>
      </c>
      <c r="S23" s="37" t="str">
        <f>IF(LEFT(P63,1)="W",$M$4&amp;":0(W)",IF(LEFT(P63,1)="L","0:"&amp;$M$4&amp;"(L)",IF(P63="","",P63)))</f>
        <v>1:3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463</v>
      </c>
      <c r="K25" s="34">
        <f>IF(RIGHT(P45,1)="L",0,(IF(P45="","",(IF(RIGHT(P45,1)&gt;LEFT(P45,1),2,1)))))</f>
        <v>1</v>
      </c>
      <c r="L25" s="24" t="str">
        <f>IF(LEFT(P40,1)="L",0,(IF(P40="","",(IF(LEFT(P40,1)&gt;RIGHT(P40,1),2,1)))))</f>
        <v/>
      </c>
      <c r="M25" s="24">
        <f>IF(RIGHT(P36,1)="L",0,(IF(P36="","",(IF(RIGHT(P36,1)&gt;LEFT(P36,1),2,1)))))</f>
        <v>1</v>
      </c>
      <c r="N25" s="24" t="str">
        <f>IF(RIGHT(P62,1)="L",0,(IF(P62="","",(IF(RIGHT(P62,1)&gt;LEFT(P62,1),2,1)))))</f>
        <v/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1</v>
      </c>
      <c r="Q25" s="145"/>
      <c r="R25" s="24">
        <f>IF(LEFT(P71,1)="L",0,(IF(P71="","",(IF(LEFT(P71,1)&gt;RIGHT(P71,1),2,1)))))</f>
        <v>1</v>
      </c>
      <c r="S25" s="26">
        <f>IF(LEFT(P55,1)="L",0,(IF(P55="","",(IF(LEFT(P55,1)&gt;RIGHT(P55,1),2,1)))))</f>
        <v>1</v>
      </c>
      <c r="T25" s="90">
        <f>IF((AND(COUNTIF(J7:J33,"&gt;""")&gt;2,COUNTIF(P36:P71,"&gt;""")&gt;0)),SUM(K25,L25,M25,N25,O25,P25,Q25,R25,S25),"")</f>
        <v>7</v>
      </c>
      <c r="U25" s="150"/>
      <c r="V25" s="96" t="s">
        <v>16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>0:3</v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>0:3</v>
      </c>
      <c r="N26" s="28" t="str">
        <f>IF(RIGHT(P62,1)="W",$M$4&amp;":0(W)",IF(RIGHT(P62,1)="L","0:"&amp;$M$4&amp;"(L)",IF(P62="","",RIGHT(P62,1)&amp;":"&amp;LEFT(P62,1))))</f>
        <v/>
      </c>
      <c r="O26" s="29" t="str">
        <f>IF(LEFT(P49,1)="W",$M$4&amp;":0(W)",IF(LEFT(P49,1)="L","0:"&amp;$M$4&amp;"(L)",IF(P49="","",P49)))</f>
        <v>3:2</v>
      </c>
      <c r="P26" s="29" t="str">
        <f>IF(LEFT(P66,1)="W",$M$4&amp;":0(W)",IF(LEFT(P66,1)="L","0:"&amp;$M$4&amp;"(L)",IF(P66="","",P66)))</f>
        <v>1:3</v>
      </c>
      <c r="Q26" s="94"/>
      <c r="R26" s="27" t="str">
        <f>IF(LEFT(P71,1)="W",$M$4&amp;":0(W)",IF(LEFT(P71,1)="L","0:"&amp;$M$4&amp;"(L)",IF(P71="","",P71)))</f>
        <v>2:3</v>
      </c>
      <c r="S26" s="37" t="str">
        <f>IF(LEFT(P55,1)="W",$M$4&amp;":0(W)",IF(LEFT(P55,1)="L","0:"&amp;$M$4&amp;"(L)",IF(P55="","",P55)))</f>
        <v>0:3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464</v>
      </c>
      <c r="K28" s="34">
        <f>IF(LEFT(P42,1)="L",0,(IF(P42="","",(IF(LEFT(P42,1)&gt;RIGHT(P42,1),2,1)))))</f>
        <v>1</v>
      </c>
      <c r="L28" s="24" t="str">
        <f>IF(RIGHT(P37,1)="L",0,(IF(P37="","",(IF(RIGHT(P37,1)&gt;LEFT(P37,1),2,1)))))</f>
        <v/>
      </c>
      <c r="M28" s="24">
        <f>IF(RIGHT(P54,1)="L",0,(IF(P54="","",(IF(RIGHT(P54,1)&gt;LEFT(P54,1),2,1)))))</f>
        <v>2</v>
      </c>
      <c r="N28" s="24" t="str">
        <f>IF(LEFT(P51,1)="L",0,(IF(P51="","",(IF(LEFT(P51,1)&gt;RIGHT(P51,1),2,1)))))</f>
        <v/>
      </c>
      <c r="O28" s="25">
        <f>IF(RIGHT(P46,1)="L",0,(IF(P46="","",(IF(RIGHT(P46,1)&gt;LEFT(P46,1),2,1)))))</f>
        <v>1</v>
      </c>
      <c r="P28" s="25">
        <f>IF(LEFT(P59,1)="L",0,(IF(P59="","",(IF(LEFT(P59,1)&gt;RIGHT(P59,1),2,1)))))</f>
        <v>1</v>
      </c>
      <c r="Q28" s="24">
        <f>IF(RIGHT(P71,1)="L",0,(IF(P71="","",(IF(RIGHT(P71,1)&gt;LEFT(P71,1),2,1)))))</f>
        <v>2</v>
      </c>
      <c r="R28" s="145"/>
      <c r="S28" s="26">
        <f>IF(RIGHT(P67,1)="L",0,(IF(P67="","",(IF(RIGHT(P67,1)&gt;LEFT(P67,1),2,1)))))</f>
        <v>1</v>
      </c>
      <c r="T28" s="90">
        <f>IF((AND(COUNTIF(J7:J33,"&gt;""")&gt;2,COUNTIF(P36:P71,"&gt;""")&gt;0)),SUM(K28,L28,M28,N28,O28,P28,Q28,R28,S28),"")</f>
        <v>8</v>
      </c>
      <c r="U28" s="150"/>
      <c r="V28" s="96" t="s">
        <v>15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40" t="str">
        <f>IF(LEFT(P42,1)="W",$M$4&amp;":0(W)",IF(LEFT(P42,1)="L","0:"&amp;$M$4&amp;"(L)",IF(P42="","",P42)))</f>
        <v>1:3</v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>3:2</v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>0:3</v>
      </c>
      <c r="P29" s="29" t="str">
        <f>IF(LEFT(P59,1)="W",$M$4&amp;":0(W)",IF(LEFT(P59,1)="L","0:"&amp;$M$4&amp;"(L)",IF(P59="","",P59)))</f>
        <v>2:3</v>
      </c>
      <c r="Q29" s="28" t="str">
        <f>IF(RIGHT(P71,1)="W",$M$4&amp;":0(W)",IF(RIGHT(P71,1)="L","0:"&amp;$M$4&amp;"(L)",IF(P71="","",RIGHT(P71,1)&amp;":"&amp;LEFT(P71,1))))</f>
        <v>3:2</v>
      </c>
      <c r="R29" s="94"/>
      <c r="S29" s="30" t="str">
        <f>IF(RIGHT(P67,1)="W",$M$4&amp;":0(W)",IF(RIGHT(P67,1)="L","0:"&amp;$M$4&amp;"(L)",IF(P67="","",RIGHT(P67,1)&amp;":"&amp;LEFT(P67,1))))</f>
        <v>1:3</v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465</v>
      </c>
      <c r="K31" s="34">
        <f>IF(RIGHT(P39,1)="L",0,(IF(P39="","",(IF(RIGHT(P39,1)&gt;LEFT(P39,1),2,1)))))</f>
        <v>1</v>
      </c>
      <c r="L31" s="24" t="str">
        <f>IF(LEFT(P58,1)="L",0,(IF(P58="","",(IF(LEFT(P58,1)&gt;RIGHT(P58,1),2,1)))))</f>
        <v/>
      </c>
      <c r="M31" s="24">
        <f>IF(LEFT(P50,1)="L",0,(IF(P50="","",(IF(LEFT(P50,1)&gt;RIGHT(P50,1),2,1)))))</f>
        <v>1</v>
      </c>
      <c r="N31" s="24" t="str">
        <f>IF(RIGHT(P47,1)="L",0,(IF(P47="","",(IF(RIGHT(P47,1)&gt;LEFT(P47,1),2,1)))))</f>
        <v/>
      </c>
      <c r="O31" s="25">
        <f>IF(LEFT(P43,1)="L",0,(IF(P43="","",(IF(LEFT(P43,1)&gt;RIGHT(P43,1),2,1)))))</f>
        <v>1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2</v>
      </c>
      <c r="R31" s="24">
        <f>IF(LEFT(P67,1)="L",0,(IF(P67="","",(IF(LEFT(P67,1)&gt;RIGHT(P67,1),2,1)))))</f>
        <v>2</v>
      </c>
      <c r="S31" s="99"/>
      <c r="T31" s="90">
        <f>IF((AND(COUNTIF(J7:J33,"&gt;""")&gt;2,COUNTIF(P36:P71,"&gt;""")&gt;0)),SUM(K31,L31,M31,N31,O31,P31,Q31,R31,S31),"")</f>
        <v>9</v>
      </c>
      <c r="U31" s="150"/>
      <c r="V31" s="96" t="s">
        <v>13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>0:3</v>
      </c>
      <c r="L32" s="28" t="str">
        <f>IF(LEFT(P58,1)="W",$M$4&amp;":0(W)",IF(LEFT(P58,1)="L","0:"&amp;$M$4&amp;"(L)",IF(P58="","",P58)))</f>
        <v/>
      </c>
      <c r="M32" s="27" t="str">
        <f>IF(LEFT(P50,1)="W",$M$4&amp;":0(W)",IF(LEFT(P50,1)="L","0:"&amp;$M$4&amp;"(L)",IF(P50="","",P50)))</f>
        <v>2:3</v>
      </c>
      <c r="N32" s="28" t="str">
        <f>IF(RIGHT(P47,1)="W",$M$4&amp;":0(W)",IF(RIGHT(P47,1)="L","0:"&amp;$M$4&amp;"(L)",IF(P47="","",RIGHT(P47,1)&amp;":"&amp;LEFT(P47,1))))</f>
        <v/>
      </c>
      <c r="O32" s="29" t="str">
        <f>IF(LEFT(P43,1)="W",$M$4&amp;":0(W)",IF(LEFT(P43,1)="L","0:"&amp;$M$4&amp;"(L)",IF(P43="","",P43)))</f>
        <v>2:3</v>
      </c>
      <c r="P32" s="36" t="str">
        <f>IF(RIGHT(P63,1)="W",$M$4&amp;":0(W)",IF(RIGHT(P63,1)="L","0:"&amp;$M$4&amp;"(L)",IF(P63="","",RIGHT(P63,1)&amp;":"&amp;LEFT(P63,1))))</f>
        <v>3:1</v>
      </c>
      <c r="Q32" s="28" t="str">
        <f>IF(RIGHT(P55,1)="W",$M$4&amp;":0(W)",IF(RIGHT(P55,1)="L","0:"&amp;$M$4&amp;"(L)",IF(P55="","",RIGHT(P55,1)&amp;":"&amp;LEFT(P55,1))))</f>
        <v>3:0</v>
      </c>
      <c r="R32" s="27" t="str">
        <f>IF(LEFT(P67,1)="W",$M$4&amp;":0(W)",IF(LEFT(P67,1)="L","0:"&amp;$M$4&amp;"(L)",IF(P67="","",P67)))</f>
        <v>3:1</v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19</v>
      </c>
      <c r="J36" s="72" t="str">
        <f>IF(D1_2!Уч3="","",D1_2!Уч3)</f>
        <v>Габдыхамит Жұлдыз+</v>
      </c>
      <c r="K36" s="73" t="str">
        <f t="shared" ref="K36:K71" si="0">"-"</f>
        <v>-</v>
      </c>
      <c r="L36" s="154" t="str">
        <f>IF(D1_2!Уч7="","",D1_2!Уч7)</f>
        <v>Токмырзаев Кемел+</v>
      </c>
      <c r="M36" s="125"/>
      <c r="N36" s="125"/>
      <c r="O36" s="126"/>
      <c r="P36" s="54" t="s">
        <v>35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IF(D1_2!Уч2="","",D1_2!Уч2)</f>
        <v>Абрамова Милана</v>
      </c>
      <c r="K37" s="76" t="str">
        <f t="shared" si="0"/>
        <v>-</v>
      </c>
      <c r="L37" s="155" t="str">
        <f>IF(D1_2!Уч8="","",D1_2!Уч8)</f>
        <v>Калиев Руслан+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/>
      <c r="J38" s="77" t="str">
        <f>IF(D1_2!Уч4="","",D1_2!Уч4)</f>
        <v>Изенов Нуркен</v>
      </c>
      <c r="K38" s="78" t="str">
        <f t="shared" si="0"/>
        <v>-</v>
      </c>
      <c r="L38" s="152" t="str">
        <f>IF(D1_2!Уч6="","",D1_2!Уч6)</f>
        <v>Мухамеджанулы Мадияр+</v>
      </c>
      <c r="M38" s="137"/>
      <c r="N38" s="137"/>
      <c r="O38" s="138"/>
      <c r="P38" s="79"/>
      <c r="Q38" s="108"/>
      <c r="R38" s="109"/>
      <c r="S38" s="55" t="str">
        <f t="shared" si="1"/>
        <v/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>
        <v>21</v>
      </c>
      <c r="J39" s="80" t="str">
        <f>IF(D1_2!Уч1="","",D1_2!Уч1)</f>
        <v>Мейрамбай Мади+</v>
      </c>
      <c r="K39" s="81" t="str">
        <f t="shared" si="0"/>
        <v>-</v>
      </c>
      <c r="L39" s="153" t="str">
        <f>IF(D1_2!Уч9="","",D1_2!Уч9)</f>
        <v>Каулько Алексей+</v>
      </c>
      <c r="M39" s="122"/>
      <c r="N39" s="122"/>
      <c r="O39" s="123"/>
      <c r="P39" s="67" t="s">
        <v>35</v>
      </c>
      <c r="Q39" s="110"/>
      <c r="R39" s="111"/>
      <c r="S39" s="55" t="str">
        <f t="shared" si="1"/>
        <v>сыграна</v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IF(D1_2!Уч7="","",D1_2!Уч7)</f>
        <v>Токмырзаев Кемел+</v>
      </c>
      <c r="K40" s="73" t="str">
        <f t="shared" si="0"/>
        <v>-</v>
      </c>
      <c r="L40" s="154" t="str">
        <f>IF(D1_2!Уч2="","",D1_2!Уч2)</f>
        <v>Абрамова Милана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19</v>
      </c>
      <c r="J41" s="75" t="str">
        <f>IF(D1_2!Уч6="","",D1_2!Уч6)</f>
        <v>Мухамеджанулы Мадияр+</v>
      </c>
      <c r="K41" s="76" t="str">
        <f t="shared" si="0"/>
        <v>-</v>
      </c>
      <c r="L41" s="155" t="str">
        <f>IF(D1_2!Уч3="","",D1_2!Уч3)</f>
        <v>Габдыхамит Жұлдыз+</v>
      </c>
      <c r="M41" s="134"/>
      <c r="N41" s="134"/>
      <c r="O41" s="135"/>
      <c r="P41" s="59" t="s">
        <v>42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>
        <v>21</v>
      </c>
      <c r="J42" s="77" t="str">
        <f>IF(D1_2!Уч8="","",D1_2!Уч8)</f>
        <v>Калиев Руслан+</v>
      </c>
      <c r="K42" s="78" t="str">
        <f t="shared" si="0"/>
        <v>-</v>
      </c>
      <c r="L42" s="152" t="str">
        <f>IF(D1_2!Уч1="","",D1_2!Уч1)</f>
        <v>Мейрамбай Мади+</v>
      </c>
      <c r="M42" s="137"/>
      <c r="N42" s="137"/>
      <c r="O42" s="138"/>
      <c r="P42" s="63" t="s">
        <v>41</v>
      </c>
      <c r="Q42" s="108"/>
      <c r="R42" s="109"/>
      <c r="S42" s="55" t="str">
        <f t="shared" si="1"/>
        <v>сыграна</v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17</v>
      </c>
      <c r="J43" s="80" t="str">
        <f>IF(D1_2!Уч9="","",D1_2!Уч9)</f>
        <v>Каулько Алексей+</v>
      </c>
      <c r="K43" s="81" t="str">
        <f t="shared" si="0"/>
        <v>-</v>
      </c>
      <c r="L43" s="153" t="str">
        <f>IF(D1_2!Уч5="","",D1_2!Уч5)</f>
        <v>Килибаев Максут+</v>
      </c>
      <c r="M43" s="122"/>
      <c r="N43" s="122"/>
      <c r="O43" s="123"/>
      <c r="P43" s="67" t="s">
        <v>42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IF(D1_2!Уч2="","",D1_2!Уч2)</f>
        <v>Абрамова Милана</v>
      </c>
      <c r="K44" s="73" t="str">
        <f t="shared" si="0"/>
        <v>-</v>
      </c>
      <c r="L44" s="154" t="str">
        <f>IF(D1_2!Уч6="","",D1_2!Уч6)</f>
        <v>Мухамеджанулы Мадияр+</v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>
        <v>21</v>
      </c>
      <c r="J45" s="75" t="str">
        <f>IF(D1_2!Уч1="","",D1_2!Уч1)</f>
        <v>Мейрамбай Мади+</v>
      </c>
      <c r="K45" s="76" t="str">
        <f t="shared" si="0"/>
        <v>-</v>
      </c>
      <c r="L45" s="155" t="str">
        <f>IF(D1_2!Уч7="","",D1_2!Уч7)</f>
        <v>Токмырзаев Кемел+</v>
      </c>
      <c r="M45" s="134"/>
      <c r="N45" s="134"/>
      <c r="O45" s="135"/>
      <c r="P45" s="59" t="s">
        <v>35</v>
      </c>
      <c r="Q45" s="106"/>
      <c r="R45" s="107"/>
      <c r="S45" s="55" t="str">
        <f t="shared" si="1"/>
        <v>сыграна</v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17</v>
      </c>
      <c r="J46" s="77" t="str">
        <f>IF(D1_2!Уч5="","",D1_2!Уч5)</f>
        <v>Килибаев Максут+</v>
      </c>
      <c r="K46" s="78" t="str">
        <f t="shared" si="0"/>
        <v>-</v>
      </c>
      <c r="L46" s="152" t="str">
        <f>IF(D1_2!Уч8="","",D1_2!Уч8)</f>
        <v>Калиев Руслан+</v>
      </c>
      <c r="M46" s="137"/>
      <c r="N46" s="137"/>
      <c r="O46" s="138"/>
      <c r="P46" s="63" t="s">
        <v>35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IF(D1_2!Уч4="","",D1_2!Уч4)</f>
        <v>Изенов Нуркен</v>
      </c>
      <c r="K47" s="81" t="str">
        <f t="shared" si="0"/>
        <v>-</v>
      </c>
      <c r="L47" s="153" t="str">
        <f>IF(D1_2!Уч9="","",D1_2!Уч9)</f>
        <v>Каулько Алексей+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10</v>
      </c>
      <c r="J48" s="72" t="str">
        <f>IF(D1_2!Уч6="","",D1_2!Уч6)</f>
        <v>Мухамеджанулы Мадияр+</v>
      </c>
      <c r="K48" s="73" t="str">
        <f t="shared" si="0"/>
        <v>-</v>
      </c>
      <c r="L48" s="154" t="str">
        <f>IF(D1_2!Уч1="","",D1_2!Уч1)</f>
        <v>Мейрамбай Мади+</v>
      </c>
      <c r="M48" s="125"/>
      <c r="N48" s="125"/>
      <c r="O48" s="126"/>
      <c r="P48" s="54" t="s">
        <v>39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17</v>
      </c>
      <c r="J49" s="75" t="str">
        <f>IF(D1_2!Уч7="","",D1_2!Уч7)</f>
        <v>Токмырзаев Кемел+</v>
      </c>
      <c r="K49" s="76" t="str">
        <f t="shared" si="0"/>
        <v>-</v>
      </c>
      <c r="L49" s="155" t="str">
        <f>IF(D1_2!Уч5="","",D1_2!Уч5)</f>
        <v>Килибаев Максут+</v>
      </c>
      <c r="M49" s="134"/>
      <c r="N49" s="134"/>
      <c r="O49" s="135"/>
      <c r="P49" s="59" t="s">
        <v>38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5</v>
      </c>
      <c r="J50" s="77" t="str">
        <f>IF(D1_2!Уч9="","",D1_2!Уч9)</f>
        <v>Каулько Алексей+</v>
      </c>
      <c r="K50" s="78" t="str">
        <f t="shared" si="0"/>
        <v>-</v>
      </c>
      <c r="L50" s="152" t="str">
        <f>IF(D1_2!Уч3="","",D1_2!Уч3)</f>
        <v>Габдыхамит Жұлдыз+</v>
      </c>
      <c r="M50" s="137"/>
      <c r="N50" s="137"/>
      <c r="O50" s="138"/>
      <c r="P50" s="63" t="s">
        <v>42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IF(D1_2!Уч8="","",D1_2!Уч8)</f>
        <v>Калиев Руслан+</v>
      </c>
      <c r="K51" s="81" t="str">
        <f t="shared" si="0"/>
        <v>-</v>
      </c>
      <c r="L51" s="153" t="str">
        <f>IF(D1_2!Уч4="","",D1_2!Уч4)</f>
        <v>Изенов Нуркен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/>
      <c r="J52" s="72" t="str">
        <f>IF(D1_2!Уч2="","",D1_2!Уч2)</f>
        <v>Абрамова Милана</v>
      </c>
      <c r="K52" s="73" t="str">
        <f t="shared" si="0"/>
        <v>-</v>
      </c>
      <c r="L52" s="154" t="str">
        <f>IF(D1_2!Уч4="","",D1_2!Уч4)</f>
        <v>Изенов Нуркен</v>
      </c>
      <c r="M52" s="125"/>
      <c r="N52" s="125"/>
      <c r="O52" s="126"/>
      <c r="P52" s="54"/>
      <c r="Q52" s="104"/>
      <c r="R52" s="105"/>
      <c r="S52" s="55" t="str">
        <f t="shared" si="1"/>
        <v/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17</v>
      </c>
      <c r="J53" s="75" t="str">
        <f>IF(D1_2!Уч1="","",D1_2!Уч1)</f>
        <v>Мейрамбай Мади+</v>
      </c>
      <c r="K53" s="76" t="str">
        <f t="shared" si="0"/>
        <v>-</v>
      </c>
      <c r="L53" s="155" t="str">
        <f>IF(D1_2!Уч5="","",D1_2!Уч5)</f>
        <v>Килибаев Максут+</v>
      </c>
      <c r="M53" s="134"/>
      <c r="N53" s="134"/>
      <c r="O53" s="135"/>
      <c r="P53" s="59" t="s">
        <v>35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>
        <v>10</v>
      </c>
      <c r="J54" s="77" t="str">
        <f>IF(D1_2!Уч3="","",D1_2!Уч3)</f>
        <v>Габдыхамит Жұлдыз+</v>
      </c>
      <c r="K54" s="78" t="str">
        <f t="shared" si="0"/>
        <v>-</v>
      </c>
      <c r="L54" s="152" t="str">
        <f>IF(D1_2!Уч8="","",D1_2!Уч8)</f>
        <v>Калиев Руслан+</v>
      </c>
      <c r="M54" s="137"/>
      <c r="N54" s="137"/>
      <c r="O54" s="138"/>
      <c r="P54" s="63" t="s">
        <v>42</v>
      </c>
      <c r="Q54" s="108"/>
      <c r="R54" s="109"/>
      <c r="S54" s="55" t="str">
        <f t="shared" si="1"/>
        <v>сыграна</v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14</v>
      </c>
      <c r="J55" s="80" t="str">
        <f>IF(D1_2!Уч7="","",D1_2!Уч7)</f>
        <v>Токмырзаев Кемел+</v>
      </c>
      <c r="K55" s="81" t="str">
        <f t="shared" si="0"/>
        <v>-</v>
      </c>
      <c r="L55" s="153" t="str">
        <f>IF(D1_2!Уч9="","",D1_2!Уч9)</f>
        <v>Каулько Алексей+</v>
      </c>
      <c r="M55" s="122"/>
      <c r="N55" s="122"/>
      <c r="O55" s="123"/>
      <c r="P55" s="67" t="s">
        <v>39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IF(D1_2!Уч4="","",D1_2!Уч4)</f>
        <v>Изенов Нуркен</v>
      </c>
      <c r="K56" s="73" t="str">
        <f t="shared" si="0"/>
        <v>-</v>
      </c>
      <c r="L56" s="154" t="str">
        <f>IF(D1_2!Уч1="","",D1_2!Уч1)</f>
        <v>Мейрамбай Мади+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23</v>
      </c>
      <c r="J57" s="75" t="str">
        <f>IF(D1_2!Уч5="","",D1_2!Уч5)</f>
        <v>Килибаев Максут+</v>
      </c>
      <c r="K57" s="76" t="str">
        <f t="shared" si="0"/>
        <v>-</v>
      </c>
      <c r="L57" s="155" t="str">
        <f>IF(D1_2!Уч3="","",D1_2!Уч3)</f>
        <v>Габдыхамит Жұлдыз+</v>
      </c>
      <c r="M57" s="134"/>
      <c r="N57" s="134"/>
      <c r="O57" s="135"/>
      <c r="P57" s="59" t="s">
        <v>42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IF(D1_2!Уч9="","",D1_2!Уч9)</f>
        <v>Каулько Алексей+</v>
      </c>
      <c r="K58" s="78" t="str">
        <f t="shared" si="0"/>
        <v>-</v>
      </c>
      <c r="L58" s="152" t="str">
        <f>IF(D1_2!Уч2="","",D1_2!Уч2)</f>
        <v>Абрамова Милана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9</v>
      </c>
      <c r="J59" s="80" t="str">
        <f>IF(D1_2!Уч8="","",D1_2!Уч8)</f>
        <v>Калиев Руслан+</v>
      </c>
      <c r="K59" s="81" t="str">
        <f t="shared" si="0"/>
        <v>-</v>
      </c>
      <c r="L59" s="153" t="str">
        <f>IF(D1_2!Уч6="","",D1_2!Уч6)</f>
        <v>Мухамеджанулы Мадияр+</v>
      </c>
      <c r="M59" s="122"/>
      <c r="N59" s="122"/>
      <c r="O59" s="123"/>
      <c r="P59" s="67" t="s">
        <v>42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19</v>
      </c>
      <c r="J60" s="72" t="str">
        <f>IF(D1_2!Уч1="","",D1_2!Уч1)</f>
        <v>Мейрамбай Мади+</v>
      </c>
      <c r="K60" s="73" t="str">
        <f t="shared" si="0"/>
        <v>-</v>
      </c>
      <c r="L60" s="154" t="str">
        <f>IF(D1_2!Уч3="","",D1_2!Уч3)</f>
        <v>Габдыхамит Жұлдыз+</v>
      </c>
      <c r="M60" s="125"/>
      <c r="N60" s="125"/>
      <c r="O60" s="126"/>
      <c r="P60" s="54" t="s">
        <v>38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/>
      <c r="J61" s="75" t="str">
        <f>IF(D1_2!Уч2="","",D1_2!Уч2)</f>
        <v>Абрамова Милана</v>
      </c>
      <c r="K61" s="76" t="str">
        <f t="shared" si="0"/>
        <v>-</v>
      </c>
      <c r="L61" s="155" t="str">
        <f>IF(D1_2!Уч5="","",D1_2!Уч5)</f>
        <v>Килибаев Максут+</v>
      </c>
      <c r="M61" s="134"/>
      <c r="N61" s="134"/>
      <c r="O61" s="135"/>
      <c r="P61" s="59"/>
      <c r="Q61" s="106"/>
      <c r="R61" s="107"/>
      <c r="S61" s="55" t="str">
        <f t="shared" si="1"/>
        <v/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IF(D1_2!Уч4="","",D1_2!Уч4)</f>
        <v>Изенов Нуркен</v>
      </c>
      <c r="K62" s="78" t="str">
        <f t="shared" si="0"/>
        <v>-</v>
      </c>
      <c r="L62" s="152" t="str">
        <f>IF(D1_2!Уч7="","",D1_2!Уч7)</f>
        <v>Токмырзаев Кемел+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20</v>
      </c>
      <c r="J63" s="80" t="str">
        <f>IF(D1_2!Уч6="","",D1_2!Уч6)</f>
        <v>Мухамеджанулы Мадияр+</v>
      </c>
      <c r="K63" s="81" t="str">
        <f t="shared" si="0"/>
        <v>-</v>
      </c>
      <c r="L63" s="153" t="str">
        <f>IF(D1_2!Уч9="","",D1_2!Уч9)</f>
        <v>Каулько Алексей+</v>
      </c>
      <c r="M63" s="122"/>
      <c r="N63" s="122"/>
      <c r="O63" s="123"/>
      <c r="P63" s="67" t="s">
        <v>41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IF(D1_2!Уч3="","",D1_2!Уч3)</f>
        <v>Габдыхамит Жұлдыз+</v>
      </c>
      <c r="K64" s="73" t="str">
        <f t="shared" si="0"/>
        <v>-</v>
      </c>
      <c r="L64" s="154" t="str">
        <f>IF(D1_2!Уч2="","",D1_2!Уч2)</f>
        <v>Абрамова Милана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/>
      <c r="J65" s="75" t="str">
        <f>IF(D1_2!Уч5="","",D1_2!Уч5)</f>
        <v>Килибаев Максут+</v>
      </c>
      <c r="K65" s="76" t="str">
        <f t="shared" si="0"/>
        <v>-</v>
      </c>
      <c r="L65" s="155" t="str">
        <f>IF(D1_2!Уч4="","",D1_2!Уч4)</f>
        <v>Изенов Нуркен</v>
      </c>
      <c r="M65" s="134"/>
      <c r="N65" s="134"/>
      <c r="O65" s="135"/>
      <c r="P65" s="59"/>
      <c r="Q65" s="106"/>
      <c r="R65" s="107"/>
      <c r="S65" s="55" t="str">
        <f t="shared" si="1"/>
        <v/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9</v>
      </c>
      <c r="J66" s="77" t="str">
        <f>IF(D1_2!Уч7="","",D1_2!Уч7)</f>
        <v>Токмырзаев Кемел+</v>
      </c>
      <c r="K66" s="78" t="str">
        <f t="shared" si="0"/>
        <v>-</v>
      </c>
      <c r="L66" s="152" t="str">
        <f>IF(D1_2!Уч6="","",D1_2!Уч6)</f>
        <v>Мухамеджанулы Мадияр+</v>
      </c>
      <c r="M66" s="137"/>
      <c r="N66" s="137"/>
      <c r="O66" s="138"/>
      <c r="P66" s="63" t="s">
        <v>41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>
        <v>10</v>
      </c>
      <c r="J67" s="80" t="str">
        <f>IF(D1_2!Уч9="","",D1_2!Уч9)</f>
        <v>Каулько Алексей+</v>
      </c>
      <c r="K67" s="81" t="str">
        <f t="shared" si="0"/>
        <v>-</v>
      </c>
      <c r="L67" s="153" t="str">
        <f>IF(D1_2!Уч8="","",D1_2!Уч8)</f>
        <v>Калиев Руслан+</v>
      </c>
      <c r="M67" s="122"/>
      <c r="N67" s="122"/>
      <c r="O67" s="123"/>
      <c r="P67" s="67" t="s">
        <v>37</v>
      </c>
      <c r="Q67" s="110"/>
      <c r="R67" s="111"/>
      <c r="S67" s="55" t="str">
        <f t="shared" si="1"/>
        <v>сыграна</v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IF(D1_2!Уч1="","",D1_2!Уч1)</f>
        <v>Мейрамбай Мади+</v>
      </c>
      <c r="K68" s="73" t="str">
        <f t="shared" si="0"/>
        <v>-</v>
      </c>
      <c r="L68" s="154" t="str">
        <f>IF(D1_2!Уч2="","",D1_2!Уч2)</f>
        <v>Абрамова Милана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IF(D1_2!Уч3="","",D1_2!Уч3)</f>
        <v>Габдыхамит Жұлдыз+</v>
      </c>
      <c r="K69" s="76" t="str">
        <f t="shared" si="0"/>
        <v>-</v>
      </c>
      <c r="L69" s="155" t="str">
        <f>IF(D1_2!Уч4="","",D1_2!Уч4)</f>
        <v>Изенов Нуркен</v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24</v>
      </c>
      <c r="J70" s="77" t="str">
        <f>IF(D1_2!Уч5="","",D1_2!Уч5)</f>
        <v>Килибаев Максут+</v>
      </c>
      <c r="K70" s="78" t="str">
        <f t="shared" si="0"/>
        <v>-</v>
      </c>
      <c r="L70" s="152" t="str">
        <f>IF(D1_2!Уч6="","",D1_2!Уч6)</f>
        <v>Мухамеджанулы Мадияр+</v>
      </c>
      <c r="M70" s="137"/>
      <c r="N70" s="137"/>
      <c r="O70" s="138"/>
      <c r="P70" s="63" t="s">
        <v>37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>
        <v>17</v>
      </c>
      <c r="J71" s="80" t="str">
        <f>IF(D1_2!Уч7="","",D1_2!Уч7)</f>
        <v>Токмырзаев Кемел+</v>
      </c>
      <c r="K71" s="81" t="str">
        <f t="shared" si="0"/>
        <v>-</v>
      </c>
      <c r="L71" s="153" t="str">
        <f>IF(D1_2!Уч8="","",D1_2!Уч8)</f>
        <v>Калиев Руслан+</v>
      </c>
      <c r="M71" s="122"/>
      <c r="N71" s="122"/>
      <c r="O71" s="123"/>
      <c r="P71" s="67" t="s">
        <v>42</v>
      </c>
      <c r="Q71" s="110"/>
      <c r="R71" s="111"/>
      <c r="S71" s="55" t="str">
        <f t="shared" si="1"/>
        <v>сыграна</v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655" priority="13">
      <formula>$S$36="сыграна"</formula>
    </cfRule>
  </conditionalFormatting>
  <conditionalFormatting sqref="I37:Q37">
    <cfRule type="expression" dxfId="1654" priority="15">
      <formula>$S$37="сыграна"</formula>
    </cfRule>
  </conditionalFormatting>
  <conditionalFormatting sqref="I38:Q38">
    <cfRule type="expression" dxfId="1653" priority="4">
      <formula>$S$38="сыграна"</formula>
    </cfRule>
  </conditionalFormatting>
  <conditionalFormatting sqref="I39:Q39">
    <cfRule type="expression" dxfId="1652" priority="5">
      <formula>$S$39="сыграна"</formula>
    </cfRule>
  </conditionalFormatting>
  <conditionalFormatting sqref="I40:Q40">
    <cfRule type="expression" dxfId="1651" priority="6">
      <formula>$S$40="сыграна"</formula>
    </cfRule>
  </conditionalFormatting>
  <conditionalFormatting sqref="I41:Q41">
    <cfRule type="expression" dxfId="1650" priority="7">
      <formula>$S$41="сыграна"</formula>
    </cfRule>
  </conditionalFormatting>
  <conditionalFormatting sqref="I42:Q42">
    <cfRule type="expression" dxfId="1649" priority="8">
      <formula>$S$42="сыграна"</formula>
    </cfRule>
  </conditionalFormatting>
  <conditionalFormatting sqref="I43:Q43">
    <cfRule type="expression" dxfId="1648" priority="9">
      <formula>$S$43="сыграна"</formula>
    </cfRule>
  </conditionalFormatting>
  <conditionalFormatting sqref="I44:Q44">
    <cfRule type="expression" dxfId="1647" priority="10">
      <formula>$S$44="сыграна"</formula>
    </cfRule>
  </conditionalFormatting>
  <conditionalFormatting sqref="I45:Q45">
    <cfRule type="expression" dxfId="1646" priority="11">
      <formula>$S$45="сыграна"</formula>
    </cfRule>
  </conditionalFormatting>
  <conditionalFormatting sqref="I48:Q48">
    <cfRule type="expression" dxfId="1645" priority="17">
      <formula>$S$48="сыграна"</formula>
    </cfRule>
  </conditionalFormatting>
  <conditionalFormatting sqref="I49:Q49">
    <cfRule type="expression" dxfId="1644" priority="18">
      <formula>$S$49="сыграна"</formula>
    </cfRule>
  </conditionalFormatting>
  <conditionalFormatting sqref="I50:Q50">
    <cfRule type="expression" dxfId="1643" priority="19">
      <formula>$S$50="сыграна"</formula>
    </cfRule>
  </conditionalFormatting>
  <conditionalFormatting sqref="I51:Q51">
    <cfRule type="expression" dxfId="1642" priority="20">
      <formula>$S$51="сыграна"</formula>
    </cfRule>
  </conditionalFormatting>
  <conditionalFormatting sqref="I52:Q52">
    <cfRule type="expression" dxfId="1641" priority="21">
      <formula>$S$52="сыграна"</formula>
    </cfRule>
  </conditionalFormatting>
  <conditionalFormatting sqref="I53:Q53">
    <cfRule type="expression" dxfId="1640" priority="22">
      <formula>$S$53="сыграна"</formula>
    </cfRule>
  </conditionalFormatting>
  <conditionalFormatting sqref="I54:Q54">
    <cfRule type="expression" dxfId="1639" priority="23">
      <formula>$S$54="сыграна"</formula>
    </cfRule>
  </conditionalFormatting>
  <conditionalFormatting sqref="I55:Q55">
    <cfRule type="expression" dxfId="1638" priority="24">
      <formula>$S$55="сыграна"</formula>
    </cfRule>
  </conditionalFormatting>
  <conditionalFormatting sqref="I56:Q56">
    <cfRule type="expression" dxfId="1637" priority="25">
      <formula>$S$56="сыграна"</formula>
    </cfRule>
  </conditionalFormatting>
  <conditionalFormatting sqref="I62:Q62">
    <cfRule type="expression" dxfId="1636" priority="2">
      <formula>$S$62="сыграна"</formula>
    </cfRule>
  </conditionalFormatting>
  <conditionalFormatting sqref="I63:Q63">
    <cfRule type="expression" dxfId="1635" priority="31">
      <formula>$S$63="сыграна"</formula>
    </cfRule>
  </conditionalFormatting>
  <conditionalFormatting sqref="I64:Q64">
    <cfRule type="expression" dxfId="1634" priority="32">
      <formula>$S$64="сыграна"</formula>
    </cfRule>
  </conditionalFormatting>
  <conditionalFormatting sqref="I65:Q65">
    <cfRule type="expression" dxfId="1633" priority="33">
      <formula>$S$65="сыграна"</formula>
    </cfRule>
  </conditionalFormatting>
  <conditionalFormatting sqref="I66:Q66">
    <cfRule type="expression" dxfId="1632" priority="34">
      <formula>$S$66="сыграна"</formula>
    </cfRule>
  </conditionalFormatting>
  <conditionalFormatting sqref="I67:Q67">
    <cfRule type="expression" dxfId="1631" priority="35">
      <formula>$S$67="сыграна"</formula>
    </cfRule>
  </conditionalFormatting>
  <conditionalFormatting sqref="I68:Q68">
    <cfRule type="expression" dxfId="1630" priority="36">
      <formula>$S$68="сыграна"</formula>
    </cfRule>
  </conditionalFormatting>
  <conditionalFormatting sqref="I69:Q69">
    <cfRule type="expression" dxfId="1629" priority="37">
      <formula>$S$69="сыграна"</formula>
    </cfRule>
  </conditionalFormatting>
  <conditionalFormatting sqref="I70:Q70">
    <cfRule type="expression" dxfId="1628" priority="38">
      <formula>$S$70="сыграна"</formula>
    </cfRule>
  </conditionalFormatting>
  <conditionalFormatting sqref="I71:Q71">
    <cfRule type="expression" dxfId="1627" priority="39">
      <formula>$S$71="сыграна"</formula>
    </cfRule>
  </conditionalFormatting>
  <conditionalFormatting sqref="I36:R36 Q13:Q15 M25:M27">
    <cfRule type="expression" dxfId="1626" priority="14">
      <formula>$S$36="встреча играется"</formula>
    </cfRule>
  </conditionalFormatting>
  <conditionalFormatting sqref="I37:R37 R10:R12 L28:L30">
    <cfRule type="expression" dxfId="1625" priority="40">
      <formula>$S$37="встреча играется"</formula>
    </cfRule>
  </conditionalFormatting>
  <conditionalFormatting sqref="I38:R38 P16:P18 N22:N24">
    <cfRule type="expression" dxfId="1624" priority="41">
      <formula>$S$38="встреча играется"</formula>
    </cfRule>
  </conditionalFormatting>
  <conditionalFormatting sqref="I39:R39 S7:S9 K31:K33">
    <cfRule type="expression" dxfId="1623" priority="42">
      <formula>$S$39="встреча играется"</formula>
    </cfRule>
  </conditionalFormatting>
  <conditionalFormatting sqref="I40:R40 Q10:Q12 L25:L27">
    <cfRule type="expression" dxfId="1622" priority="43">
      <formula>$S$40="встреча играется"</formula>
    </cfRule>
  </conditionalFormatting>
  <conditionalFormatting sqref="I41:R41 P13:P15 M22:M24">
    <cfRule type="expression" dxfId="1621" priority="44">
      <formula>$S$41="встреча играется"</formula>
    </cfRule>
  </conditionalFormatting>
  <conditionalFormatting sqref="I42:R42 R7:R9 K28:K30">
    <cfRule type="expression" dxfId="1620" priority="45">
      <formula>$S$42="встреча играется"</formula>
    </cfRule>
  </conditionalFormatting>
  <conditionalFormatting sqref="I43:R43 S19:S21 O31:O33">
    <cfRule type="expression" dxfId="1619" priority="46">
      <formula>$S$43="встреча играется"</formula>
    </cfRule>
  </conditionalFormatting>
  <conditionalFormatting sqref="I44:R44 P10:P12 L22:L24">
    <cfRule type="expression" dxfId="1618" priority="47">
      <formula>$S$44="встреча играется"</formula>
    </cfRule>
  </conditionalFormatting>
  <conditionalFormatting sqref="I45:R45 Q7:Q9 K25:K27">
    <cfRule type="expression" dxfId="1617" priority="48">
      <formula>$S$45="встреча играется"</formula>
    </cfRule>
  </conditionalFormatting>
  <conditionalFormatting sqref="I46:R46 R19:R21 O28:O30">
    <cfRule type="expression" dxfId="1616" priority="49">
      <formula>$S$46="встреча играется"</formula>
    </cfRule>
  </conditionalFormatting>
  <conditionalFormatting sqref="I46:R46">
    <cfRule type="expression" dxfId="1615" priority="16">
      <formula>$S$46="сыграна"</formula>
    </cfRule>
  </conditionalFormatting>
  <conditionalFormatting sqref="I47:R47 S16:S18 N31:N33">
    <cfRule type="expression" dxfId="1614" priority="50">
      <formula>$S$47="встреча играется"</formula>
    </cfRule>
  </conditionalFormatting>
  <conditionalFormatting sqref="I47:R47">
    <cfRule type="expression" dxfId="1613" priority="12">
      <formula>$S$47="сыграна"</formula>
    </cfRule>
  </conditionalFormatting>
  <conditionalFormatting sqref="I48:R48 P7:P9 K22:K24">
    <cfRule type="expression" dxfId="1612" priority="51">
      <formula>$S$48="встреча играется"</formula>
    </cfRule>
  </conditionalFormatting>
  <conditionalFormatting sqref="I49:R49 Q19:Q21 O25:O27">
    <cfRule type="expression" dxfId="1611" priority="52">
      <formula>$S$49="встреча играется"</formula>
    </cfRule>
  </conditionalFormatting>
  <conditionalFormatting sqref="I50:R50 S13:S15 M31:M33">
    <cfRule type="expression" dxfId="1610" priority="53">
      <formula>$S$50="встреча играется"</formula>
    </cfRule>
  </conditionalFormatting>
  <conditionalFormatting sqref="I51:R51 R16:R18 N28:N30">
    <cfRule type="expression" dxfId="1609" priority="54">
      <formula>$S$51="встреча играется"</formula>
    </cfRule>
  </conditionalFormatting>
  <conditionalFormatting sqref="I52:R52 N10:N12 L16:L18">
    <cfRule type="expression" dxfId="1608" priority="55">
      <formula>$S$52="встреча играется"</formula>
    </cfRule>
  </conditionalFormatting>
  <conditionalFormatting sqref="I53:R53 O7:O9 K19:K21">
    <cfRule type="expression" dxfId="1607" priority="56">
      <formula>$S$53="встреча играется"</formula>
    </cfRule>
  </conditionalFormatting>
  <conditionalFormatting sqref="I54:R54 R13:R15 M28:M30">
    <cfRule type="expression" dxfId="1606" priority="57">
      <formula>$S$54="встреча играется"</formula>
    </cfRule>
  </conditionalFormatting>
  <conditionalFormatting sqref="I55:R55 S25:S27 Q31:Q33">
    <cfRule type="expression" dxfId="1605" priority="58">
      <formula>$S$55="встреча играется"</formula>
    </cfRule>
  </conditionalFormatting>
  <conditionalFormatting sqref="I56:R56 N7:N9 K16:K18">
    <cfRule type="expression" dxfId="1604" priority="59">
      <formula>$S$56="встреча играется"</formula>
    </cfRule>
  </conditionalFormatting>
  <conditionalFormatting sqref="I57:R57 O13:O15 M19:M21">
    <cfRule type="expression" dxfId="1603" priority="60">
      <formula>$S$57="встреча играется"</formula>
    </cfRule>
  </conditionalFormatting>
  <conditionalFormatting sqref="I57:R57">
    <cfRule type="expression" dxfId="1602" priority="26">
      <formula>$S$57="сыграна"</formula>
    </cfRule>
  </conditionalFormatting>
  <conditionalFormatting sqref="I58:R58 S10:S12 L31:L33">
    <cfRule type="expression" dxfId="1601" priority="61">
      <formula>$S$58="встреча играется"</formula>
    </cfRule>
  </conditionalFormatting>
  <conditionalFormatting sqref="I58:R58">
    <cfRule type="expression" dxfId="1600" priority="27">
      <formula>$S$58="сыграна"</formula>
    </cfRule>
  </conditionalFormatting>
  <conditionalFormatting sqref="I59:R59 R22:R24 P28:P30">
    <cfRule type="expression" dxfId="1599" priority="62">
      <formula>$S$59="встреча играется"</formula>
    </cfRule>
  </conditionalFormatting>
  <conditionalFormatting sqref="I59:R59">
    <cfRule type="expression" dxfId="1598" priority="28">
      <formula>$S$59="сыграна"</formula>
    </cfRule>
  </conditionalFormatting>
  <conditionalFormatting sqref="I60:R60 M7:M9 K13:K15">
    <cfRule type="expression" dxfId="1597" priority="63">
      <formula>$S$60="встреча играется"</formula>
    </cfRule>
  </conditionalFormatting>
  <conditionalFormatting sqref="I60:R60">
    <cfRule type="expression" dxfId="1596" priority="29">
      <formula>$S$60="сыграна"</formula>
    </cfRule>
  </conditionalFormatting>
  <conditionalFormatting sqref="I61:R61 O10:O12 L19:L21">
    <cfRule type="expression" dxfId="1595" priority="64">
      <formula>$S$61="встреча играется"</formula>
    </cfRule>
  </conditionalFormatting>
  <conditionalFormatting sqref="I61:R61">
    <cfRule type="expression" dxfId="1594" priority="30">
      <formula>$S$61="сыграна"</formula>
    </cfRule>
  </conditionalFormatting>
  <conditionalFormatting sqref="I62:R62 Q16:Q18 N25:N27">
    <cfRule type="expression" dxfId="1593" priority="3">
      <formula>$S$62="встреча играется"</formula>
    </cfRule>
  </conditionalFormatting>
  <conditionalFormatting sqref="I63:R63 S22:S24 P31:P33">
    <cfRule type="expression" dxfId="1592" priority="65">
      <formula>$S$63="встреча играется"</formula>
    </cfRule>
  </conditionalFormatting>
  <conditionalFormatting sqref="I64:R64 M10:M12 L13:L15">
    <cfRule type="expression" dxfId="1591" priority="66">
      <formula>$S$64="встреча играется"</formula>
    </cfRule>
  </conditionalFormatting>
  <conditionalFormatting sqref="I65:R65 O16:O18 N19:N21">
    <cfRule type="expression" dxfId="1590" priority="67">
      <formula>$S$65="встреча играется"</formula>
    </cfRule>
  </conditionalFormatting>
  <conditionalFormatting sqref="I66:R66 Q22:Q24 P25:P27">
    <cfRule type="expression" dxfId="1589" priority="68">
      <formula>$S$66="встреча играется"</formula>
    </cfRule>
  </conditionalFormatting>
  <conditionalFormatting sqref="I67:R67 S28:S30 R31:R33">
    <cfRule type="expression" dxfId="1588" priority="69">
      <formula>$S$67="встреча играется"</formula>
    </cfRule>
  </conditionalFormatting>
  <conditionalFormatting sqref="I68:R68 L7:L9 K10:K12">
    <cfRule type="expression" dxfId="1587" priority="70">
      <formula>$S$68="встреча играется"</formula>
    </cfRule>
  </conditionalFormatting>
  <conditionalFormatting sqref="I69:R69 N13:N15 M16:M18">
    <cfRule type="expression" dxfId="1586" priority="71">
      <formula>$S$69="встреча играется"</formula>
    </cfRule>
  </conditionalFormatting>
  <conditionalFormatting sqref="I70:R70 P19:P21 O22:O24">
    <cfRule type="expression" dxfId="1585" priority="72">
      <formula>$S$70="встреча играется"</formula>
    </cfRule>
  </conditionalFormatting>
  <conditionalFormatting sqref="I71:R71 R25:R27 Q28:Q30">
    <cfRule type="expression" dxfId="1584" priority="73">
      <formula>$S$71="встреча играется"</formula>
    </cfRule>
  </conditionalFormatting>
  <conditionalFormatting sqref="J7 J10 J13 J16 J19 J22 J25 J28 J31">
    <cfRule type="endsWith" dxfId="1583" priority="1" operator="endsWith" text="+">
      <formula>RIGHT((J7),LEN("+"))=("+")</formula>
    </cfRule>
  </conditionalFormatting>
  <dataValidations count="1">
    <dataValidation type="list" allowBlank="1" sqref="P36:P71" xr:uid="{00000000-0002-0000-2200-000000000000}">
      <formula1>D1_2!Список_счета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IF('D1'!Уч2="","",'D1'!Уч2)</f>
        <v/>
      </c>
      <c r="K33" s="53" t="str">
        <f t="shared" ref="K33:K60" si="0">"-"</f>
        <v>-</v>
      </c>
      <c r="L33" s="124" t="str">
        <f>IF('D1'!Уч6="","",'D1'!Уч6)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IF('D1'!Уч3="","",'D1'!Уч3)</f>
        <v/>
      </c>
      <c r="K34" s="58" t="str">
        <f t="shared" si="0"/>
        <v>-</v>
      </c>
      <c r="L34" s="133" t="str">
        <f>IF('D1'!Уч5="","",'D1'!Уч5)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IF('D1'!Уч1="","",'D1'!Уч1)</f>
        <v/>
      </c>
      <c r="K35" s="62" t="str">
        <f t="shared" si="0"/>
        <v>-</v>
      </c>
      <c r="L35" s="136" t="str">
        <f>IF('D1'!Уч7="","",'D1'!Уч7)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IF('D1'!Уч4="","",'D1'!Уч4)</f>
        <v/>
      </c>
      <c r="K36" s="66" t="str">
        <f t="shared" si="0"/>
        <v>-</v>
      </c>
      <c r="L36" s="121" t="str">
        <f>IF('D1'!Уч8="","",'D1'!Уч8)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IF('D1'!Уч5="","",'D1'!Уч5)</f>
        <v/>
      </c>
      <c r="K37" s="53" t="str">
        <f t="shared" si="0"/>
        <v>-</v>
      </c>
      <c r="L37" s="124" t="str">
        <f>IF('D1'!Уч2="","",'D1'!Уч2)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IF('D1'!Уч6="","",'D1'!Уч6)</f>
        <v/>
      </c>
      <c r="K38" s="58" t="str">
        <f t="shared" si="0"/>
        <v>-</v>
      </c>
      <c r="L38" s="133" t="str">
        <f>IF('D1'!Уч1="","",'D1'!Уч1)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IF('D1'!Уч8="","",'D1'!Уч8)</f>
        <v/>
      </c>
      <c r="K39" s="62" t="str">
        <f t="shared" si="0"/>
        <v>-</v>
      </c>
      <c r="L39" s="136" t="str">
        <f>IF('D1'!Уч3="","",'D1'!Уч3)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IF('D1'!Уч7="","",'D1'!Уч7)</f>
        <v/>
      </c>
      <c r="K40" s="66" t="str">
        <f t="shared" si="0"/>
        <v>-</v>
      </c>
      <c r="L40" s="121" t="str">
        <f>IF('D1'!Уч4="","",'D1'!Уч4)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IF('D1'!Уч1="","",'D1'!Уч1)</f>
        <v/>
      </c>
      <c r="K41" s="53" t="str">
        <f t="shared" si="0"/>
        <v>-</v>
      </c>
      <c r="L41" s="124" t="str">
        <f>IF('D1'!Уч5="","",'D1'!Уч5)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IF('D1'!Уч2="","",'D1'!Уч2)</f>
        <v/>
      </c>
      <c r="K42" s="58" t="str">
        <f t="shared" si="0"/>
        <v>-</v>
      </c>
      <c r="L42" s="133" t="str">
        <f>IF('D1'!Уч8="","",'D1'!Уч8)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IF('D1'!Уч4="","",'D1'!Уч4)</f>
        <v/>
      </c>
      <c r="K43" s="62" t="str">
        <f t="shared" si="0"/>
        <v>-</v>
      </c>
      <c r="L43" s="136" t="str">
        <f>IF('D1'!Уч6="","",'D1'!Уч6)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IF('D1'!Уч3="","",'D1'!Уч3)</f>
        <v/>
      </c>
      <c r="K44" s="66" t="str">
        <f t="shared" si="0"/>
        <v>-</v>
      </c>
      <c r="L44" s="121" t="str">
        <f>IF('D1'!Уч7="","",'D1'!Уч7)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IF('D1'!Уч8="","",'D1'!Уч8)</f>
        <v/>
      </c>
      <c r="K45" s="53" t="str">
        <f t="shared" si="0"/>
        <v>-</v>
      </c>
      <c r="L45" s="124" t="str">
        <f>IF('D1'!Уч1="","",'D1'!Уч1)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IF('D1'!Уч5="","",'D1'!Уч5)</f>
        <v/>
      </c>
      <c r="K46" s="58" t="str">
        <f t="shared" si="0"/>
        <v>-</v>
      </c>
      <c r="L46" s="133" t="str">
        <f>IF('D1'!Уч4="","",'D1'!Уч4)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IF('D1'!Уч7="","",'D1'!Уч7)</f>
        <v/>
      </c>
      <c r="K47" s="62" t="str">
        <f t="shared" si="0"/>
        <v>-</v>
      </c>
      <c r="L47" s="136" t="str">
        <f>IF('D1'!Уч2="","",'D1'!Уч2)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IF('D1'!Уч6="","",'D1'!Уч6)</f>
        <v/>
      </c>
      <c r="K48" s="66" t="str">
        <f t="shared" si="0"/>
        <v>-</v>
      </c>
      <c r="L48" s="121" t="str">
        <f>IF('D1'!Уч3="","",'D1'!Уч3)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IF('D1'!Уч1="","",'D1'!Уч1)</f>
        <v/>
      </c>
      <c r="K49" s="53" t="str">
        <f t="shared" si="0"/>
        <v>-</v>
      </c>
      <c r="L49" s="124" t="str">
        <f>IF('D1'!Уч3="","",'D1'!Уч3)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IF('D1'!Уч2="","",'D1'!Уч2)</f>
        <v/>
      </c>
      <c r="K50" s="58" t="str">
        <f t="shared" si="0"/>
        <v>-</v>
      </c>
      <c r="L50" s="133" t="str">
        <f>IF('D1'!Уч4="","",'D1'!Уч4)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IF('D1'!Уч5="","",'D1'!Уч5)</f>
        <v/>
      </c>
      <c r="K51" s="62" t="str">
        <f t="shared" si="0"/>
        <v>-</v>
      </c>
      <c r="L51" s="136" t="str">
        <f>IF('D1'!Уч7="","",'D1'!Уч7)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IF('D1'!Уч6="","",'D1'!Уч6)</f>
        <v/>
      </c>
      <c r="K52" s="66" t="str">
        <f t="shared" si="0"/>
        <v>-</v>
      </c>
      <c r="L52" s="121" t="str">
        <f>IF('D1'!Уч8="","",'D1'!Уч8)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IF('D1'!Уч4="","",'D1'!Уч4)</f>
        <v/>
      </c>
      <c r="K53" s="53" t="str">
        <f t="shared" si="0"/>
        <v>-</v>
      </c>
      <c r="L53" s="124" t="str">
        <f>IF('D1'!Уч1="","",'D1'!Уч1)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IF('D1'!Уч3="","",'D1'!Уч3)</f>
        <v/>
      </c>
      <c r="K54" s="58" t="str">
        <f t="shared" si="0"/>
        <v>-</v>
      </c>
      <c r="L54" s="133" t="str">
        <f>IF('D1'!Уч2="","",'D1'!Уч2)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IF('D1'!Уч7="","",'D1'!Уч7)</f>
        <v/>
      </c>
      <c r="K55" s="62" t="str">
        <f t="shared" si="0"/>
        <v>-</v>
      </c>
      <c r="L55" s="136" t="str">
        <f>IF('D1'!Уч6="","",'D1'!Уч6)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IF('D1'!Уч8="","",'D1'!Уч8)</f>
        <v/>
      </c>
      <c r="K56" s="66" t="str">
        <f t="shared" si="0"/>
        <v>-</v>
      </c>
      <c r="L56" s="121" t="str">
        <f>IF('D1'!Уч5="","",'D1'!Уч5)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IF('D1'!Уч1="","",'D1'!Уч1)</f>
        <v/>
      </c>
      <c r="K57" s="53" t="str">
        <f t="shared" si="0"/>
        <v>-</v>
      </c>
      <c r="L57" s="124" t="str">
        <f>IF('D1'!Уч2="","",'D1'!Уч2)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IF('D1'!Уч3="","",'D1'!Уч3)</f>
        <v/>
      </c>
      <c r="K58" s="58" t="str">
        <f t="shared" si="0"/>
        <v>-</v>
      </c>
      <c r="L58" s="133" t="str">
        <f>IF('D1'!Уч4="","",'D1'!Уч4)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IF('D1'!Уч5="","",'D1'!Уч5)</f>
        <v/>
      </c>
      <c r="K59" s="62" t="str">
        <f t="shared" si="0"/>
        <v>-</v>
      </c>
      <c r="L59" s="136" t="str">
        <f>IF('D1'!Уч6="","",'D1'!Уч6)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IF('D1'!Уч7="","",'D1'!Уч7)</f>
        <v/>
      </c>
      <c r="K60" s="66" t="str">
        <f t="shared" si="0"/>
        <v>-</v>
      </c>
      <c r="L60" s="121" t="str">
        <f>IF('D1'!Уч8="","",'D1'!Уч8)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582" priority="5">
      <formula>$S$35="сыграна"</formula>
    </cfRule>
  </conditionalFormatting>
  <conditionalFormatting sqref="I36:Q36">
    <cfRule type="expression" dxfId="1581" priority="6">
      <formula>$S$36="сыграна"</formula>
    </cfRule>
  </conditionalFormatting>
  <conditionalFormatting sqref="I37:Q37">
    <cfRule type="expression" dxfId="1580" priority="7">
      <formula>$S$37="сыграна"</formula>
    </cfRule>
  </conditionalFormatting>
  <conditionalFormatting sqref="I38:Q38">
    <cfRule type="expression" dxfId="1579" priority="8">
      <formula>$S$38="сыграна"</formula>
    </cfRule>
  </conditionalFormatting>
  <conditionalFormatting sqref="I39:Q39">
    <cfRule type="expression" dxfId="1578" priority="9">
      <formula>$S$39="сыграна"</formula>
    </cfRule>
  </conditionalFormatting>
  <conditionalFormatting sqref="I40:Q40">
    <cfRule type="expression" dxfId="1577" priority="10">
      <formula>$S$40="сыграна"</formula>
    </cfRule>
  </conditionalFormatting>
  <conditionalFormatting sqref="I41:Q41">
    <cfRule type="expression" dxfId="1576" priority="11">
      <formula>$S$41="сыграна"</formula>
    </cfRule>
  </conditionalFormatting>
  <conditionalFormatting sqref="I42:Q42">
    <cfRule type="expression" dxfId="1575" priority="12">
      <formula>$S$42="сыграна"</formula>
    </cfRule>
  </conditionalFormatting>
  <conditionalFormatting sqref="I43:Q43">
    <cfRule type="expression" dxfId="1574" priority="13">
      <formula>$S$43="сыграна"</formula>
    </cfRule>
  </conditionalFormatting>
  <conditionalFormatting sqref="I46:Q46">
    <cfRule type="expression" dxfId="1573" priority="16">
      <formula>$S$46="сыграна"</formula>
    </cfRule>
  </conditionalFormatting>
  <conditionalFormatting sqref="I47:Q47">
    <cfRule type="expression" dxfId="1572" priority="17">
      <formula>$S$47="сыграна"</formula>
    </cfRule>
  </conditionalFormatting>
  <conditionalFormatting sqref="I48:Q48">
    <cfRule type="expression" dxfId="1571" priority="18">
      <formula>$S$48="сыграна"</formula>
    </cfRule>
  </conditionalFormatting>
  <conditionalFormatting sqref="I49:Q49">
    <cfRule type="expression" dxfId="1570" priority="19">
      <formula>$S$49="сыграна"</formula>
    </cfRule>
  </conditionalFormatting>
  <conditionalFormatting sqref="I50:Q50">
    <cfRule type="expression" dxfId="1569" priority="20">
      <formula>$S$50="сыграна"</formula>
    </cfRule>
  </conditionalFormatting>
  <conditionalFormatting sqref="I51:Q51">
    <cfRule type="expression" dxfId="1568" priority="21">
      <formula>$S$51="сыграна"</formula>
    </cfRule>
  </conditionalFormatting>
  <conditionalFormatting sqref="I52:Q52">
    <cfRule type="expression" dxfId="1567" priority="22">
      <formula>$S$52="сыграна"</formula>
    </cfRule>
  </conditionalFormatting>
  <conditionalFormatting sqref="I53:Q53">
    <cfRule type="expression" dxfId="1566" priority="23">
      <formula>$S$53="сыграна"</formula>
    </cfRule>
  </conditionalFormatting>
  <conditionalFormatting sqref="I54:Q54">
    <cfRule type="expression" dxfId="1565" priority="24">
      <formula>$S$54="сыграна"</formula>
    </cfRule>
  </conditionalFormatting>
  <conditionalFormatting sqref="I55:Q55">
    <cfRule type="expression" dxfId="1564" priority="25">
      <formula>$S$55="сыграна"</formula>
    </cfRule>
  </conditionalFormatting>
  <conditionalFormatting sqref="I33:R33 P10:P12 L22:L24">
    <cfRule type="expression" dxfId="1563" priority="30">
      <formula>$S$33="встреча играется"</formula>
    </cfRule>
  </conditionalFormatting>
  <conditionalFormatting sqref="I33:R33">
    <cfRule type="expression" dxfId="1562" priority="3">
      <formula>$S$33="сыграна"</formula>
    </cfRule>
  </conditionalFormatting>
  <conditionalFormatting sqref="I34:R34 O13:O15 M19:M21">
    <cfRule type="expression" dxfId="1561" priority="31">
      <formula>$S$34="встреча играется"</formula>
    </cfRule>
  </conditionalFormatting>
  <conditionalFormatting sqref="I34:R34">
    <cfRule type="expression" dxfId="1560" priority="4">
      <formula>$S$34="сыграна"</formula>
    </cfRule>
  </conditionalFormatting>
  <conditionalFormatting sqref="I35:R35 Q7:Q9 K25:K27">
    <cfRule type="expression" dxfId="1559" priority="32">
      <formula>$S$35="встреча играется"</formula>
    </cfRule>
  </conditionalFormatting>
  <conditionalFormatting sqref="I36:R36 R16:R18 N28:N30">
    <cfRule type="expression" dxfId="1558" priority="33">
      <formula>$S$36="встреча играется"</formula>
    </cfRule>
  </conditionalFormatting>
  <conditionalFormatting sqref="I37:R37 O10:O12 L19:L21">
    <cfRule type="expression" dxfId="1557" priority="34">
      <formula>$S$37="встреча играется"</formula>
    </cfRule>
  </conditionalFormatting>
  <conditionalFormatting sqref="I38:R38 P7:P9 K22:K24">
    <cfRule type="expression" dxfId="1556" priority="35">
      <formula>$S$38="встреча играется"</formula>
    </cfRule>
  </conditionalFormatting>
  <conditionalFormatting sqref="I39:R39 R13:R15 M28:M30">
    <cfRule type="expression" dxfId="1555" priority="36">
      <formula>$S$39="встреча играется"</formula>
    </cfRule>
  </conditionalFormatting>
  <conditionalFormatting sqref="I40:R40 Q16:Q18 N25:N27">
    <cfRule type="expression" dxfId="1554" priority="37">
      <formula>$S$40="встреча играется"</formula>
    </cfRule>
  </conditionalFormatting>
  <conditionalFormatting sqref="I41:R41 O7:O9 K19:K21">
    <cfRule type="expression" dxfId="1553" priority="38">
      <formula>$S$41="встреча играется"</formula>
    </cfRule>
  </conditionalFormatting>
  <conditionalFormatting sqref="I42:R42 R10:R12 L28:L30">
    <cfRule type="expression" dxfId="1552" priority="39">
      <formula>$S$42="встреча играется"</formula>
    </cfRule>
  </conditionalFormatting>
  <conditionalFormatting sqref="I43:R43 P16:P18 N22:N24">
    <cfRule type="expression" dxfId="1551" priority="40">
      <formula>$S$43="встреча играется"</formula>
    </cfRule>
  </conditionalFormatting>
  <conditionalFormatting sqref="I44:R44 Q13:Q15 M25:M27">
    <cfRule type="expression" dxfId="1550" priority="41">
      <formula>$S$44="встреча играется"</formula>
    </cfRule>
  </conditionalFormatting>
  <conditionalFormatting sqref="I44:R44">
    <cfRule type="expression" dxfId="1549" priority="14">
      <formula>$S$44="сыграна"</formula>
    </cfRule>
  </conditionalFormatting>
  <conditionalFormatting sqref="I45:R45 R7:R9 K28:K30">
    <cfRule type="expression" dxfId="1548" priority="42">
      <formula>$S$45="встреча играется"</formula>
    </cfRule>
  </conditionalFormatting>
  <conditionalFormatting sqref="I45:R45">
    <cfRule type="expression" dxfId="1547" priority="15">
      <formula>$S$45="сыграна"</formula>
    </cfRule>
  </conditionalFormatting>
  <conditionalFormatting sqref="I46:R46 O16:O18 N19:N21">
    <cfRule type="expression" dxfId="1546" priority="43">
      <formula>$S$46="встреча играется"</formula>
    </cfRule>
  </conditionalFormatting>
  <conditionalFormatting sqref="I47:R47 Q10:Q12 L25:L27">
    <cfRule type="expression" dxfId="1545" priority="44">
      <formula>$S$47="встреча играется"</formula>
    </cfRule>
  </conditionalFormatting>
  <conditionalFormatting sqref="I48:R48 P13:P15 M22:M24">
    <cfRule type="expression" dxfId="1544" priority="45">
      <formula>$S$48="встреча играется"</formula>
    </cfRule>
  </conditionalFormatting>
  <conditionalFormatting sqref="I49:R49 M7:M9 K13:K15">
    <cfRule type="expression" dxfId="1543" priority="46">
      <formula>$S$49="встреча играется"</formula>
    </cfRule>
  </conditionalFormatting>
  <conditionalFormatting sqref="I50:R50 N10:N12 L16:L18">
    <cfRule type="expression" dxfId="1542" priority="47">
      <formula>$S$50="встреча играется"</formula>
    </cfRule>
  </conditionalFormatting>
  <conditionalFormatting sqref="I51:R51 Q19:Q21 O25:O27">
    <cfRule type="expression" dxfId="1541" priority="48">
      <formula>$S$51="встреча играется"</formula>
    </cfRule>
  </conditionalFormatting>
  <conditionalFormatting sqref="I52:R52 R22:R24 P28:P30">
    <cfRule type="expression" dxfId="1540" priority="49">
      <formula>$S$52="встреча играется"</formula>
    </cfRule>
  </conditionalFormatting>
  <conditionalFormatting sqref="I53:R53 N7:N9 K16:K18">
    <cfRule type="expression" dxfId="1539" priority="50">
      <formula>$S$53="встреча играется"</formula>
    </cfRule>
  </conditionalFormatting>
  <conditionalFormatting sqref="I54:R54 M10:M12 L13:L15">
    <cfRule type="expression" dxfId="1538" priority="51">
      <formula>$S$54="встреча играется"</formula>
    </cfRule>
  </conditionalFormatting>
  <conditionalFormatting sqref="I55:R55 Q22:Q24 P25:P27">
    <cfRule type="expression" dxfId="1537" priority="26">
      <formula>$S$55="встреча играется"</formula>
    </cfRule>
  </conditionalFormatting>
  <conditionalFormatting sqref="I56:R56 R19:R21 O28:O30">
    <cfRule type="expression" dxfId="1536" priority="52">
      <formula>$S$56="встреча играется"</formula>
    </cfRule>
  </conditionalFormatting>
  <conditionalFormatting sqref="I56:R56">
    <cfRule type="expression" dxfId="1535" priority="2">
      <formula>$S$56="сыграна"</formula>
    </cfRule>
  </conditionalFormatting>
  <conditionalFormatting sqref="I57:R57 L7:L9 K10:K12">
    <cfRule type="expression" dxfId="1534" priority="53">
      <formula>$S$57="встреча играется"</formula>
    </cfRule>
  </conditionalFormatting>
  <conditionalFormatting sqref="I57:R57">
    <cfRule type="expression" dxfId="1533" priority="1">
      <formula>$S$57="сыграна"</formula>
    </cfRule>
  </conditionalFormatting>
  <conditionalFormatting sqref="I58:R58 N13:N15 M16:M18">
    <cfRule type="expression" dxfId="1532" priority="54">
      <formula>$S$58="встреча играется"</formula>
    </cfRule>
  </conditionalFormatting>
  <conditionalFormatting sqref="I58:R58">
    <cfRule type="expression" dxfId="1531" priority="27">
      <formula>$S$58="сыграна"</formula>
    </cfRule>
  </conditionalFormatting>
  <conditionalFormatting sqref="I59:R59 P19:P21 O22:O24">
    <cfRule type="expression" dxfId="1530" priority="55">
      <formula>$S$59="встреча играется"</formula>
    </cfRule>
  </conditionalFormatting>
  <conditionalFormatting sqref="I59:R59">
    <cfRule type="expression" dxfId="1529" priority="28">
      <formula>$S$59="сыграна"</formula>
    </cfRule>
  </conditionalFormatting>
  <conditionalFormatting sqref="I60:R60 R25:R27 Q28:Q30">
    <cfRule type="expression" dxfId="1528" priority="56">
      <formula>$S$60="встреча играется"</formula>
    </cfRule>
  </conditionalFormatting>
  <conditionalFormatting sqref="I60:R60">
    <cfRule type="expression" dxfId="1527" priority="29">
      <formula>$S$60="сыграна"</formula>
    </cfRule>
  </conditionalFormatting>
  <dataValidations count="1">
    <dataValidation type="list" allowBlank="1" sqref="P33:P60" xr:uid="{00000000-0002-0000-2300-000000000000}">
      <formula1>'D1'!Список_счета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IF('D2'!Уч2="","",'D2'!Уч2)</f>
        <v/>
      </c>
      <c r="K33" s="53" t="str">
        <f t="shared" ref="K33:K60" si="0">"-"</f>
        <v>-</v>
      </c>
      <c r="L33" s="124" t="str">
        <f>IF('D2'!Уч6="","",'D2'!Уч6)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IF('D2'!Уч3="","",'D2'!Уч3)</f>
        <v/>
      </c>
      <c r="K34" s="58" t="str">
        <f t="shared" si="0"/>
        <v>-</v>
      </c>
      <c r="L34" s="133" t="str">
        <f>IF('D2'!Уч5="","",'D2'!Уч5)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IF('D2'!Уч1="","",'D2'!Уч1)</f>
        <v/>
      </c>
      <c r="K35" s="62" t="str">
        <f t="shared" si="0"/>
        <v>-</v>
      </c>
      <c r="L35" s="136" t="str">
        <f>IF('D2'!Уч7="","",'D2'!Уч7)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IF('D2'!Уч4="","",'D2'!Уч4)</f>
        <v/>
      </c>
      <c r="K36" s="66" t="str">
        <f t="shared" si="0"/>
        <v>-</v>
      </c>
      <c r="L36" s="121" t="str">
        <f>IF('D2'!Уч8="","",'D2'!Уч8)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IF('D2'!Уч5="","",'D2'!Уч5)</f>
        <v/>
      </c>
      <c r="K37" s="53" t="str">
        <f t="shared" si="0"/>
        <v>-</v>
      </c>
      <c r="L37" s="124" t="str">
        <f>IF('D2'!Уч2="","",'D2'!Уч2)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IF('D2'!Уч6="","",'D2'!Уч6)</f>
        <v/>
      </c>
      <c r="K38" s="58" t="str">
        <f t="shared" si="0"/>
        <v>-</v>
      </c>
      <c r="L38" s="133" t="str">
        <f>IF('D2'!Уч1="","",'D2'!Уч1)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IF('D2'!Уч8="","",'D2'!Уч8)</f>
        <v/>
      </c>
      <c r="K39" s="62" t="str">
        <f t="shared" si="0"/>
        <v>-</v>
      </c>
      <c r="L39" s="136" t="str">
        <f>IF('D2'!Уч3="","",'D2'!Уч3)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IF('D2'!Уч7="","",'D2'!Уч7)</f>
        <v/>
      </c>
      <c r="K40" s="66" t="str">
        <f t="shared" si="0"/>
        <v>-</v>
      </c>
      <c r="L40" s="121" t="str">
        <f>IF('D2'!Уч4="","",'D2'!Уч4)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IF('D2'!Уч1="","",'D2'!Уч1)</f>
        <v/>
      </c>
      <c r="K41" s="53" t="str">
        <f t="shared" si="0"/>
        <v>-</v>
      </c>
      <c r="L41" s="124" t="str">
        <f>IF('D2'!Уч5="","",'D2'!Уч5)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IF('D2'!Уч2="","",'D2'!Уч2)</f>
        <v/>
      </c>
      <c r="K42" s="58" t="str">
        <f t="shared" si="0"/>
        <v>-</v>
      </c>
      <c r="L42" s="133" t="str">
        <f>IF('D2'!Уч8="","",'D2'!Уч8)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IF('D2'!Уч4="","",'D2'!Уч4)</f>
        <v/>
      </c>
      <c r="K43" s="62" t="str">
        <f t="shared" si="0"/>
        <v>-</v>
      </c>
      <c r="L43" s="136" t="str">
        <f>IF('D2'!Уч6="","",'D2'!Уч6)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IF('D2'!Уч3="","",'D2'!Уч3)</f>
        <v/>
      </c>
      <c r="K44" s="66" t="str">
        <f t="shared" si="0"/>
        <v>-</v>
      </c>
      <c r="L44" s="121" t="str">
        <f>IF('D2'!Уч7="","",'D2'!Уч7)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IF('D2'!Уч8="","",'D2'!Уч8)</f>
        <v/>
      </c>
      <c r="K45" s="53" t="str">
        <f t="shared" si="0"/>
        <v>-</v>
      </c>
      <c r="L45" s="124" t="str">
        <f>IF('D2'!Уч1="","",'D2'!Уч1)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IF('D2'!Уч5="","",'D2'!Уч5)</f>
        <v/>
      </c>
      <c r="K46" s="58" t="str">
        <f t="shared" si="0"/>
        <v>-</v>
      </c>
      <c r="L46" s="133" t="str">
        <f>IF('D2'!Уч4="","",'D2'!Уч4)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IF('D2'!Уч7="","",'D2'!Уч7)</f>
        <v/>
      </c>
      <c r="K47" s="62" t="str">
        <f t="shared" si="0"/>
        <v>-</v>
      </c>
      <c r="L47" s="136" t="str">
        <f>IF('D2'!Уч2="","",'D2'!Уч2)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IF('D2'!Уч6="","",'D2'!Уч6)</f>
        <v/>
      </c>
      <c r="K48" s="66" t="str">
        <f t="shared" si="0"/>
        <v>-</v>
      </c>
      <c r="L48" s="121" t="str">
        <f>IF('D2'!Уч3="","",'D2'!Уч3)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IF('D2'!Уч1="","",'D2'!Уч1)</f>
        <v/>
      </c>
      <c r="K49" s="53" t="str">
        <f t="shared" si="0"/>
        <v>-</v>
      </c>
      <c r="L49" s="124" t="str">
        <f>IF('D2'!Уч3="","",'D2'!Уч3)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IF('D2'!Уч2="","",'D2'!Уч2)</f>
        <v/>
      </c>
      <c r="K50" s="58" t="str">
        <f t="shared" si="0"/>
        <v>-</v>
      </c>
      <c r="L50" s="133" t="str">
        <f>IF('D2'!Уч4="","",'D2'!Уч4)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IF('D2'!Уч5="","",'D2'!Уч5)</f>
        <v/>
      </c>
      <c r="K51" s="62" t="str">
        <f t="shared" si="0"/>
        <v>-</v>
      </c>
      <c r="L51" s="136" t="str">
        <f>IF('D2'!Уч7="","",'D2'!Уч7)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IF('D2'!Уч6="","",'D2'!Уч6)</f>
        <v/>
      </c>
      <c r="K52" s="66" t="str">
        <f t="shared" si="0"/>
        <v>-</v>
      </c>
      <c r="L52" s="121" t="str">
        <f>IF('D2'!Уч8="","",'D2'!Уч8)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IF('D2'!Уч4="","",'D2'!Уч4)</f>
        <v/>
      </c>
      <c r="K53" s="53" t="str">
        <f t="shared" si="0"/>
        <v>-</v>
      </c>
      <c r="L53" s="124" t="str">
        <f>IF('D2'!Уч1="","",'D2'!Уч1)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IF('D2'!Уч3="","",'D2'!Уч3)</f>
        <v/>
      </c>
      <c r="K54" s="58" t="str">
        <f t="shared" si="0"/>
        <v>-</v>
      </c>
      <c r="L54" s="133" t="str">
        <f>IF('D2'!Уч2="","",'D2'!Уч2)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IF('D2'!Уч7="","",'D2'!Уч7)</f>
        <v/>
      </c>
      <c r="K55" s="62" t="str">
        <f t="shared" si="0"/>
        <v>-</v>
      </c>
      <c r="L55" s="136" t="str">
        <f>IF('D2'!Уч6="","",'D2'!Уч6)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IF('D2'!Уч8="","",'D2'!Уч8)</f>
        <v/>
      </c>
      <c r="K56" s="66" t="str">
        <f t="shared" si="0"/>
        <v>-</v>
      </c>
      <c r="L56" s="121" t="str">
        <f>IF('D2'!Уч5="","",'D2'!Уч5)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IF('D2'!Уч1="","",'D2'!Уч1)</f>
        <v/>
      </c>
      <c r="K57" s="53" t="str">
        <f t="shared" si="0"/>
        <v>-</v>
      </c>
      <c r="L57" s="124" t="str">
        <f>IF('D2'!Уч2="","",'D2'!Уч2)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IF('D2'!Уч3="","",'D2'!Уч3)</f>
        <v/>
      </c>
      <c r="K58" s="58" t="str">
        <f t="shared" si="0"/>
        <v>-</v>
      </c>
      <c r="L58" s="133" t="str">
        <f>IF('D2'!Уч4="","",'D2'!Уч4)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IF('D2'!Уч5="","",'D2'!Уч5)</f>
        <v/>
      </c>
      <c r="K59" s="62" t="str">
        <f t="shared" si="0"/>
        <v>-</v>
      </c>
      <c r="L59" s="136" t="str">
        <f>IF('D2'!Уч6="","",'D2'!Уч6)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IF('D2'!Уч7="","",'D2'!Уч7)</f>
        <v/>
      </c>
      <c r="K60" s="66" t="str">
        <f t="shared" si="0"/>
        <v>-</v>
      </c>
      <c r="L60" s="121" t="str">
        <f>IF('D2'!Уч8="","",'D2'!Уч8)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526" priority="5">
      <formula>$S$35="сыграна"</formula>
    </cfRule>
  </conditionalFormatting>
  <conditionalFormatting sqref="I36:Q36">
    <cfRule type="expression" dxfId="1525" priority="6">
      <formula>$S$36="сыграна"</formula>
    </cfRule>
  </conditionalFormatting>
  <conditionalFormatting sqref="I37:Q37">
    <cfRule type="expression" dxfId="1524" priority="7">
      <formula>$S$37="сыграна"</formula>
    </cfRule>
  </conditionalFormatting>
  <conditionalFormatting sqref="I38:Q38">
    <cfRule type="expression" dxfId="1523" priority="8">
      <formula>$S$38="сыграна"</formula>
    </cfRule>
  </conditionalFormatting>
  <conditionalFormatting sqref="I39:Q39">
    <cfRule type="expression" dxfId="1522" priority="9">
      <formula>$S$39="сыграна"</formula>
    </cfRule>
  </conditionalFormatting>
  <conditionalFormatting sqref="I40:Q40">
    <cfRule type="expression" dxfId="1521" priority="10">
      <formula>$S$40="сыграна"</formula>
    </cfRule>
  </conditionalFormatting>
  <conditionalFormatting sqref="I41:Q41">
    <cfRule type="expression" dxfId="1520" priority="11">
      <formula>$S$41="сыграна"</formula>
    </cfRule>
  </conditionalFormatting>
  <conditionalFormatting sqref="I42:Q42">
    <cfRule type="expression" dxfId="1519" priority="12">
      <formula>$S$42="сыграна"</formula>
    </cfRule>
  </conditionalFormatting>
  <conditionalFormatting sqref="I43:Q43">
    <cfRule type="expression" dxfId="1518" priority="13">
      <formula>$S$43="сыграна"</formula>
    </cfRule>
  </conditionalFormatting>
  <conditionalFormatting sqref="I46:Q46">
    <cfRule type="expression" dxfId="1517" priority="16">
      <formula>$S$46="сыграна"</formula>
    </cfRule>
  </conditionalFormatting>
  <conditionalFormatting sqref="I47:Q47">
    <cfRule type="expression" dxfId="1516" priority="17">
      <formula>$S$47="сыграна"</formula>
    </cfRule>
  </conditionalFormatting>
  <conditionalFormatting sqref="I48:Q48">
    <cfRule type="expression" dxfId="1515" priority="18">
      <formula>$S$48="сыграна"</formula>
    </cfRule>
  </conditionalFormatting>
  <conditionalFormatting sqref="I49:Q49">
    <cfRule type="expression" dxfId="1514" priority="19">
      <formula>$S$49="сыграна"</formula>
    </cfRule>
  </conditionalFormatting>
  <conditionalFormatting sqref="I50:Q50">
    <cfRule type="expression" dxfId="1513" priority="20">
      <formula>$S$50="сыграна"</formula>
    </cfRule>
  </conditionalFormatting>
  <conditionalFormatting sqref="I51:Q51">
    <cfRule type="expression" dxfId="1512" priority="21">
      <formula>$S$51="сыграна"</formula>
    </cfRule>
  </conditionalFormatting>
  <conditionalFormatting sqref="I52:Q52">
    <cfRule type="expression" dxfId="1511" priority="22">
      <formula>$S$52="сыграна"</formula>
    </cfRule>
  </conditionalFormatting>
  <conditionalFormatting sqref="I53:Q53">
    <cfRule type="expression" dxfId="1510" priority="23">
      <formula>$S$53="сыграна"</formula>
    </cfRule>
  </conditionalFormatting>
  <conditionalFormatting sqref="I54:Q54">
    <cfRule type="expression" dxfId="1509" priority="24">
      <formula>$S$54="сыграна"</formula>
    </cfRule>
  </conditionalFormatting>
  <conditionalFormatting sqref="I55:Q55">
    <cfRule type="expression" dxfId="1508" priority="25">
      <formula>$S$55="сыграна"</formula>
    </cfRule>
  </conditionalFormatting>
  <conditionalFormatting sqref="I33:R33 P10:P12 L22:L24">
    <cfRule type="expression" dxfId="1507" priority="30">
      <formula>$S$33="встреча играется"</formula>
    </cfRule>
  </conditionalFormatting>
  <conditionalFormatting sqref="I33:R33">
    <cfRule type="expression" dxfId="1506" priority="3">
      <formula>$S$33="сыграна"</formula>
    </cfRule>
  </conditionalFormatting>
  <conditionalFormatting sqref="I34:R34 O13:O15 M19:M21">
    <cfRule type="expression" dxfId="1505" priority="31">
      <formula>$S$34="встреча играется"</formula>
    </cfRule>
  </conditionalFormatting>
  <conditionalFormatting sqref="I34:R34">
    <cfRule type="expression" dxfId="1504" priority="4">
      <formula>$S$34="сыграна"</formula>
    </cfRule>
  </conditionalFormatting>
  <conditionalFormatting sqref="I35:R35 Q7:Q9 K25:K27">
    <cfRule type="expression" dxfId="1503" priority="32">
      <formula>$S$35="встреча играется"</formula>
    </cfRule>
  </conditionalFormatting>
  <conditionalFormatting sqref="I36:R36 R16:R18 N28:N30">
    <cfRule type="expression" dxfId="1502" priority="33">
      <formula>$S$36="встреча играется"</formula>
    </cfRule>
  </conditionalFormatting>
  <conditionalFormatting sqref="I37:R37 O10:O12 L19:L21">
    <cfRule type="expression" dxfId="1501" priority="34">
      <formula>$S$37="встреча играется"</formula>
    </cfRule>
  </conditionalFormatting>
  <conditionalFormatting sqref="I38:R38 P7:P9 K22:K24">
    <cfRule type="expression" dxfId="1500" priority="35">
      <formula>$S$38="встреча играется"</formula>
    </cfRule>
  </conditionalFormatting>
  <conditionalFormatting sqref="I39:R39 R13:R15 M28:M30">
    <cfRule type="expression" dxfId="1499" priority="36">
      <formula>$S$39="встреча играется"</formula>
    </cfRule>
  </conditionalFormatting>
  <conditionalFormatting sqref="I40:R40 Q16:Q18 N25:N27">
    <cfRule type="expression" dxfId="1498" priority="37">
      <formula>$S$40="встреча играется"</formula>
    </cfRule>
  </conditionalFormatting>
  <conditionalFormatting sqref="I41:R41 O7:O9 K19:K21">
    <cfRule type="expression" dxfId="1497" priority="38">
      <formula>$S$41="встреча играется"</formula>
    </cfRule>
  </conditionalFormatting>
  <conditionalFormatting sqref="I42:R42 R10:R12 L28:L30">
    <cfRule type="expression" dxfId="1496" priority="39">
      <formula>$S$42="встреча играется"</formula>
    </cfRule>
  </conditionalFormatting>
  <conditionalFormatting sqref="I43:R43 P16:P18 N22:N24">
    <cfRule type="expression" dxfId="1495" priority="40">
      <formula>$S$43="встреча играется"</formula>
    </cfRule>
  </conditionalFormatting>
  <conditionalFormatting sqref="I44:R44 Q13:Q15 M25:M27">
    <cfRule type="expression" dxfId="1494" priority="41">
      <formula>$S$44="встреча играется"</formula>
    </cfRule>
  </conditionalFormatting>
  <conditionalFormatting sqref="I44:R44">
    <cfRule type="expression" dxfId="1493" priority="14">
      <formula>$S$44="сыграна"</formula>
    </cfRule>
  </conditionalFormatting>
  <conditionalFormatting sqref="I45:R45 R7:R9 K28:K30">
    <cfRule type="expression" dxfId="1492" priority="42">
      <formula>$S$45="встреча играется"</formula>
    </cfRule>
  </conditionalFormatting>
  <conditionalFormatting sqref="I45:R45">
    <cfRule type="expression" dxfId="1491" priority="15">
      <formula>$S$45="сыграна"</formula>
    </cfRule>
  </conditionalFormatting>
  <conditionalFormatting sqref="I46:R46 O16:O18 N19:N21">
    <cfRule type="expression" dxfId="1490" priority="43">
      <formula>$S$46="встреча играется"</formula>
    </cfRule>
  </conditionalFormatting>
  <conditionalFormatting sqref="I47:R47 Q10:Q12 L25:L27">
    <cfRule type="expression" dxfId="1489" priority="44">
      <formula>$S$47="встреча играется"</formula>
    </cfRule>
  </conditionalFormatting>
  <conditionalFormatting sqref="I48:R48 P13:P15 M22:M24">
    <cfRule type="expression" dxfId="1488" priority="45">
      <formula>$S$48="встреча играется"</formula>
    </cfRule>
  </conditionalFormatting>
  <conditionalFormatting sqref="I49:R49 M7:M9 K13:K15">
    <cfRule type="expression" dxfId="1487" priority="46">
      <formula>$S$49="встреча играется"</formula>
    </cfRule>
  </conditionalFormatting>
  <conditionalFormatting sqref="I50:R50 N10:N12 L16:L18">
    <cfRule type="expression" dxfId="1486" priority="47">
      <formula>$S$50="встреча играется"</formula>
    </cfRule>
  </conditionalFormatting>
  <conditionalFormatting sqref="I51:R51 Q19:Q21 O25:O27">
    <cfRule type="expression" dxfId="1485" priority="48">
      <formula>$S$51="встреча играется"</formula>
    </cfRule>
  </conditionalFormatting>
  <conditionalFormatting sqref="I52:R52 R22:R24 P28:P30">
    <cfRule type="expression" dxfId="1484" priority="49">
      <formula>$S$52="встреча играется"</formula>
    </cfRule>
  </conditionalFormatting>
  <conditionalFormatting sqref="I53:R53 N7:N9 K16:K18">
    <cfRule type="expression" dxfId="1483" priority="50">
      <formula>$S$53="встреча играется"</formula>
    </cfRule>
  </conditionalFormatting>
  <conditionalFormatting sqref="I54:R54 M10:M12 L13:L15">
    <cfRule type="expression" dxfId="1482" priority="51">
      <formula>$S$54="встреча играется"</formula>
    </cfRule>
  </conditionalFormatting>
  <conditionalFormatting sqref="I55:R55 Q22:Q24 P25:P27">
    <cfRule type="expression" dxfId="1481" priority="26">
      <formula>$S$55="встреча играется"</formula>
    </cfRule>
  </conditionalFormatting>
  <conditionalFormatting sqref="I56:R56 R19:R21 O28:O30">
    <cfRule type="expression" dxfId="1480" priority="52">
      <formula>$S$56="встреча играется"</formula>
    </cfRule>
  </conditionalFormatting>
  <conditionalFormatting sqref="I56:R56">
    <cfRule type="expression" dxfId="1479" priority="2">
      <formula>$S$56="сыграна"</formula>
    </cfRule>
  </conditionalFormatting>
  <conditionalFormatting sqref="I57:R57 L7:L9 K10:K12">
    <cfRule type="expression" dxfId="1478" priority="53">
      <formula>$S$57="встреча играется"</formula>
    </cfRule>
  </conditionalFormatting>
  <conditionalFormatting sqref="I57:R57">
    <cfRule type="expression" dxfId="1477" priority="1">
      <formula>$S$57="сыграна"</formula>
    </cfRule>
  </conditionalFormatting>
  <conditionalFormatting sqref="I58:R58 N13:N15 M16:M18">
    <cfRule type="expression" dxfId="1476" priority="54">
      <formula>$S$58="встреча играется"</formula>
    </cfRule>
  </conditionalFormatting>
  <conditionalFormatting sqref="I58:R58">
    <cfRule type="expression" dxfId="1475" priority="27">
      <formula>$S$58="сыграна"</formula>
    </cfRule>
  </conditionalFormatting>
  <conditionalFormatting sqref="I59:R59 P19:P21 O22:O24">
    <cfRule type="expression" dxfId="1474" priority="55">
      <formula>$S$59="встреча играется"</formula>
    </cfRule>
  </conditionalFormatting>
  <conditionalFormatting sqref="I59:R59">
    <cfRule type="expression" dxfId="1473" priority="28">
      <formula>$S$59="сыграна"</formula>
    </cfRule>
  </conditionalFormatting>
  <conditionalFormatting sqref="I60:R60 R25:R27 Q28:Q30">
    <cfRule type="expression" dxfId="1472" priority="56">
      <formula>$S$60="встреча играется"</formula>
    </cfRule>
  </conditionalFormatting>
  <conditionalFormatting sqref="I60:R60">
    <cfRule type="expression" dxfId="1471" priority="29">
      <formula>$S$60="сыграна"</formula>
    </cfRule>
  </conditionalFormatting>
  <dataValidations count="1">
    <dataValidation type="list" allowBlank="1" sqref="P33:P60" xr:uid="{00000000-0002-0000-2400-000000000000}">
      <formula1>'D2'!Список_счета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IF('D3'!Уч2="","",'D3'!Уч2)</f>
        <v/>
      </c>
      <c r="K33" s="53" t="str">
        <f t="shared" ref="K33:K60" si="0">"-"</f>
        <v>-</v>
      </c>
      <c r="L33" s="124" t="str">
        <f>IF('D3'!Уч6="","",'D3'!Уч6)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IF('D3'!Уч3="","",'D3'!Уч3)</f>
        <v/>
      </c>
      <c r="K34" s="58" t="str">
        <f t="shared" si="0"/>
        <v>-</v>
      </c>
      <c r="L34" s="133" t="str">
        <f>IF('D3'!Уч5="","",'D3'!Уч5)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IF('D3'!Уч1="","",'D3'!Уч1)</f>
        <v/>
      </c>
      <c r="K35" s="62" t="str">
        <f t="shared" si="0"/>
        <v>-</v>
      </c>
      <c r="L35" s="136" t="str">
        <f>IF('D3'!Уч7="","",'D3'!Уч7)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IF('D3'!Уч4="","",'D3'!Уч4)</f>
        <v/>
      </c>
      <c r="K36" s="66" t="str">
        <f t="shared" si="0"/>
        <v>-</v>
      </c>
      <c r="L36" s="121" t="str">
        <f>IF('D3'!Уч8="","",'D3'!Уч8)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IF('D3'!Уч5="","",'D3'!Уч5)</f>
        <v/>
      </c>
      <c r="K37" s="53" t="str">
        <f t="shared" si="0"/>
        <v>-</v>
      </c>
      <c r="L37" s="124" t="str">
        <f>IF('D3'!Уч2="","",'D3'!Уч2)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IF('D3'!Уч6="","",'D3'!Уч6)</f>
        <v/>
      </c>
      <c r="K38" s="58" t="str">
        <f t="shared" si="0"/>
        <v>-</v>
      </c>
      <c r="L38" s="133" t="str">
        <f>IF('D3'!Уч1="","",'D3'!Уч1)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IF('D3'!Уч8="","",'D3'!Уч8)</f>
        <v/>
      </c>
      <c r="K39" s="62" t="str">
        <f t="shared" si="0"/>
        <v>-</v>
      </c>
      <c r="L39" s="136" t="str">
        <f>IF('D3'!Уч3="","",'D3'!Уч3)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IF('D3'!Уч7="","",'D3'!Уч7)</f>
        <v/>
      </c>
      <c r="K40" s="66" t="str">
        <f t="shared" si="0"/>
        <v>-</v>
      </c>
      <c r="L40" s="121" t="str">
        <f>IF('D3'!Уч4="","",'D3'!Уч4)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IF('D3'!Уч1="","",'D3'!Уч1)</f>
        <v/>
      </c>
      <c r="K41" s="53" t="str">
        <f t="shared" si="0"/>
        <v>-</v>
      </c>
      <c r="L41" s="124" t="str">
        <f>IF('D3'!Уч5="","",'D3'!Уч5)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IF('D3'!Уч2="","",'D3'!Уч2)</f>
        <v/>
      </c>
      <c r="K42" s="58" t="str">
        <f t="shared" si="0"/>
        <v>-</v>
      </c>
      <c r="L42" s="133" t="str">
        <f>IF('D3'!Уч8="","",'D3'!Уч8)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IF('D3'!Уч4="","",'D3'!Уч4)</f>
        <v/>
      </c>
      <c r="K43" s="62" t="str">
        <f t="shared" si="0"/>
        <v>-</v>
      </c>
      <c r="L43" s="136" t="str">
        <f>IF('D3'!Уч6="","",'D3'!Уч6)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IF('D3'!Уч3="","",'D3'!Уч3)</f>
        <v/>
      </c>
      <c r="K44" s="66" t="str">
        <f t="shared" si="0"/>
        <v>-</v>
      </c>
      <c r="L44" s="121" t="str">
        <f>IF('D3'!Уч7="","",'D3'!Уч7)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IF('D3'!Уч8="","",'D3'!Уч8)</f>
        <v/>
      </c>
      <c r="K45" s="53" t="str">
        <f t="shared" si="0"/>
        <v>-</v>
      </c>
      <c r="L45" s="124" t="str">
        <f>IF('D3'!Уч1="","",'D3'!Уч1)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IF('D3'!Уч5="","",'D3'!Уч5)</f>
        <v/>
      </c>
      <c r="K46" s="58" t="str">
        <f t="shared" si="0"/>
        <v>-</v>
      </c>
      <c r="L46" s="133" t="str">
        <f>IF('D3'!Уч4="","",'D3'!Уч4)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IF('D3'!Уч7="","",'D3'!Уч7)</f>
        <v/>
      </c>
      <c r="K47" s="62" t="str">
        <f t="shared" si="0"/>
        <v>-</v>
      </c>
      <c r="L47" s="136" t="str">
        <f>IF('D3'!Уч2="","",'D3'!Уч2)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IF('D3'!Уч6="","",'D3'!Уч6)</f>
        <v/>
      </c>
      <c r="K48" s="66" t="str">
        <f t="shared" si="0"/>
        <v>-</v>
      </c>
      <c r="L48" s="121" t="str">
        <f>IF('D3'!Уч3="","",'D3'!Уч3)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IF('D3'!Уч1="","",'D3'!Уч1)</f>
        <v/>
      </c>
      <c r="K49" s="53" t="str">
        <f t="shared" si="0"/>
        <v>-</v>
      </c>
      <c r="L49" s="124" t="str">
        <f>IF('D3'!Уч3="","",'D3'!Уч3)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IF('D3'!Уч2="","",'D3'!Уч2)</f>
        <v/>
      </c>
      <c r="K50" s="58" t="str">
        <f t="shared" si="0"/>
        <v>-</v>
      </c>
      <c r="L50" s="133" t="str">
        <f>IF('D3'!Уч4="","",'D3'!Уч4)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IF('D3'!Уч5="","",'D3'!Уч5)</f>
        <v/>
      </c>
      <c r="K51" s="62" t="str">
        <f t="shared" si="0"/>
        <v>-</v>
      </c>
      <c r="L51" s="136" t="str">
        <f>IF('D3'!Уч7="","",'D3'!Уч7)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IF('D3'!Уч6="","",'D3'!Уч6)</f>
        <v/>
      </c>
      <c r="K52" s="66" t="str">
        <f t="shared" si="0"/>
        <v>-</v>
      </c>
      <c r="L52" s="121" t="str">
        <f>IF('D3'!Уч8="","",'D3'!Уч8)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IF('D3'!Уч4="","",'D3'!Уч4)</f>
        <v/>
      </c>
      <c r="K53" s="53" t="str">
        <f t="shared" si="0"/>
        <v>-</v>
      </c>
      <c r="L53" s="124" t="str">
        <f>IF('D3'!Уч1="","",'D3'!Уч1)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IF('D3'!Уч3="","",'D3'!Уч3)</f>
        <v/>
      </c>
      <c r="K54" s="58" t="str">
        <f t="shared" si="0"/>
        <v>-</v>
      </c>
      <c r="L54" s="133" t="str">
        <f>IF('D3'!Уч2="","",'D3'!Уч2)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IF('D3'!Уч7="","",'D3'!Уч7)</f>
        <v/>
      </c>
      <c r="K55" s="62" t="str">
        <f t="shared" si="0"/>
        <v>-</v>
      </c>
      <c r="L55" s="136" t="str">
        <f>IF('D3'!Уч6="","",'D3'!Уч6)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IF('D3'!Уч8="","",'D3'!Уч8)</f>
        <v/>
      </c>
      <c r="K56" s="66" t="str">
        <f t="shared" si="0"/>
        <v>-</v>
      </c>
      <c r="L56" s="121" t="str">
        <f>IF('D3'!Уч5="","",'D3'!Уч5)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IF('D3'!Уч1="","",'D3'!Уч1)</f>
        <v/>
      </c>
      <c r="K57" s="53" t="str">
        <f t="shared" si="0"/>
        <v>-</v>
      </c>
      <c r="L57" s="124" t="str">
        <f>IF('D3'!Уч2="","",'D3'!Уч2)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IF('D3'!Уч3="","",'D3'!Уч3)</f>
        <v/>
      </c>
      <c r="K58" s="58" t="str">
        <f t="shared" si="0"/>
        <v>-</v>
      </c>
      <c r="L58" s="133" t="str">
        <f>IF('D3'!Уч4="","",'D3'!Уч4)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IF('D3'!Уч5="","",'D3'!Уч5)</f>
        <v/>
      </c>
      <c r="K59" s="62" t="str">
        <f t="shared" si="0"/>
        <v>-</v>
      </c>
      <c r="L59" s="136" t="str">
        <f>IF('D3'!Уч6="","",'D3'!Уч6)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IF('D3'!Уч7="","",'D3'!Уч7)</f>
        <v/>
      </c>
      <c r="K60" s="66" t="str">
        <f t="shared" si="0"/>
        <v>-</v>
      </c>
      <c r="L60" s="121" t="str">
        <f>IF('D3'!Уч8="","",'D3'!Уч8)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470" priority="5">
      <formula>$S$35="сыграна"</formula>
    </cfRule>
  </conditionalFormatting>
  <conditionalFormatting sqref="I36:Q36">
    <cfRule type="expression" dxfId="1469" priority="6">
      <formula>$S$36="сыграна"</formula>
    </cfRule>
  </conditionalFormatting>
  <conditionalFormatting sqref="I37:Q37">
    <cfRule type="expression" dxfId="1468" priority="7">
      <formula>$S$37="сыграна"</formula>
    </cfRule>
  </conditionalFormatting>
  <conditionalFormatting sqref="I38:Q38">
    <cfRule type="expression" dxfId="1467" priority="8">
      <formula>$S$38="сыграна"</formula>
    </cfRule>
  </conditionalFormatting>
  <conditionalFormatting sqref="I39:Q39">
    <cfRule type="expression" dxfId="1466" priority="9">
      <formula>$S$39="сыграна"</formula>
    </cfRule>
  </conditionalFormatting>
  <conditionalFormatting sqref="I40:Q40">
    <cfRule type="expression" dxfId="1465" priority="10">
      <formula>$S$40="сыграна"</formula>
    </cfRule>
  </conditionalFormatting>
  <conditionalFormatting sqref="I41:Q41">
    <cfRule type="expression" dxfId="1464" priority="11">
      <formula>$S$41="сыграна"</formula>
    </cfRule>
  </conditionalFormatting>
  <conditionalFormatting sqref="I42:Q42">
    <cfRule type="expression" dxfId="1463" priority="12">
      <formula>$S$42="сыграна"</formula>
    </cfRule>
  </conditionalFormatting>
  <conditionalFormatting sqref="I43:Q43">
    <cfRule type="expression" dxfId="1462" priority="13">
      <formula>$S$43="сыграна"</formula>
    </cfRule>
  </conditionalFormatting>
  <conditionalFormatting sqref="I46:Q46">
    <cfRule type="expression" dxfId="1461" priority="16">
      <formula>$S$46="сыграна"</formula>
    </cfRule>
  </conditionalFormatting>
  <conditionalFormatting sqref="I47:Q47">
    <cfRule type="expression" dxfId="1460" priority="17">
      <formula>$S$47="сыграна"</formula>
    </cfRule>
  </conditionalFormatting>
  <conditionalFormatting sqref="I48:Q48">
    <cfRule type="expression" dxfId="1459" priority="18">
      <formula>$S$48="сыграна"</formula>
    </cfRule>
  </conditionalFormatting>
  <conditionalFormatting sqref="I49:Q49">
    <cfRule type="expression" dxfId="1458" priority="19">
      <formula>$S$49="сыграна"</formula>
    </cfRule>
  </conditionalFormatting>
  <conditionalFormatting sqref="I50:Q50">
    <cfRule type="expression" dxfId="1457" priority="20">
      <formula>$S$50="сыграна"</formula>
    </cfRule>
  </conditionalFormatting>
  <conditionalFormatting sqref="I51:Q51">
    <cfRule type="expression" dxfId="1456" priority="21">
      <formula>$S$51="сыграна"</formula>
    </cfRule>
  </conditionalFormatting>
  <conditionalFormatting sqref="I52:Q52">
    <cfRule type="expression" dxfId="1455" priority="22">
      <formula>$S$52="сыграна"</formula>
    </cfRule>
  </conditionalFormatting>
  <conditionalFormatting sqref="I53:Q53">
    <cfRule type="expression" dxfId="1454" priority="23">
      <formula>$S$53="сыграна"</formula>
    </cfRule>
  </conditionalFormatting>
  <conditionalFormatting sqref="I54:Q54">
    <cfRule type="expression" dxfId="1453" priority="24">
      <formula>$S$54="сыграна"</formula>
    </cfRule>
  </conditionalFormatting>
  <conditionalFormatting sqref="I55:Q55">
    <cfRule type="expression" dxfId="1452" priority="25">
      <formula>$S$55="сыграна"</formula>
    </cfRule>
  </conditionalFormatting>
  <conditionalFormatting sqref="I33:R33 P10:P12 L22:L24">
    <cfRule type="expression" dxfId="1451" priority="30">
      <formula>$S$33="встреча играется"</formula>
    </cfRule>
  </conditionalFormatting>
  <conditionalFormatting sqref="I33:R33">
    <cfRule type="expression" dxfId="1450" priority="3">
      <formula>$S$33="сыграна"</formula>
    </cfRule>
  </conditionalFormatting>
  <conditionalFormatting sqref="I34:R34 O13:O15 M19:M21">
    <cfRule type="expression" dxfId="1449" priority="31">
      <formula>$S$34="встреча играется"</formula>
    </cfRule>
  </conditionalFormatting>
  <conditionalFormatting sqref="I34:R34">
    <cfRule type="expression" dxfId="1448" priority="4">
      <formula>$S$34="сыграна"</formula>
    </cfRule>
  </conditionalFormatting>
  <conditionalFormatting sqref="I35:R35 Q7:Q9 K25:K27">
    <cfRule type="expression" dxfId="1447" priority="32">
      <formula>$S$35="встреча играется"</formula>
    </cfRule>
  </conditionalFormatting>
  <conditionalFormatting sqref="I36:R36 R16:R18 N28:N30">
    <cfRule type="expression" dxfId="1446" priority="33">
      <formula>$S$36="встреча играется"</formula>
    </cfRule>
  </conditionalFormatting>
  <conditionalFormatting sqref="I37:R37 O10:O12 L19:L21">
    <cfRule type="expression" dxfId="1445" priority="34">
      <formula>$S$37="встреча играется"</formula>
    </cfRule>
  </conditionalFormatting>
  <conditionalFormatting sqref="I38:R38 P7:P9 K22:K24">
    <cfRule type="expression" dxfId="1444" priority="35">
      <formula>$S$38="встреча играется"</formula>
    </cfRule>
  </conditionalFormatting>
  <conditionalFormatting sqref="I39:R39 R13:R15 M28:M30">
    <cfRule type="expression" dxfId="1443" priority="36">
      <formula>$S$39="встреча играется"</formula>
    </cfRule>
  </conditionalFormatting>
  <conditionalFormatting sqref="I40:R40 Q16:Q18 N25:N27">
    <cfRule type="expression" dxfId="1442" priority="37">
      <formula>$S$40="встреча играется"</formula>
    </cfRule>
  </conditionalFormatting>
  <conditionalFormatting sqref="I41:R41 O7:O9 K19:K21">
    <cfRule type="expression" dxfId="1441" priority="38">
      <formula>$S$41="встреча играется"</formula>
    </cfRule>
  </conditionalFormatting>
  <conditionalFormatting sqref="I42:R42 R10:R12 L28:L30">
    <cfRule type="expression" dxfId="1440" priority="39">
      <formula>$S$42="встреча играется"</formula>
    </cfRule>
  </conditionalFormatting>
  <conditionalFormatting sqref="I43:R43 P16:P18 N22:N24">
    <cfRule type="expression" dxfId="1439" priority="40">
      <formula>$S$43="встреча играется"</formula>
    </cfRule>
  </conditionalFormatting>
  <conditionalFormatting sqref="I44:R44 Q13:Q15 M25:M27">
    <cfRule type="expression" dxfId="1438" priority="41">
      <formula>$S$44="встреча играется"</formula>
    </cfRule>
  </conditionalFormatting>
  <conditionalFormatting sqref="I44:R44">
    <cfRule type="expression" dxfId="1437" priority="14">
      <formula>$S$44="сыграна"</formula>
    </cfRule>
  </conditionalFormatting>
  <conditionalFormatting sqref="I45:R45 R7:R9 K28:K30">
    <cfRule type="expression" dxfId="1436" priority="42">
      <formula>$S$45="встреча играется"</formula>
    </cfRule>
  </conditionalFormatting>
  <conditionalFormatting sqref="I45:R45">
    <cfRule type="expression" dxfId="1435" priority="15">
      <formula>$S$45="сыграна"</formula>
    </cfRule>
  </conditionalFormatting>
  <conditionalFormatting sqref="I46:R46 O16:O18 N19:N21">
    <cfRule type="expression" dxfId="1434" priority="43">
      <formula>$S$46="встреча играется"</formula>
    </cfRule>
  </conditionalFormatting>
  <conditionalFormatting sqref="I47:R47 Q10:Q12 L25:L27">
    <cfRule type="expression" dxfId="1433" priority="44">
      <formula>$S$47="встреча играется"</formula>
    </cfRule>
  </conditionalFormatting>
  <conditionalFormatting sqref="I48:R48 P13:P15 M22:M24">
    <cfRule type="expression" dxfId="1432" priority="45">
      <formula>$S$48="встреча играется"</formula>
    </cfRule>
  </conditionalFormatting>
  <conditionalFormatting sqref="I49:R49 M7:M9 K13:K15">
    <cfRule type="expression" dxfId="1431" priority="46">
      <formula>$S$49="встреча играется"</formula>
    </cfRule>
  </conditionalFormatting>
  <conditionalFormatting sqref="I50:R50 N10:N12 L16:L18">
    <cfRule type="expression" dxfId="1430" priority="47">
      <formula>$S$50="встреча играется"</formula>
    </cfRule>
  </conditionalFormatting>
  <conditionalFormatting sqref="I51:R51 Q19:Q21 O25:O27">
    <cfRule type="expression" dxfId="1429" priority="48">
      <formula>$S$51="встреча играется"</formula>
    </cfRule>
  </conditionalFormatting>
  <conditionalFormatting sqref="I52:R52 R22:R24 P28:P30">
    <cfRule type="expression" dxfId="1428" priority="49">
      <formula>$S$52="встреча играется"</formula>
    </cfRule>
  </conditionalFormatting>
  <conditionalFormatting sqref="I53:R53 N7:N9 K16:K18">
    <cfRule type="expression" dxfId="1427" priority="50">
      <formula>$S$53="встреча играется"</formula>
    </cfRule>
  </conditionalFormatting>
  <conditionalFormatting sqref="I54:R54 M10:M12 L13:L15">
    <cfRule type="expression" dxfId="1426" priority="51">
      <formula>$S$54="встреча играется"</formula>
    </cfRule>
  </conditionalFormatting>
  <conditionalFormatting sqref="I55:R55 Q22:Q24 P25:P27">
    <cfRule type="expression" dxfId="1425" priority="26">
      <formula>$S$55="встреча играется"</formula>
    </cfRule>
  </conditionalFormatting>
  <conditionalFormatting sqref="I56:R56 R19:R21 O28:O30">
    <cfRule type="expression" dxfId="1424" priority="52">
      <formula>$S$56="встреча играется"</formula>
    </cfRule>
  </conditionalFormatting>
  <conditionalFormatting sqref="I56:R56">
    <cfRule type="expression" dxfId="1423" priority="2">
      <formula>$S$56="сыграна"</formula>
    </cfRule>
  </conditionalFormatting>
  <conditionalFormatting sqref="I57:R57 L7:L9 K10:K12">
    <cfRule type="expression" dxfId="1422" priority="53">
      <formula>$S$57="встреча играется"</formula>
    </cfRule>
  </conditionalFormatting>
  <conditionalFormatting sqref="I57:R57">
    <cfRule type="expression" dxfId="1421" priority="1">
      <formula>$S$57="сыграна"</formula>
    </cfRule>
  </conditionalFormatting>
  <conditionalFormatting sqref="I58:R58 N13:N15 M16:M18">
    <cfRule type="expression" dxfId="1420" priority="54">
      <formula>$S$58="встреча играется"</formula>
    </cfRule>
  </conditionalFormatting>
  <conditionalFormatting sqref="I58:R58">
    <cfRule type="expression" dxfId="1419" priority="27">
      <formula>$S$58="сыграна"</formula>
    </cfRule>
  </conditionalFormatting>
  <conditionalFormatting sqref="I59:R59 P19:P21 O22:O24">
    <cfRule type="expression" dxfId="1418" priority="55">
      <formula>$S$59="встреча играется"</formula>
    </cfRule>
  </conditionalFormatting>
  <conditionalFormatting sqref="I59:R59">
    <cfRule type="expression" dxfId="1417" priority="28">
      <formula>$S$59="сыграна"</formula>
    </cfRule>
  </conditionalFormatting>
  <conditionalFormatting sqref="I60:R60 R25:R27 Q28:Q30">
    <cfRule type="expression" dxfId="1416" priority="56">
      <formula>$S$60="встреча играется"</formula>
    </cfRule>
  </conditionalFormatting>
  <conditionalFormatting sqref="I60:R60">
    <cfRule type="expression" dxfId="1415" priority="29">
      <formula>$S$60="сыграна"</formula>
    </cfRule>
  </conditionalFormatting>
  <dataValidations count="1">
    <dataValidation type="list" allowBlank="1" sqref="P33:P60" xr:uid="{00000000-0002-0000-2500-000000000000}">
      <formula1>'D3'!Список_счета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IF('D4'!Уч2="","",'D4'!Уч2)</f>
        <v/>
      </c>
      <c r="K33" s="53" t="str">
        <f t="shared" ref="K33:K60" si="0">"-"</f>
        <v>-</v>
      </c>
      <c r="L33" s="124" t="str">
        <f>IF('D4'!Уч6="","",'D4'!Уч6)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IF('D4'!Уч3="","",'D4'!Уч3)</f>
        <v/>
      </c>
      <c r="K34" s="58" t="str">
        <f t="shared" si="0"/>
        <v>-</v>
      </c>
      <c r="L34" s="133" t="str">
        <f>IF('D4'!Уч5="","",'D4'!Уч5)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IF('D4'!Уч1="","",'D4'!Уч1)</f>
        <v/>
      </c>
      <c r="K35" s="62" t="str">
        <f t="shared" si="0"/>
        <v>-</v>
      </c>
      <c r="L35" s="136" t="str">
        <f>IF('D4'!Уч7="","",'D4'!Уч7)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IF('D4'!Уч4="","",'D4'!Уч4)</f>
        <v/>
      </c>
      <c r="K36" s="66" t="str">
        <f t="shared" si="0"/>
        <v>-</v>
      </c>
      <c r="L36" s="121" t="str">
        <f>IF('D4'!Уч8="","",'D4'!Уч8)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IF('D4'!Уч5="","",'D4'!Уч5)</f>
        <v/>
      </c>
      <c r="K37" s="53" t="str">
        <f t="shared" si="0"/>
        <v>-</v>
      </c>
      <c r="L37" s="124" t="str">
        <f>IF('D4'!Уч2="","",'D4'!Уч2)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IF('D4'!Уч6="","",'D4'!Уч6)</f>
        <v/>
      </c>
      <c r="K38" s="58" t="str">
        <f t="shared" si="0"/>
        <v>-</v>
      </c>
      <c r="L38" s="133" t="str">
        <f>IF('D4'!Уч1="","",'D4'!Уч1)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IF('D4'!Уч8="","",'D4'!Уч8)</f>
        <v/>
      </c>
      <c r="K39" s="62" t="str">
        <f t="shared" si="0"/>
        <v>-</v>
      </c>
      <c r="L39" s="136" t="str">
        <f>IF('D4'!Уч3="","",'D4'!Уч3)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IF('D4'!Уч7="","",'D4'!Уч7)</f>
        <v/>
      </c>
      <c r="K40" s="66" t="str">
        <f t="shared" si="0"/>
        <v>-</v>
      </c>
      <c r="L40" s="121" t="str">
        <f>IF('D4'!Уч4="","",'D4'!Уч4)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IF('D4'!Уч1="","",'D4'!Уч1)</f>
        <v/>
      </c>
      <c r="K41" s="53" t="str">
        <f t="shared" si="0"/>
        <v>-</v>
      </c>
      <c r="L41" s="124" t="str">
        <f>IF('D4'!Уч5="","",'D4'!Уч5)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IF('D4'!Уч2="","",'D4'!Уч2)</f>
        <v/>
      </c>
      <c r="K42" s="58" t="str">
        <f t="shared" si="0"/>
        <v>-</v>
      </c>
      <c r="L42" s="133" t="str">
        <f>IF('D4'!Уч8="","",'D4'!Уч8)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IF('D4'!Уч4="","",'D4'!Уч4)</f>
        <v/>
      </c>
      <c r="K43" s="62" t="str">
        <f t="shared" si="0"/>
        <v>-</v>
      </c>
      <c r="L43" s="136" t="str">
        <f>IF('D4'!Уч6="","",'D4'!Уч6)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IF('D4'!Уч3="","",'D4'!Уч3)</f>
        <v/>
      </c>
      <c r="K44" s="66" t="str">
        <f t="shared" si="0"/>
        <v>-</v>
      </c>
      <c r="L44" s="121" t="str">
        <f>IF('D4'!Уч7="","",'D4'!Уч7)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IF('D4'!Уч8="","",'D4'!Уч8)</f>
        <v/>
      </c>
      <c r="K45" s="53" t="str">
        <f t="shared" si="0"/>
        <v>-</v>
      </c>
      <c r="L45" s="124" t="str">
        <f>IF('D4'!Уч1="","",'D4'!Уч1)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IF('D4'!Уч5="","",'D4'!Уч5)</f>
        <v/>
      </c>
      <c r="K46" s="58" t="str">
        <f t="shared" si="0"/>
        <v>-</v>
      </c>
      <c r="L46" s="133" t="str">
        <f>IF('D4'!Уч4="","",'D4'!Уч4)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IF('D4'!Уч7="","",'D4'!Уч7)</f>
        <v/>
      </c>
      <c r="K47" s="62" t="str">
        <f t="shared" si="0"/>
        <v>-</v>
      </c>
      <c r="L47" s="136" t="str">
        <f>IF('D4'!Уч2="","",'D4'!Уч2)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IF('D4'!Уч6="","",'D4'!Уч6)</f>
        <v/>
      </c>
      <c r="K48" s="66" t="str">
        <f t="shared" si="0"/>
        <v>-</v>
      </c>
      <c r="L48" s="121" t="str">
        <f>IF('D4'!Уч3="","",'D4'!Уч3)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IF('D4'!Уч1="","",'D4'!Уч1)</f>
        <v/>
      </c>
      <c r="K49" s="53" t="str">
        <f t="shared" si="0"/>
        <v>-</v>
      </c>
      <c r="L49" s="124" t="str">
        <f>IF('D4'!Уч3="","",'D4'!Уч3)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IF('D4'!Уч2="","",'D4'!Уч2)</f>
        <v/>
      </c>
      <c r="K50" s="58" t="str">
        <f t="shared" si="0"/>
        <v>-</v>
      </c>
      <c r="L50" s="133" t="str">
        <f>IF('D4'!Уч4="","",'D4'!Уч4)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IF('D4'!Уч5="","",'D4'!Уч5)</f>
        <v/>
      </c>
      <c r="K51" s="62" t="str">
        <f t="shared" si="0"/>
        <v>-</v>
      </c>
      <c r="L51" s="136" t="str">
        <f>IF('D4'!Уч7="","",'D4'!Уч7)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IF('D4'!Уч6="","",'D4'!Уч6)</f>
        <v/>
      </c>
      <c r="K52" s="66" t="str">
        <f t="shared" si="0"/>
        <v>-</v>
      </c>
      <c r="L52" s="121" t="str">
        <f>IF('D4'!Уч8="","",'D4'!Уч8)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IF('D4'!Уч4="","",'D4'!Уч4)</f>
        <v/>
      </c>
      <c r="K53" s="53" t="str">
        <f t="shared" si="0"/>
        <v>-</v>
      </c>
      <c r="L53" s="124" t="str">
        <f>IF('D4'!Уч1="","",'D4'!Уч1)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IF('D4'!Уч3="","",'D4'!Уч3)</f>
        <v/>
      </c>
      <c r="K54" s="58" t="str">
        <f t="shared" si="0"/>
        <v>-</v>
      </c>
      <c r="L54" s="133" t="str">
        <f>IF('D4'!Уч2="","",'D4'!Уч2)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IF('D4'!Уч7="","",'D4'!Уч7)</f>
        <v/>
      </c>
      <c r="K55" s="62" t="str">
        <f t="shared" si="0"/>
        <v>-</v>
      </c>
      <c r="L55" s="136" t="str">
        <f>IF('D4'!Уч6="","",'D4'!Уч6)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IF('D4'!Уч8="","",'D4'!Уч8)</f>
        <v/>
      </c>
      <c r="K56" s="66" t="str">
        <f t="shared" si="0"/>
        <v>-</v>
      </c>
      <c r="L56" s="121" t="str">
        <f>IF('D4'!Уч5="","",'D4'!Уч5)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IF('D4'!Уч1="","",'D4'!Уч1)</f>
        <v/>
      </c>
      <c r="K57" s="53" t="str">
        <f t="shared" si="0"/>
        <v>-</v>
      </c>
      <c r="L57" s="124" t="str">
        <f>IF('D4'!Уч2="","",'D4'!Уч2)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IF('D4'!Уч3="","",'D4'!Уч3)</f>
        <v/>
      </c>
      <c r="K58" s="58" t="str">
        <f t="shared" si="0"/>
        <v>-</v>
      </c>
      <c r="L58" s="133" t="str">
        <f>IF('D4'!Уч4="","",'D4'!Уч4)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IF('D4'!Уч5="","",'D4'!Уч5)</f>
        <v/>
      </c>
      <c r="K59" s="62" t="str">
        <f t="shared" si="0"/>
        <v>-</v>
      </c>
      <c r="L59" s="136" t="str">
        <f>IF('D4'!Уч6="","",'D4'!Уч6)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IF('D4'!Уч7="","",'D4'!Уч7)</f>
        <v/>
      </c>
      <c r="K60" s="66" t="str">
        <f t="shared" si="0"/>
        <v>-</v>
      </c>
      <c r="L60" s="121" t="str">
        <f>IF('D4'!Уч8="","",'D4'!Уч8)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414" priority="5">
      <formula>$S$35="сыграна"</formula>
    </cfRule>
  </conditionalFormatting>
  <conditionalFormatting sqref="I36:Q36">
    <cfRule type="expression" dxfId="1413" priority="6">
      <formula>$S$36="сыграна"</formula>
    </cfRule>
  </conditionalFormatting>
  <conditionalFormatting sqref="I37:Q37">
    <cfRule type="expression" dxfId="1412" priority="7">
      <formula>$S$37="сыграна"</formula>
    </cfRule>
  </conditionalFormatting>
  <conditionalFormatting sqref="I38:Q38">
    <cfRule type="expression" dxfId="1411" priority="8">
      <formula>$S$38="сыграна"</formula>
    </cfRule>
  </conditionalFormatting>
  <conditionalFormatting sqref="I39:Q39">
    <cfRule type="expression" dxfId="1410" priority="9">
      <formula>$S$39="сыграна"</formula>
    </cfRule>
  </conditionalFormatting>
  <conditionalFormatting sqref="I40:Q40">
    <cfRule type="expression" dxfId="1409" priority="10">
      <formula>$S$40="сыграна"</formula>
    </cfRule>
  </conditionalFormatting>
  <conditionalFormatting sqref="I41:Q41">
    <cfRule type="expression" dxfId="1408" priority="11">
      <formula>$S$41="сыграна"</formula>
    </cfRule>
  </conditionalFormatting>
  <conditionalFormatting sqref="I42:Q42">
    <cfRule type="expression" dxfId="1407" priority="12">
      <formula>$S$42="сыграна"</formula>
    </cfRule>
  </conditionalFormatting>
  <conditionalFormatting sqref="I43:Q43">
    <cfRule type="expression" dxfId="1406" priority="13">
      <formula>$S$43="сыграна"</formula>
    </cfRule>
  </conditionalFormatting>
  <conditionalFormatting sqref="I46:Q46">
    <cfRule type="expression" dxfId="1405" priority="16">
      <formula>$S$46="сыграна"</formula>
    </cfRule>
  </conditionalFormatting>
  <conditionalFormatting sqref="I47:Q47">
    <cfRule type="expression" dxfId="1404" priority="17">
      <formula>$S$47="сыграна"</formula>
    </cfRule>
  </conditionalFormatting>
  <conditionalFormatting sqref="I48:Q48">
    <cfRule type="expression" dxfId="1403" priority="18">
      <formula>$S$48="сыграна"</formula>
    </cfRule>
  </conditionalFormatting>
  <conditionalFormatting sqref="I49:Q49">
    <cfRule type="expression" dxfId="1402" priority="19">
      <formula>$S$49="сыграна"</formula>
    </cfRule>
  </conditionalFormatting>
  <conditionalFormatting sqref="I50:Q50">
    <cfRule type="expression" dxfId="1401" priority="20">
      <formula>$S$50="сыграна"</formula>
    </cfRule>
  </conditionalFormatting>
  <conditionalFormatting sqref="I51:Q51">
    <cfRule type="expression" dxfId="1400" priority="21">
      <formula>$S$51="сыграна"</formula>
    </cfRule>
  </conditionalFormatting>
  <conditionalFormatting sqref="I52:Q52">
    <cfRule type="expression" dxfId="1399" priority="22">
      <formula>$S$52="сыграна"</formula>
    </cfRule>
  </conditionalFormatting>
  <conditionalFormatting sqref="I53:Q53">
    <cfRule type="expression" dxfId="1398" priority="23">
      <formula>$S$53="сыграна"</formula>
    </cfRule>
  </conditionalFormatting>
  <conditionalFormatting sqref="I54:Q54">
    <cfRule type="expression" dxfId="1397" priority="24">
      <formula>$S$54="сыграна"</formula>
    </cfRule>
  </conditionalFormatting>
  <conditionalFormatting sqref="I55:Q55">
    <cfRule type="expression" dxfId="1396" priority="25">
      <formula>$S$55="сыграна"</formula>
    </cfRule>
  </conditionalFormatting>
  <conditionalFormatting sqref="I33:R33 P10:P12 L22:L24">
    <cfRule type="expression" dxfId="1395" priority="30">
      <formula>$S$33="встреча играется"</formula>
    </cfRule>
  </conditionalFormatting>
  <conditionalFormatting sqref="I33:R33">
    <cfRule type="expression" dxfId="1394" priority="3">
      <formula>$S$33="сыграна"</formula>
    </cfRule>
  </conditionalFormatting>
  <conditionalFormatting sqref="I34:R34 O13:O15 M19:M21">
    <cfRule type="expression" dxfId="1393" priority="31">
      <formula>$S$34="встреча играется"</formula>
    </cfRule>
  </conditionalFormatting>
  <conditionalFormatting sqref="I34:R34">
    <cfRule type="expression" dxfId="1392" priority="4">
      <formula>$S$34="сыграна"</formula>
    </cfRule>
  </conditionalFormatting>
  <conditionalFormatting sqref="I35:R35 Q7:Q9 K25:K27">
    <cfRule type="expression" dxfId="1391" priority="32">
      <formula>$S$35="встреча играется"</formula>
    </cfRule>
  </conditionalFormatting>
  <conditionalFormatting sqref="I36:R36 R16:R18 N28:N30">
    <cfRule type="expression" dxfId="1390" priority="33">
      <formula>$S$36="встреча играется"</formula>
    </cfRule>
  </conditionalFormatting>
  <conditionalFormatting sqref="I37:R37 O10:O12 L19:L21">
    <cfRule type="expression" dxfId="1389" priority="34">
      <formula>$S$37="встреча играется"</formula>
    </cfRule>
  </conditionalFormatting>
  <conditionalFormatting sqref="I38:R38 P7:P9 K22:K24">
    <cfRule type="expression" dxfId="1388" priority="35">
      <formula>$S$38="встреча играется"</formula>
    </cfRule>
  </conditionalFormatting>
  <conditionalFormatting sqref="I39:R39 R13:R15 M28:M30">
    <cfRule type="expression" dxfId="1387" priority="36">
      <formula>$S$39="встреча играется"</formula>
    </cfRule>
  </conditionalFormatting>
  <conditionalFormatting sqref="I40:R40 Q16:Q18 N25:N27">
    <cfRule type="expression" dxfId="1386" priority="37">
      <formula>$S$40="встреча играется"</formula>
    </cfRule>
  </conditionalFormatting>
  <conditionalFormatting sqref="I41:R41 O7:O9 K19:K21">
    <cfRule type="expression" dxfId="1385" priority="38">
      <formula>$S$41="встреча играется"</formula>
    </cfRule>
  </conditionalFormatting>
  <conditionalFormatting sqref="I42:R42 R10:R12 L28:L30">
    <cfRule type="expression" dxfId="1384" priority="39">
      <formula>$S$42="встреча играется"</formula>
    </cfRule>
  </conditionalFormatting>
  <conditionalFormatting sqref="I43:R43 P16:P18 N22:N24">
    <cfRule type="expression" dxfId="1383" priority="40">
      <formula>$S$43="встреча играется"</formula>
    </cfRule>
  </conditionalFormatting>
  <conditionalFormatting sqref="I44:R44 Q13:Q15 M25:M27">
    <cfRule type="expression" dxfId="1382" priority="41">
      <formula>$S$44="встреча играется"</formula>
    </cfRule>
  </conditionalFormatting>
  <conditionalFormatting sqref="I44:R44">
    <cfRule type="expression" dxfId="1381" priority="14">
      <formula>$S$44="сыграна"</formula>
    </cfRule>
  </conditionalFormatting>
  <conditionalFormatting sqref="I45:R45 R7:R9 K28:K30">
    <cfRule type="expression" dxfId="1380" priority="42">
      <formula>$S$45="встреча играется"</formula>
    </cfRule>
  </conditionalFormatting>
  <conditionalFormatting sqref="I45:R45">
    <cfRule type="expression" dxfId="1379" priority="15">
      <formula>$S$45="сыграна"</formula>
    </cfRule>
  </conditionalFormatting>
  <conditionalFormatting sqref="I46:R46 O16:O18 N19:N21">
    <cfRule type="expression" dxfId="1378" priority="43">
      <formula>$S$46="встреча играется"</formula>
    </cfRule>
  </conditionalFormatting>
  <conditionalFormatting sqref="I47:R47 Q10:Q12 L25:L27">
    <cfRule type="expression" dxfId="1377" priority="44">
      <formula>$S$47="встреча играется"</formula>
    </cfRule>
  </conditionalFormatting>
  <conditionalFormatting sqref="I48:R48 P13:P15 M22:M24">
    <cfRule type="expression" dxfId="1376" priority="45">
      <formula>$S$48="встреча играется"</formula>
    </cfRule>
  </conditionalFormatting>
  <conditionalFormatting sqref="I49:R49 M7:M9 K13:K15">
    <cfRule type="expression" dxfId="1375" priority="46">
      <formula>$S$49="встреча играется"</formula>
    </cfRule>
  </conditionalFormatting>
  <conditionalFormatting sqref="I50:R50 N10:N12 L16:L18">
    <cfRule type="expression" dxfId="1374" priority="47">
      <formula>$S$50="встреча играется"</formula>
    </cfRule>
  </conditionalFormatting>
  <conditionalFormatting sqref="I51:R51 Q19:Q21 O25:O27">
    <cfRule type="expression" dxfId="1373" priority="48">
      <formula>$S$51="встреча играется"</formula>
    </cfRule>
  </conditionalFormatting>
  <conditionalFormatting sqref="I52:R52 R22:R24 P28:P30">
    <cfRule type="expression" dxfId="1372" priority="49">
      <formula>$S$52="встреча играется"</formula>
    </cfRule>
  </conditionalFormatting>
  <conditionalFormatting sqref="I53:R53 N7:N9 K16:K18">
    <cfRule type="expression" dxfId="1371" priority="50">
      <formula>$S$53="встреча играется"</formula>
    </cfRule>
  </conditionalFormatting>
  <conditionalFormatting sqref="I54:R54 M10:M12 L13:L15">
    <cfRule type="expression" dxfId="1370" priority="51">
      <formula>$S$54="встреча играется"</formula>
    </cfRule>
  </conditionalFormatting>
  <conditionalFormatting sqref="I55:R55 Q22:Q24 P25:P27">
    <cfRule type="expression" dxfId="1369" priority="26">
      <formula>$S$55="встреча играется"</formula>
    </cfRule>
  </conditionalFormatting>
  <conditionalFormatting sqref="I56:R56 R19:R21 O28:O30">
    <cfRule type="expression" dxfId="1368" priority="52">
      <formula>$S$56="встреча играется"</formula>
    </cfRule>
  </conditionalFormatting>
  <conditionalFormatting sqref="I56:R56">
    <cfRule type="expression" dxfId="1367" priority="2">
      <formula>$S$56="сыграна"</formula>
    </cfRule>
  </conditionalFormatting>
  <conditionalFormatting sqref="I57:R57 L7:L9 K10:K12">
    <cfRule type="expression" dxfId="1366" priority="53">
      <formula>$S$57="встреча играется"</formula>
    </cfRule>
  </conditionalFormatting>
  <conditionalFormatting sqref="I57:R57">
    <cfRule type="expression" dxfId="1365" priority="1">
      <formula>$S$57="сыграна"</formula>
    </cfRule>
  </conditionalFormatting>
  <conditionalFormatting sqref="I58:R58 N13:N15 M16:M18">
    <cfRule type="expression" dxfId="1364" priority="54">
      <formula>$S$58="встреча играется"</formula>
    </cfRule>
  </conditionalFormatting>
  <conditionalFormatting sqref="I58:R58">
    <cfRule type="expression" dxfId="1363" priority="27">
      <formula>$S$58="сыграна"</formula>
    </cfRule>
  </conditionalFormatting>
  <conditionalFormatting sqref="I59:R59 P19:P21 O22:O24">
    <cfRule type="expression" dxfId="1362" priority="55">
      <formula>$S$59="встреча играется"</formula>
    </cfRule>
  </conditionalFormatting>
  <conditionalFormatting sqref="I59:R59">
    <cfRule type="expression" dxfId="1361" priority="28">
      <formula>$S$59="сыграна"</formula>
    </cfRule>
  </conditionalFormatting>
  <conditionalFormatting sqref="I60:R60 R25:R27 Q28:Q30">
    <cfRule type="expression" dxfId="1360" priority="56">
      <formula>$S$60="встреча играется"</formula>
    </cfRule>
  </conditionalFormatting>
  <conditionalFormatting sqref="I60:R60">
    <cfRule type="expression" dxfId="1359" priority="29">
      <formula>$S$60="сыграна"</formula>
    </cfRule>
  </conditionalFormatting>
  <dataValidations count="1">
    <dataValidation type="list" allowBlank="1" sqref="P33:P60" xr:uid="{00000000-0002-0000-2600-000000000000}">
      <formula1>'D4'!Список_счета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IF('D5'!Уч2="","",'D5'!Уч2)</f>
        <v/>
      </c>
      <c r="K33" s="53" t="str">
        <f t="shared" ref="K33:K60" si="0">"-"</f>
        <v>-</v>
      </c>
      <c r="L33" s="124" t="str">
        <f>IF('D5'!Уч6="","",'D5'!Уч6)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IF('D5'!Уч3="","",'D5'!Уч3)</f>
        <v/>
      </c>
      <c r="K34" s="58" t="str">
        <f t="shared" si="0"/>
        <v>-</v>
      </c>
      <c r="L34" s="133" t="str">
        <f>IF('D5'!Уч5="","",'D5'!Уч5)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IF('D5'!Уч1="","",'D5'!Уч1)</f>
        <v/>
      </c>
      <c r="K35" s="62" t="str">
        <f t="shared" si="0"/>
        <v>-</v>
      </c>
      <c r="L35" s="136" t="str">
        <f>IF('D5'!Уч7="","",'D5'!Уч7)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IF('D5'!Уч4="","",'D5'!Уч4)</f>
        <v/>
      </c>
      <c r="K36" s="66" t="str">
        <f t="shared" si="0"/>
        <v>-</v>
      </c>
      <c r="L36" s="121" t="str">
        <f>IF('D5'!Уч8="","",'D5'!Уч8)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IF('D5'!Уч5="","",'D5'!Уч5)</f>
        <v/>
      </c>
      <c r="K37" s="53" t="str">
        <f t="shared" si="0"/>
        <v>-</v>
      </c>
      <c r="L37" s="124" t="str">
        <f>IF('D5'!Уч2="","",'D5'!Уч2)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IF('D5'!Уч6="","",'D5'!Уч6)</f>
        <v/>
      </c>
      <c r="K38" s="58" t="str">
        <f t="shared" si="0"/>
        <v>-</v>
      </c>
      <c r="L38" s="133" t="str">
        <f>IF('D5'!Уч1="","",'D5'!Уч1)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IF('D5'!Уч8="","",'D5'!Уч8)</f>
        <v/>
      </c>
      <c r="K39" s="62" t="str">
        <f t="shared" si="0"/>
        <v>-</v>
      </c>
      <c r="L39" s="136" t="str">
        <f>IF('D5'!Уч3="","",'D5'!Уч3)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IF('D5'!Уч7="","",'D5'!Уч7)</f>
        <v/>
      </c>
      <c r="K40" s="66" t="str">
        <f t="shared" si="0"/>
        <v>-</v>
      </c>
      <c r="L40" s="121" t="str">
        <f>IF('D5'!Уч4="","",'D5'!Уч4)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IF('D5'!Уч1="","",'D5'!Уч1)</f>
        <v/>
      </c>
      <c r="K41" s="53" t="str">
        <f t="shared" si="0"/>
        <v>-</v>
      </c>
      <c r="L41" s="124" t="str">
        <f>IF('D5'!Уч5="","",'D5'!Уч5)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IF('D5'!Уч2="","",'D5'!Уч2)</f>
        <v/>
      </c>
      <c r="K42" s="58" t="str">
        <f t="shared" si="0"/>
        <v>-</v>
      </c>
      <c r="L42" s="133" t="str">
        <f>IF('D5'!Уч8="","",'D5'!Уч8)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IF('D5'!Уч4="","",'D5'!Уч4)</f>
        <v/>
      </c>
      <c r="K43" s="62" t="str">
        <f t="shared" si="0"/>
        <v>-</v>
      </c>
      <c r="L43" s="136" t="str">
        <f>IF('D5'!Уч6="","",'D5'!Уч6)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IF('D5'!Уч3="","",'D5'!Уч3)</f>
        <v/>
      </c>
      <c r="K44" s="66" t="str">
        <f t="shared" si="0"/>
        <v>-</v>
      </c>
      <c r="L44" s="121" t="str">
        <f>IF('D5'!Уч7="","",'D5'!Уч7)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IF('D5'!Уч8="","",'D5'!Уч8)</f>
        <v/>
      </c>
      <c r="K45" s="53" t="str">
        <f t="shared" si="0"/>
        <v>-</v>
      </c>
      <c r="L45" s="124" t="str">
        <f>IF('D5'!Уч1="","",'D5'!Уч1)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IF('D5'!Уч5="","",'D5'!Уч5)</f>
        <v/>
      </c>
      <c r="K46" s="58" t="str">
        <f t="shared" si="0"/>
        <v>-</v>
      </c>
      <c r="L46" s="133" t="str">
        <f>IF('D5'!Уч4="","",'D5'!Уч4)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IF('D5'!Уч7="","",'D5'!Уч7)</f>
        <v/>
      </c>
      <c r="K47" s="62" t="str">
        <f t="shared" si="0"/>
        <v>-</v>
      </c>
      <c r="L47" s="136" t="str">
        <f>IF('D5'!Уч2="","",'D5'!Уч2)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IF('D5'!Уч6="","",'D5'!Уч6)</f>
        <v/>
      </c>
      <c r="K48" s="66" t="str">
        <f t="shared" si="0"/>
        <v>-</v>
      </c>
      <c r="L48" s="121" t="str">
        <f>IF('D5'!Уч3="","",'D5'!Уч3)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IF('D5'!Уч1="","",'D5'!Уч1)</f>
        <v/>
      </c>
      <c r="K49" s="53" t="str">
        <f t="shared" si="0"/>
        <v>-</v>
      </c>
      <c r="L49" s="124" t="str">
        <f>IF('D5'!Уч3="","",'D5'!Уч3)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IF('D5'!Уч2="","",'D5'!Уч2)</f>
        <v/>
      </c>
      <c r="K50" s="58" t="str">
        <f t="shared" si="0"/>
        <v>-</v>
      </c>
      <c r="L50" s="133" t="str">
        <f>IF('D5'!Уч4="","",'D5'!Уч4)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IF('D5'!Уч5="","",'D5'!Уч5)</f>
        <v/>
      </c>
      <c r="K51" s="62" t="str">
        <f t="shared" si="0"/>
        <v>-</v>
      </c>
      <c r="L51" s="136" t="str">
        <f>IF('D5'!Уч7="","",'D5'!Уч7)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IF('D5'!Уч6="","",'D5'!Уч6)</f>
        <v/>
      </c>
      <c r="K52" s="66" t="str">
        <f t="shared" si="0"/>
        <v>-</v>
      </c>
      <c r="L52" s="121" t="str">
        <f>IF('D5'!Уч8="","",'D5'!Уч8)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IF('D5'!Уч4="","",'D5'!Уч4)</f>
        <v/>
      </c>
      <c r="K53" s="53" t="str">
        <f t="shared" si="0"/>
        <v>-</v>
      </c>
      <c r="L53" s="124" t="str">
        <f>IF('D5'!Уч1="","",'D5'!Уч1)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IF('D5'!Уч3="","",'D5'!Уч3)</f>
        <v/>
      </c>
      <c r="K54" s="58" t="str">
        <f t="shared" si="0"/>
        <v>-</v>
      </c>
      <c r="L54" s="133" t="str">
        <f>IF('D5'!Уч2="","",'D5'!Уч2)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IF('D5'!Уч7="","",'D5'!Уч7)</f>
        <v/>
      </c>
      <c r="K55" s="62" t="str">
        <f t="shared" si="0"/>
        <v>-</v>
      </c>
      <c r="L55" s="136" t="str">
        <f>IF('D5'!Уч6="","",'D5'!Уч6)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IF('D5'!Уч8="","",'D5'!Уч8)</f>
        <v/>
      </c>
      <c r="K56" s="66" t="str">
        <f t="shared" si="0"/>
        <v>-</v>
      </c>
      <c r="L56" s="121" t="str">
        <f>IF('D5'!Уч5="","",'D5'!Уч5)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IF('D5'!Уч1="","",'D5'!Уч1)</f>
        <v/>
      </c>
      <c r="K57" s="53" t="str">
        <f t="shared" si="0"/>
        <v>-</v>
      </c>
      <c r="L57" s="124" t="str">
        <f>IF('D5'!Уч2="","",'D5'!Уч2)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IF('D5'!Уч3="","",'D5'!Уч3)</f>
        <v/>
      </c>
      <c r="K58" s="58" t="str">
        <f t="shared" si="0"/>
        <v>-</v>
      </c>
      <c r="L58" s="133" t="str">
        <f>IF('D5'!Уч4="","",'D5'!Уч4)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IF('D5'!Уч5="","",'D5'!Уч5)</f>
        <v/>
      </c>
      <c r="K59" s="62" t="str">
        <f t="shared" si="0"/>
        <v>-</v>
      </c>
      <c r="L59" s="136" t="str">
        <f>IF('D5'!Уч6="","",'D5'!Уч6)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IF('D5'!Уч7="","",'D5'!Уч7)</f>
        <v/>
      </c>
      <c r="K60" s="66" t="str">
        <f t="shared" si="0"/>
        <v>-</v>
      </c>
      <c r="L60" s="121" t="str">
        <f>IF('D5'!Уч8="","",'D5'!Уч8)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358" priority="5">
      <formula>$S$35="сыграна"</formula>
    </cfRule>
  </conditionalFormatting>
  <conditionalFormatting sqref="I36:Q36">
    <cfRule type="expression" dxfId="1357" priority="6">
      <formula>$S$36="сыграна"</formula>
    </cfRule>
  </conditionalFormatting>
  <conditionalFormatting sqref="I37:Q37">
    <cfRule type="expression" dxfId="1356" priority="7">
      <formula>$S$37="сыграна"</formula>
    </cfRule>
  </conditionalFormatting>
  <conditionalFormatting sqref="I38:Q38">
    <cfRule type="expression" dxfId="1355" priority="8">
      <formula>$S$38="сыграна"</formula>
    </cfRule>
  </conditionalFormatting>
  <conditionalFormatting sqref="I39:Q39">
    <cfRule type="expression" dxfId="1354" priority="9">
      <formula>$S$39="сыграна"</formula>
    </cfRule>
  </conditionalFormatting>
  <conditionalFormatting sqref="I40:Q40">
    <cfRule type="expression" dxfId="1353" priority="10">
      <formula>$S$40="сыграна"</formula>
    </cfRule>
  </conditionalFormatting>
  <conditionalFormatting sqref="I41:Q41">
    <cfRule type="expression" dxfId="1352" priority="11">
      <formula>$S$41="сыграна"</formula>
    </cfRule>
  </conditionalFormatting>
  <conditionalFormatting sqref="I42:Q42">
    <cfRule type="expression" dxfId="1351" priority="12">
      <formula>$S$42="сыграна"</formula>
    </cfRule>
  </conditionalFormatting>
  <conditionalFormatting sqref="I43:Q43">
    <cfRule type="expression" dxfId="1350" priority="13">
      <formula>$S$43="сыграна"</formula>
    </cfRule>
  </conditionalFormatting>
  <conditionalFormatting sqref="I46:Q46">
    <cfRule type="expression" dxfId="1349" priority="16">
      <formula>$S$46="сыграна"</formula>
    </cfRule>
  </conditionalFormatting>
  <conditionalFormatting sqref="I47:Q47">
    <cfRule type="expression" dxfId="1348" priority="17">
      <formula>$S$47="сыграна"</formula>
    </cfRule>
  </conditionalFormatting>
  <conditionalFormatting sqref="I48:Q48">
    <cfRule type="expression" dxfId="1347" priority="18">
      <formula>$S$48="сыграна"</formula>
    </cfRule>
  </conditionalFormatting>
  <conditionalFormatting sqref="I49:Q49">
    <cfRule type="expression" dxfId="1346" priority="19">
      <formula>$S$49="сыграна"</formula>
    </cfRule>
  </conditionalFormatting>
  <conditionalFormatting sqref="I50:Q50">
    <cfRule type="expression" dxfId="1345" priority="20">
      <formula>$S$50="сыграна"</formula>
    </cfRule>
  </conditionalFormatting>
  <conditionalFormatting sqref="I51:Q51">
    <cfRule type="expression" dxfId="1344" priority="21">
      <formula>$S$51="сыграна"</formula>
    </cfRule>
  </conditionalFormatting>
  <conditionalFormatting sqref="I52:Q52">
    <cfRule type="expression" dxfId="1343" priority="22">
      <formula>$S$52="сыграна"</formula>
    </cfRule>
  </conditionalFormatting>
  <conditionalFormatting sqref="I53:Q53">
    <cfRule type="expression" dxfId="1342" priority="23">
      <formula>$S$53="сыграна"</formula>
    </cfRule>
  </conditionalFormatting>
  <conditionalFormatting sqref="I54:Q54">
    <cfRule type="expression" dxfId="1341" priority="24">
      <formula>$S$54="сыграна"</formula>
    </cfRule>
  </conditionalFormatting>
  <conditionalFormatting sqref="I55:Q55">
    <cfRule type="expression" dxfId="1340" priority="25">
      <formula>$S$55="сыграна"</formula>
    </cfRule>
  </conditionalFormatting>
  <conditionalFormatting sqref="I33:R33 P10:P12 L22:L24">
    <cfRule type="expression" dxfId="1339" priority="30">
      <formula>$S$33="встреча играется"</formula>
    </cfRule>
  </conditionalFormatting>
  <conditionalFormatting sqref="I33:R33">
    <cfRule type="expression" dxfId="1338" priority="3">
      <formula>$S$33="сыграна"</formula>
    </cfRule>
  </conditionalFormatting>
  <conditionalFormatting sqref="I34:R34 O13:O15 M19:M21">
    <cfRule type="expression" dxfId="1337" priority="31">
      <formula>$S$34="встреча играется"</formula>
    </cfRule>
  </conditionalFormatting>
  <conditionalFormatting sqref="I34:R34">
    <cfRule type="expression" dxfId="1336" priority="4">
      <formula>$S$34="сыграна"</formula>
    </cfRule>
  </conditionalFormatting>
  <conditionalFormatting sqref="I35:R35 Q7:Q9 K25:K27">
    <cfRule type="expression" dxfId="1335" priority="32">
      <formula>$S$35="встреча играется"</formula>
    </cfRule>
  </conditionalFormatting>
  <conditionalFormatting sqref="I36:R36 R16:R18 N28:N30">
    <cfRule type="expression" dxfId="1334" priority="33">
      <formula>$S$36="встреча играется"</formula>
    </cfRule>
  </conditionalFormatting>
  <conditionalFormatting sqref="I37:R37 O10:O12 L19:L21">
    <cfRule type="expression" dxfId="1333" priority="34">
      <formula>$S$37="встреча играется"</formula>
    </cfRule>
  </conditionalFormatting>
  <conditionalFormatting sqref="I38:R38 P7:P9 K22:K24">
    <cfRule type="expression" dxfId="1332" priority="35">
      <formula>$S$38="встреча играется"</formula>
    </cfRule>
  </conditionalFormatting>
  <conditionalFormatting sqref="I39:R39 R13:R15 M28:M30">
    <cfRule type="expression" dxfId="1331" priority="36">
      <formula>$S$39="встреча играется"</formula>
    </cfRule>
  </conditionalFormatting>
  <conditionalFormatting sqref="I40:R40 Q16:Q18 N25:N27">
    <cfRule type="expression" dxfId="1330" priority="37">
      <formula>$S$40="встреча играется"</formula>
    </cfRule>
  </conditionalFormatting>
  <conditionalFormatting sqref="I41:R41 O7:O9 K19:K21">
    <cfRule type="expression" dxfId="1329" priority="38">
      <formula>$S$41="встреча играется"</formula>
    </cfRule>
  </conditionalFormatting>
  <conditionalFormatting sqref="I42:R42 R10:R12 L28:L30">
    <cfRule type="expression" dxfId="1328" priority="39">
      <formula>$S$42="встреча играется"</formula>
    </cfRule>
  </conditionalFormatting>
  <conditionalFormatting sqref="I43:R43 P16:P18 N22:N24">
    <cfRule type="expression" dxfId="1327" priority="40">
      <formula>$S$43="встреча играется"</formula>
    </cfRule>
  </conditionalFormatting>
  <conditionalFormatting sqref="I44:R44 Q13:Q15 M25:M27">
    <cfRule type="expression" dxfId="1326" priority="41">
      <formula>$S$44="встреча играется"</formula>
    </cfRule>
  </conditionalFormatting>
  <conditionalFormatting sqref="I44:R44">
    <cfRule type="expression" dxfId="1325" priority="14">
      <formula>$S$44="сыграна"</formula>
    </cfRule>
  </conditionalFormatting>
  <conditionalFormatting sqref="I45:R45 R7:R9 K28:K30">
    <cfRule type="expression" dxfId="1324" priority="42">
      <formula>$S$45="встреча играется"</formula>
    </cfRule>
  </conditionalFormatting>
  <conditionalFormatting sqref="I45:R45">
    <cfRule type="expression" dxfId="1323" priority="15">
      <formula>$S$45="сыграна"</formula>
    </cfRule>
  </conditionalFormatting>
  <conditionalFormatting sqref="I46:R46 O16:O18 N19:N21">
    <cfRule type="expression" dxfId="1322" priority="43">
      <formula>$S$46="встреча играется"</formula>
    </cfRule>
  </conditionalFormatting>
  <conditionalFormatting sqref="I47:R47 Q10:Q12 L25:L27">
    <cfRule type="expression" dxfId="1321" priority="44">
      <formula>$S$47="встреча играется"</formula>
    </cfRule>
  </conditionalFormatting>
  <conditionalFormatting sqref="I48:R48 P13:P15 M22:M24">
    <cfRule type="expression" dxfId="1320" priority="45">
      <formula>$S$48="встреча играется"</formula>
    </cfRule>
  </conditionalFormatting>
  <conditionalFormatting sqref="I49:R49 M7:M9 K13:K15">
    <cfRule type="expression" dxfId="1319" priority="46">
      <formula>$S$49="встреча играется"</formula>
    </cfRule>
  </conditionalFormatting>
  <conditionalFormatting sqref="I50:R50 N10:N12 L16:L18">
    <cfRule type="expression" dxfId="1318" priority="47">
      <formula>$S$50="встреча играется"</formula>
    </cfRule>
  </conditionalFormatting>
  <conditionalFormatting sqref="I51:R51 Q19:Q21 O25:O27">
    <cfRule type="expression" dxfId="1317" priority="48">
      <formula>$S$51="встреча играется"</formula>
    </cfRule>
  </conditionalFormatting>
  <conditionalFormatting sqref="I52:R52 R22:R24 P28:P30">
    <cfRule type="expression" dxfId="1316" priority="49">
      <formula>$S$52="встреча играется"</formula>
    </cfRule>
  </conditionalFormatting>
  <conditionalFormatting sqref="I53:R53 N7:N9 K16:K18">
    <cfRule type="expression" dxfId="1315" priority="50">
      <formula>$S$53="встреча играется"</formula>
    </cfRule>
  </conditionalFormatting>
  <conditionalFormatting sqref="I54:R54 M10:M12 L13:L15">
    <cfRule type="expression" dxfId="1314" priority="51">
      <formula>$S$54="встреча играется"</formula>
    </cfRule>
  </conditionalFormatting>
  <conditionalFormatting sqref="I55:R55 Q22:Q24 P25:P27">
    <cfRule type="expression" dxfId="1313" priority="26">
      <formula>$S$55="встреча играется"</formula>
    </cfRule>
  </conditionalFormatting>
  <conditionalFormatting sqref="I56:R56 R19:R21 O28:O30">
    <cfRule type="expression" dxfId="1312" priority="52">
      <formula>$S$56="встреча играется"</formula>
    </cfRule>
  </conditionalFormatting>
  <conditionalFormatting sqref="I56:R56">
    <cfRule type="expression" dxfId="1311" priority="2">
      <formula>$S$56="сыграна"</formula>
    </cfRule>
  </conditionalFormatting>
  <conditionalFormatting sqref="I57:R57 L7:L9 K10:K12">
    <cfRule type="expression" dxfId="1310" priority="53">
      <formula>$S$57="встреча играется"</formula>
    </cfRule>
  </conditionalFormatting>
  <conditionalFormatting sqref="I57:R57">
    <cfRule type="expression" dxfId="1309" priority="1">
      <formula>$S$57="сыграна"</formula>
    </cfRule>
  </conditionalFormatting>
  <conditionalFormatting sqref="I58:R58 N13:N15 M16:M18">
    <cfRule type="expression" dxfId="1308" priority="54">
      <formula>$S$58="встреча играется"</formula>
    </cfRule>
  </conditionalFormatting>
  <conditionalFormatting sqref="I58:R58">
    <cfRule type="expression" dxfId="1307" priority="27">
      <formula>$S$58="сыграна"</formula>
    </cfRule>
  </conditionalFormatting>
  <conditionalFormatting sqref="I59:R59 P19:P21 O22:O24">
    <cfRule type="expression" dxfId="1306" priority="55">
      <formula>$S$59="встреча играется"</formula>
    </cfRule>
  </conditionalFormatting>
  <conditionalFormatting sqref="I59:R59">
    <cfRule type="expression" dxfId="1305" priority="28">
      <formula>$S$59="сыграна"</formula>
    </cfRule>
  </conditionalFormatting>
  <conditionalFormatting sqref="I60:R60 R25:R27 Q28:Q30">
    <cfRule type="expression" dxfId="1304" priority="56">
      <formula>$S$60="встреча играется"</formula>
    </cfRule>
  </conditionalFormatting>
  <conditionalFormatting sqref="I60:R60">
    <cfRule type="expression" dxfId="1303" priority="29">
      <formula>$S$60="сыграна"</formula>
    </cfRule>
  </conditionalFormatting>
  <dataValidations count="1">
    <dataValidation type="list" allowBlank="1" sqref="P33:P60" xr:uid="{00000000-0002-0000-2700-000000000000}">
      <formula1>'D5'!Список_счета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IF('D6'!Уч2="","",'D6'!Уч2)</f>
        <v/>
      </c>
      <c r="K33" s="53" t="str">
        <f t="shared" ref="K33:K60" si="0">"-"</f>
        <v>-</v>
      </c>
      <c r="L33" s="124" t="str">
        <f>IF('D6'!Уч6="","",'D6'!Уч6)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IF('D6'!Уч3="","",'D6'!Уч3)</f>
        <v/>
      </c>
      <c r="K34" s="58" t="str">
        <f t="shared" si="0"/>
        <v>-</v>
      </c>
      <c r="L34" s="133" t="str">
        <f>IF('D6'!Уч5="","",'D6'!Уч5)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IF('D6'!Уч1="","",'D6'!Уч1)</f>
        <v/>
      </c>
      <c r="K35" s="62" t="str">
        <f t="shared" si="0"/>
        <v>-</v>
      </c>
      <c r="L35" s="136" t="str">
        <f>IF('D6'!Уч7="","",'D6'!Уч7)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IF('D6'!Уч4="","",'D6'!Уч4)</f>
        <v/>
      </c>
      <c r="K36" s="66" t="str">
        <f t="shared" si="0"/>
        <v>-</v>
      </c>
      <c r="L36" s="121" t="str">
        <f>IF('D6'!Уч8="","",'D6'!Уч8)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IF('D6'!Уч5="","",'D6'!Уч5)</f>
        <v/>
      </c>
      <c r="K37" s="53" t="str">
        <f t="shared" si="0"/>
        <v>-</v>
      </c>
      <c r="L37" s="124" t="str">
        <f>IF('D6'!Уч2="","",'D6'!Уч2)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IF('D6'!Уч6="","",'D6'!Уч6)</f>
        <v/>
      </c>
      <c r="K38" s="58" t="str">
        <f t="shared" si="0"/>
        <v>-</v>
      </c>
      <c r="L38" s="133" t="str">
        <f>IF('D6'!Уч1="","",'D6'!Уч1)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IF('D6'!Уч8="","",'D6'!Уч8)</f>
        <v/>
      </c>
      <c r="K39" s="62" t="str">
        <f t="shared" si="0"/>
        <v>-</v>
      </c>
      <c r="L39" s="136" t="str">
        <f>IF('D6'!Уч3="","",'D6'!Уч3)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IF('D6'!Уч7="","",'D6'!Уч7)</f>
        <v/>
      </c>
      <c r="K40" s="66" t="str">
        <f t="shared" si="0"/>
        <v>-</v>
      </c>
      <c r="L40" s="121" t="str">
        <f>IF('D6'!Уч4="","",'D6'!Уч4)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IF('D6'!Уч1="","",'D6'!Уч1)</f>
        <v/>
      </c>
      <c r="K41" s="53" t="str">
        <f t="shared" si="0"/>
        <v>-</v>
      </c>
      <c r="L41" s="124" t="str">
        <f>IF('D6'!Уч5="","",'D6'!Уч5)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IF('D6'!Уч2="","",'D6'!Уч2)</f>
        <v/>
      </c>
      <c r="K42" s="58" t="str">
        <f t="shared" si="0"/>
        <v>-</v>
      </c>
      <c r="L42" s="133" t="str">
        <f>IF('D6'!Уч8="","",'D6'!Уч8)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IF('D6'!Уч4="","",'D6'!Уч4)</f>
        <v/>
      </c>
      <c r="K43" s="62" t="str">
        <f t="shared" si="0"/>
        <v>-</v>
      </c>
      <c r="L43" s="136" t="str">
        <f>IF('D6'!Уч6="","",'D6'!Уч6)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IF('D6'!Уч3="","",'D6'!Уч3)</f>
        <v/>
      </c>
      <c r="K44" s="66" t="str">
        <f t="shared" si="0"/>
        <v>-</v>
      </c>
      <c r="L44" s="121" t="str">
        <f>IF('D6'!Уч7="","",'D6'!Уч7)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IF('D6'!Уч8="","",'D6'!Уч8)</f>
        <v/>
      </c>
      <c r="K45" s="53" t="str">
        <f t="shared" si="0"/>
        <v>-</v>
      </c>
      <c r="L45" s="124" t="str">
        <f>IF('D6'!Уч1="","",'D6'!Уч1)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IF('D6'!Уч5="","",'D6'!Уч5)</f>
        <v/>
      </c>
      <c r="K46" s="58" t="str">
        <f t="shared" si="0"/>
        <v>-</v>
      </c>
      <c r="L46" s="133" t="str">
        <f>IF('D6'!Уч4="","",'D6'!Уч4)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IF('D6'!Уч7="","",'D6'!Уч7)</f>
        <v/>
      </c>
      <c r="K47" s="62" t="str">
        <f t="shared" si="0"/>
        <v>-</v>
      </c>
      <c r="L47" s="136" t="str">
        <f>IF('D6'!Уч2="","",'D6'!Уч2)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IF('D6'!Уч6="","",'D6'!Уч6)</f>
        <v/>
      </c>
      <c r="K48" s="66" t="str">
        <f t="shared" si="0"/>
        <v>-</v>
      </c>
      <c r="L48" s="121" t="str">
        <f>IF('D6'!Уч3="","",'D6'!Уч3)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IF('D6'!Уч1="","",'D6'!Уч1)</f>
        <v/>
      </c>
      <c r="K49" s="53" t="str">
        <f t="shared" si="0"/>
        <v>-</v>
      </c>
      <c r="L49" s="124" t="str">
        <f>IF('D6'!Уч3="","",'D6'!Уч3)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IF('D6'!Уч2="","",'D6'!Уч2)</f>
        <v/>
      </c>
      <c r="K50" s="58" t="str">
        <f t="shared" si="0"/>
        <v>-</v>
      </c>
      <c r="L50" s="133" t="str">
        <f>IF('D6'!Уч4="","",'D6'!Уч4)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IF('D6'!Уч5="","",'D6'!Уч5)</f>
        <v/>
      </c>
      <c r="K51" s="62" t="str">
        <f t="shared" si="0"/>
        <v>-</v>
      </c>
      <c r="L51" s="136" t="str">
        <f>IF('D6'!Уч7="","",'D6'!Уч7)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IF('D6'!Уч6="","",'D6'!Уч6)</f>
        <v/>
      </c>
      <c r="K52" s="66" t="str">
        <f t="shared" si="0"/>
        <v>-</v>
      </c>
      <c r="L52" s="121" t="str">
        <f>IF('D6'!Уч8="","",'D6'!Уч8)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IF('D6'!Уч4="","",'D6'!Уч4)</f>
        <v/>
      </c>
      <c r="K53" s="53" t="str">
        <f t="shared" si="0"/>
        <v>-</v>
      </c>
      <c r="L53" s="124" t="str">
        <f>IF('D6'!Уч1="","",'D6'!Уч1)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IF('D6'!Уч3="","",'D6'!Уч3)</f>
        <v/>
      </c>
      <c r="K54" s="58" t="str">
        <f t="shared" si="0"/>
        <v>-</v>
      </c>
      <c r="L54" s="133" t="str">
        <f>IF('D6'!Уч2="","",'D6'!Уч2)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IF('D6'!Уч7="","",'D6'!Уч7)</f>
        <v/>
      </c>
      <c r="K55" s="62" t="str">
        <f t="shared" si="0"/>
        <v>-</v>
      </c>
      <c r="L55" s="136" t="str">
        <f>IF('D6'!Уч6="","",'D6'!Уч6)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IF('D6'!Уч8="","",'D6'!Уч8)</f>
        <v/>
      </c>
      <c r="K56" s="66" t="str">
        <f t="shared" si="0"/>
        <v>-</v>
      </c>
      <c r="L56" s="121" t="str">
        <f>IF('D6'!Уч5="","",'D6'!Уч5)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IF('D6'!Уч1="","",'D6'!Уч1)</f>
        <v/>
      </c>
      <c r="K57" s="53" t="str">
        <f t="shared" si="0"/>
        <v>-</v>
      </c>
      <c r="L57" s="124" t="str">
        <f>IF('D6'!Уч2="","",'D6'!Уч2)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IF('D6'!Уч3="","",'D6'!Уч3)</f>
        <v/>
      </c>
      <c r="K58" s="58" t="str">
        <f t="shared" si="0"/>
        <v>-</v>
      </c>
      <c r="L58" s="133" t="str">
        <f>IF('D6'!Уч4="","",'D6'!Уч4)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IF('D6'!Уч5="","",'D6'!Уч5)</f>
        <v/>
      </c>
      <c r="K59" s="62" t="str">
        <f t="shared" si="0"/>
        <v>-</v>
      </c>
      <c r="L59" s="136" t="str">
        <f>IF('D6'!Уч6="","",'D6'!Уч6)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IF('D6'!Уч7="","",'D6'!Уч7)</f>
        <v/>
      </c>
      <c r="K60" s="66" t="str">
        <f t="shared" si="0"/>
        <v>-</v>
      </c>
      <c r="L60" s="121" t="str">
        <f>IF('D6'!Уч8="","",'D6'!Уч8)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302" priority="5">
      <formula>$S$35="сыграна"</formula>
    </cfRule>
  </conditionalFormatting>
  <conditionalFormatting sqref="I36:Q36">
    <cfRule type="expression" dxfId="1301" priority="6">
      <formula>$S$36="сыграна"</formula>
    </cfRule>
  </conditionalFormatting>
  <conditionalFormatting sqref="I37:Q37">
    <cfRule type="expression" dxfId="1300" priority="7">
      <formula>$S$37="сыграна"</formula>
    </cfRule>
  </conditionalFormatting>
  <conditionalFormatting sqref="I38:Q38">
    <cfRule type="expression" dxfId="1299" priority="8">
      <formula>$S$38="сыграна"</formula>
    </cfRule>
  </conditionalFormatting>
  <conditionalFormatting sqref="I39:Q39">
    <cfRule type="expression" dxfId="1298" priority="9">
      <formula>$S$39="сыграна"</formula>
    </cfRule>
  </conditionalFormatting>
  <conditionalFormatting sqref="I40:Q40">
    <cfRule type="expression" dxfId="1297" priority="10">
      <formula>$S$40="сыграна"</formula>
    </cfRule>
  </conditionalFormatting>
  <conditionalFormatting sqref="I41:Q41">
    <cfRule type="expression" dxfId="1296" priority="11">
      <formula>$S$41="сыграна"</formula>
    </cfRule>
  </conditionalFormatting>
  <conditionalFormatting sqref="I42:Q42">
    <cfRule type="expression" dxfId="1295" priority="12">
      <formula>$S$42="сыграна"</formula>
    </cfRule>
  </conditionalFormatting>
  <conditionalFormatting sqref="I43:Q43">
    <cfRule type="expression" dxfId="1294" priority="13">
      <formula>$S$43="сыграна"</formula>
    </cfRule>
  </conditionalFormatting>
  <conditionalFormatting sqref="I46:Q46">
    <cfRule type="expression" dxfId="1293" priority="16">
      <formula>$S$46="сыграна"</formula>
    </cfRule>
  </conditionalFormatting>
  <conditionalFormatting sqref="I47:Q47">
    <cfRule type="expression" dxfId="1292" priority="17">
      <formula>$S$47="сыграна"</formula>
    </cfRule>
  </conditionalFormatting>
  <conditionalFormatting sqref="I48:Q48">
    <cfRule type="expression" dxfId="1291" priority="18">
      <formula>$S$48="сыграна"</formula>
    </cfRule>
  </conditionalFormatting>
  <conditionalFormatting sqref="I49:Q49">
    <cfRule type="expression" dxfId="1290" priority="19">
      <formula>$S$49="сыграна"</formula>
    </cfRule>
  </conditionalFormatting>
  <conditionalFormatting sqref="I50:Q50">
    <cfRule type="expression" dxfId="1289" priority="20">
      <formula>$S$50="сыграна"</formula>
    </cfRule>
  </conditionalFormatting>
  <conditionalFormatting sqref="I51:Q51">
    <cfRule type="expression" dxfId="1288" priority="21">
      <formula>$S$51="сыграна"</formula>
    </cfRule>
  </conditionalFormatting>
  <conditionalFormatting sqref="I52:Q52">
    <cfRule type="expression" dxfId="1287" priority="22">
      <formula>$S$52="сыграна"</formula>
    </cfRule>
  </conditionalFormatting>
  <conditionalFormatting sqref="I53:Q53">
    <cfRule type="expression" dxfId="1286" priority="23">
      <formula>$S$53="сыграна"</formula>
    </cfRule>
  </conditionalFormatting>
  <conditionalFormatting sqref="I54:Q54">
    <cfRule type="expression" dxfId="1285" priority="24">
      <formula>$S$54="сыграна"</formula>
    </cfRule>
  </conditionalFormatting>
  <conditionalFormatting sqref="I55:Q55">
    <cfRule type="expression" dxfId="1284" priority="25">
      <formula>$S$55="сыграна"</formula>
    </cfRule>
  </conditionalFormatting>
  <conditionalFormatting sqref="I33:R33 P10:P12 L22:L24">
    <cfRule type="expression" dxfId="1283" priority="30">
      <formula>$S$33="встреча играется"</formula>
    </cfRule>
  </conditionalFormatting>
  <conditionalFormatting sqref="I33:R33">
    <cfRule type="expression" dxfId="1282" priority="3">
      <formula>$S$33="сыграна"</formula>
    </cfRule>
  </conditionalFormatting>
  <conditionalFormatting sqref="I34:R34 O13:O15 M19:M21">
    <cfRule type="expression" dxfId="1281" priority="31">
      <formula>$S$34="встреча играется"</formula>
    </cfRule>
  </conditionalFormatting>
  <conditionalFormatting sqref="I34:R34">
    <cfRule type="expression" dxfId="1280" priority="4">
      <formula>$S$34="сыграна"</formula>
    </cfRule>
  </conditionalFormatting>
  <conditionalFormatting sqref="I35:R35 Q7:Q9 K25:K27">
    <cfRule type="expression" dxfId="1279" priority="32">
      <formula>$S$35="встреча играется"</formula>
    </cfRule>
  </conditionalFormatting>
  <conditionalFormatting sqref="I36:R36 R16:R18 N28:N30">
    <cfRule type="expression" dxfId="1278" priority="33">
      <formula>$S$36="встреча играется"</formula>
    </cfRule>
  </conditionalFormatting>
  <conditionalFormatting sqref="I37:R37 O10:O12 L19:L21">
    <cfRule type="expression" dxfId="1277" priority="34">
      <formula>$S$37="встреча играется"</formula>
    </cfRule>
  </conditionalFormatting>
  <conditionalFormatting sqref="I38:R38 P7:P9 K22:K24">
    <cfRule type="expression" dxfId="1276" priority="35">
      <formula>$S$38="встреча играется"</formula>
    </cfRule>
  </conditionalFormatting>
  <conditionalFormatting sqref="I39:R39 R13:R15 M28:M30">
    <cfRule type="expression" dxfId="1275" priority="36">
      <formula>$S$39="встреча играется"</formula>
    </cfRule>
  </conditionalFormatting>
  <conditionalFormatting sqref="I40:R40 Q16:Q18 N25:N27">
    <cfRule type="expression" dxfId="1274" priority="37">
      <formula>$S$40="встреча играется"</formula>
    </cfRule>
  </conditionalFormatting>
  <conditionalFormatting sqref="I41:R41 O7:O9 K19:K21">
    <cfRule type="expression" dxfId="1273" priority="38">
      <formula>$S$41="встреча играется"</formula>
    </cfRule>
  </conditionalFormatting>
  <conditionalFormatting sqref="I42:R42 R10:R12 L28:L30">
    <cfRule type="expression" dxfId="1272" priority="39">
      <formula>$S$42="встреча играется"</formula>
    </cfRule>
  </conditionalFormatting>
  <conditionalFormatting sqref="I43:R43 P16:P18 N22:N24">
    <cfRule type="expression" dxfId="1271" priority="40">
      <formula>$S$43="встреча играется"</formula>
    </cfRule>
  </conditionalFormatting>
  <conditionalFormatting sqref="I44:R44 Q13:Q15 M25:M27">
    <cfRule type="expression" dxfId="1270" priority="41">
      <formula>$S$44="встреча играется"</formula>
    </cfRule>
  </conditionalFormatting>
  <conditionalFormatting sqref="I44:R44">
    <cfRule type="expression" dxfId="1269" priority="14">
      <formula>$S$44="сыграна"</formula>
    </cfRule>
  </conditionalFormatting>
  <conditionalFormatting sqref="I45:R45 R7:R9 K28:K30">
    <cfRule type="expression" dxfId="1268" priority="42">
      <formula>$S$45="встреча играется"</formula>
    </cfRule>
  </conditionalFormatting>
  <conditionalFormatting sqref="I45:R45">
    <cfRule type="expression" dxfId="1267" priority="15">
      <formula>$S$45="сыграна"</formula>
    </cfRule>
  </conditionalFormatting>
  <conditionalFormatting sqref="I46:R46 O16:O18 N19:N21">
    <cfRule type="expression" dxfId="1266" priority="43">
      <formula>$S$46="встреча играется"</formula>
    </cfRule>
  </conditionalFormatting>
  <conditionalFormatting sqref="I47:R47 Q10:Q12 L25:L27">
    <cfRule type="expression" dxfId="1265" priority="44">
      <formula>$S$47="встреча играется"</formula>
    </cfRule>
  </conditionalFormatting>
  <conditionalFormatting sqref="I48:R48 P13:P15 M22:M24">
    <cfRule type="expression" dxfId="1264" priority="45">
      <formula>$S$48="встреча играется"</formula>
    </cfRule>
  </conditionalFormatting>
  <conditionalFormatting sqref="I49:R49 M7:M9 K13:K15">
    <cfRule type="expression" dxfId="1263" priority="46">
      <formula>$S$49="встреча играется"</formula>
    </cfRule>
  </conditionalFormatting>
  <conditionalFormatting sqref="I50:R50 N10:N12 L16:L18">
    <cfRule type="expression" dxfId="1262" priority="47">
      <formula>$S$50="встреча играется"</formula>
    </cfRule>
  </conditionalFormatting>
  <conditionalFormatting sqref="I51:R51 Q19:Q21 O25:O27">
    <cfRule type="expression" dxfId="1261" priority="48">
      <formula>$S$51="встреча играется"</formula>
    </cfRule>
  </conditionalFormatting>
  <conditionalFormatting sqref="I52:R52 R22:R24 P28:P30">
    <cfRule type="expression" dxfId="1260" priority="49">
      <formula>$S$52="встреча играется"</formula>
    </cfRule>
  </conditionalFormatting>
  <conditionalFormatting sqref="I53:R53 N7:N9 K16:K18">
    <cfRule type="expression" dxfId="1259" priority="50">
      <formula>$S$53="встреча играется"</formula>
    </cfRule>
  </conditionalFormatting>
  <conditionalFormatting sqref="I54:R54 M10:M12 L13:L15">
    <cfRule type="expression" dxfId="1258" priority="51">
      <formula>$S$54="встреча играется"</formula>
    </cfRule>
  </conditionalFormatting>
  <conditionalFormatting sqref="I55:R55 Q22:Q24 P25:P27">
    <cfRule type="expression" dxfId="1257" priority="26">
      <formula>$S$55="встреча играется"</formula>
    </cfRule>
  </conditionalFormatting>
  <conditionalFormatting sqref="I56:R56 R19:R21 O28:O30">
    <cfRule type="expression" dxfId="1256" priority="52">
      <formula>$S$56="встреча играется"</formula>
    </cfRule>
  </conditionalFormatting>
  <conditionalFormatting sqref="I56:R56">
    <cfRule type="expression" dxfId="1255" priority="2">
      <formula>$S$56="сыграна"</formula>
    </cfRule>
  </conditionalFormatting>
  <conditionalFormatting sqref="I57:R57 L7:L9 K10:K12">
    <cfRule type="expression" dxfId="1254" priority="53">
      <formula>$S$57="встреча играется"</formula>
    </cfRule>
  </conditionalFormatting>
  <conditionalFormatting sqref="I57:R57">
    <cfRule type="expression" dxfId="1253" priority="1">
      <formula>$S$57="сыграна"</formula>
    </cfRule>
  </conditionalFormatting>
  <conditionalFormatting sqref="I58:R58 N13:N15 M16:M18">
    <cfRule type="expression" dxfId="1252" priority="54">
      <formula>$S$58="встреча играется"</formula>
    </cfRule>
  </conditionalFormatting>
  <conditionalFormatting sqref="I58:R58">
    <cfRule type="expression" dxfId="1251" priority="27">
      <formula>$S$58="сыграна"</formula>
    </cfRule>
  </conditionalFormatting>
  <conditionalFormatting sqref="I59:R59 P19:P21 O22:O24">
    <cfRule type="expression" dxfId="1250" priority="55">
      <formula>$S$59="встреча играется"</formula>
    </cfRule>
  </conditionalFormatting>
  <conditionalFormatting sqref="I59:R59">
    <cfRule type="expression" dxfId="1249" priority="28">
      <formula>$S$59="сыграна"</formula>
    </cfRule>
  </conditionalFormatting>
  <conditionalFormatting sqref="I60:R60 R25:R27 Q28:Q30">
    <cfRule type="expression" dxfId="1248" priority="56">
      <formula>$S$60="встреча играется"</formula>
    </cfRule>
  </conditionalFormatting>
  <conditionalFormatting sqref="I60:R60">
    <cfRule type="expression" dxfId="1247" priority="29">
      <formula>$S$60="сыграна"</formula>
    </cfRule>
  </conditionalFormatting>
  <dataValidations count="1">
    <dataValidation type="list" allowBlank="1" sqref="P33:P60" xr:uid="{00000000-0002-0000-2800-000000000000}">
      <formula1>'D6'!Список_счета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IF('D7'!Уч2="","",'D7'!Уч2)</f>
        <v/>
      </c>
      <c r="K33" s="53" t="str">
        <f t="shared" ref="K33:K60" si="0">"-"</f>
        <v>-</v>
      </c>
      <c r="L33" s="124" t="str">
        <f>IF('D7'!Уч6="","",'D7'!Уч6)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IF('D7'!Уч3="","",'D7'!Уч3)</f>
        <v/>
      </c>
      <c r="K34" s="58" t="str">
        <f t="shared" si="0"/>
        <v>-</v>
      </c>
      <c r="L34" s="133" t="str">
        <f>IF('D7'!Уч5="","",'D7'!Уч5)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IF('D7'!Уч1="","",'D7'!Уч1)</f>
        <v/>
      </c>
      <c r="K35" s="62" t="str">
        <f t="shared" si="0"/>
        <v>-</v>
      </c>
      <c r="L35" s="136" t="str">
        <f>IF('D7'!Уч7="","",'D7'!Уч7)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IF('D7'!Уч4="","",'D7'!Уч4)</f>
        <v/>
      </c>
      <c r="K36" s="66" t="str">
        <f t="shared" si="0"/>
        <v>-</v>
      </c>
      <c r="L36" s="121" t="str">
        <f>IF('D7'!Уч8="","",'D7'!Уч8)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IF('D7'!Уч5="","",'D7'!Уч5)</f>
        <v/>
      </c>
      <c r="K37" s="53" t="str">
        <f t="shared" si="0"/>
        <v>-</v>
      </c>
      <c r="L37" s="124" t="str">
        <f>IF('D7'!Уч2="","",'D7'!Уч2)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IF('D7'!Уч6="","",'D7'!Уч6)</f>
        <v/>
      </c>
      <c r="K38" s="58" t="str">
        <f t="shared" si="0"/>
        <v>-</v>
      </c>
      <c r="L38" s="133" t="str">
        <f>IF('D7'!Уч1="","",'D7'!Уч1)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IF('D7'!Уч8="","",'D7'!Уч8)</f>
        <v/>
      </c>
      <c r="K39" s="62" t="str">
        <f t="shared" si="0"/>
        <v>-</v>
      </c>
      <c r="L39" s="136" t="str">
        <f>IF('D7'!Уч3="","",'D7'!Уч3)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IF('D7'!Уч7="","",'D7'!Уч7)</f>
        <v/>
      </c>
      <c r="K40" s="66" t="str">
        <f t="shared" si="0"/>
        <v>-</v>
      </c>
      <c r="L40" s="121" t="str">
        <f>IF('D7'!Уч4="","",'D7'!Уч4)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IF('D7'!Уч1="","",'D7'!Уч1)</f>
        <v/>
      </c>
      <c r="K41" s="53" t="str">
        <f t="shared" si="0"/>
        <v>-</v>
      </c>
      <c r="L41" s="124" t="str">
        <f>IF('D7'!Уч5="","",'D7'!Уч5)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IF('D7'!Уч2="","",'D7'!Уч2)</f>
        <v/>
      </c>
      <c r="K42" s="58" t="str">
        <f t="shared" si="0"/>
        <v>-</v>
      </c>
      <c r="L42" s="133" t="str">
        <f>IF('D7'!Уч8="","",'D7'!Уч8)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IF('D7'!Уч4="","",'D7'!Уч4)</f>
        <v/>
      </c>
      <c r="K43" s="62" t="str">
        <f t="shared" si="0"/>
        <v>-</v>
      </c>
      <c r="L43" s="136" t="str">
        <f>IF('D7'!Уч6="","",'D7'!Уч6)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IF('D7'!Уч3="","",'D7'!Уч3)</f>
        <v/>
      </c>
      <c r="K44" s="66" t="str">
        <f t="shared" si="0"/>
        <v>-</v>
      </c>
      <c r="L44" s="121" t="str">
        <f>IF('D7'!Уч7="","",'D7'!Уч7)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IF('D7'!Уч8="","",'D7'!Уч8)</f>
        <v/>
      </c>
      <c r="K45" s="53" t="str">
        <f t="shared" si="0"/>
        <v>-</v>
      </c>
      <c r="L45" s="124" t="str">
        <f>IF('D7'!Уч1="","",'D7'!Уч1)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IF('D7'!Уч5="","",'D7'!Уч5)</f>
        <v/>
      </c>
      <c r="K46" s="58" t="str">
        <f t="shared" si="0"/>
        <v>-</v>
      </c>
      <c r="L46" s="133" t="str">
        <f>IF('D7'!Уч4="","",'D7'!Уч4)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IF('D7'!Уч7="","",'D7'!Уч7)</f>
        <v/>
      </c>
      <c r="K47" s="62" t="str">
        <f t="shared" si="0"/>
        <v>-</v>
      </c>
      <c r="L47" s="136" t="str">
        <f>IF('D7'!Уч2="","",'D7'!Уч2)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IF('D7'!Уч6="","",'D7'!Уч6)</f>
        <v/>
      </c>
      <c r="K48" s="66" t="str">
        <f t="shared" si="0"/>
        <v>-</v>
      </c>
      <c r="L48" s="121" t="str">
        <f>IF('D7'!Уч3="","",'D7'!Уч3)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IF('D7'!Уч1="","",'D7'!Уч1)</f>
        <v/>
      </c>
      <c r="K49" s="53" t="str">
        <f t="shared" si="0"/>
        <v>-</v>
      </c>
      <c r="L49" s="124" t="str">
        <f>IF('D7'!Уч3="","",'D7'!Уч3)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IF('D7'!Уч2="","",'D7'!Уч2)</f>
        <v/>
      </c>
      <c r="K50" s="58" t="str">
        <f t="shared" si="0"/>
        <v>-</v>
      </c>
      <c r="L50" s="133" t="str">
        <f>IF('D7'!Уч4="","",'D7'!Уч4)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IF('D7'!Уч5="","",'D7'!Уч5)</f>
        <v/>
      </c>
      <c r="K51" s="62" t="str">
        <f t="shared" si="0"/>
        <v>-</v>
      </c>
      <c r="L51" s="136" t="str">
        <f>IF('D7'!Уч7="","",'D7'!Уч7)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IF('D7'!Уч6="","",'D7'!Уч6)</f>
        <v/>
      </c>
      <c r="K52" s="66" t="str">
        <f t="shared" si="0"/>
        <v>-</v>
      </c>
      <c r="L52" s="121" t="str">
        <f>IF('D7'!Уч8="","",'D7'!Уч8)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IF('D7'!Уч4="","",'D7'!Уч4)</f>
        <v/>
      </c>
      <c r="K53" s="53" t="str">
        <f t="shared" si="0"/>
        <v>-</v>
      </c>
      <c r="L53" s="124" t="str">
        <f>IF('D7'!Уч1="","",'D7'!Уч1)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IF('D7'!Уч3="","",'D7'!Уч3)</f>
        <v/>
      </c>
      <c r="K54" s="58" t="str">
        <f t="shared" si="0"/>
        <v>-</v>
      </c>
      <c r="L54" s="133" t="str">
        <f>IF('D7'!Уч2="","",'D7'!Уч2)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IF('D7'!Уч7="","",'D7'!Уч7)</f>
        <v/>
      </c>
      <c r="K55" s="62" t="str">
        <f t="shared" si="0"/>
        <v>-</v>
      </c>
      <c r="L55" s="136" t="str">
        <f>IF('D7'!Уч6="","",'D7'!Уч6)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IF('D7'!Уч8="","",'D7'!Уч8)</f>
        <v/>
      </c>
      <c r="K56" s="66" t="str">
        <f t="shared" si="0"/>
        <v>-</v>
      </c>
      <c r="L56" s="121" t="str">
        <f>IF('D7'!Уч5="","",'D7'!Уч5)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IF('D7'!Уч1="","",'D7'!Уч1)</f>
        <v/>
      </c>
      <c r="K57" s="53" t="str">
        <f t="shared" si="0"/>
        <v>-</v>
      </c>
      <c r="L57" s="124" t="str">
        <f>IF('D7'!Уч2="","",'D7'!Уч2)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IF('D7'!Уч3="","",'D7'!Уч3)</f>
        <v/>
      </c>
      <c r="K58" s="58" t="str">
        <f t="shared" si="0"/>
        <v>-</v>
      </c>
      <c r="L58" s="133" t="str">
        <f>IF('D7'!Уч4="","",'D7'!Уч4)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IF('D7'!Уч5="","",'D7'!Уч5)</f>
        <v/>
      </c>
      <c r="K59" s="62" t="str">
        <f t="shared" si="0"/>
        <v>-</v>
      </c>
      <c r="L59" s="136" t="str">
        <f>IF('D7'!Уч6="","",'D7'!Уч6)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IF('D7'!Уч7="","",'D7'!Уч7)</f>
        <v/>
      </c>
      <c r="K60" s="66" t="str">
        <f t="shared" si="0"/>
        <v>-</v>
      </c>
      <c r="L60" s="121" t="str">
        <f>IF('D7'!Уч8="","",'D7'!Уч8)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246" priority="5">
      <formula>$S$35="сыграна"</formula>
    </cfRule>
  </conditionalFormatting>
  <conditionalFormatting sqref="I36:Q36">
    <cfRule type="expression" dxfId="1245" priority="6">
      <formula>$S$36="сыграна"</formula>
    </cfRule>
  </conditionalFormatting>
  <conditionalFormatting sqref="I37:Q37">
    <cfRule type="expression" dxfId="1244" priority="7">
      <formula>$S$37="сыграна"</formula>
    </cfRule>
  </conditionalFormatting>
  <conditionalFormatting sqref="I38:Q38">
    <cfRule type="expression" dxfId="1243" priority="8">
      <formula>$S$38="сыграна"</formula>
    </cfRule>
  </conditionalFormatting>
  <conditionalFormatting sqref="I39:Q39">
    <cfRule type="expression" dxfId="1242" priority="9">
      <formula>$S$39="сыграна"</formula>
    </cfRule>
  </conditionalFormatting>
  <conditionalFormatting sqref="I40:Q40">
    <cfRule type="expression" dxfId="1241" priority="10">
      <formula>$S$40="сыграна"</formula>
    </cfRule>
  </conditionalFormatting>
  <conditionalFormatting sqref="I41:Q41">
    <cfRule type="expression" dxfId="1240" priority="11">
      <formula>$S$41="сыграна"</formula>
    </cfRule>
  </conditionalFormatting>
  <conditionalFormatting sqref="I42:Q42">
    <cfRule type="expression" dxfId="1239" priority="12">
      <formula>$S$42="сыграна"</formula>
    </cfRule>
  </conditionalFormatting>
  <conditionalFormatting sqref="I43:Q43">
    <cfRule type="expression" dxfId="1238" priority="13">
      <formula>$S$43="сыграна"</formula>
    </cfRule>
  </conditionalFormatting>
  <conditionalFormatting sqref="I46:Q46">
    <cfRule type="expression" dxfId="1237" priority="16">
      <formula>$S$46="сыграна"</formula>
    </cfRule>
  </conditionalFormatting>
  <conditionalFormatting sqref="I47:Q47">
    <cfRule type="expression" dxfId="1236" priority="17">
      <formula>$S$47="сыграна"</formula>
    </cfRule>
  </conditionalFormatting>
  <conditionalFormatting sqref="I48:Q48">
    <cfRule type="expression" dxfId="1235" priority="18">
      <formula>$S$48="сыграна"</formula>
    </cfRule>
  </conditionalFormatting>
  <conditionalFormatting sqref="I49:Q49">
    <cfRule type="expression" dxfId="1234" priority="19">
      <formula>$S$49="сыграна"</formula>
    </cfRule>
  </conditionalFormatting>
  <conditionalFormatting sqref="I50:Q50">
    <cfRule type="expression" dxfId="1233" priority="20">
      <formula>$S$50="сыграна"</formula>
    </cfRule>
  </conditionalFormatting>
  <conditionalFormatting sqref="I51:Q51">
    <cfRule type="expression" dxfId="1232" priority="21">
      <formula>$S$51="сыграна"</formula>
    </cfRule>
  </conditionalFormatting>
  <conditionalFormatting sqref="I52:Q52">
    <cfRule type="expression" dxfId="1231" priority="22">
      <formula>$S$52="сыграна"</formula>
    </cfRule>
  </conditionalFormatting>
  <conditionalFormatting sqref="I53:Q53">
    <cfRule type="expression" dxfId="1230" priority="23">
      <formula>$S$53="сыграна"</formula>
    </cfRule>
  </conditionalFormatting>
  <conditionalFormatting sqref="I54:Q54">
    <cfRule type="expression" dxfId="1229" priority="24">
      <formula>$S$54="сыграна"</formula>
    </cfRule>
  </conditionalFormatting>
  <conditionalFormatting sqref="I55:Q55">
    <cfRule type="expression" dxfId="1228" priority="25">
      <formula>$S$55="сыграна"</formula>
    </cfRule>
  </conditionalFormatting>
  <conditionalFormatting sqref="I33:R33 P10:P12 L22:L24">
    <cfRule type="expression" dxfId="1227" priority="30">
      <formula>$S$33="встреча играется"</formula>
    </cfRule>
  </conditionalFormatting>
  <conditionalFormatting sqref="I33:R33">
    <cfRule type="expression" dxfId="1226" priority="3">
      <formula>$S$33="сыграна"</formula>
    </cfRule>
  </conditionalFormatting>
  <conditionalFormatting sqref="I34:R34 O13:O15 M19:M21">
    <cfRule type="expression" dxfId="1225" priority="31">
      <formula>$S$34="встреча играется"</formula>
    </cfRule>
  </conditionalFormatting>
  <conditionalFormatting sqref="I34:R34">
    <cfRule type="expression" dxfId="1224" priority="4">
      <formula>$S$34="сыграна"</formula>
    </cfRule>
  </conditionalFormatting>
  <conditionalFormatting sqref="I35:R35 Q7:Q9 K25:K27">
    <cfRule type="expression" dxfId="1223" priority="32">
      <formula>$S$35="встреча играется"</formula>
    </cfRule>
  </conditionalFormatting>
  <conditionalFormatting sqref="I36:R36 R16:R18 N28:N30">
    <cfRule type="expression" dxfId="1222" priority="33">
      <formula>$S$36="встреча играется"</formula>
    </cfRule>
  </conditionalFormatting>
  <conditionalFormatting sqref="I37:R37 O10:O12 L19:L21">
    <cfRule type="expression" dxfId="1221" priority="34">
      <formula>$S$37="встреча играется"</formula>
    </cfRule>
  </conditionalFormatting>
  <conditionalFormatting sqref="I38:R38 P7:P9 K22:K24">
    <cfRule type="expression" dxfId="1220" priority="35">
      <formula>$S$38="встреча играется"</formula>
    </cfRule>
  </conditionalFormatting>
  <conditionalFormatting sqref="I39:R39 R13:R15 M28:M30">
    <cfRule type="expression" dxfId="1219" priority="36">
      <formula>$S$39="встреча играется"</formula>
    </cfRule>
  </conditionalFormatting>
  <conditionalFormatting sqref="I40:R40 Q16:Q18 N25:N27">
    <cfRule type="expression" dxfId="1218" priority="37">
      <formula>$S$40="встреча играется"</formula>
    </cfRule>
  </conditionalFormatting>
  <conditionalFormatting sqref="I41:R41 O7:O9 K19:K21">
    <cfRule type="expression" dxfId="1217" priority="38">
      <formula>$S$41="встреча играется"</formula>
    </cfRule>
  </conditionalFormatting>
  <conditionalFormatting sqref="I42:R42 R10:R12 L28:L30">
    <cfRule type="expression" dxfId="1216" priority="39">
      <formula>$S$42="встреча играется"</formula>
    </cfRule>
  </conditionalFormatting>
  <conditionalFormatting sqref="I43:R43 P16:P18 N22:N24">
    <cfRule type="expression" dxfId="1215" priority="40">
      <formula>$S$43="встреча играется"</formula>
    </cfRule>
  </conditionalFormatting>
  <conditionalFormatting sqref="I44:R44 Q13:Q15 M25:M27">
    <cfRule type="expression" dxfId="1214" priority="41">
      <formula>$S$44="встреча играется"</formula>
    </cfRule>
  </conditionalFormatting>
  <conditionalFormatting sqref="I44:R44">
    <cfRule type="expression" dxfId="1213" priority="14">
      <formula>$S$44="сыграна"</formula>
    </cfRule>
  </conditionalFormatting>
  <conditionalFormatting sqref="I45:R45 R7:R9 K28:K30">
    <cfRule type="expression" dxfId="1212" priority="42">
      <formula>$S$45="встреча играется"</formula>
    </cfRule>
  </conditionalFormatting>
  <conditionalFormatting sqref="I45:R45">
    <cfRule type="expression" dxfId="1211" priority="15">
      <formula>$S$45="сыграна"</formula>
    </cfRule>
  </conditionalFormatting>
  <conditionalFormatting sqref="I46:R46 O16:O18 N19:N21">
    <cfRule type="expression" dxfId="1210" priority="43">
      <formula>$S$46="встреча играется"</formula>
    </cfRule>
  </conditionalFormatting>
  <conditionalFormatting sqref="I47:R47 Q10:Q12 L25:L27">
    <cfRule type="expression" dxfId="1209" priority="44">
      <formula>$S$47="встреча играется"</formula>
    </cfRule>
  </conditionalFormatting>
  <conditionalFormatting sqref="I48:R48 P13:P15 M22:M24">
    <cfRule type="expression" dxfId="1208" priority="45">
      <formula>$S$48="встреча играется"</formula>
    </cfRule>
  </conditionalFormatting>
  <conditionalFormatting sqref="I49:R49 M7:M9 K13:K15">
    <cfRule type="expression" dxfId="1207" priority="46">
      <formula>$S$49="встреча играется"</formula>
    </cfRule>
  </conditionalFormatting>
  <conditionalFormatting sqref="I50:R50 N10:N12 L16:L18">
    <cfRule type="expression" dxfId="1206" priority="47">
      <formula>$S$50="встреча играется"</formula>
    </cfRule>
  </conditionalFormatting>
  <conditionalFormatting sqref="I51:R51 Q19:Q21 O25:O27">
    <cfRule type="expression" dxfId="1205" priority="48">
      <formula>$S$51="встреча играется"</formula>
    </cfRule>
  </conditionalFormatting>
  <conditionalFormatting sqref="I52:R52 R22:R24 P28:P30">
    <cfRule type="expression" dxfId="1204" priority="49">
      <formula>$S$52="встреча играется"</formula>
    </cfRule>
  </conditionalFormatting>
  <conditionalFormatting sqref="I53:R53 N7:N9 K16:K18">
    <cfRule type="expression" dxfId="1203" priority="50">
      <formula>$S$53="встреча играется"</formula>
    </cfRule>
  </conditionalFormatting>
  <conditionalFormatting sqref="I54:R54 M10:M12 L13:L15">
    <cfRule type="expression" dxfId="1202" priority="51">
      <formula>$S$54="встреча играется"</formula>
    </cfRule>
  </conditionalFormatting>
  <conditionalFormatting sqref="I55:R55 Q22:Q24 P25:P27">
    <cfRule type="expression" dxfId="1201" priority="26">
      <formula>$S$55="встреча играется"</formula>
    </cfRule>
  </conditionalFormatting>
  <conditionalFormatting sqref="I56:R56 R19:R21 O28:O30">
    <cfRule type="expression" dxfId="1200" priority="52">
      <formula>$S$56="встреча играется"</formula>
    </cfRule>
  </conditionalFormatting>
  <conditionalFormatting sqref="I56:R56">
    <cfRule type="expression" dxfId="1199" priority="2">
      <formula>$S$56="сыграна"</formula>
    </cfRule>
  </conditionalFormatting>
  <conditionalFormatting sqref="I57:R57 L7:L9 K10:K12">
    <cfRule type="expression" dxfId="1198" priority="53">
      <formula>$S$57="встреча играется"</formula>
    </cfRule>
  </conditionalFormatting>
  <conditionalFormatting sqref="I57:R57">
    <cfRule type="expression" dxfId="1197" priority="1">
      <formula>$S$57="сыграна"</formula>
    </cfRule>
  </conditionalFormatting>
  <conditionalFormatting sqref="I58:R58 N13:N15 M16:M18">
    <cfRule type="expression" dxfId="1196" priority="54">
      <formula>$S$58="встреча играется"</formula>
    </cfRule>
  </conditionalFormatting>
  <conditionalFormatting sqref="I58:R58">
    <cfRule type="expression" dxfId="1195" priority="27">
      <formula>$S$58="сыграна"</formula>
    </cfRule>
  </conditionalFormatting>
  <conditionalFormatting sqref="I59:R59 P19:P21 O22:O24">
    <cfRule type="expression" dxfId="1194" priority="55">
      <formula>$S$59="встреча играется"</formula>
    </cfRule>
  </conditionalFormatting>
  <conditionalFormatting sqref="I59:R59">
    <cfRule type="expression" dxfId="1193" priority="28">
      <formula>$S$59="сыграна"</formula>
    </cfRule>
  </conditionalFormatting>
  <conditionalFormatting sqref="I60:R60 R25:R27 Q28:Q30">
    <cfRule type="expression" dxfId="1192" priority="56">
      <formula>$S$60="встреча играется"</formula>
    </cfRule>
  </conditionalFormatting>
  <conditionalFormatting sqref="I60:R60">
    <cfRule type="expression" dxfId="1191" priority="29">
      <formula>$S$60="сыграна"</formula>
    </cfRule>
  </conditionalFormatting>
  <dataValidations count="1">
    <dataValidation type="list" allowBlank="1" sqref="P33:P60" xr:uid="{00000000-0002-0000-2900-000000000000}">
      <formula1>'D7'!Список_счета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IF('D8'!Уч2="","",'D8'!Уч2)</f>
        <v/>
      </c>
      <c r="K33" s="53" t="str">
        <f t="shared" ref="K33:K60" si="0">"-"</f>
        <v>-</v>
      </c>
      <c r="L33" s="124" t="str">
        <f>IF('D8'!Уч6="","",'D8'!Уч6)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IF('D8'!Уч3="","",'D8'!Уч3)</f>
        <v/>
      </c>
      <c r="K34" s="58" t="str">
        <f t="shared" si="0"/>
        <v>-</v>
      </c>
      <c r="L34" s="133" t="str">
        <f>IF('D8'!Уч5="","",'D8'!Уч5)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IF('D8'!Уч1="","",'D8'!Уч1)</f>
        <v/>
      </c>
      <c r="K35" s="62" t="str">
        <f t="shared" si="0"/>
        <v>-</v>
      </c>
      <c r="L35" s="136" t="str">
        <f>IF('D8'!Уч7="","",'D8'!Уч7)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IF('D8'!Уч4="","",'D8'!Уч4)</f>
        <v/>
      </c>
      <c r="K36" s="66" t="str">
        <f t="shared" si="0"/>
        <v>-</v>
      </c>
      <c r="L36" s="121" t="str">
        <f>IF('D8'!Уч8="","",'D8'!Уч8)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IF('D8'!Уч5="","",'D8'!Уч5)</f>
        <v/>
      </c>
      <c r="K37" s="53" t="str">
        <f t="shared" si="0"/>
        <v>-</v>
      </c>
      <c r="L37" s="124" t="str">
        <f>IF('D8'!Уч2="","",'D8'!Уч2)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IF('D8'!Уч6="","",'D8'!Уч6)</f>
        <v/>
      </c>
      <c r="K38" s="58" t="str">
        <f t="shared" si="0"/>
        <v>-</v>
      </c>
      <c r="L38" s="133" t="str">
        <f>IF('D8'!Уч1="","",'D8'!Уч1)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IF('D8'!Уч8="","",'D8'!Уч8)</f>
        <v/>
      </c>
      <c r="K39" s="62" t="str">
        <f t="shared" si="0"/>
        <v>-</v>
      </c>
      <c r="L39" s="136" t="str">
        <f>IF('D8'!Уч3="","",'D8'!Уч3)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IF('D8'!Уч7="","",'D8'!Уч7)</f>
        <v/>
      </c>
      <c r="K40" s="66" t="str">
        <f t="shared" si="0"/>
        <v>-</v>
      </c>
      <c r="L40" s="121" t="str">
        <f>IF('D8'!Уч4="","",'D8'!Уч4)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IF('D8'!Уч1="","",'D8'!Уч1)</f>
        <v/>
      </c>
      <c r="K41" s="53" t="str">
        <f t="shared" si="0"/>
        <v>-</v>
      </c>
      <c r="L41" s="124" t="str">
        <f>IF('D8'!Уч5="","",'D8'!Уч5)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IF('D8'!Уч2="","",'D8'!Уч2)</f>
        <v/>
      </c>
      <c r="K42" s="58" t="str">
        <f t="shared" si="0"/>
        <v>-</v>
      </c>
      <c r="L42" s="133" t="str">
        <f>IF('D8'!Уч8="","",'D8'!Уч8)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IF('D8'!Уч4="","",'D8'!Уч4)</f>
        <v/>
      </c>
      <c r="K43" s="62" t="str">
        <f t="shared" si="0"/>
        <v>-</v>
      </c>
      <c r="L43" s="136" t="str">
        <f>IF('D8'!Уч6="","",'D8'!Уч6)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IF('D8'!Уч3="","",'D8'!Уч3)</f>
        <v/>
      </c>
      <c r="K44" s="66" t="str">
        <f t="shared" si="0"/>
        <v>-</v>
      </c>
      <c r="L44" s="121" t="str">
        <f>IF('D8'!Уч7="","",'D8'!Уч7)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IF('D8'!Уч8="","",'D8'!Уч8)</f>
        <v/>
      </c>
      <c r="K45" s="53" t="str">
        <f t="shared" si="0"/>
        <v>-</v>
      </c>
      <c r="L45" s="124" t="str">
        <f>IF('D8'!Уч1="","",'D8'!Уч1)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IF('D8'!Уч5="","",'D8'!Уч5)</f>
        <v/>
      </c>
      <c r="K46" s="58" t="str">
        <f t="shared" si="0"/>
        <v>-</v>
      </c>
      <c r="L46" s="133" t="str">
        <f>IF('D8'!Уч4="","",'D8'!Уч4)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IF('D8'!Уч7="","",'D8'!Уч7)</f>
        <v/>
      </c>
      <c r="K47" s="62" t="str">
        <f t="shared" si="0"/>
        <v>-</v>
      </c>
      <c r="L47" s="136" t="str">
        <f>IF('D8'!Уч2="","",'D8'!Уч2)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IF('D8'!Уч6="","",'D8'!Уч6)</f>
        <v/>
      </c>
      <c r="K48" s="66" t="str">
        <f t="shared" si="0"/>
        <v>-</v>
      </c>
      <c r="L48" s="121" t="str">
        <f>IF('D8'!Уч3="","",'D8'!Уч3)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IF('D8'!Уч1="","",'D8'!Уч1)</f>
        <v/>
      </c>
      <c r="K49" s="53" t="str">
        <f t="shared" si="0"/>
        <v>-</v>
      </c>
      <c r="L49" s="124" t="str">
        <f>IF('D8'!Уч3="","",'D8'!Уч3)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IF('D8'!Уч2="","",'D8'!Уч2)</f>
        <v/>
      </c>
      <c r="K50" s="58" t="str">
        <f t="shared" si="0"/>
        <v>-</v>
      </c>
      <c r="L50" s="133" t="str">
        <f>IF('D8'!Уч4="","",'D8'!Уч4)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IF('D8'!Уч5="","",'D8'!Уч5)</f>
        <v/>
      </c>
      <c r="K51" s="62" t="str">
        <f t="shared" si="0"/>
        <v>-</v>
      </c>
      <c r="L51" s="136" t="str">
        <f>IF('D8'!Уч7="","",'D8'!Уч7)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IF('D8'!Уч6="","",'D8'!Уч6)</f>
        <v/>
      </c>
      <c r="K52" s="66" t="str">
        <f t="shared" si="0"/>
        <v>-</v>
      </c>
      <c r="L52" s="121" t="str">
        <f>IF('D8'!Уч8="","",'D8'!Уч8)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IF('D8'!Уч4="","",'D8'!Уч4)</f>
        <v/>
      </c>
      <c r="K53" s="53" t="str">
        <f t="shared" si="0"/>
        <v>-</v>
      </c>
      <c r="L53" s="124" t="str">
        <f>IF('D8'!Уч1="","",'D8'!Уч1)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IF('D8'!Уч3="","",'D8'!Уч3)</f>
        <v/>
      </c>
      <c r="K54" s="58" t="str">
        <f t="shared" si="0"/>
        <v>-</v>
      </c>
      <c r="L54" s="133" t="str">
        <f>IF('D8'!Уч2="","",'D8'!Уч2)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IF('D8'!Уч7="","",'D8'!Уч7)</f>
        <v/>
      </c>
      <c r="K55" s="62" t="str">
        <f t="shared" si="0"/>
        <v>-</v>
      </c>
      <c r="L55" s="136" t="str">
        <f>IF('D8'!Уч6="","",'D8'!Уч6)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IF('D8'!Уч8="","",'D8'!Уч8)</f>
        <v/>
      </c>
      <c r="K56" s="66" t="str">
        <f t="shared" si="0"/>
        <v>-</v>
      </c>
      <c r="L56" s="121" t="str">
        <f>IF('D8'!Уч5="","",'D8'!Уч5)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IF('D8'!Уч1="","",'D8'!Уч1)</f>
        <v/>
      </c>
      <c r="K57" s="53" t="str">
        <f t="shared" si="0"/>
        <v>-</v>
      </c>
      <c r="L57" s="124" t="str">
        <f>IF('D8'!Уч2="","",'D8'!Уч2)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IF('D8'!Уч3="","",'D8'!Уч3)</f>
        <v/>
      </c>
      <c r="K58" s="58" t="str">
        <f t="shared" si="0"/>
        <v>-</v>
      </c>
      <c r="L58" s="133" t="str">
        <f>IF('D8'!Уч4="","",'D8'!Уч4)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IF('D8'!Уч5="","",'D8'!Уч5)</f>
        <v/>
      </c>
      <c r="K59" s="62" t="str">
        <f t="shared" si="0"/>
        <v>-</v>
      </c>
      <c r="L59" s="136" t="str">
        <f>IF('D8'!Уч6="","",'D8'!Уч6)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IF('D8'!Уч7="","",'D8'!Уч7)</f>
        <v/>
      </c>
      <c r="K60" s="66" t="str">
        <f t="shared" si="0"/>
        <v>-</v>
      </c>
      <c r="L60" s="121" t="str">
        <f>IF('D8'!Уч8="","",'D8'!Уч8)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190" priority="5">
      <formula>$S$35="сыграна"</formula>
    </cfRule>
  </conditionalFormatting>
  <conditionalFormatting sqref="I36:Q36">
    <cfRule type="expression" dxfId="1189" priority="6">
      <formula>$S$36="сыграна"</formula>
    </cfRule>
  </conditionalFormatting>
  <conditionalFormatting sqref="I37:Q37">
    <cfRule type="expression" dxfId="1188" priority="7">
      <formula>$S$37="сыграна"</formula>
    </cfRule>
  </conditionalFormatting>
  <conditionalFormatting sqref="I38:Q38">
    <cfRule type="expression" dxfId="1187" priority="8">
      <formula>$S$38="сыграна"</formula>
    </cfRule>
  </conditionalFormatting>
  <conditionalFormatting sqref="I39:Q39">
    <cfRule type="expression" dxfId="1186" priority="9">
      <formula>$S$39="сыграна"</formula>
    </cfRule>
  </conditionalFormatting>
  <conditionalFormatting sqref="I40:Q40">
    <cfRule type="expression" dxfId="1185" priority="10">
      <formula>$S$40="сыграна"</formula>
    </cfRule>
  </conditionalFormatting>
  <conditionalFormatting sqref="I41:Q41">
    <cfRule type="expression" dxfId="1184" priority="11">
      <formula>$S$41="сыграна"</formula>
    </cfRule>
  </conditionalFormatting>
  <conditionalFormatting sqref="I42:Q42">
    <cfRule type="expression" dxfId="1183" priority="12">
      <formula>$S$42="сыграна"</formula>
    </cfRule>
  </conditionalFormatting>
  <conditionalFormatting sqref="I43:Q43">
    <cfRule type="expression" dxfId="1182" priority="13">
      <formula>$S$43="сыграна"</formula>
    </cfRule>
  </conditionalFormatting>
  <conditionalFormatting sqref="I46:Q46">
    <cfRule type="expression" dxfId="1181" priority="16">
      <formula>$S$46="сыграна"</formula>
    </cfRule>
  </conditionalFormatting>
  <conditionalFormatting sqref="I47:Q47">
    <cfRule type="expression" dxfId="1180" priority="17">
      <formula>$S$47="сыграна"</formula>
    </cfRule>
  </conditionalFormatting>
  <conditionalFormatting sqref="I48:Q48">
    <cfRule type="expression" dxfId="1179" priority="18">
      <formula>$S$48="сыграна"</formula>
    </cfRule>
  </conditionalFormatting>
  <conditionalFormatting sqref="I49:Q49">
    <cfRule type="expression" dxfId="1178" priority="19">
      <formula>$S$49="сыграна"</formula>
    </cfRule>
  </conditionalFormatting>
  <conditionalFormatting sqref="I50:Q50">
    <cfRule type="expression" dxfId="1177" priority="20">
      <formula>$S$50="сыграна"</formula>
    </cfRule>
  </conditionalFormatting>
  <conditionalFormatting sqref="I51:Q51">
    <cfRule type="expression" dxfId="1176" priority="21">
      <formula>$S$51="сыграна"</formula>
    </cfRule>
  </conditionalFormatting>
  <conditionalFormatting sqref="I52:Q52">
    <cfRule type="expression" dxfId="1175" priority="22">
      <formula>$S$52="сыграна"</formula>
    </cfRule>
  </conditionalFormatting>
  <conditionalFormatting sqref="I53:Q53">
    <cfRule type="expression" dxfId="1174" priority="23">
      <formula>$S$53="сыграна"</formula>
    </cfRule>
  </conditionalFormatting>
  <conditionalFormatting sqref="I54:Q54">
    <cfRule type="expression" dxfId="1173" priority="24">
      <formula>$S$54="сыграна"</formula>
    </cfRule>
  </conditionalFormatting>
  <conditionalFormatting sqref="I55:Q55">
    <cfRule type="expression" dxfId="1172" priority="25">
      <formula>$S$55="сыграна"</formula>
    </cfRule>
  </conditionalFormatting>
  <conditionalFormatting sqref="I33:R33 P10:P12 L22:L24">
    <cfRule type="expression" dxfId="1171" priority="30">
      <formula>$S$33="встреча играется"</formula>
    </cfRule>
  </conditionalFormatting>
  <conditionalFormatting sqref="I33:R33">
    <cfRule type="expression" dxfId="1170" priority="3">
      <formula>$S$33="сыграна"</formula>
    </cfRule>
  </conditionalFormatting>
  <conditionalFormatting sqref="I34:R34 O13:O15 M19:M21">
    <cfRule type="expression" dxfId="1169" priority="31">
      <formula>$S$34="встреча играется"</formula>
    </cfRule>
  </conditionalFormatting>
  <conditionalFormatting sqref="I34:R34">
    <cfRule type="expression" dxfId="1168" priority="4">
      <formula>$S$34="сыграна"</formula>
    </cfRule>
  </conditionalFormatting>
  <conditionalFormatting sqref="I35:R35 Q7:Q9 K25:K27">
    <cfRule type="expression" dxfId="1167" priority="32">
      <formula>$S$35="встреча играется"</formula>
    </cfRule>
  </conditionalFormatting>
  <conditionalFormatting sqref="I36:R36 R16:R18 N28:N30">
    <cfRule type="expression" dxfId="1166" priority="33">
      <formula>$S$36="встреча играется"</formula>
    </cfRule>
  </conditionalFormatting>
  <conditionalFormatting sqref="I37:R37 O10:O12 L19:L21">
    <cfRule type="expression" dxfId="1165" priority="34">
      <formula>$S$37="встреча играется"</formula>
    </cfRule>
  </conditionalFormatting>
  <conditionalFormatting sqref="I38:R38 P7:P9 K22:K24">
    <cfRule type="expression" dxfId="1164" priority="35">
      <formula>$S$38="встреча играется"</formula>
    </cfRule>
  </conditionalFormatting>
  <conditionalFormatting sqref="I39:R39 R13:R15 M28:M30">
    <cfRule type="expression" dxfId="1163" priority="36">
      <formula>$S$39="встреча играется"</formula>
    </cfRule>
  </conditionalFormatting>
  <conditionalFormatting sqref="I40:R40 Q16:Q18 N25:N27">
    <cfRule type="expression" dxfId="1162" priority="37">
      <formula>$S$40="встреча играется"</formula>
    </cfRule>
  </conditionalFormatting>
  <conditionalFormatting sqref="I41:R41 O7:O9 K19:K21">
    <cfRule type="expression" dxfId="1161" priority="38">
      <formula>$S$41="встреча играется"</formula>
    </cfRule>
  </conditionalFormatting>
  <conditionalFormatting sqref="I42:R42 R10:R12 L28:L30">
    <cfRule type="expression" dxfId="1160" priority="39">
      <formula>$S$42="встреча играется"</formula>
    </cfRule>
  </conditionalFormatting>
  <conditionalFormatting sqref="I43:R43 P16:P18 N22:N24">
    <cfRule type="expression" dxfId="1159" priority="40">
      <formula>$S$43="встреча играется"</formula>
    </cfRule>
  </conditionalFormatting>
  <conditionalFormatting sqref="I44:R44 Q13:Q15 M25:M27">
    <cfRule type="expression" dxfId="1158" priority="41">
      <formula>$S$44="встреча играется"</formula>
    </cfRule>
  </conditionalFormatting>
  <conditionalFormatting sqref="I44:R44">
    <cfRule type="expression" dxfId="1157" priority="14">
      <formula>$S$44="сыграна"</formula>
    </cfRule>
  </conditionalFormatting>
  <conditionalFormatting sqref="I45:R45 R7:R9 K28:K30">
    <cfRule type="expression" dxfId="1156" priority="42">
      <formula>$S$45="встреча играется"</formula>
    </cfRule>
  </conditionalFormatting>
  <conditionalFormatting sqref="I45:R45">
    <cfRule type="expression" dxfId="1155" priority="15">
      <formula>$S$45="сыграна"</formula>
    </cfRule>
  </conditionalFormatting>
  <conditionalFormatting sqref="I46:R46 O16:O18 N19:N21">
    <cfRule type="expression" dxfId="1154" priority="43">
      <formula>$S$46="встреча играется"</formula>
    </cfRule>
  </conditionalFormatting>
  <conditionalFormatting sqref="I47:R47 Q10:Q12 L25:L27">
    <cfRule type="expression" dxfId="1153" priority="44">
      <formula>$S$47="встреча играется"</formula>
    </cfRule>
  </conditionalFormatting>
  <conditionalFormatting sqref="I48:R48 P13:P15 M22:M24">
    <cfRule type="expression" dxfId="1152" priority="45">
      <formula>$S$48="встреча играется"</formula>
    </cfRule>
  </conditionalFormatting>
  <conditionalFormatting sqref="I49:R49 M7:M9 K13:K15">
    <cfRule type="expression" dxfId="1151" priority="46">
      <formula>$S$49="встреча играется"</formula>
    </cfRule>
  </conditionalFormatting>
  <conditionalFormatting sqref="I50:R50 N10:N12 L16:L18">
    <cfRule type="expression" dxfId="1150" priority="47">
      <formula>$S$50="встреча играется"</formula>
    </cfRule>
  </conditionalFormatting>
  <conditionalFormatting sqref="I51:R51 Q19:Q21 O25:O27">
    <cfRule type="expression" dxfId="1149" priority="48">
      <formula>$S$51="встреча играется"</formula>
    </cfRule>
  </conditionalFormatting>
  <conditionalFormatting sqref="I52:R52 R22:R24 P28:P30">
    <cfRule type="expression" dxfId="1148" priority="49">
      <formula>$S$52="встреча играется"</formula>
    </cfRule>
  </conditionalFormatting>
  <conditionalFormatting sqref="I53:R53 N7:N9 K16:K18">
    <cfRule type="expression" dxfId="1147" priority="50">
      <formula>$S$53="встреча играется"</formula>
    </cfRule>
  </conditionalFormatting>
  <conditionalFormatting sqref="I54:R54 M10:M12 L13:L15">
    <cfRule type="expression" dxfId="1146" priority="51">
      <formula>$S$54="встреча играется"</formula>
    </cfRule>
  </conditionalFormatting>
  <conditionalFormatting sqref="I55:R55 Q22:Q24 P25:P27">
    <cfRule type="expression" dxfId="1145" priority="26">
      <formula>$S$55="встреча играется"</formula>
    </cfRule>
  </conditionalFormatting>
  <conditionalFormatting sqref="I56:R56 R19:R21 O28:O30">
    <cfRule type="expression" dxfId="1144" priority="52">
      <formula>$S$56="встреча играется"</formula>
    </cfRule>
  </conditionalFormatting>
  <conditionalFormatting sqref="I56:R56">
    <cfRule type="expression" dxfId="1143" priority="2">
      <formula>$S$56="сыграна"</formula>
    </cfRule>
  </conditionalFormatting>
  <conditionalFormatting sqref="I57:R57 L7:L9 K10:K12">
    <cfRule type="expression" dxfId="1142" priority="53">
      <formula>$S$57="встреча играется"</formula>
    </cfRule>
  </conditionalFormatting>
  <conditionalFormatting sqref="I57:R57">
    <cfRule type="expression" dxfId="1141" priority="1">
      <formula>$S$57="сыграна"</formula>
    </cfRule>
  </conditionalFormatting>
  <conditionalFormatting sqref="I58:R58 N13:N15 M16:M18">
    <cfRule type="expression" dxfId="1140" priority="54">
      <formula>$S$58="встреча играется"</formula>
    </cfRule>
  </conditionalFormatting>
  <conditionalFormatting sqref="I58:R58">
    <cfRule type="expression" dxfId="1139" priority="27">
      <formula>$S$58="сыграна"</formula>
    </cfRule>
  </conditionalFormatting>
  <conditionalFormatting sqref="I59:R59 P19:P21 O22:O24">
    <cfRule type="expression" dxfId="1138" priority="55">
      <formula>$S$59="встреча играется"</formula>
    </cfRule>
  </conditionalFormatting>
  <conditionalFormatting sqref="I59:R59">
    <cfRule type="expression" dxfId="1137" priority="28">
      <formula>$S$59="сыграна"</formula>
    </cfRule>
  </conditionalFormatting>
  <conditionalFormatting sqref="I60:R60 R25:R27 Q28:Q30">
    <cfRule type="expression" dxfId="1136" priority="56">
      <formula>$S$60="встреча играется"</formula>
    </cfRule>
  </conditionalFormatting>
  <conditionalFormatting sqref="I60:R60">
    <cfRule type="expression" dxfId="1135" priority="29">
      <formula>$S$60="сыграна"</formula>
    </cfRule>
  </conditionalFormatting>
  <dataValidations count="1">
    <dataValidation type="list" allowBlank="1" sqref="P33:P60" xr:uid="{00000000-0002-0000-2A00-000000000000}">
      <formula1>'D8'!Список_счета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466</v>
      </c>
      <c r="E7" s="23"/>
      <c r="F7" s="69"/>
      <c r="G7" s="118">
        <v>1</v>
      </c>
      <c r="H7" s="112"/>
      <c r="I7" s="112"/>
      <c r="J7" s="115" t="s">
        <v>466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15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467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68" t="s">
        <v>468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469</v>
      </c>
      <c r="E10" s="23"/>
      <c r="F10" s="69"/>
      <c r="G10" s="118">
        <v>2</v>
      </c>
      <c r="H10" s="112" t="s">
        <v>158</v>
      </c>
      <c r="I10" s="112"/>
      <c r="J10" s="115" t="s">
        <v>467</v>
      </c>
      <c r="K10" s="34" t="str">
        <f>IF(RIGHT(P68,1)="L",0,(IF(P68="","",(IF(RIGHT(P68,1)&gt;LEFT(P68,1),2,1)))))</f>
        <v/>
      </c>
      <c r="L10" s="145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0</v>
      </c>
      <c r="U10" s="150"/>
      <c r="V10" s="96" t="s">
        <v>16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470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36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471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472</v>
      </c>
      <c r="E13" s="23"/>
      <c r="F13" s="69"/>
      <c r="G13" s="118">
        <v>3</v>
      </c>
      <c r="H13" s="112"/>
      <c r="I13" s="112"/>
      <c r="J13" s="115" t="s">
        <v>468</v>
      </c>
      <c r="K13" s="34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45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0</v>
      </c>
      <c r="U13" s="150"/>
      <c r="V13" s="96" t="s">
        <v>17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473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68" t="s">
        <v>474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475</v>
      </c>
      <c r="K16" s="34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45"/>
      <c r="O16" s="25">
        <f>IF(RIGHT(P65,1)="L",0,(IF(P65="","",(IF(RIGHT(P65,1)&gt;LEFT(P65,1),2,1)))))</f>
        <v>1</v>
      </c>
      <c r="P16" s="24">
        <f>IF(LEFT(P38,1)="L",0,(IF(P38="","",(IF(LEFT(P38,1)&gt;RIGHT(P38,1),2,1)))))</f>
        <v>1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1</v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5</v>
      </c>
      <c r="U16" s="150"/>
      <c r="V16" s="96" t="s">
        <v>13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>0:3</v>
      </c>
      <c r="P17" s="27" t="str">
        <f>IF(LEFT(P38,1)="W",$M$4&amp;":0(W)",IF(LEFT(P38,1)="L","0:"&amp;$M$4&amp;"(L)",IF(P38="","",P38)))</f>
        <v>0:3</v>
      </c>
      <c r="Q17" s="27" t="str">
        <f>IF(LEFT(P62,1)="W",$M$4&amp;":0(W)",IF(LEFT(P62,1)="L","0:"&amp;$M$4&amp;"(L)",IF(P62="","",P62)))</f>
        <v>3:2</v>
      </c>
      <c r="R17" s="28" t="str">
        <f>IF(RIGHT(P51,1)="W",$M$4&amp;":0(W)",IF(RIGHT(P51,1)="L","0:"&amp;$M$4&amp;"(L)",IF(P51="","",RIGHT(P51,1)&amp;":"&amp;LEFT(P51,1))))</f>
        <v>0:3</v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476</v>
      </c>
      <c r="K19" s="34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>
        <f>IF(LEFT(P65,1)="L",0,(IF(P65="","",(IF(LEFT(P65,1)&gt;RIGHT(P65,1),2,1)))))</f>
        <v>2</v>
      </c>
      <c r="O19" s="146"/>
      <c r="P19" s="24">
        <f>IF(LEFT(P70,1)="L",0,(IF(P70="","",(IF(LEFT(P70,1)&gt;RIGHT(P70,1),2,1)))))</f>
        <v>2</v>
      </c>
      <c r="Q19" s="24">
        <f>IF(RIGHT(P49,1)="L",0,(IF(P49="","",(IF(RIGHT(P49,1)&gt;LEFT(P49,1),2,1)))))</f>
        <v>2</v>
      </c>
      <c r="R19" s="24">
        <f>IF(LEFT(P46,1)="L",0,(IF(P46="","",(IF(LEFT(P46,1)&gt;RIGHT(P46,1),2,1)))))</f>
        <v>2</v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8</v>
      </c>
      <c r="U19" s="150"/>
      <c r="V19" s="96" t="s">
        <v>10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7" t="str">
        <f>IF(LEFT(P65,1)="W",$M$4&amp;":0(W)",IF(LEFT(P65,1)="L","0:"&amp;$M$4&amp;"(L)",IF(P65="","",P65)))</f>
        <v>3:0</v>
      </c>
      <c r="O20" s="147"/>
      <c r="P20" s="27" t="str">
        <f>IF(LEFT(P70,1)="W",$M$4&amp;":0(W)",IF(LEFT(P70,1)="L","0:"&amp;$M$4&amp;"(L)",IF(P70="","",P70)))</f>
        <v>3:1</v>
      </c>
      <c r="Q20" s="28" t="str">
        <f>IF(RIGHT(P49,1)="W",$M$4&amp;":0(W)",IF(RIGHT(P49,1)="L","0:"&amp;$M$4&amp;"(L)",IF(P49="","",RIGHT(P49,1)&amp;":"&amp;LEFT(P49,1))))</f>
        <v>3:0</v>
      </c>
      <c r="R20" s="27" t="str">
        <f>IF(LEFT(P46,1)="W",$M$4&amp;":0(W)",IF(LEFT(P46,1)="L","0:"&amp;$M$4&amp;"(L)",IF(P46="","",P46)))</f>
        <v>3:0</v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477</v>
      </c>
      <c r="K22" s="34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>
        <f>IF(RIGHT(P38,1)="L",0,(IF(P38="","",(IF(RIGHT(P38,1)&gt;LEFT(P38,1),2,1)))))</f>
        <v>2</v>
      </c>
      <c r="O22" s="25">
        <f>IF(RIGHT(P70,1)="L",0,(IF(P70="","",(IF(RIGHT(P70,1)&gt;LEFT(P70,1),2,1)))))</f>
        <v>1</v>
      </c>
      <c r="P22" s="145"/>
      <c r="Q22" s="24">
        <f>IF(RIGHT(P66,1)="L",0,(IF(P66="","",(IF(RIGHT(P66,1)&gt;LEFT(P66,1),2,1)))))</f>
        <v>2</v>
      </c>
      <c r="R22" s="24">
        <f>IF(RIGHT(P59,1)="L",0,(IF(P59="","",(IF(RIGHT(P59,1)&gt;LEFT(P59,1),2,1)))))</f>
        <v>2</v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7</v>
      </c>
      <c r="U22" s="150"/>
      <c r="V22" s="96" t="s">
        <v>11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>3:0</v>
      </c>
      <c r="O23" s="36" t="str">
        <f>IF(RIGHT(P70,1)="W",$M$4&amp;":0(W)",IF(RIGHT(P70,1)="L","0:"&amp;$M$4&amp;"(L)",IF(P70="","",RIGHT(P70,1)&amp;":"&amp;LEFT(P70,1))))</f>
        <v>1:3</v>
      </c>
      <c r="P23" s="94"/>
      <c r="Q23" s="28" t="str">
        <f>IF(RIGHT(P66,1)="W",$M$4&amp;":0(W)",IF(RIGHT(P66,1)="L","0:"&amp;$M$4&amp;"(L)",IF(P66="","",RIGHT(P66,1)&amp;":"&amp;LEFT(P66,1))))</f>
        <v>3:2</v>
      </c>
      <c r="R23" s="28" t="str">
        <f>IF(RIGHT(P59,1)="W",$M$4&amp;":0(W)",IF(RIGHT(P59,1)="L","0:"&amp;$M$4&amp;"(L)",IF(P59="","",RIGHT(P59,1)&amp;":"&amp;LEFT(P59,1))))</f>
        <v>3:1</v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478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1</v>
      </c>
      <c r="P25" s="25">
        <f>IF(LEFT(P66,1)="L",0,(IF(P66="","",(IF(LEFT(P66,1)&gt;RIGHT(P66,1),2,1)))))</f>
        <v>1</v>
      </c>
      <c r="Q25" s="145"/>
      <c r="R25" s="24">
        <f>IF(LEFT(P71,1)="L",0,(IF(P71="","",(IF(LEFT(P71,1)&gt;RIGHT(P71,1),2,1)))))</f>
        <v>1</v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4</v>
      </c>
      <c r="U25" s="150"/>
      <c r="V25" s="96" t="s">
        <v>14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>2:3</v>
      </c>
      <c r="O26" s="29" t="str">
        <f>IF(LEFT(P49,1)="W",$M$4&amp;":0(W)",IF(LEFT(P49,1)="L","0:"&amp;$M$4&amp;"(L)",IF(P49="","",P49)))</f>
        <v>0:3</v>
      </c>
      <c r="P26" s="29" t="str">
        <f>IF(LEFT(P66,1)="W",$M$4&amp;":0(W)",IF(LEFT(P66,1)="L","0:"&amp;$M$4&amp;"(L)",IF(P66="","",P66)))</f>
        <v>2:3</v>
      </c>
      <c r="Q26" s="94"/>
      <c r="R26" s="27" t="str">
        <f>IF(LEFT(P71,1)="W",$M$4&amp;":0(W)",IF(LEFT(P71,1)="L","0:"&amp;$M$4&amp;"(L)",IF(P71="","",P71)))</f>
        <v>0:3</v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479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>
        <f>IF(LEFT(P51,1)="L",0,(IF(P51="","",(IF(LEFT(P51,1)&gt;RIGHT(P51,1),2,1)))))</f>
        <v>2</v>
      </c>
      <c r="O28" s="25">
        <f>IF(RIGHT(P46,1)="L",0,(IF(P46="","",(IF(RIGHT(P46,1)&gt;LEFT(P46,1),2,1)))))</f>
        <v>1</v>
      </c>
      <c r="P28" s="25">
        <f>IF(LEFT(P59,1)="L",0,(IF(P59="","",(IF(LEFT(P59,1)&gt;RIGHT(P59,1),2,1)))))</f>
        <v>1</v>
      </c>
      <c r="Q28" s="24">
        <f>IF(RIGHT(P71,1)="L",0,(IF(P71="","",(IF(RIGHT(P71,1)&gt;LEFT(P71,1),2,1)))))</f>
        <v>2</v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6</v>
      </c>
      <c r="U28" s="150"/>
      <c r="V28" s="96" t="s">
        <v>12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3:0</v>
      </c>
      <c r="O29" s="36" t="str">
        <f>IF(RIGHT(P46,1)="W",$M$4&amp;":0(W)",IF(RIGHT(P46,1)="L","0:"&amp;$M$4&amp;"(L)",IF(P46="","",RIGHT(P46,1)&amp;":"&amp;LEFT(P46,1))))</f>
        <v>0:3</v>
      </c>
      <c r="P29" s="29" t="str">
        <f>IF(LEFT(P59,1)="W",$M$4&amp;":0(W)",IF(LEFT(P59,1)="L","0:"&amp;$M$4&amp;"(L)",IF(P59="","",P59)))</f>
        <v>1:3</v>
      </c>
      <c r="Q29" s="28" t="str">
        <f>IF(RIGHT(P71,1)="W",$M$4&amp;":0(W)",IF(RIGHT(P71,1)="L","0:"&amp;$M$4&amp;"(L)",IF(P71="","",RIGHT(P71,1)&amp;":"&amp;LEFT(P71,1))))</f>
        <v>3:0</v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480</v>
      </c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0</v>
      </c>
      <c r="U31" s="150"/>
      <c r="V31" s="96" t="s">
        <v>224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IF(D2_2!Уч3="","",D2_2!Уч3)</f>
        <v>Жанабай Диас</v>
      </c>
      <c r="K36" s="73" t="str">
        <f t="shared" ref="K36:K71" si="0">"-"</f>
        <v>-</v>
      </c>
      <c r="L36" s="154" t="str">
        <f>IF(D2_2!Уч7="","",D2_2!Уч7)</f>
        <v>Кабылбаев Касым+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IF(D2_2!Уч2="","",D2_2!Уч2)</f>
        <v>Михеева Яна</v>
      </c>
      <c r="K37" s="76" t="str">
        <f t="shared" si="0"/>
        <v>-</v>
      </c>
      <c r="L37" s="155" t="str">
        <f>IF(D2_2!Уч8="","",D2_2!Уч8)</f>
        <v>Мусин Темирлан+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26</v>
      </c>
      <c r="J38" s="77" t="str">
        <f>IF(D2_2!Уч4="","",D2_2!Уч4)</f>
        <v>Аскаров Талгат+</v>
      </c>
      <c r="K38" s="78" t="str">
        <f t="shared" si="0"/>
        <v>-</v>
      </c>
      <c r="L38" s="152" t="str">
        <f>IF(D2_2!Уч6="","",D2_2!Уч6)</f>
        <v>Тұрарбек Алдияр+</v>
      </c>
      <c r="M38" s="137"/>
      <c r="N38" s="137"/>
      <c r="O38" s="138"/>
      <c r="P38" s="79" t="s">
        <v>39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IF(D2_2!Уч1="","",D2_2!Уч1)</f>
        <v>Гречнева Валерия</v>
      </c>
      <c r="K39" s="81" t="str">
        <f t="shared" si="0"/>
        <v>-</v>
      </c>
      <c r="L39" s="153" t="str">
        <f>IF(D2_2!Уч9="","",D2_2!Уч9)</f>
        <v>Шипицына Дарья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IF(D2_2!Уч7="","",D2_2!Уч7)</f>
        <v>Кабылбаев Касым+</v>
      </c>
      <c r="K40" s="73" t="str">
        <f t="shared" si="0"/>
        <v>-</v>
      </c>
      <c r="L40" s="154" t="str">
        <f>IF(D2_2!Уч2="","",D2_2!Уч2)</f>
        <v>Михеева Яна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IF(D2_2!Уч6="","",D2_2!Уч6)</f>
        <v>Тұрарбек Алдияр+</v>
      </c>
      <c r="K41" s="76" t="str">
        <f t="shared" si="0"/>
        <v>-</v>
      </c>
      <c r="L41" s="155" t="str">
        <f>IF(D2_2!Уч3="","",D2_2!Уч3)</f>
        <v>Жанабай Диас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IF(D2_2!Уч8="","",D2_2!Уч8)</f>
        <v>Мусин Темирлан+</v>
      </c>
      <c r="K42" s="78" t="str">
        <f t="shared" si="0"/>
        <v>-</v>
      </c>
      <c r="L42" s="152" t="str">
        <f>IF(D2_2!Уч1="","",D2_2!Уч1)</f>
        <v>Гречнева Валерия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IF(D2_2!Уч9="","",D2_2!Уч9)</f>
        <v>Шипицына Дарья</v>
      </c>
      <c r="K43" s="81" t="str">
        <f t="shared" si="0"/>
        <v>-</v>
      </c>
      <c r="L43" s="153" t="str">
        <f>IF(D2_2!Уч5="","",D2_2!Уч5)</f>
        <v>Ишмухамедов Жанибек+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IF(D2_2!Уч2="","",D2_2!Уч2)</f>
        <v>Михеева Яна</v>
      </c>
      <c r="K44" s="73" t="str">
        <f t="shared" si="0"/>
        <v>-</v>
      </c>
      <c r="L44" s="154" t="str">
        <f>IF(D2_2!Уч6="","",D2_2!Уч6)</f>
        <v>Тұрарбек Алдияр+</v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IF(D2_2!Уч1="","",D2_2!Уч1)</f>
        <v>Гречнева Валерия</v>
      </c>
      <c r="K45" s="76" t="str">
        <f t="shared" si="0"/>
        <v>-</v>
      </c>
      <c r="L45" s="155" t="str">
        <f>IF(D2_2!Уч7="","",D2_2!Уч7)</f>
        <v>Кабылбаев Касым+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26</v>
      </c>
      <c r="J46" s="77" t="str">
        <f>IF(D2_2!Уч5="","",D2_2!Уч5)</f>
        <v>Ишмухамедов Жанибек+</v>
      </c>
      <c r="K46" s="78" t="str">
        <f t="shared" si="0"/>
        <v>-</v>
      </c>
      <c r="L46" s="152" t="str">
        <f>IF(D2_2!Уч8="","",D2_2!Уч8)</f>
        <v>Мусин Темирлан+</v>
      </c>
      <c r="M46" s="137"/>
      <c r="N46" s="137"/>
      <c r="O46" s="138"/>
      <c r="P46" s="63" t="s">
        <v>35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IF(D2_2!Уч4="","",D2_2!Уч4)</f>
        <v>Аскаров Талгат+</v>
      </c>
      <c r="K47" s="81" t="str">
        <f t="shared" si="0"/>
        <v>-</v>
      </c>
      <c r="L47" s="153" t="str">
        <f>IF(D2_2!Уч9="","",D2_2!Уч9)</f>
        <v>Шипицына Дарья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IF(D2_2!Уч6="","",D2_2!Уч6)</f>
        <v>Тұрарбек Алдияр+</v>
      </c>
      <c r="K48" s="73" t="str">
        <f t="shared" si="0"/>
        <v>-</v>
      </c>
      <c r="L48" s="154" t="str">
        <f>IF(D2_2!Уч1="","",D2_2!Уч1)</f>
        <v>Гречнева Валерия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24</v>
      </c>
      <c r="J49" s="75" t="str">
        <f>IF(D2_2!Уч7="","",D2_2!Уч7)</f>
        <v>Кабылбаев Касым+</v>
      </c>
      <c r="K49" s="76" t="str">
        <f t="shared" si="0"/>
        <v>-</v>
      </c>
      <c r="L49" s="155" t="str">
        <f>IF(D2_2!Уч5="","",D2_2!Уч5)</f>
        <v>Ишмухамедов Жанибек+</v>
      </c>
      <c r="M49" s="134"/>
      <c r="N49" s="134"/>
      <c r="O49" s="135"/>
      <c r="P49" s="59" t="s">
        <v>39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IF(D2_2!Уч9="","",D2_2!Уч9)</f>
        <v>Шипицына Дарья</v>
      </c>
      <c r="K50" s="78" t="str">
        <f t="shared" si="0"/>
        <v>-</v>
      </c>
      <c r="L50" s="152" t="str">
        <f>IF(D2_2!Уч3="","",D2_2!Уч3)</f>
        <v>Жанабай Диас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30</v>
      </c>
      <c r="J51" s="80" t="str">
        <f>IF(D2_2!Уч8="","",D2_2!Уч8)</f>
        <v>Мусин Темирлан+</v>
      </c>
      <c r="K51" s="81" t="str">
        <f t="shared" si="0"/>
        <v>-</v>
      </c>
      <c r="L51" s="153" t="str">
        <f>IF(D2_2!Уч4="","",D2_2!Уч4)</f>
        <v>Аскаров Талгат+</v>
      </c>
      <c r="M51" s="122"/>
      <c r="N51" s="122"/>
      <c r="O51" s="123"/>
      <c r="P51" s="67" t="s">
        <v>35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/>
      <c r="J52" s="72" t="str">
        <f>IF(D2_2!Уч2="","",D2_2!Уч2)</f>
        <v>Михеева Яна</v>
      </c>
      <c r="K52" s="73" t="str">
        <f t="shared" si="0"/>
        <v>-</v>
      </c>
      <c r="L52" s="154" t="str">
        <f>IF(D2_2!Уч4="","",D2_2!Уч4)</f>
        <v>Аскаров Талгат+</v>
      </c>
      <c r="M52" s="125"/>
      <c r="N52" s="125"/>
      <c r="O52" s="126"/>
      <c r="P52" s="54"/>
      <c r="Q52" s="104"/>
      <c r="R52" s="105"/>
      <c r="S52" s="55" t="str">
        <f t="shared" si="1"/>
        <v/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IF(D2_2!Уч1="","",D2_2!Уч1)</f>
        <v>Гречнева Валерия</v>
      </c>
      <c r="K53" s="76" t="str">
        <f t="shared" si="0"/>
        <v>-</v>
      </c>
      <c r="L53" s="155" t="str">
        <f>IF(D2_2!Уч5="","",D2_2!Уч5)</f>
        <v>Ишмухамедов Жанибек+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IF(D2_2!Уч3="","",D2_2!Уч3)</f>
        <v>Жанабай Диас</v>
      </c>
      <c r="K54" s="78" t="str">
        <f t="shared" si="0"/>
        <v>-</v>
      </c>
      <c r="L54" s="152" t="str">
        <f>IF(D2_2!Уч8="","",D2_2!Уч8)</f>
        <v>Мусин Темирлан+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IF(D2_2!Уч7="","",D2_2!Уч7)</f>
        <v>Кабылбаев Касым+</v>
      </c>
      <c r="K55" s="81" t="str">
        <f t="shared" si="0"/>
        <v>-</v>
      </c>
      <c r="L55" s="153" t="str">
        <f>IF(D2_2!Уч9="","",D2_2!Уч9)</f>
        <v>Шипицына Дарья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IF(D2_2!Уч4="","",D2_2!Уч4)</f>
        <v>Аскаров Талгат+</v>
      </c>
      <c r="K56" s="73" t="str">
        <f t="shared" si="0"/>
        <v>-</v>
      </c>
      <c r="L56" s="154" t="str">
        <f>IF(D2_2!Уч1="","",D2_2!Уч1)</f>
        <v>Гречнева Валерия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IF(D2_2!Уч5="","",D2_2!Уч5)</f>
        <v>Ишмухамедов Жанибек+</v>
      </c>
      <c r="K57" s="76" t="str">
        <f t="shared" si="0"/>
        <v>-</v>
      </c>
      <c r="L57" s="155" t="str">
        <f>IF(D2_2!Уч3="","",D2_2!Уч3)</f>
        <v>Жанабай Диас</v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IF(D2_2!Уч9="","",D2_2!Уч9)</f>
        <v>Шипицына Дарья</v>
      </c>
      <c r="K58" s="78" t="str">
        <f t="shared" si="0"/>
        <v>-</v>
      </c>
      <c r="L58" s="152" t="str">
        <f>IF(D2_2!Уч2="","",D2_2!Уч2)</f>
        <v>Михеева Яна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24</v>
      </c>
      <c r="J59" s="80" t="str">
        <f>IF(D2_2!Уч8="","",D2_2!Уч8)</f>
        <v>Мусин Темирлан+</v>
      </c>
      <c r="K59" s="81" t="str">
        <f t="shared" si="0"/>
        <v>-</v>
      </c>
      <c r="L59" s="153" t="str">
        <f>IF(D2_2!Уч6="","",D2_2!Уч6)</f>
        <v>Тұрарбек Алдияр+</v>
      </c>
      <c r="M59" s="122"/>
      <c r="N59" s="122"/>
      <c r="O59" s="123"/>
      <c r="P59" s="67" t="s">
        <v>41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IF(D2_2!Уч1="","",D2_2!Уч1)</f>
        <v>Гречнева Валерия</v>
      </c>
      <c r="K60" s="73" t="str">
        <f t="shared" si="0"/>
        <v>-</v>
      </c>
      <c r="L60" s="154" t="str">
        <f>IF(D2_2!Уч3="","",D2_2!Уч3)</f>
        <v>Жанабай Диас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/>
      <c r="J61" s="75" t="str">
        <f>IF(D2_2!Уч2="","",D2_2!Уч2)</f>
        <v>Михеева Яна</v>
      </c>
      <c r="K61" s="76" t="str">
        <f t="shared" si="0"/>
        <v>-</v>
      </c>
      <c r="L61" s="155" t="str">
        <f>IF(D2_2!Уч5="","",D2_2!Уч5)</f>
        <v>Ишмухамедов Жанибек+</v>
      </c>
      <c r="M61" s="134"/>
      <c r="N61" s="134"/>
      <c r="O61" s="135"/>
      <c r="P61" s="59"/>
      <c r="Q61" s="106"/>
      <c r="R61" s="107"/>
      <c r="S61" s="55" t="str">
        <f t="shared" si="1"/>
        <v/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25</v>
      </c>
      <c r="J62" s="77" t="str">
        <f>IF(D2_2!Уч4="","",D2_2!Уч4)</f>
        <v>Аскаров Талгат+</v>
      </c>
      <c r="K62" s="78" t="str">
        <f t="shared" si="0"/>
        <v>-</v>
      </c>
      <c r="L62" s="152" t="str">
        <f>IF(D2_2!Уч7="","",D2_2!Уч7)</f>
        <v>Кабылбаев Касым+</v>
      </c>
      <c r="M62" s="137"/>
      <c r="N62" s="137"/>
      <c r="O62" s="138"/>
      <c r="P62" s="63" t="s">
        <v>38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IF(D2_2!Уч6="","",D2_2!Уч6)</f>
        <v>Тұрарбек Алдияр+</v>
      </c>
      <c r="K63" s="81" t="str">
        <f t="shared" si="0"/>
        <v>-</v>
      </c>
      <c r="L63" s="153" t="str">
        <f>IF(D2_2!Уч9="","",D2_2!Уч9)</f>
        <v>Шипицына Дарья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IF(D2_2!Уч3="","",D2_2!Уч3)</f>
        <v>Жанабай Диас</v>
      </c>
      <c r="K64" s="73" t="str">
        <f t="shared" si="0"/>
        <v>-</v>
      </c>
      <c r="L64" s="154" t="str">
        <f>IF(D2_2!Уч2="","",D2_2!Уч2)</f>
        <v>Михеева Яна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25</v>
      </c>
      <c r="J65" s="75" t="str">
        <f>IF(D2_2!Уч5="","",D2_2!Уч5)</f>
        <v>Ишмухамедов Жанибек+</v>
      </c>
      <c r="K65" s="76" t="str">
        <f t="shared" si="0"/>
        <v>-</v>
      </c>
      <c r="L65" s="155" t="str">
        <f>IF(D2_2!Уч4="","",D2_2!Уч4)</f>
        <v>Аскаров Талгат+</v>
      </c>
      <c r="M65" s="134"/>
      <c r="N65" s="134"/>
      <c r="O65" s="135"/>
      <c r="P65" s="59" t="s">
        <v>35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24</v>
      </c>
      <c r="J66" s="77" t="str">
        <f>IF(D2_2!Уч7="","",D2_2!Уч7)</f>
        <v>Кабылбаев Касым+</v>
      </c>
      <c r="K66" s="78" t="str">
        <f t="shared" si="0"/>
        <v>-</v>
      </c>
      <c r="L66" s="152" t="str">
        <f>IF(D2_2!Уч6="","",D2_2!Уч6)</f>
        <v>Тұрарбек Алдияр+</v>
      </c>
      <c r="M66" s="137"/>
      <c r="N66" s="137"/>
      <c r="O66" s="138"/>
      <c r="P66" s="63" t="s">
        <v>42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IF(D2_2!Уч9="","",D2_2!Уч9)</f>
        <v>Шипицына Дарья</v>
      </c>
      <c r="K67" s="81" t="str">
        <f t="shared" si="0"/>
        <v>-</v>
      </c>
      <c r="L67" s="153" t="str">
        <f>IF(D2_2!Уч8="","",D2_2!Уч8)</f>
        <v>Мусин Темирлан+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IF(D2_2!Уч1="","",D2_2!Уч1)</f>
        <v>Гречнева Валерия</v>
      </c>
      <c r="K68" s="73" t="str">
        <f t="shared" si="0"/>
        <v>-</v>
      </c>
      <c r="L68" s="154" t="str">
        <f>IF(D2_2!Уч2="","",D2_2!Уч2)</f>
        <v>Михеева Яна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IF(D2_2!Уч3="","",D2_2!Уч3)</f>
        <v>Жанабай Диас</v>
      </c>
      <c r="K69" s="76" t="str">
        <f t="shared" si="0"/>
        <v>-</v>
      </c>
      <c r="L69" s="155" t="str">
        <f>IF(D2_2!Уч4="","",D2_2!Уч4)</f>
        <v>Аскаров Талгат+</v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15</v>
      </c>
      <c r="J70" s="77" t="str">
        <f>IF(D2_2!Уч5="","",D2_2!Уч5)</f>
        <v>Ишмухамедов Жанибек+</v>
      </c>
      <c r="K70" s="78" t="str">
        <f t="shared" si="0"/>
        <v>-</v>
      </c>
      <c r="L70" s="152" t="str">
        <f>IF(D2_2!Уч6="","",D2_2!Уч6)</f>
        <v>Тұрарбек Алдияр+</v>
      </c>
      <c r="M70" s="137"/>
      <c r="N70" s="137"/>
      <c r="O70" s="138"/>
      <c r="P70" s="63" t="s">
        <v>37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>
        <v>20</v>
      </c>
      <c r="J71" s="80" t="str">
        <f>IF(D2_2!Уч7="","",D2_2!Уч7)</f>
        <v>Кабылбаев Касым+</v>
      </c>
      <c r="K71" s="81" t="str">
        <f t="shared" si="0"/>
        <v>-</v>
      </c>
      <c r="L71" s="153" t="str">
        <f>IF(D2_2!Уч8="","",D2_2!Уч8)</f>
        <v>Мусин Темирлан+</v>
      </c>
      <c r="M71" s="122"/>
      <c r="N71" s="122"/>
      <c r="O71" s="123"/>
      <c r="P71" s="67" t="s">
        <v>39</v>
      </c>
      <c r="Q71" s="110"/>
      <c r="R71" s="111"/>
      <c r="S71" s="55" t="str">
        <f t="shared" si="1"/>
        <v>сыграна</v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134" priority="13">
      <formula>$S$36="сыграна"</formula>
    </cfRule>
  </conditionalFormatting>
  <conditionalFormatting sqref="I37:Q37">
    <cfRule type="expression" dxfId="1133" priority="15">
      <formula>$S$37="сыграна"</formula>
    </cfRule>
  </conditionalFormatting>
  <conditionalFormatting sqref="I38:Q38">
    <cfRule type="expression" dxfId="1132" priority="4">
      <formula>$S$38="сыграна"</formula>
    </cfRule>
  </conditionalFormatting>
  <conditionalFormatting sqref="I39:Q39">
    <cfRule type="expression" dxfId="1131" priority="5">
      <formula>$S$39="сыграна"</formula>
    </cfRule>
  </conditionalFormatting>
  <conditionalFormatting sqref="I40:Q40">
    <cfRule type="expression" dxfId="1130" priority="6">
      <formula>$S$40="сыграна"</formula>
    </cfRule>
  </conditionalFormatting>
  <conditionalFormatting sqref="I41:Q41">
    <cfRule type="expression" dxfId="1129" priority="7">
      <formula>$S$41="сыграна"</formula>
    </cfRule>
  </conditionalFormatting>
  <conditionalFormatting sqref="I42:Q42">
    <cfRule type="expression" dxfId="1128" priority="8">
      <formula>$S$42="сыграна"</formula>
    </cfRule>
  </conditionalFormatting>
  <conditionalFormatting sqref="I43:Q43">
    <cfRule type="expression" dxfId="1127" priority="9">
      <formula>$S$43="сыграна"</formula>
    </cfRule>
  </conditionalFormatting>
  <conditionalFormatting sqref="I44:Q44">
    <cfRule type="expression" dxfId="1126" priority="10">
      <formula>$S$44="сыграна"</formula>
    </cfRule>
  </conditionalFormatting>
  <conditionalFormatting sqref="I45:Q45">
    <cfRule type="expression" dxfId="1125" priority="11">
      <formula>$S$45="сыграна"</formula>
    </cfRule>
  </conditionalFormatting>
  <conditionalFormatting sqref="I48:Q48">
    <cfRule type="expression" dxfId="1124" priority="17">
      <formula>$S$48="сыграна"</formula>
    </cfRule>
  </conditionalFormatting>
  <conditionalFormatting sqref="I49:Q49">
    <cfRule type="expression" dxfId="1123" priority="18">
      <formula>$S$49="сыграна"</formula>
    </cfRule>
  </conditionalFormatting>
  <conditionalFormatting sqref="I50:Q50">
    <cfRule type="expression" dxfId="1122" priority="19">
      <formula>$S$50="сыграна"</formula>
    </cfRule>
  </conditionalFormatting>
  <conditionalFormatting sqref="I51:Q51">
    <cfRule type="expression" dxfId="1121" priority="20">
      <formula>$S$51="сыграна"</formula>
    </cfRule>
  </conditionalFormatting>
  <conditionalFormatting sqref="I52:Q52">
    <cfRule type="expression" dxfId="1120" priority="21">
      <formula>$S$52="сыграна"</formula>
    </cfRule>
  </conditionalFormatting>
  <conditionalFormatting sqref="I53:Q53">
    <cfRule type="expression" dxfId="1119" priority="22">
      <formula>$S$53="сыграна"</formula>
    </cfRule>
  </conditionalFormatting>
  <conditionalFormatting sqref="I54:Q54">
    <cfRule type="expression" dxfId="1118" priority="23">
      <formula>$S$54="сыграна"</formula>
    </cfRule>
  </conditionalFormatting>
  <conditionalFormatting sqref="I55:Q55">
    <cfRule type="expression" dxfId="1117" priority="24">
      <formula>$S$55="сыграна"</formula>
    </cfRule>
  </conditionalFormatting>
  <conditionalFormatting sqref="I56:Q56">
    <cfRule type="expression" dxfId="1116" priority="25">
      <formula>$S$56="сыграна"</formula>
    </cfRule>
  </conditionalFormatting>
  <conditionalFormatting sqref="I62:Q62">
    <cfRule type="expression" dxfId="1115" priority="2">
      <formula>$S$62="сыграна"</formula>
    </cfRule>
  </conditionalFormatting>
  <conditionalFormatting sqref="I63:Q63">
    <cfRule type="expression" dxfId="1114" priority="31">
      <formula>$S$63="сыграна"</formula>
    </cfRule>
  </conditionalFormatting>
  <conditionalFormatting sqref="I64:Q64">
    <cfRule type="expression" dxfId="1113" priority="32">
      <formula>$S$64="сыграна"</formula>
    </cfRule>
  </conditionalFormatting>
  <conditionalFormatting sqref="I65:Q65">
    <cfRule type="expression" dxfId="1112" priority="33">
      <formula>$S$65="сыграна"</formula>
    </cfRule>
  </conditionalFormatting>
  <conditionalFormatting sqref="I66:Q66">
    <cfRule type="expression" dxfId="1111" priority="34">
      <formula>$S$66="сыграна"</formula>
    </cfRule>
  </conditionalFormatting>
  <conditionalFormatting sqref="I67:Q67">
    <cfRule type="expression" dxfId="1110" priority="35">
      <formula>$S$67="сыграна"</formula>
    </cfRule>
  </conditionalFormatting>
  <conditionalFormatting sqref="I68:Q68">
    <cfRule type="expression" dxfId="1109" priority="36">
      <formula>$S$68="сыграна"</formula>
    </cfRule>
  </conditionalFormatting>
  <conditionalFormatting sqref="I69:Q69">
    <cfRule type="expression" dxfId="1108" priority="37">
      <formula>$S$69="сыграна"</formula>
    </cfRule>
  </conditionalFormatting>
  <conditionalFormatting sqref="I70:Q70">
    <cfRule type="expression" dxfId="1107" priority="38">
      <formula>$S$70="сыграна"</formula>
    </cfRule>
  </conditionalFormatting>
  <conditionalFormatting sqref="I71:Q71">
    <cfRule type="expression" dxfId="1106" priority="39">
      <formula>$S$71="сыграна"</formula>
    </cfRule>
  </conditionalFormatting>
  <conditionalFormatting sqref="I36:R36 Q13:Q15 M25:M27">
    <cfRule type="expression" dxfId="1105" priority="14">
      <formula>$S$36="встреча играется"</formula>
    </cfRule>
  </conditionalFormatting>
  <conditionalFormatting sqref="I37:R37 R10:R12 L28:L30">
    <cfRule type="expression" dxfId="1104" priority="40">
      <formula>$S$37="встреча играется"</formula>
    </cfRule>
  </conditionalFormatting>
  <conditionalFormatting sqref="I38:R38 P16:P18 N22:N24">
    <cfRule type="expression" dxfId="1103" priority="41">
      <formula>$S$38="встреча играется"</formula>
    </cfRule>
  </conditionalFormatting>
  <conditionalFormatting sqref="I39:R39 S7:S9 K31:K33">
    <cfRule type="expression" dxfId="1102" priority="42">
      <formula>$S$39="встреча играется"</formula>
    </cfRule>
  </conditionalFormatting>
  <conditionalFormatting sqref="I40:R40 Q10:Q12 L25:L27">
    <cfRule type="expression" dxfId="1101" priority="43">
      <formula>$S$40="встреча играется"</formula>
    </cfRule>
  </conditionalFormatting>
  <conditionalFormatting sqref="I41:R41 P13:P15 M22:M24">
    <cfRule type="expression" dxfId="1100" priority="44">
      <formula>$S$41="встреча играется"</formula>
    </cfRule>
  </conditionalFormatting>
  <conditionalFormatting sqref="I42:R42 R7:R9 K28:K30">
    <cfRule type="expression" dxfId="1099" priority="45">
      <formula>$S$42="встреча играется"</formula>
    </cfRule>
  </conditionalFormatting>
  <conditionalFormatting sqref="I43:R43 S19:S21 O31:O33">
    <cfRule type="expression" dxfId="1098" priority="46">
      <formula>$S$43="встреча играется"</formula>
    </cfRule>
  </conditionalFormatting>
  <conditionalFormatting sqref="I44:R44 P10:P12 L22:L24">
    <cfRule type="expression" dxfId="1097" priority="47">
      <formula>$S$44="встреча играется"</formula>
    </cfRule>
  </conditionalFormatting>
  <conditionalFormatting sqref="I45:R45 Q7:Q9 K25:K27">
    <cfRule type="expression" dxfId="1096" priority="48">
      <formula>$S$45="встреча играется"</formula>
    </cfRule>
  </conditionalFormatting>
  <conditionalFormatting sqref="I46:R46 R19:R21 O28:O30">
    <cfRule type="expression" dxfId="1095" priority="49">
      <formula>$S$46="встреча играется"</formula>
    </cfRule>
  </conditionalFormatting>
  <conditionalFormatting sqref="I46:R46">
    <cfRule type="expression" dxfId="1094" priority="16">
      <formula>$S$46="сыграна"</formula>
    </cfRule>
  </conditionalFormatting>
  <conditionalFormatting sqref="I47:R47 S16:S18 N31:N33">
    <cfRule type="expression" dxfId="1093" priority="50">
      <formula>$S$47="встреча играется"</formula>
    </cfRule>
  </conditionalFormatting>
  <conditionalFormatting sqref="I47:R47">
    <cfRule type="expression" dxfId="1092" priority="12">
      <formula>$S$47="сыграна"</formula>
    </cfRule>
  </conditionalFormatting>
  <conditionalFormatting sqref="I48:R48 P7:P9 K22:K24">
    <cfRule type="expression" dxfId="1091" priority="51">
      <formula>$S$48="встреча играется"</formula>
    </cfRule>
  </conditionalFormatting>
  <conditionalFormatting sqref="I49:R49 Q19:Q21 O25:O27">
    <cfRule type="expression" dxfId="1090" priority="52">
      <formula>$S$49="встреча играется"</formula>
    </cfRule>
  </conditionalFormatting>
  <conditionalFormatting sqref="I50:R50 S13:S15 M31:M33">
    <cfRule type="expression" dxfId="1089" priority="53">
      <formula>$S$50="встреча играется"</formula>
    </cfRule>
  </conditionalFormatting>
  <conditionalFormatting sqref="I51:R51 R16:R18 N28:N30">
    <cfRule type="expression" dxfId="1088" priority="54">
      <formula>$S$51="встреча играется"</formula>
    </cfRule>
  </conditionalFormatting>
  <conditionalFormatting sqref="I52:R52 N10:N12 L16:L18">
    <cfRule type="expression" dxfId="1087" priority="55">
      <formula>$S$52="встреча играется"</formula>
    </cfRule>
  </conditionalFormatting>
  <conditionalFormatting sqref="I53:R53 O7:O9 K19:K21">
    <cfRule type="expression" dxfId="1086" priority="56">
      <formula>$S$53="встреча играется"</formula>
    </cfRule>
  </conditionalFormatting>
  <conditionalFormatting sqref="I54:R54 R13:R15 M28:M30">
    <cfRule type="expression" dxfId="1085" priority="57">
      <formula>$S$54="встреча играется"</formula>
    </cfRule>
  </conditionalFormatting>
  <conditionalFormatting sqref="I55:R55 S25:S27 Q31:Q33">
    <cfRule type="expression" dxfId="1084" priority="58">
      <formula>$S$55="встреча играется"</formula>
    </cfRule>
  </conditionalFormatting>
  <conditionalFormatting sqref="I56:R56 N7:N9 K16:K18">
    <cfRule type="expression" dxfId="1083" priority="59">
      <formula>$S$56="встреча играется"</formula>
    </cfRule>
  </conditionalFormatting>
  <conditionalFormatting sqref="I57:R57 O13:O15 M19:M21">
    <cfRule type="expression" dxfId="1082" priority="60">
      <formula>$S$57="встреча играется"</formula>
    </cfRule>
  </conditionalFormatting>
  <conditionalFormatting sqref="I57:R57">
    <cfRule type="expression" dxfId="1081" priority="26">
      <formula>$S$57="сыграна"</formula>
    </cfRule>
  </conditionalFormatting>
  <conditionalFormatting sqref="I58:R58 S10:S12 L31:L33">
    <cfRule type="expression" dxfId="1080" priority="61">
      <formula>$S$58="встреча играется"</formula>
    </cfRule>
  </conditionalFormatting>
  <conditionalFormatting sqref="I58:R58">
    <cfRule type="expression" dxfId="1079" priority="27">
      <formula>$S$58="сыграна"</formula>
    </cfRule>
  </conditionalFormatting>
  <conditionalFormatting sqref="I59:R59 R22:R24 P28:P30">
    <cfRule type="expression" dxfId="1078" priority="62">
      <formula>$S$59="встреча играется"</formula>
    </cfRule>
  </conditionalFormatting>
  <conditionalFormatting sqref="I59:R59">
    <cfRule type="expression" dxfId="1077" priority="28">
      <formula>$S$59="сыграна"</formula>
    </cfRule>
  </conditionalFormatting>
  <conditionalFormatting sqref="I60:R60 M7:M9 K13:K15">
    <cfRule type="expression" dxfId="1076" priority="63">
      <formula>$S$60="встреча играется"</formula>
    </cfRule>
  </conditionalFormatting>
  <conditionalFormatting sqref="I60:R60">
    <cfRule type="expression" dxfId="1075" priority="29">
      <formula>$S$60="сыграна"</formula>
    </cfRule>
  </conditionalFormatting>
  <conditionalFormatting sqref="I61:R61 O10:O12 L19:L21">
    <cfRule type="expression" dxfId="1074" priority="64">
      <formula>$S$61="встреча играется"</formula>
    </cfRule>
  </conditionalFormatting>
  <conditionalFormatting sqref="I61:R61">
    <cfRule type="expression" dxfId="1073" priority="30">
      <formula>$S$61="сыграна"</formula>
    </cfRule>
  </conditionalFormatting>
  <conditionalFormatting sqref="I62:R62 Q16:Q18 N25:N27">
    <cfRule type="expression" dxfId="1072" priority="3">
      <formula>$S$62="встреча играется"</formula>
    </cfRule>
  </conditionalFormatting>
  <conditionalFormatting sqref="I63:R63 S22:S24 P31:P33">
    <cfRule type="expression" dxfId="1071" priority="65">
      <formula>$S$63="встреча играется"</formula>
    </cfRule>
  </conditionalFormatting>
  <conditionalFormatting sqref="I64:R64 M10:M12 L13:L15">
    <cfRule type="expression" dxfId="1070" priority="66">
      <formula>$S$64="встреча играется"</formula>
    </cfRule>
  </conditionalFormatting>
  <conditionalFormatting sqref="I65:R65 O16:O18 N19:N21">
    <cfRule type="expression" dxfId="1069" priority="67">
      <formula>$S$65="встреча играется"</formula>
    </cfRule>
  </conditionalFormatting>
  <conditionalFormatting sqref="I66:R66 Q22:Q24 P25:P27">
    <cfRule type="expression" dxfId="1068" priority="68">
      <formula>$S$66="встреча играется"</formula>
    </cfRule>
  </conditionalFormatting>
  <conditionalFormatting sqref="I67:R67 S28:S30 R31:R33">
    <cfRule type="expression" dxfId="1067" priority="69">
      <formula>$S$67="встреча играется"</formula>
    </cfRule>
  </conditionalFormatting>
  <conditionalFormatting sqref="I68:R68 L7:L9 K10:K12">
    <cfRule type="expression" dxfId="1066" priority="70">
      <formula>$S$68="встреча играется"</formula>
    </cfRule>
  </conditionalFormatting>
  <conditionalFormatting sqref="I69:R69 N13:N15 M16:M18">
    <cfRule type="expression" dxfId="1065" priority="71">
      <formula>$S$69="встреча играется"</formula>
    </cfRule>
  </conditionalFormatting>
  <conditionalFormatting sqref="I70:R70 P19:P21 O22:O24">
    <cfRule type="expression" dxfId="1064" priority="72">
      <formula>$S$70="встреча играется"</formula>
    </cfRule>
  </conditionalFormatting>
  <conditionalFormatting sqref="I71:R71 R25:R27 Q28:Q30">
    <cfRule type="expression" dxfId="1063" priority="73">
      <formula>$S$71="встреча играется"</formula>
    </cfRule>
  </conditionalFormatting>
  <conditionalFormatting sqref="J7 J10 J13 J16 J19 J22 J25 J28 J31">
    <cfRule type="endsWith" dxfId="1062" priority="1" operator="endsWith" text="+">
      <formula>RIGHT((J7),LEN("+"))=("+")</formula>
    </cfRule>
  </conditionalFormatting>
  <dataValidations count="1">
    <dataValidation type="list" allowBlank="1" sqref="P36:P71" xr:uid="{00000000-0002-0000-2B00-000000000000}">
      <formula1>D2_2!Список_счета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481</v>
      </c>
      <c r="E7" s="23"/>
      <c r="F7" s="69"/>
      <c r="G7" s="118">
        <v>1</v>
      </c>
      <c r="H7" s="112" t="s">
        <v>22</v>
      </c>
      <c r="I7" s="112"/>
      <c r="J7" s="115" t="s">
        <v>482</v>
      </c>
      <c r="K7" s="144"/>
      <c r="L7" s="24">
        <f>IF(LEFT(P68,1)="L",0,(IF(P68="","",(IF(LEFT(P68,1)&gt;RIGHT(P68,1),2,1)))))</f>
        <v>2</v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1</v>
      </c>
      <c r="Q7" s="24" t="str">
        <f>IF(LEFT(P45,1)="L",0,(IF(P45="","",(IF(LEFT(P45,1)&gt;RIGHT(P45,1),2,1)))))</f>
        <v/>
      </c>
      <c r="R7" s="24">
        <f>IF(RIGHT(P42,1)="L",0,(IF(P42="","",(IF(RIGHT(P42,1)&gt;LEFT(P42,1),2,1)))))</f>
        <v>1</v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6</v>
      </c>
      <c r="U7" s="150"/>
      <c r="V7" s="96" t="s">
        <v>12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483</v>
      </c>
      <c r="E8" s="23"/>
      <c r="F8" s="69"/>
      <c r="G8" s="119"/>
      <c r="H8" s="113"/>
      <c r="I8" s="113"/>
      <c r="J8" s="116"/>
      <c r="K8" s="119"/>
      <c r="L8" s="27" t="str">
        <f>IF(LEFT(P68,1)="W",$M$4&amp;":0(W)",IF(LEFT(P68,1)="L","0:"&amp;$M$4&amp;"(L)",IF(P68="","",P68)))</f>
        <v>3:2</v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29" t="str">
        <f>IF(LEFT(P53,1)="W",$M$4&amp;":0(W)",IF(LEFT(P53,1)="L","0:"&amp;$M$4&amp;"(L)",IF(P53="","",P53)))</f>
        <v>3:0</v>
      </c>
      <c r="P8" s="28" t="str">
        <f>IF(RIGHT(P48,1)="W",$M$4&amp;":0(W)",IF(RIGHT(P48,1)="L","0:"&amp;$M$4&amp;"(L)",IF(P48="","",RIGHT(P48,1)&amp;":"&amp;LEFT(P48,1))))</f>
        <v>1:3</v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>2:3</v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68" t="s">
        <v>484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68" t="s">
        <v>485</v>
      </c>
      <c r="E10" s="23"/>
      <c r="F10" s="69"/>
      <c r="G10" s="118">
        <v>2</v>
      </c>
      <c r="H10" s="112"/>
      <c r="I10" s="112"/>
      <c r="J10" s="115" t="s">
        <v>486</v>
      </c>
      <c r="K10" s="34">
        <f>IF(RIGHT(P68,1)="L",0,(IF(P68="","",(IF(RIGHT(P68,1)&gt;LEFT(P68,1),2,1)))))</f>
        <v>1</v>
      </c>
      <c r="L10" s="145"/>
      <c r="M10" s="24" t="str">
        <f>IF(RIGHT(P64,1)="L",0,(IF(P64="","",(IF(RIGHT(P64,1)&gt;LEFT(P64,1),2,1)))))</f>
        <v/>
      </c>
      <c r="N10" s="24" t="str">
        <f>IF(LEFT(P52,1)="L",0,(IF(P52="","",(IF(LEFT(P52,1)&gt;RIGHT(P52,1),2,1)))))</f>
        <v/>
      </c>
      <c r="O10" s="25">
        <f>IF(LEFT(P61,1)="L",0,(IF(P61="","",(IF(LEFT(P61,1)&gt;RIGHT(P61,1),2,1)))))</f>
        <v>1</v>
      </c>
      <c r="P10" s="24">
        <f>IF(LEFT(P44,1)="L",0,(IF(P44="","",(IF(LEFT(P44,1)&gt;RIGHT(P44,1),2,1)))))</f>
        <v>1</v>
      </c>
      <c r="Q10" s="24" t="str">
        <f>IF(RIGHT(P40,1)="L",0,(IF(P40="","",(IF(RIGHT(P40,1)&gt;LEFT(P40,1),2,1)))))</f>
        <v/>
      </c>
      <c r="R10" s="24">
        <f>IF(LEFT(P37,1)="L",0,(IF(P37="","",(IF(LEFT(P37,1)&gt;RIGHT(P37,1),2,1)))))</f>
        <v>1</v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4</v>
      </c>
      <c r="U10" s="150"/>
      <c r="V10" s="96" t="s">
        <v>14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487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>2:3</v>
      </c>
      <c r="L11" s="94"/>
      <c r="M11" s="28" t="str">
        <f>IF(RIGHT(P64,1)="W",$M$4&amp;":0(W)",IF(RIGHT(P64,1)="L","0:"&amp;$M$4&amp;"(L)",IF(P64="","",RIGHT(P64,1)&amp;":"&amp;LEFT(P64,1))))</f>
        <v/>
      </c>
      <c r="N11" s="28" t="str">
        <f>IF(LEFT(P52,1)="W",$M$4&amp;":0(W)",IF(LEFT(P52,1)="L","0:"&amp;$M$4&amp;"(L)",IF(P52="","",P52)))</f>
        <v/>
      </c>
      <c r="O11" s="29" t="str">
        <f>IF(LEFT(P61,1)="W",$M$4&amp;":0(W)",IF(LEFT(P61,1)="L","0:"&amp;$M$4&amp;"(L)",IF(P61="","",P61)))</f>
        <v>2:3</v>
      </c>
      <c r="P11" s="27" t="str">
        <f>IF(LEFT(P44,1)="W",$M$4&amp;":0(W)",IF(LEFT(P44,1)="L","0:"&amp;$M$4&amp;"(L)",IF(P44="","",P44)))</f>
        <v>2:3</v>
      </c>
      <c r="Q11" s="28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2:3</v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488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68" t="s">
        <v>489</v>
      </c>
      <c r="E13" s="23"/>
      <c r="F13" s="69"/>
      <c r="G13" s="118">
        <v>3</v>
      </c>
      <c r="H13" s="112"/>
      <c r="I13" s="112"/>
      <c r="J13" s="115" t="s">
        <v>484</v>
      </c>
      <c r="K13" s="34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45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0</v>
      </c>
      <c r="U13" s="150"/>
      <c r="V13" s="96" t="s">
        <v>15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490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68" t="s">
        <v>491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485</v>
      </c>
      <c r="K16" s="34" t="str">
        <f>IF(LEFT(P56,1)="L",0,(IF(P56="","",(IF(LEFT(P56,1)&gt;RIGHT(P56,1),2,1)))))</f>
        <v/>
      </c>
      <c r="L16" s="24" t="str">
        <f>IF(RIGHT(P52,1)="L",0,(IF(P52="","",(IF(RIGHT(P52,1)&gt;LEFT(P52,1),2,1)))))</f>
        <v/>
      </c>
      <c r="M16" s="24" t="str">
        <f>IF(RIGHT(P69,1)="L",0,(IF(P69="","",(IF(RIGHT(P69,1)&gt;LEFT(P69,1),2,1)))))</f>
        <v/>
      </c>
      <c r="N16" s="145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0</v>
      </c>
      <c r="U16" s="150"/>
      <c r="V16" s="96" t="s">
        <v>16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/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492</v>
      </c>
      <c r="K19" s="34">
        <f>IF(RIGHT(P53,1)="L",0,(IF(P53="","",(IF(RIGHT(P53,1)&gt;LEFT(P53,1),2,1)))))</f>
        <v>1</v>
      </c>
      <c r="L19" s="24">
        <f>IF(RIGHT(P61,1)="L",0,(IF(P61="","",(IF(RIGHT(P61,1)&gt;LEFT(P61,1),2,1)))))</f>
        <v>2</v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6"/>
      <c r="P19" s="24">
        <f>IF(LEFT(P70,1)="L",0,(IF(P70="","",(IF(LEFT(P70,1)&gt;RIGHT(P70,1),2,1)))))</f>
        <v>1</v>
      </c>
      <c r="Q19" s="24" t="str">
        <f>IF(RIGHT(P49,1)="L",0,(IF(P49="","",(IF(RIGHT(P49,1)&gt;LEFT(P49,1),2,1)))))</f>
        <v/>
      </c>
      <c r="R19" s="24">
        <f>IF(LEFT(P46,1)="L",0,(IF(P46="","",(IF(LEFT(P46,1)&gt;RIGHT(P46,1),2,1)))))</f>
        <v>1</v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5</v>
      </c>
      <c r="U19" s="150"/>
      <c r="V19" s="96" t="s">
        <v>13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0:3</v>
      </c>
      <c r="L20" s="28" t="str">
        <f>IF(RIGHT(P61,1)="W",$M$4&amp;":0(W)",IF(RIGHT(P61,1)="L","0:"&amp;$M$4&amp;"(L)",IF(P61="","",RIGHT(P61,1)&amp;":"&amp;LEFT(P61,1))))</f>
        <v>3:2</v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7"/>
      <c r="P20" s="27" t="str">
        <f>IF(LEFT(P70,1)="W",$M$4&amp;":0(W)",IF(LEFT(P70,1)="L","0:"&amp;$M$4&amp;"(L)",IF(P70="","",P70)))</f>
        <v>0:3</v>
      </c>
      <c r="Q20" s="28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1:3</v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493</v>
      </c>
      <c r="K22" s="34">
        <f>IF(LEFT(P48,1)="L",0,(IF(P48="","",(IF(LEFT(P48,1)&gt;RIGHT(P48,1),2,1)))))</f>
        <v>2</v>
      </c>
      <c r="L22" s="24">
        <f>IF(RIGHT(P44,1)="L",0,(IF(P44="","",(IF(RIGHT(P44,1)&gt;LEFT(P44,1),2,1)))))</f>
        <v>2</v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>
        <f>IF(RIGHT(P70,1)="L",0,(IF(P70="","",(IF(RIGHT(P70,1)&gt;LEFT(P70,1),2,1)))))</f>
        <v>2</v>
      </c>
      <c r="P22" s="145"/>
      <c r="Q22" s="24" t="str">
        <f>IF(RIGHT(P66,1)="L",0,(IF(P66="","",(IF(RIGHT(P66,1)&gt;LEFT(P66,1),2,1)))))</f>
        <v/>
      </c>
      <c r="R22" s="24">
        <f>IF(RIGHT(P59,1)="L",0,(IF(P59="","",(IF(RIGHT(P59,1)&gt;LEFT(P59,1),2,1)))))</f>
        <v>1</v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7</v>
      </c>
      <c r="U22" s="150"/>
      <c r="V22" s="96" t="s">
        <v>11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3:1</v>
      </c>
      <c r="L23" s="28" t="str">
        <f>IF(RIGHT(P44,1)="W",$M$4&amp;":0(W)",IF(RIGHT(P44,1)="L","0:"&amp;$M$4&amp;"(L)",IF(P44="","",RIGHT(P44,1)&amp;":"&amp;LEFT(P44,1))))</f>
        <v>3:2</v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6" t="str">
        <f>IF(RIGHT(P70,1)="W",$M$4&amp;":0(W)",IF(RIGHT(P70,1)="L","0:"&amp;$M$4&amp;"(L)",IF(P70="","",RIGHT(P70,1)&amp;":"&amp;LEFT(P70,1))))</f>
        <v>3:0</v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>0:3</v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489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0</v>
      </c>
      <c r="U25" s="150"/>
      <c r="V25" s="96" t="s">
        <v>17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494</v>
      </c>
      <c r="K28" s="34">
        <f>IF(LEFT(P42,1)="L",0,(IF(P42="","",(IF(LEFT(P42,1)&gt;RIGHT(P42,1),2,1)))))</f>
        <v>2</v>
      </c>
      <c r="L28" s="24">
        <f>IF(RIGHT(P37,1)="L",0,(IF(P37="","",(IF(RIGHT(P37,1)&gt;LEFT(P37,1),2,1)))))</f>
        <v>2</v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2</v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8</v>
      </c>
      <c r="U28" s="150"/>
      <c r="V28" s="96" t="s">
        <v>10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40" t="str">
        <f>IF(LEFT(P42,1)="W",$M$4&amp;":0(W)",IF(LEFT(P42,1)="L","0:"&amp;$M$4&amp;"(L)",IF(P42="","",P42)))</f>
        <v>3:2</v>
      </c>
      <c r="L29" s="28" t="str">
        <f>IF(RIGHT(P37,1)="W",$M$4&amp;":0(W)",IF(RIGHT(P37,1)="L","0:"&amp;$M$4&amp;"(L)",IF(P37="","",RIGHT(P37,1)&amp;":"&amp;LEFT(P37,1))))</f>
        <v>3:2</v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>3:1</v>
      </c>
      <c r="P29" s="29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491</v>
      </c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0</v>
      </c>
      <c r="U31" s="150"/>
      <c r="V31" s="96" t="s">
        <v>224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IF(D3_2!Уч3="","",D3_2!Уч3)</f>
        <v>Рахматулла Маржан</v>
      </c>
      <c r="K36" s="73" t="str">
        <f t="shared" ref="K36:K71" si="0">"-"</f>
        <v>-</v>
      </c>
      <c r="L36" s="154" t="str">
        <f>IF(D3_2!Уч7="","",D3_2!Уч7)</f>
        <v>Покатилов Владислав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7</v>
      </c>
      <c r="J37" s="75" t="str">
        <f>IF(D3_2!Уч2="","",D3_2!Уч2)</f>
        <v>Сулейменов Асхат+</v>
      </c>
      <c r="K37" s="76" t="str">
        <f t="shared" si="0"/>
        <v>-</v>
      </c>
      <c r="L37" s="155" t="str">
        <f>IF(D3_2!Уч8="","",D3_2!Уч8)</f>
        <v>Смагулов Ермек+</v>
      </c>
      <c r="M37" s="134"/>
      <c r="N37" s="134"/>
      <c r="O37" s="135"/>
      <c r="P37" s="59" t="s">
        <v>42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/>
      <c r="J38" s="77" t="str">
        <f>IF(D3_2!Уч4="","",D3_2!Уч4)</f>
        <v>Алтынбеков Ердос</v>
      </c>
      <c r="K38" s="78" t="str">
        <f t="shared" si="0"/>
        <v>-</v>
      </c>
      <c r="L38" s="152" t="str">
        <f>IF(D3_2!Уч6="","",D3_2!Уч6)</f>
        <v>Омралинов Артур+</v>
      </c>
      <c r="M38" s="137"/>
      <c r="N38" s="137"/>
      <c r="O38" s="138"/>
      <c r="P38" s="79"/>
      <c r="Q38" s="108"/>
      <c r="R38" s="109"/>
      <c r="S38" s="55" t="str">
        <f t="shared" si="1"/>
        <v/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IF(D3_2!Уч1="","",D3_2!Уч1)</f>
        <v>Кезина София+</v>
      </c>
      <c r="K39" s="81" t="str">
        <f t="shared" si="0"/>
        <v>-</v>
      </c>
      <c r="L39" s="153" t="str">
        <f>IF(D3_2!Уч9="","",D3_2!Уч9)</f>
        <v>Карабельникова Анна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IF(D3_2!Уч7="","",D3_2!Уч7)</f>
        <v>Покатилов Владислав</v>
      </c>
      <c r="K40" s="73" t="str">
        <f t="shared" si="0"/>
        <v>-</v>
      </c>
      <c r="L40" s="154" t="str">
        <f>IF(D3_2!Уч2="","",D3_2!Уч2)</f>
        <v>Сулейменов Асхат+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IF(D3_2!Уч6="","",D3_2!Уч6)</f>
        <v>Омралинов Артур+</v>
      </c>
      <c r="K41" s="76" t="str">
        <f t="shared" si="0"/>
        <v>-</v>
      </c>
      <c r="L41" s="155" t="str">
        <f>IF(D3_2!Уч3="","",D3_2!Уч3)</f>
        <v>Рахматулла Маржан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>
        <v>13</v>
      </c>
      <c r="J42" s="77" t="str">
        <f>IF(D3_2!Уч8="","",D3_2!Уч8)</f>
        <v>Смагулов Ермек+</v>
      </c>
      <c r="K42" s="78" t="str">
        <f t="shared" si="0"/>
        <v>-</v>
      </c>
      <c r="L42" s="152" t="str">
        <f>IF(D3_2!Уч1="","",D3_2!Уч1)</f>
        <v>Кезина София+</v>
      </c>
      <c r="M42" s="137"/>
      <c r="N42" s="137"/>
      <c r="O42" s="138"/>
      <c r="P42" s="63" t="s">
        <v>38</v>
      </c>
      <c r="Q42" s="108"/>
      <c r="R42" s="109"/>
      <c r="S42" s="55" t="str">
        <f t="shared" si="1"/>
        <v>сыграна</v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IF(D3_2!Уч9="","",D3_2!Уч9)</f>
        <v>Карабельникова Анна</v>
      </c>
      <c r="K43" s="81" t="str">
        <f t="shared" si="0"/>
        <v>-</v>
      </c>
      <c r="L43" s="153" t="str">
        <f>IF(D3_2!Уч5="","",D3_2!Уч5)</f>
        <v>Ердаулетов Данияр+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3</v>
      </c>
      <c r="J44" s="72" t="str">
        <f>IF(D3_2!Уч2="","",D3_2!Уч2)</f>
        <v>Сулейменов Асхат+</v>
      </c>
      <c r="K44" s="73" t="str">
        <f t="shared" si="0"/>
        <v>-</v>
      </c>
      <c r="L44" s="154" t="str">
        <f>IF(D3_2!Уч6="","",D3_2!Уч6)</f>
        <v>Омралинов Артур+</v>
      </c>
      <c r="M44" s="125"/>
      <c r="N44" s="125"/>
      <c r="O44" s="126"/>
      <c r="P44" s="54" t="s">
        <v>42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IF(D3_2!Уч1="","",D3_2!Уч1)</f>
        <v>Кезина София+</v>
      </c>
      <c r="K45" s="76" t="str">
        <f t="shared" si="0"/>
        <v>-</v>
      </c>
      <c r="L45" s="155" t="str">
        <f>IF(D3_2!Уч7="","",D3_2!Уч7)</f>
        <v>Покатилов Владислав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19</v>
      </c>
      <c r="J46" s="77" t="str">
        <f>IF(D3_2!Уч5="","",D3_2!Уч5)</f>
        <v>Ердаулетов Данияр+</v>
      </c>
      <c r="K46" s="78" t="str">
        <f t="shared" si="0"/>
        <v>-</v>
      </c>
      <c r="L46" s="152" t="str">
        <f>IF(D3_2!Уч8="","",D3_2!Уч8)</f>
        <v>Смагулов Ермек+</v>
      </c>
      <c r="M46" s="137"/>
      <c r="N46" s="137"/>
      <c r="O46" s="138"/>
      <c r="P46" s="63" t="s">
        <v>41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IF(D3_2!Уч4="","",D3_2!Уч4)</f>
        <v>Алтынбеков Ердос</v>
      </c>
      <c r="K47" s="81" t="str">
        <f t="shared" si="0"/>
        <v>-</v>
      </c>
      <c r="L47" s="153" t="str">
        <f>IF(D3_2!Уч9="","",D3_2!Уч9)</f>
        <v>Карабельникова Анна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8</v>
      </c>
      <c r="J48" s="72" t="str">
        <f>IF(D3_2!Уч6="","",D3_2!Уч6)</f>
        <v>Омралинов Артур+</v>
      </c>
      <c r="K48" s="73" t="str">
        <f t="shared" si="0"/>
        <v>-</v>
      </c>
      <c r="L48" s="154" t="str">
        <f>IF(D3_2!Уч1="","",D3_2!Уч1)</f>
        <v>Кезина София+</v>
      </c>
      <c r="M48" s="125"/>
      <c r="N48" s="125"/>
      <c r="O48" s="126"/>
      <c r="P48" s="54" t="s">
        <v>37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IF(D3_2!Уч7="","",D3_2!Уч7)</f>
        <v>Покатилов Владислав</v>
      </c>
      <c r="K49" s="76" t="str">
        <f t="shared" si="0"/>
        <v>-</v>
      </c>
      <c r="L49" s="155" t="str">
        <f>IF(D3_2!Уч5="","",D3_2!Уч5)</f>
        <v>Ердаулетов Данияр+</v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IF(D3_2!Уч9="","",D3_2!Уч9)</f>
        <v>Карабельникова Анна</v>
      </c>
      <c r="K50" s="78" t="str">
        <f t="shared" si="0"/>
        <v>-</v>
      </c>
      <c r="L50" s="152" t="str">
        <f>IF(D3_2!Уч3="","",D3_2!Уч3)</f>
        <v>Рахматулла Маржан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IF(D3_2!Уч8="","",D3_2!Уч8)</f>
        <v>Смагулов Ермек+</v>
      </c>
      <c r="K51" s="81" t="str">
        <f t="shared" si="0"/>
        <v>-</v>
      </c>
      <c r="L51" s="153" t="str">
        <f>IF(D3_2!Уч4="","",D3_2!Уч4)</f>
        <v>Алтынбеков Ердос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/>
      <c r="J52" s="72" t="str">
        <f>IF(D3_2!Уч2="","",D3_2!Уч2)</f>
        <v>Сулейменов Асхат+</v>
      </c>
      <c r="K52" s="73" t="str">
        <f t="shared" si="0"/>
        <v>-</v>
      </c>
      <c r="L52" s="154" t="str">
        <f>IF(D3_2!Уч4="","",D3_2!Уч4)</f>
        <v>Алтынбеков Ердос</v>
      </c>
      <c r="M52" s="125"/>
      <c r="N52" s="125"/>
      <c r="O52" s="126"/>
      <c r="P52" s="54"/>
      <c r="Q52" s="104"/>
      <c r="R52" s="105"/>
      <c r="S52" s="55" t="str">
        <f t="shared" si="1"/>
        <v/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32</v>
      </c>
      <c r="J53" s="75" t="str">
        <f>IF(D3_2!Уч1="","",D3_2!Уч1)</f>
        <v>Кезина София+</v>
      </c>
      <c r="K53" s="76" t="str">
        <f t="shared" si="0"/>
        <v>-</v>
      </c>
      <c r="L53" s="155" t="str">
        <f>IF(D3_2!Уч5="","",D3_2!Уч5)</f>
        <v>Ердаулетов Данияр+</v>
      </c>
      <c r="M53" s="134"/>
      <c r="N53" s="134"/>
      <c r="O53" s="135"/>
      <c r="P53" s="59" t="s">
        <v>35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IF(D3_2!Уч3="","",D3_2!Уч3)</f>
        <v>Рахматулла Маржан</v>
      </c>
      <c r="K54" s="78" t="str">
        <f t="shared" si="0"/>
        <v>-</v>
      </c>
      <c r="L54" s="152" t="str">
        <f>IF(D3_2!Уч8="","",D3_2!Уч8)</f>
        <v>Смагулов Ермек+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IF(D3_2!Уч7="","",D3_2!Уч7)</f>
        <v>Покатилов Владислав</v>
      </c>
      <c r="K55" s="81" t="str">
        <f t="shared" si="0"/>
        <v>-</v>
      </c>
      <c r="L55" s="153" t="str">
        <f>IF(D3_2!Уч9="","",D3_2!Уч9)</f>
        <v>Карабельникова Анна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IF(D3_2!Уч4="","",D3_2!Уч4)</f>
        <v>Алтынбеков Ердос</v>
      </c>
      <c r="K56" s="73" t="str">
        <f t="shared" si="0"/>
        <v>-</v>
      </c>
      <c r="L56" s="154" t="str">
        <f>IF(D3_2!Уч1="","",D3_2!Уч1)</f>
        <v>Кезина София+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IF(D3_2!Уч5="","",D3_2!Уч5)</f>
        <v>Ердаулетов Данияр+</v>
      </c>
      <c r="K57" s="76" t="str">
        <f t="shared" si="0"/>
        <v>-</v>
      </c>
      <c r="L57" s="155" t="str">
        <f>IF(D3_2!Уч3="","",D3_2!Уч3)</f>
        <v>Рахматулла Маржан</v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IF(D3_2!Уч9="","",D3_2!Уч9)</f>
        <v>Карабельникова Анна</v>
      </c>
      <c r="K58" s="78" t="str">
        <f t="shared" si="0"/>
        <v>-</v>
      </c>
      <c r="L58" s="152" t="str">
        <f>IF(D3_2!Уч2="","",D3_2!Уч2)</f>
        <v>Сулейменов Асхат+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13</v>
      </c>
      <c r="J59" s="80" t="str">
        <f>IF(D3_2!Уч8="","",D3_2!Уч8)</f>
        <v>Смагулов Ермек+</v>
      </c>
      <c r="K59" s="81" t="str">
        <f t="shared" si="0"/>
        <v>-</v>
      </c>
      <c r="L59" s="153" t="str">
        <f>IF(D3_2!Уч6="","",D3_2!Уч6)</f>
        <v>Омралинов Артур+</v>
      </c>
      <c r="M59" s="122"/>
      <c r="N59" s="122"/>
      <c r="O59" s="123"/>
      <c r="P59" s="67" t="s">
        <v>35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IF(D3_2!Уч1="","",D3_2!Уч1)</f>
        <v>Кезина София+</v>
      </c>
      <c r="K60" s="73" t="str">
        <f t="shared" si="0"/>
        <v>-</v>
      </c>
      <c r="L60" s="154" t="str">
        <f>IF(D3_2!Уч3="","",D3_2!Уч3)</f>
        <v>Рахматулла Маржан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11</v>
      </c>
      <c r="J61" s="75" t="str">
        <f>IF(D3_2!Уч2="","",D3_2!Уч2)</f>
        <v>Сулейменов Асхат+</v>
      </c>
      <c r="K61" s="76" t="str">
        <f t="shared" si="0"/>
        <v>-</v>
      </c>
      <c r="L61" s="155" t="str">
        <f>IF(D3_2!Уч5="","",D3_2!Уч5)</f>
        <v>Ердаулетов Данияр+</v>
      </c>
      <c r="M61" s="134"/>
      <c r="N61" s="134"/>
      <c r="O61" s="135"/>
      <c r="P61" s="59" t="s">
        <v>42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IF(D3_2!Уч4="","",D3_2!Уч4)</f>
        <v>Алтынбеков Ердос</v>
      </c>
      <c r="K62" s="78" t="str">
        <f t="shared" si="0"/>
        <v>-</v>
      </c>
      <c r="L62" s="152" t="str">
        <f>IF(D3_2!Уч7="","",D3_2!Уч7)</f>
        <v>Покатилов Владислав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IF(D3_2!Уч6="","",D3_2!Уч6)</f>
        <v>Омралинов Артур+</v>
      </c>
      <c r="K63" s="81" t="str">
        <f t="shared" si="0"/>
        <v>-</v>
      </c>
      <c r="L63" s="153" t="str">
        <f>IF(D3_2!Уч9="","",D3_2!Уч9)</f>
        <v>Карабельникова Анна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IF(D3_2!Уч3="","",D3_2!Уч3)</f>
        <v>Рахматулла Маржан</v>
      </c>
      <c r="K64" s="73" t="str">
        <f t="shared" si="0"/>
        <v>-</v>
      </c>
      <c r="L64" s="154" t="str">
        <f>IF(D3_2!Уч2="","",D3_2!Уч2)</f>
        <v>Сулейменов Асхат+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/>
      <c r="J65" s="75" t="str">
        <f>IF(D3_2!Уч5="","",D3_2!Уч5)</f>
        <v>Ердаулетов Данияр+</v>
      </c>
      <c r="K65" s="76" t="str">
        <f t="shared" si="0"/>
        <v>-</v>
      </c>
      <c r="L65" s="155" t="str">
        <f>IF(D3_2!Уч4="","",D3_2!Уч4)</f>
        <v>Алтынбеков Ердос</v>
      </c>
      <c r="M65" s="134"/>
      <c r="N65" s="134"/>
      <c r="O65" s="135"/>
      <c r="P65" s="59"/>
      <c r="Q65" s="106"/>
      <c r="R65" s="107"/>
      <c r="S65" s="55" t="str">
        <f t="shared" si="1"/>
        <v/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IF(D3_2!Уч7="","",D3_2!Уч7)</f>
        <v>Покатилов Владислав</v>
      </c>
      <c r="K66" s="78" t="str">
        <f t="shared" si="0"/>
        <v>-</v>
      </c>
      <c r="L66" s="152" t="str">
        <f>IF(D3_2!Уч6="","",D3_2!Уч6)</f>
        <v>Омралинов Артур+</v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IF(D3_2!Уч9="","",D3_2!Уч9)</f>
        <v>Карабельникова Анна</v>
      </c>
      <c r="K67" s="81" t="str">
        <f t="shared" si="0"/>
        <v>-</v>
      </c>
      <c r="L67" s="153" t="str">
        <f>IF(D3_2!Уч8="","",D3_2!Уч8)</f>
        <v>Смагулов Ермек+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>
        <v>7</v>
      </c>
      <c r="J68" s="72" t="str">
        <f>IF(D3_2!Уч1="","",D3_2!Уч1)</f>
        <v>Кезина София+</v>
      </c>
      <c r="K68" s="73" t="str">
        <f t="shared" si="0"/>
        <v>-</v>
      </c>
      <c r="L68" s="154" t="str">
        <f>IF(D3_2!Уч2="","",D3_2!Уч2)</f>
        <v>Сулейменов Асхат+</v>
      </c>
      <c r="M68" s="125"/>
      <c r="N68" s="125"/>
      <c r="O68" s="126"/>
      <c r="P68" s="54" t="s">
        <v>38</v>
      </c>
      <c r="Q68" s="104"/>
      <c r="R68" s="105"/>
      <c r="S68" s="55" t="str">
        <f t="shared" si="1"/>
        <v>сыграна</v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IF(D3_2!Уч3="","",D3_2!Уч3)</f>
        <v>Рахматулла Маржан</v>
      </c>
      <c r="K69" s="76" t="str">
        <f t="shared" si="0"/>
        <v>-</v>
      </c>
      <c r="L69" s="155" t="str">
        <f>IF(D3_2!Уч4="","",D3_2!Уч4)</f>
        <v>Алтынбеков Ердос</v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11</v>
      </c>
      <c r="J70" s="77" t="str">
        <f>IF(D3_2!Уч5="","",D3_2!Уч5)</f>
        <v>Ердаулетов Данияр+</v>
      </c>
      <c r="K70" s="78" t="str">
        <f t="shared" si="0"/>
        <v>-</v>
      </c>
      <c r="L70" s="152" t="str">
        <f>IF(D3_2!Уч6="","",D3_2!Уч6)</f>
        <v>Омралинов Артур+</v>
      </c>
      <c r="M70" s="137"/>
      <c r="N70" s="137"/>
      <c r="O70" s="138"/>
      <c r="P70" s="63" t="s">
        <v>39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IF(D3_2!Уч7="","",D3_2!Уч7)</f>
        <v>Покатилов Владислав</v>
      </c>
      <c r="K71" s="81" t="str">
        <f t="shared" si="0"/>
        <v>-</v>
      </c>
      <c r="L71" s="153" t="str">
        <f>IF(D3_2!Уч8="","",D3_2!Уч8)</f>
        <v>Смагулов Ермек+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1061" priority="13">
      <formula>$S$36="сыграна"</formula>
    </cfRule>
  </conditionalFormatting>
  <conditionalFormatting sqref="I37:Q37">
    <cfRule type="expression" dxfId="1060" priority="15">
      <formula>$S$37="сыграна"</formula>
    </cfRule>
  </conditionalFormatting>
  <conditionalFormatting sqref="I38:Q38">
    <cfRule type="expression" dxfId="1059" priority="4">
      <formula>$S$38="сыграна"</formula>
    </cfRule>
  </conditionalFormatting>
  <conditionalFormatting sqref="I39:Q39">
    <cfRule type="expression" dxfId="1058" priority="5">
      <formula>$S$39="сыграна"</formula>
    </cfRule>
  </conditionalFormatting>
  <conditionalFormatting sqref="I40:Q40">
    <cfRule type="expression" dxfId="1057" priority="6">
      <formula>$S$40="сыграна"</formula>
    </cfRule>
  </conditionalFormatting>
  <conditionalFormatting sqref="I41:Q41">
    <cfRule type="expression" dxfId="1056" priority="7">
      <formula>$S$41="сыграна"</formula>
    </cfRule>
  </conditionalFormatting>
  <conditionalFormatting sqref="I42:Q42">
    <cfRule type="expression" dxfId="1055" priority="8">
      <formula>$S$42="сыграна"</formula>
    </cfRule>
  </conditionalFormatting>
  <conditionalFormatting sqref="I43:Q43">
    <cfRule type="expression" dxfId="1054" priority="9">
      <formula>$S$43="сыграна"</formula>
    </cfRule>
  </conditionalFormatting>
  <conditionalFormatting sqref="I44:Q44">
    <cfRule type="expression" dxfId="1053" priority="10">
      <formula>$S$44="сыграна"</formula>
    </cfRule>
  </conditionalFormatting>
  <conditionalFormatting sqref="I45:Q45">
    <cfRule type="expression" dxfId="1052" priority="11">
      <formula>$S$45="сыграна"</formula>
    </cfRule>
  </conditionalFormatting>
  <conditionalFormatting sqref="I48:Q48">
    <cfRule type="expression" dxfId="1051" priority="17">
      <formula>$S$48="сыграна"</formula>
    </cfRule>
  </conditionalFormatting>
  <conditionalFormatting sqref="I49:Q49">
    <cfRule type="expression" dxfId="1050" priority="18">
      <formula>$S$49="сыграна"</formula>
    </cfRule>
  </conditionalFormatting>
  <conditionalFormatting sqref="I50:Q50">
    <cfRule type="expression" dxfId="1049" priority="19">
      <formula>$S$50="сыграна"</formula>
    </cfRule>
  </conditionalFormatting>
  <conditionalFormatting sqref="I51:Q51">
    <cfRule type="expression" dxfId="1048" priority="20">
      <formula>$S$51="сыграна"</formula>
    </cfRule>
  </conditionalFormatting>
  <conditionalFormatting sqref="I52:Q52">
    <cfRule type="expression" dxfId="1047" priority="21">
      <formula>$S$52="сыграна"</formula>
    </cfRule>
  </conditionalFormatting>
  <conditionalFormatting sqref="I53:Q53">
    <cfRule type="expression" dxfId="1046" priority="22">
      <formula>$S$53="сыграна"</formula>
    </cfRule>
  </conditionalFormatting>
  <conditionalFormatting sqref="I54:Q54">
    <cfRule type="expression" dxfId="1045" priority="23">
      <formula>$S$54="сыграна"</formula>
    </cfRule>
  </conditionalFormatting>
  <conditionalFormatting sqref="I55:Q55">
    <cfRule type="expression" dxfId="1044" priority="24">
      <formula>$S$55="сыграна"</formula>
    </cfRule>
  </conditionalFormatting>
  <conditionalFormatting sqref="I56:Q56">
    <cfRule type="expression" dxfId="1043" priority="25">
      <formula>$S$56="сыграна"</formula>
    </cfRule>
  </conditionalFormatting>
  <conditionalFormatting sqref="I62:Q62">
    <cfRule type="expression" dxfId="1042" priority="2">
      <formula>$S$62="сыграна"</formula>
    </cfRule>
  </conditionalFormatting>
  <conditionalFormatting sqref="I63:Q63">
    <cfRule type="expression" dxfId="1041" priority="31">
      <formula>$S$63="сыграна"</formula>
    </cfRule>
  </conditionalFormatting>
  <conditionalFormatting sqref="I64:Q64">
    <cfRule type="expression" dxfId="1040" priority="32">
      <formula>$S$64="сыграна"</formula>
    </cfRule>
  </conditionalFormatting>
  <conditionalFormatting sqref="I65:Q65">
    <cfRule type="expression" dxfId="1039" priority="33">
      <formula>$S$65="сыграна"</formula>
    </cfRule>
  </conditionalFormatting>
  <conditionalFormatting sqref="I66:Q66">
    <cfRule type="expression" dxfId="1038" priority="34">
      <formula>$S$66="сыграна"</formula>
    </cfRule>
  </conditionalFormatting>
  <conditionalFormatting sqref="I67:Q67">
    <cfRule type="expression" dxfId="1037" priority="35">
      <formula>$S$67="сыграна"</formula>
    </cfRule>
  </conditionalFormatting>
  <conditionalFormatting sqref="I68:Q68">
    <cfRule type="expression" dxfId="1036" priority="36">
      <formula>$S$68="сыграна"</formula>
    </cfRule>
  </conditionalFormatting>
  <conditionalFormatting sqref="I69:Q69">
    <cfRule type="expression" dxfId="1035" priority="37">
      <formula>$S$69="сыграна"</formula>
    </cfRule>
  </conditionalFormatting>
  <conditionalFormatting sqref="I70:Q70">
    <cfRule type="expression" dxfId="1034" priority="38">
      <formula>$S$70="сыграна"</formula>
    </cfRule>
  </conditionalFormatting>
  <conditionalFormatting sqref="I71:Q71">
    <cfRule type="expression" dxfId="1033" priority="39">
      <formula>$S$71="сыграна"</formula>
    </cfRule>
  </conditionalFormatting>
  <conditionalFormatting sqref="I36:R36 Q13:Q15 M25:M27">
    <cfRule type="expression" dxfId="1032" priority="14">
      <formula>$S$36="встреча играется"</formula>
    </cfRule>
  </conditionalFormatting>
  <conditionalFormatting sqref="I37:R37 R10:R12 L28:L30">
    <cfRule type="expression" dxfId="1031" priority="40">
      <formula>$S$37="встреча играется"</formula>
    </cfRule>
  </conditionalFormatting>
  <conditionalFormatting sqref="I38:R38 P16:P18 N22:N24">
    <cfRule type="expression" dxfId="1030" priority="41">
      <formula>$S$38="встреча играется"</formula>
    </cfRule>
  </conditionalFormatting>
  <conditionalFormatting sqref="I39:R39 S7:S9 K31:K33">
    <cfRule type="expression" dxfId="1029" priority="42">
      <formula>$S$39="встреча играется"</formula>
    </cfRule>
  </conditionalFormatting>
  <conditionalFormatting sqref="I40:R40 Q10:Q12 L25:L27">
    <cfRule type="expression" dxfId="1028" priority="43">
      <formula>$S$40="встреча играется"</formula>
    </cfRule>
  </conditionalFormatting>
  <conditionalFormatting sqref="I41:R41 P13:P15 M22:M24">
    <cfRule type="expression" dxfId="1027" priority="44">
      <formula>$S$41="встреча играется"</formula>
    </cfRule>
  </conditionalFormatting>
  <conditionalFormatting sqref="I42:R42 R7:R9 K28:K30">
    <cfRule type="expression" dxfId="1026" priority="45">
      <formula>$S$42="встреча играется"</formula>
    </cfRule>
  </conditionalFormatting>
  <conditionalFormatting sqref="I43:R43 S19:S21 O31:O33">
    <cfRule type="expression" dxfId="1025" priority="46">
      <formula>$S$43="встреча играется"</formula>
    </cfRule>
  </conditionalFormatting>
  <conditionalFormatting sqref="I44:R44 P10:P12 L22:L24">
    <cfRule type="expression" dxfId="1024" priority="47">
      <formula>$S$44="встреча играется"</formula>
    </cfRule>
  </conditionalFormatting>
  <conditionalFormatting sqref="I45:R45 Q7:Q9 K25:K27">
    <cfRule type="expression" dxfId="1023" priority="48">
      <formula>$S$45="встреча играется"</formula>
    </cfRule>
  </conditionalFormatting>
  <conditionalFormatting sqref="I46:R46 R19:R21 O28:O30">
    <cfRule type="expression" dxfId="1022" priority="49">
      <formula>$S$46="встреча играется"</formula>
    </cfRule>
  </conditionalFormatting>
  <conditionalFormatting sqref="I46:R46">
    <cfRule type="expression" dxfId="1021" priority="16">
      <formula>$S$46="сыграна"</formula>
    </cfRule>
  </conditionalFormatting>
  <conditionalFormatting sqref="I47:R47 S16:S18 N31:N33">
    <cfRule type="expression" dxfId="1020" priority="50">
      <formula>$S$47="встреча играется"</formula>
    </cfRule>
  </conditionalFormatting>
  <conditionalFormatting sqref="I47:R47">
    <cfRule type="expression" dxfId="1019" priority="12">
      <formula>$S$47="сыграна"</formula>
    </cfRule>
  </conditionalFormatting>
  <conditionalFormatting sqref="I48:R48 P7:P9 K22:K24">
    <cfRule type="expression" dxfId="1018" priority="51">
      <formula>$S$48="встреча играется"</formula>
    </cfRule>
  </conditionalFormatting>
  <conditionalFormatting sqref="I49:R49 Q19:Q21 O25:O27">
    <cfRule type="expression" dxfId="1017" priority="52">
      <formula>$S$49="встреча играется"</formula>
    </cfRule>
  </conditionalFormatting>
  <conditionalFormatting sqref="I50:R50 S13:S15 M31:M33">
    <cfRule type="expression" dxfId="1016" priority="53">
      <formula>$S$50="встреча играется"</formula>
    </cfRule>
  </conditionalFormatting>
  <conditionalFormatting sqref="I51:R51 R16:R18 N28:N30">
    <cfRule type="expression" dxfId="1015" priority="54">
      <formula>$S$51="встреча играется"</formula>
    </cfRule>
  </conditionalFormatting>
  <conditionalFormatting sqref="I52:R52 N10:N12 L16:L18">
    <cfRule type="expression" dxfId="1014" priority="55">
      <formula>$S$52="встреча играется"</formula>
    </cfRule>
  </conditionalFormatting>
  <conditionalFormatting sqref="I53:R53 O7:O9 K19:K21">
    <cfRule type="expression" dxfId="1013" priority="56">
      <formula>$S$53="встреча играется"</formula>
    </cfRule>
  </conditionalFormatting>
  <conditionalFormatting sqref="I54:R54 R13:R15 M28:M30">
    <cfRule type="expression" dxfId="1012" priority="57">
      <formula>$S$54="встреча играется"</formula>
    </cfRule>
  </conditionalFormatting>
  <conditionalFormatting sqref="I55:R55 S25:S27 Q31:Q33">
    <cfRule type="expression" dxfId="1011" priority="58">
      <formula>$S$55="встреча играется"</formula>
    </cfRule>
  </conditionalFormatting>
  <conditionalFormatting sqref="I56:R56 N7:N9 K16:K18">
    <cfRule type="expression" dxfId="1010" priority="59">
      <formula>$S$56="встреча играется"</formula>
    </cfRule>
  </conditionalFormatting>
  <conditionalFormatting sqref="I57:R57 O13:O15 M19:M21">
    <cfRule type="expression" dxfId="1009" priority="60">
      <formula>$S$57="встреча играется"</formula>
    </cfRule>
  </conditionalFormatting>
  <conditionalFormatting sqref="I57:R57">
    <cfRule type="expression" dxfId="1008" priority="26">
      <formula>$S$57="сыграна"</formula>
    </cfRule>
  </conditionalFormatting>
  <conditionalFormatting sqref="I58:R58 S10:S12 L31:L33">
    <cfRule type="expression" dxfId="1007" priority="61">
      <formula>$S$58="встреча играется"</formula>
    </cfRule>
  </conditionalFormatting>
  <conditionalFormatting sqref="I58:R58">
    <cfRule type="expression" dxfId="1006" priority="27">
      <formula>$S$58="сыграна"</formula>
    </cfRule>
  </conditionalFormatting>
  <conditionalFormatting sqref="I59:R59 R22:R24 P28:P30">
    <cfRule type="expression" dxfId="1005" priority="62">
      <formula>$S$59="встреча играется"</formula>
    </cfRule>
  </conditionalFormatting>
  <conditionalFormatting sqref="I59:R59">
    <cfRule type="expression" dxfId="1004" priority="28">
      <formula>$S$59="сыграна"</formula>
    </cfRule>
  </conditionalFormatting>
  <conditionalFormatting sqref="I60:R60 M7:M9 K13:K15">
    <cfRule type="expression" dxfId="1003" priority="63">
      <formula>$S$60="встреча играется"</formula>
    </cfRule>
  </conditionalFormatting>
  <conditionalFormatting sqref="I60:R60">
    <cfRule type="expression" dxfId="1002" priority="29">
      <formula>$S$60="сыграна"</formula>
    </cfRule>
  </conditionalFormatting>
  <conditionalFormatting sqref="I61:R61 O10:O12 L19:L21">
    <cfRule type="expression" dxfId="1001" priority="64">
      <formula>$S$61="встреча играется"</formula>
    </cfRule>
  </conditionalFormatting>
  <conditionalFormatting sqref="I61:R61">
    <cfRule type="expression" dxfId="1000" priority="30">
      <formula>$S$61="сыграна"</formula>
    </cfRule>
  </conditionalFormatting>
  <conditionalFormatting sqref="I62:R62 Q16:Q18 N25:N27">
    <cfRule type="expression" dxfId="999" priority="3">
      <formula>$S$62="встреча играется"</formula>
    </cfRule>
  </conditionalFormatting>
  <conditionalFormatting sqref="I63:R63 S22:S24 P31:P33">
    <cfRule type="expression" dxfId="998" priority="65">
      <formula>$S$63="встреча играется"</formula>
    </cfRule>
  </conditionalFormatting>
  <conditionalFormatting sqref="I64:R64 M10:M12 L13:L15">
    <cfRule type="expression" dxfId="997" priority="66">
      <formula>$S$64="встреча играется"</formula>
    </cfRule>
  </conditionalFormatting>
  <conditionalFormatting sqref="I65:R65 O16:O18 N19:N21">
    <cfRule type="expression" dxfId="996" priority="67">
      <formula>$S$65="встреча играется"</formula>
    </cfRule>
  </conditionalFormatting>
  <conditionalFormatting sqref="I66:R66 Q22:Q24 P25:P27">
    <cfRule type="expression" dxfId="995" priority="68">
      <formula>$S$66="встреча играется"</formula>
    </cfRule>
  </conditionalFormatting>
  <conditionalFormatting sqref="I67:R67 S28:S30 R31:R33">
    <cfRule type="expression" dxfId="994" priority="69">
      <formula>$S$67="встреча играется"</formula>
    </cfRule>
  </conditionalFormatting>
  <conditionalFormatting sqref="I68:R68 L7:L9 K10:K12">
    <cfRule type="expression" dxfId="993" priority="70">
      <formula>$S$68="встреча играется"</formula>
    </cfRule>
  </conditionalFormatting>
  <conditionalFormatting sqref="I69:R69 N13:N15 M16:M18">
    <cfRule type="expression" dxfId="992" priority="71">
      <formula>$S$69="встреча играется"</formula>
    </cfRule>
  </conditionalFormatting>
  <conditionalFormatting sqref="I70:R70 P19:P21 O22:O24">
    <cfRule type="expression" dxfId="991" priority="72">
      <formula>$S$70="встреча играется"</formula>
    </cfRule>
  </conditionalFormatting>
  <conditionalFormatting sqref="I71:R71 R25:R27 Q28:Q30">
    <cfRule type="expression" dxfId="990" priority="73">
      <formula>$S$71="встреча играется"</formula>
    </cfRule>
  </conditionalFormatting>
  <conditionalFormatting sqref="J7 J10 J13 J16 J19 J22 J25 J28 J31">
    <cfRule type="endsWith" dxfId="989" priority="1" operator="endsWith" text="+">
      <formula>RIGHT((J7),LEN("+"))=("+")</formula>
    </cfRule>
  </conditionalFormatting>
  <dataValidations count="1">
    <dataValidation type="list" allowBlank="1" sqref="P36:P71" xr:uid="{00000000-0002-0000-2C00-000000000000}">
      <formula1>D3_2!Список_счета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495</v>
      </c>
      <c r="E7" s="23"/>
      <c r="F7" s="69"/>
      <c r="G7" s="118">
        <v>1</v>
      </c>
      <c r="H7" s="112"/>
      <c r="I7" s="112"/>
      <c r="J7" s="115" t="s">
        <v>496</v>
      </c>
      <c r="K7" s="144"/>
      <c r="L7" s="24">
        <f>IF(LEFT(P68,1)="L",0,(IF(P68="","",(IF(LEFT(P68,1)&gt;RIGHT(P68,1),2,1)))))</f>
        <v>1</v>
      </c>
      <c r="M7" s="24">
        <f>IF(LEFT(P60,1)="L",0,(IF(P60="","",(IF(LEFT(P60,1)&gt;RIGHT(P60,1),2,1)))))</f>
        <v>1</v>
      </c>
      <c r="N7" s="24">
        <f>IF(RIGHT(P56,1)="L",0,(IF(P56="","",(IF(RIGHT(P56,1)&gt;LEFT(P56,1),2,1)))))</f>
        <v>2</v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>
        <f>IF(LEFT(P39,1)="L",0,(IF(P39="","",(IF(LEFT(P39,1)&gt;RIGHT(P39,1),2,1)))))</f>
        <v>2</v>
      </c>
      <c r="T7" s="90">
        <f>IF((AND(COUNTIF(J7:J33,"&gt;""")&gt;2,COUNTIF(P36:P71,"&gt;""")&gt;0)),SUM(K7,L7,M7,N7,O7,P7,Q7,R7,S7),"")</f>
        <v>6</v>
      </c>
      <c r="U7" s="150"/>
      <c r="V7" s="96" t="s">
        <v>12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497</v>
      </c>
      <c r="E8" s="23"/>
      <c r="F8" s="69"/>
      <c r="G8" s="119"/>
      <c r="H8" s="113"/>
      <c r="I8" s="113"/>
      <c r="J8" s="116"/>
      <c r="K8" s="119"/>
      <c r="L8" s="27" t="str">
        <f>IF(LEFT(P68,1)="W",$M$4&amp;":0(W)",IF(LEFT(P68,1)="L","0:"&amp;$M$4&amp;"(L)",IF(P68="","",P68)))</f>
        <v>1:3</v>
      </c>
      <c r="M8" s="27" t="str">
        <f>IF(LEFT(P60,1)="W",$M$4&amp;":0(W)",IF(LEFT(P60,1)="L","0:"&amp;$M$4&amp;"(L)",IF(P60="","",P60)))</f>
        <v>2:3</v>
      </c>
      <c r="N8" s="28" t="str">
        <f>IF(RIGHT(P56,1)="W",$M$4&amp;":0(W)",IF(RIGHT(P56,1)="L","0:"&amp;$M$4&amp;"(L)",IF(P56="","",RIGHT(P56,1)&amp;":"&amp;LEFT(P56,1))))</f>
        <v>3:0</v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7" t="str">
        <f>IF(LEFT(P39,1)="W",$M$4&amp;":0(W)",IF(LEFT(P39,1)="L","0:"&amp;$M$4&amp;"(L)",IF(P39="","",P39)))</f>
        <v>3:0</v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498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499</v>
      </c>
      <c r="E10" s="23"/>
      <c r="F10" s="69"/>
      <c r="G10" s="118">
        <v>2</v>
      </c>
      <c r="H10" s="112"/>
      <c r="I10" s="112"/>
      <c r="J10" s="115" t="s">
        <v>500</v>
      </c>
      <c r="K10" s="34">
        <f>IF(RIGHT(P68,1)="L",0,(IF(P68="","",(IF(RIGHT(P68,1)&gt;LEFT(P68,1),2,1)))))</f>
        <v>2</v>
      </c>
      <c r="L10" s="145"/>
      <c r="M10" s="24">
        <f>IF(RIGHT(P64,1)="L",0,(IF(P64="","",(IF(RIGHT(P64,1)&gt;LEFT(P64,1),2,1)))))</f>
        <v>1</v>
      </c>
      <c r="N10" s="24">
        <f>IF(LEFT(P52,1)="L",0,(IF(P52="","",(IF(LEFT(P52,1)&gt;RIGHT(P52,1),2,1)))))</f>
        <v>2</v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>
        <f>IF(RIGHT(P58,1)="L",0,(IF(P58="","",(IF(RIGHT(P58,1)&gt;LEFT(P58,1),2,1)))))</f>
        <v>2</v>
      </c>
      <c r="T10" s="90">
        <f>IF((AND(COUNTIF(J7:J33,"&gt;""")&gt;2,COUNTIF(P36:P71,"&gt;""")&gt;0)),SUM(K10,L10,M10,N10,O10,P10,Q10,R10,S10),"")</f>
        <v>7</v>
      </c>
      <c r="U10" s="150"/>
      <c r="V10" s="96" t="s">
        <v>11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68" t="s">
        <v>501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>3:1</v>
      </c>
      <c r="L11" s="94"/>
      <c r="M11" s="28" t="str">
        <f>IF(RIGHT(P64,1)="W",$M$4&amp;":0(W)",IF(RIGHT(P64,1)="L","0:"&amp;$M$4&amp;"(L)",IF(P64="","",RIGHT(P64,1)&amp;":"&amp;LEFT(P64,1))))</f>
        <v>2:3</v>
      </c>
      <c r="N11" s="27" t="str">
        <f>IF(LEFT(P52,1)="W",$M$4&amp;":0(W)",IF(LEFT(P52,1)="L","0:"&amp;$M$4&amp;"(L)",IF(P52="","",P52)))</f>
        <v>3:0</v>
      </c>
      <c r="O11" s="36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>3:0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68" t="s">
        <v>502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503</v>
      </c>
      <c r="E13" s="23"/>
      <c r="F13" s="69"/>
      <c r="G13" s="118">
        <v>3</v>
      </c>
      <c r="H13" s="112"/>
      <c r="I13" s="112"/>
      <c r="J13" s="115" t="s">
        <v>504</v>
      </c>
      <c r="K13" s="34">
        <f>IF(RIGHT(P60,1)="L",0,(IF(P60="","",(IF(RIGHT(P60,1)&gt;LEFT(P60,1),2,1)))))</f>
        <v>2</v>
      </c>
      <c r="L13" s="24">
        <f>IF(LEFT(P64,1)="L",0,(IF(P64="","",(IF(LEFT(P64,1)&gt;RIGHT(P64,1),2,1)))))</f>
        <v>2</v>
      </c>
      <c r="M13" s="145"/>
      <c r="N13" s="24">
        <f>IF(LEFT(P69,1)="L",0,(IF(P69="","",(IF(LEFT(P69,1)&gt;RIGHT(P69,1),2,1)))))</f>
        <v>2</v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>
        <f>IF(RIGHT(P50,1)="L",0,(IF(P50="","",(IF(RIGHT(P50,1)&gt;LEFT(P50,1),2,1)))))</f>
        <v>2</v>
      </c>
      <c r="T13" s="90">
        <f>IF((AND(COUNTIF(J7:J33,"&gt;""")&gt;2,COUNTIF(P36:P71,"&gt;""")&gt;0)),SUM(K13,L13,M13,N13,O13,P13,Q13,R13,S13),"")</f>
        <v>8</v>
      </c>
      <c r="U13" s="150"/>
      <c r="V13" s="96" t="s">
        <v>10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68" t="s">
        <v>505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3:2</v>
      </c>
      <c r="L14" s="27" t="str">
        <f>IF(LEFT(P64,1)="W",$M$4&amp;":0(W)",IF(LEFT(P64,1)="L","0:"&amp;$M$4&amp;"(L)",IF(P64="","",P64)))</f>
        <v>3:2</v>
      </c>
      <c r="M14" s="94"/>
      <c r="N14" s="27" t="str">
        <f>IF(LEFT(P69,1)="W",$M$4&amp;":0(W)",IF(LEFT(P69,1)="L","0:"&amp;$M$4&amp;"(L)",IF(P69="","",P69)))</f>
        <v>3:0</v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>3:0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506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507</v>
      </c>
      <c r="K16" s="34">
        <f>IF(LEFT(P56,1)="L",0,(IF(P56="","",(IF(LEFT(P56,1)&gt;RIGHT(P56,1),2,1)))))</f>
        <v>1</v>
      </c>
      <c r="L16" s="24">
        <f>IF(RIGHT(P52,1)="L",0,(IF(P52="","",(IF(RIGHT(P52,1)&gt;LEFT(P52,1),2,1)))))</f>
        <v>1</v>
      </c>
      <c r="M16" s="24">
        <f>IF(RIGHT(P69,1)="L",0,(IF(P69="","",(IF(RIGHT(P69,1)&gt;LEFT(P69,1),2,1)))))</f>
        <v>1</v>
      </c>
      <c r="N16" s="145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>
        <f>IF(LEFT(P47,1)="L",0,(IF(P47="","",(IF(LEFT(P47,1)&gt;RIGHT(P47,1),2,1)))))</f>
        <v>2</v>
      </c>
      <c r="T16" s="90">
        <f>IF((AND(COUNTIF(J7:J33,"&gt;""")&gt;2,COUNTIF(P36:P71,"&gt;""")&gt;0)),SUM(K16,L16,M16,N16,O16,P16,Q16,R16,S16),"")</f>
        <v>5</v>
      </c>
      <c r="U16" s="150"/>
      <c r="V16" s="96" t="s">
        <v>13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40" t="str">
        <f>IF(LEFT(P56,1)="W",$M$4&amp;":0(W)",IF(LEFT(P56,1)="L","0:"&amp;$M$4&amp;"(L)",IF(P56="","",P56)))</f>
        <v>0:3</v>
      </c>
      <c r="L17" s="28" t="str">
        <f>IF(RIGHT(P52,1)="W",$M$4&amp;":0(W)",IF(RIGHT(P52,1)="L","0:"&amp;$M$4&amp;"(L)",IF(P52="","",RIGHT(P52,1)&amp;":"&amp;LEFT(P52,1))))</f>
        <v>0:3</v>
      </c>
      <c r="M17" s="28" t="str">
        <f>IF(RIGHT(P69,1)="W",$M$4&amp;":0(W)",IF(RIGHT(P69,1)="L","0:"&amp;$M$4&amp;"(L)",IF(P69="","",RIGHT(P69,1)&amp;":"&amp;LEFT(P69,1))))</f>
        <v>0:3</v>
      </c>
      <c r="N17" s="94"/>
      <c r="O17" s="36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7" t="str">
        <f>IF(LEFT(P47,1)="W",$M$4&amp;":0(W)",IF(LEFT(P47,1)="L","0:"&amp;$M$4&amp;"(L)",IF(P47="","",P47)))</f>
        <v>3:1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501</v>
      </c>
      <c r="K19" s="34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6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0</v>
      </c>
      <c r="U19" s="150"/>
      <c r="V19" s="96" t="s">
        <v>15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7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502</v>
      </c>
      <c r="K22" s="34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45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0</v>
      </c>
      <c r="U22" s="150"/>
      <c r="V22" s="96" t="s">
        <v>16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6" t="str">
        <f>IF(RIGHT(P70,1)="W",$M$4&amp;":0(W)",IF(RIGHT(P70,1)="L","0:"&amp;$M$4&amp;"(L)",IF(P70="","",RIGHT(P70,1)&amp;":"&amp;LEFT(P70,1))))</f>
        <v/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503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0</v>
      </c>
      <c r="U25" s="150"/>
      <c r="V25" s="96" t="s">
        <v>17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505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224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508</v>
      </c>
      <c r="K31" s="34">
        <f>IF(RIGHT(P39,1)="L",0,(IF(P39="","",(IF(RIGHT(P39,1)&gt;LEFT(P39,1),2,1)))))</f>
        <v>1</v>
      </c>
      <c r="L31" s="24">
        <f>IF(LEFT(P58,1)="L",0,(IF(P58="","",(IF(LEFT(P58,1)&gt;RIGHT(P58,1),2,1)))))</f>
        <v>1</v>
      </c>
      <c r="M31" s="24">
        <f>IF(LEFT(P50,1)="L",0,(IF(P50="","",(IF(LEFT(P50,1)&gt;RIGHT(P50,1),2,1)))))</f>
        <v>1</v>
      </c>
      <c r="N31" s="24">
        <f>IF(RIGHT(P47,1)="L",0,(IF(P47="","",(IF(RIGHT(P47,1)&gt;LEFT(P47,1),2,1)))))</f>
        <v>1</v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4</v>
      </c>
      <c r="U31" s="150"/>
      <c r="V31" s="96" t="s">
        <v>14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>0:3</v>
      </c>
      <c r="L32" s="27" t="str">
        <f>IF(LEFT(P58,1)="W",$M$4&amp;":0(W)",IF(LEFT(P58,1)="L","0:"&amp;$M$4&amp;"(L)",IF(P58="","",P58)))</f>
        <v>0:3</v>
      </c>
      <c r="M32" s="27" t="str">
        <f>IF(LEFT(P50,1)="W",$M$4&amp;":0(W)",IF(LEFT(P50,1)="L","0:"&amp;$M$4&amp;"(L)",IF(P50="","",P50)))</f>
        <v>0:3</v>
      </c>
      <c r="N32" s="28" t="str">
        <f>IF(RIGHT(P47,1)="W",$M$4&amp;":0(W)",IF(RIGHT(P47,1)="L","0:"&amp;$M$4&amp;"(L)",IF(P47="","",RIGHT(P47,1)&amp;":"&amp;LEFT(P47,1))))</f>
        <v>1:3</v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IF(D4_2!Уч3="","",D4_2!Уч3)</f>
        <v>Ибышев Даулет+</v>
      </c>
      <c r="K36" s="73" t="str">
        <f t="shared" ref="K36:K71" si="0">"-"</f>
        <v>-</v>
      </c>
      <c r="L36" s="154" t="str">
        <f>IF(D4_2!Уч7="","",D4_2!Уч7)</f>
        <v>Ахметов Арлан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IF(D4_2!Уч2="","",D4_2!Уч2)</f>
        <v>Каржаубай Нурхан+</v>
      </c>
      <c r="K37" s="76" t="str">
        <f t="shared" si="0"/>
        <v>-</v>
      </c>
      <c r="L37" s="155" t="str">
        <f>IF(D4_2!Уч8="","",D4_2!Уч8)</f>
        <v>Белокопытова Яна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/>
      <c r="J38" s="77" t="str">
        <f>IF(D4_2!Уч4="","",D4_2!Уч4)</f>
        <v>Турашев Дархан+</v>
      </c>
      <c r="K38" s="78" t="str">
        <f t="shared" si="0"/>
        <v>-</v>
      </c>
      <c r="L38" s="152" t="str">
        <f>IF(D4_2!Уч6="","",D4_2!Уч6)</f>
        <v>Болатханов Алихан</v>
      </c>
      <c r="M38" s="137"/>
      <c r="N38" s="137"/>
      <c r="O38" s="138"/>
      <c r="P38" s="79"/>
      <c r="Q38" s="108"/>
      <c r="R38" s="109"/>
      <c r="S38" s="55" t="str">
        <f t="shared" si="1"/>
        <v/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>
        <v>19</v>
      </c>
      <c r="J39" s="80" t="str">
        <f>IF(D4_2!Уч1="","",D4_2!Уч1)</f>
        <v>Жанпеисова Медина+</v>
      </c>
      <c r="K39" s="81" t="str">
        <f t="shared" si="0"/>
        <v>-</v>
      </c>
      <c r="L39" s="153" t="str">
        <f>IF(D4_2!Уч9="","",D4_2!Уч9)</f>
        <v>Болтайханов Ергалым+</v>
      </c>
      <c r="M39" s="122"/>
      <c r="N39" s="122"/>
      <c r="O39" s="123"/>
      <c r="P39" s="67" t="s">
        <v>35</v>
      </c>
      <c r="Q39" s="110"/>
      <c r="R39" s="111"/>
      <c r="S39" s="55" t="str">
        <f t="shared" si="1"/>
        <v>сыграна</v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IF(D4_2!Уч7="","",D4_2!Уч7)</f>
        <v>Ахметов Арлан</v>
      </c>
      <c r="K40" s="73" t="str">
        <f t="shared" si="0"/>
        <v>-</v>
      </c>
      <c r="L40" s="154" t="str">
        <f>IF(D4_2!Уч2="","",D4_2!Уч2)</f>
        <v>Каржаубай Нурхан+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IF(D4_2!Уч6="","",D4_2!Уч6)</f>
        <v>Болатханов Алихан</v>
      </c>
      <c r="K41" s="76" t="str">
        <f t="shared" si="0"/>
        <v>-</v>
      </c>
      <c r="L41" s="155" t="str">
        <f>IF(D4_2!Уч3="","",D4_2!Уч3)</f>
        <v>Ибышев Даулет+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IF(D4_2!Уч8="","",D4_2!Уч8)</f>
        <v>Белокопытова Яна</v>
      </c>
      <c r="K42" s="78" t="str">
        <f t="shared" si="0"/>
        <v>-</v>
      </c>
      <c r="L42" s="152" t="str">
        <f>IF(D4_2!Уч1="","",D4_2!Уч1)</f>
        <v>Жанпеисова Медина+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IF(D4_2!Уч9="","",D4_2!Уч9)</f>
        <v>Болтайханов Ергалым+</v>
      </c>
      <c r="K43" s="81" t="str">
        <f t="shared" si="0"/>
        <v>-</v>
      </c>
      <c r="L43" s="153" t="str">
        <f>IF(D4_2!Уч5="","",D4_2!Уч5)</f>
        <v>Рысбек Шахмардан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IF(D4_2!Уч2="","",D4_2!Уч2)</f>
        <v>Каржаубай Нурхан+</v>
      </c>
      <c r="K44" s="73" t="str">
        <f t="shared" si="0"/>
        <v>-</v>
      </c>
      <c r="L44" s="154" t="str">
        <f>IF(D4_2!Уч6="","",D4_2!Уч6)</f>
        <v>Болатханов Алихан</v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IF(D4_2!Уч1="","",D4_2!Уч1)</f>
        <v>Жанпеисова Медина+</v>
      </c>
      <c r="K45" s="76" t="str">
        <f t="shared" si="0"/>
        <v>-</v>
      </c>
      <c r="L45" s="155" t="str">
        <f>IF(D4_2!Уч7="","",D4_2!Уч7)</f>
        <v>Ахметов Арлан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IF(D4_2!Уч5="","",D4_2!Уч5)</f>
        <v>Рысбек Шахмардан</v>
      </c>
      <c r="K46" s="78" t="str">
        <f t="shared" si="0"/>
        <v>-</v>
      </c>
      <c r="L46" s="152" t="str">
        <f>IF(D4_2!Уч8="","",D4_2!Уч8)</f>
        <v>Белокопытова Яна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6</v>
      </c>
      <c r="J47" s="80" t="str">
        <f>IF(D4_2!Уч4="","",D4_2!Уч4)</f>
        <v>Турашев Дархан+</v>
      </c>
      <c r="K47" s="81" t="str">
        <f t="shared" si="0"/>
        <v>-</v>
      </c>
      <c r="L47" s="153" t="str">
        <f>IF(D4_2!Уч9="","",D4_2!Уч9)</f>
        <v>Болтайханов Ергалым+</v>
      </c>
      <c r="M47" s="122"/>
      <c r="N47" s="122"/>
      <c r="O47" s="123"/>
      <c r="P47" s="67" t="s">
        <v>37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IF(D4_2!Уч6="","",D4_2!Уч6)</f>
        <v>Болатханов Алихан</v>
      </c>
      <c r="K48" s="73" t="str">
        <f t="shared" si="0"/>
        <v>-</v>
      </c>
      <c r="L48" s="154" t="str">
        <f>IF(D4_2!Уч1="","",D4_2!Уч1)</f>
        <v>Жанпеисова Медина+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IF(D4_2!Уч7="","",D4_2!Уч7)</f>
        <v>Ахметов Арлан</v>
      </c>
      <c r="K49" s="76" t="str">
        <f t="shared" si="0"/>
        <v>-</v>
      </c>
      <c r="L49" s="155" t="str">
        <f>IF(D4_2!Уч5="","",D4_2!Уч5)</f>
        <v>Рысбек Шахмардан</v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31</v>
      </c>
      <c r="J50" s="77" t="str">
        <f>IF(D4_2!Уч9="","",D4_2!Уч9)</f>
        <v>Болтайханов Ергалым+</v>
      </c>
      <c r="K50" s="78" t="str">
        <f t="shared" si="0"/>
        <v>-</v>
      </c>
      <c r="L50" s="152" t="str">
        <f>IF(D4_2!Уч3="","",D4_2!Уч3)</f>
        <v>Ибышев Даулет+</v>
      </c>
      <c r="M50" s="137"/>
      <c r="N50" s="137"/>
      <c r="O50" s="138"/>
      <c r="P50" s="63" t="s">
        <v>39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IF(D4_2!Уч8="","",D4_2!Уч8)</f>
        <v>Белокопытова Яна</v>
      </c>
      <c r="K51" s="81" t="str">
        <f t="shared" si="0"/>
        <v>-</v>
      </c>
      <c r="L51" s="153" t="str">
        <f>IF(D4_2!Уч4="","",D4_2!Уч4)</f>
        <v>Турашев Дархан+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6</v>
      </c>
      <c r="J52" s="72" t="str">
        <f>IF(D4_2!Уч2="","",D4_2!Уч2)</f>
        <v>Каржаубай Нурхан+</v>
      </c>
      <c r="K52" s="73" t="str">
        <f t="shared" si="0"/>
        <v>-</v>
      </c>
      <c r="L52" s="154" t="str">
        <f>IF(D4_2!Уч4="","",D4_2!Уч4)</f>
        <v>Турашев Дархан+</v>
      </c>
      <c r="M52" s="125"/>
      <c r="N52" s="125"/>
      <c r="O52" s="126"/>
      <c r="P52" s="54" t="s">
        <v>35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IF(D4_2!Уч1="","",D4_2!Уч1)</f>
        <v>Жанпеисова Медина+</v>
      </c>
      <c r="K53" s="76" t="str">
        <f t="shared" si="0"/>
        <v>-</v>
      </c>
      <c r="L53" s="155" t="str">
        <f>IF(D4_2!Уч5="","",D4_2!Уч5)</f>
        <v>Рысбек Шахмардан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IF(D4_2!Уч3="","",D4_2!Уч3)</f>
        <v>Ибышев Даулет+</v>
      </c>
      <c r="K54" s="78" t="str">
        <f t="shared" si="0"/>
        <v>-</v>
      </c>
      <c r="L54" s="152" t="str">
        <f>IF(D4_2!Уч8="","",D4_2!Уч8)</f>
        <v>Белокопытова Яна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IF(D4_2!Уч7="","",D4_2!Уч7)</f>
        <v>Ахметов Арлан</v>
      </c>
      <c r="K55" s="81" t="str">
        <f t="shared" si="0"/>
        <v>-</v>
      </c>
      <c r="L55" s="153" t="str">
        <f>IF(D4_2!Уч9="","",D4_2!Уч9)</f>
        <v>Болтайханов Ергалым+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>
        <v>6</v>
      </c>
      <c r="J56" s="72" t="str">
        <f>IF(D4_2!Уч4="","",D4_2!Уч4)</f>
        <v>Турашев Дархан+</v>
      </c>
      <c r="K56" s="73" t="str">
        <f t="shared" si="0"/>
        <v>-</v>
      </c>
      <c r="L56" s="154" t="str">
        <f>IF(D4_2!Уч1="","",D4_2!Уч1)</f>
        <v>Жанпеисова Медина+</v>
      </c>
      <c r="M56" s="125"/>
      <c r="N56" s="125"/>
      <c r="O56" s="126"/>
      <c r="P56" s="54" t="s">
        <v>39</v>
      </c>
      <c r="Q56" s="104"/>
      <c r="R56" s="105"/>
      <c r="S56" s="55" t="str">
        <f t="shared" si="1"/>
        <v>сыграна</v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IF(D4_2!Уч5="","",D4_2!Уч5)</f>
        <v>Рысбек Шахмардан</v>
      </c>
      <c r="K57" s="76" t="str">
        <f t="shared" si="0"/>
        <v>-</v>
      </c>
      <c r="L57" s="155" t="str">
        <f>IF(D4_2!Уч3="","",D4_2!Уч3)</f>
        <v>Ибышев Даулет+</v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6</v>
      </c>
      <c r="J58" s="77" t="str">
        <f>IF(D4_2!Уч9="","",D4_2!Уч9)</f>
        <v>Болтайханов Ергалым+</v>
      </c>
      <c r="K58" s="78" t="str">
        <f t="shared" si="0"/>
        <v>-</v>
      </c>
      <c r="L58" s="152" t="str">
        <f>IF(D4_2!Уч2="","",D4_2!Уч2)</f>
        <v>Каржаубай Нурхан+</v>
      </c>
      <c r="M58" s="137"/>
      <c r="N58" s="137"/>
      <c r="O58" s="138"/>
      <c r="P58" s="63" t="s">
        <v>39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IF(D4_2!Уч8="","",D4_2!Уч8)</f>
        <v>Белокопытова Яна</v>
      </c>
      <c r="K59" s="81" t="str">
        <f t="shared" si="0"/>
        <v>-</v>
      </c>
      <c r="L59" s="153" t="str">
        <f>IF(D4_2!Уч6="","",D4_2!Уч6)</f>
        <v>Болатханов Алихан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31</v>
      </c>
      <c r="J60" s="72" t="str">
        <f>IF(D4_2!Уч1="","",D4_2!Уч1)</f>
        <v>Жанпеисова Медина+</v>
      </c>
      <c r="K60" s="73" t="str">
        <f t="shared" si="0"/>
        <v>-</v>
      </c>
      <c r="L60" s="154" t="str">
        <f>IF(D4_2!Уч3="","",D4_2!Уч3)</f>
        <v>Ибышев Даулет+</v>
      </c>
      <c r="M60" s="125"/>
      <c r="N60" s="125"/>
      <c r="O60" s="126"/>
      <c r="P60" s="54" t="s">
        <v>42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/>
      <c r="J61" s="75" t="str">
        <f>IF(D4_2!Уч2="","",D4_2!Уч2)</f>
        <v>Каржаубай Нурхан+</v>
      </c>
      <c r="K61" s="76" t="str">
        <f t="shared" si="0"/>
        <v>-</v>
      </c>
      <c r="L61" s="155" t="str">
        <f>IF(D4_2!Уч5="","",D4_2!Уч5)</f>
        <v>Рысбек Шахмардан</v>
      </c>
      <c r="M61" s="134"/>
      <c r="N61" s="134"/>
      <c r="O61" s="135"/>
      <c r="P61" s="59"/>
      <c r="Q61" s="106"/>
      <c r="R61" s="107"/>
      <c r="S61" s="55" t="str">
        <f t="shared" si="1"/>
        <v/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IF(D4_2!Уч4="","",D4_2!Уч4)</f>
        <v>Турашев Дархан+</v>
      </c>
      <c r="K62" s="78" t="str">
        <f t="shared" si="0"/>
        <v>-</v>
      </c>
      <c r="L62" s="152" t="str">
        <f>IF(D4_2!Уч7="","",D4_2!Уч7)</f>
        <v>Ахметов Арлан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IF(D4_2!Уч6="","",D4_2!Уч6)</f>
        <v>Болатханов Алихан</v>
      </c>
      <c r="K63" s="81" t="str">
        <f t="shared" si="0"/>
        <v>-</v>
      </c>
      <c r="L63" s="153" t="str">
        <f>IF(D4_2!Уч9="","",D4_2!Уч9)</f>
        <v>Болтайханов Ергалым+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5</v>
      </c>
      <c r="J64" s="72" t="str">
        <f>IF(D4_2!Уч3="","",D4_2!Уч3)</f>
        <v>Ибышев Даулет+</v>
      </c>
      <c r="K64" s="73" t="str">
        <f t="shared" si="0"/>
        <v>-</v>
      </c>
      <c r="L64" s="154" t="str">
        <f>IF(D4_2!Уч2="","",D4_2!Уч2)</f>
        <v>Каржаубай Нурхан+</v>
      </c>
      <c r="M64" s="125"/>
      <c r="N64" s="125"/>
      <c r="O64" s="126"/>
      <c r="P64" s="54" t="s">
        <v>38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/>
      <c r="J65" s="75" t="str">
        <f>IF(D4_2!Уч5="","",D4_2!Уч5)</f>
        <v>Рысбек Шахмардан</v>
      </c>
      <c r="K65" s="76" t="str">
        <f t="shared" si="0"/>
        <v>-</v>
      </c>
      <c r="L65" s="155" t="str">
        <f>IF(D4_2!Уч4="","",D4_2!Уч4)</f>
        <v>Турашев Дархан+</v>
      </c>
      <c r="M65" s="134"/>
      <c r="N65" s="134"/>
      <c r="O65" s="135"/>
      <c r="P65" s="59"/>
      <c r="Q65" s="106"/>
      <c r="R65" s="107"/>
      <c r="S65" s="55" t="str">
        <f t="shared" si="1"/>
        <v/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IF(D4_2!Уч7="","",D4_2!Уч7)</f>
        <v>Ахметов Арлан</v>
      </c>
      <c r="K66" s="78" t="str">
        <f t="shared" si="0"/>
        <v>-</v>
      </c>
      <c r="L66" s="152" t="str">
        <f>IF(D4_2!Уч6="","",D4_2!Уч6)</f>
        <v>Болатханов Алихан</v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IF(D4_2!Уч9="","",D4_2!Уч9)</f>
        <v>Болтайханов Ергалым+</v>
      </c>
      <c r="K67" s="81" t="str">
        <f t="shared" si="0"/>
        <v>-</v>
      </c>
      <c r="L67" s="153" t="str">
        <f>IF(D4_2!Уч8="","",D4_2!Уч8)</f>
        <v>Белокопытова Яна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>
        <v>26</v>
      </c>
      <c r="J68" s="72" t="str">
        <f>IF(D4_2!Уч1="","",D4_2!Уч1)</f>
        <v>Жанпеисова Медина+</v>
      </c>
      <c r="K68" s="73" t="str">
        <f t="shared" si="0"/>
        <v>-</v>
      </c>
      <c r="L68" s="154" t="str">
        <f>IF(D4_2!Уч2="","",D4_2!Уч2)</f>
        <v>Каржаубай Нурхан+</v>
      </c>
      <c r="M68" s="125"/>
      <c r="N68" s="125"/>
      <c r="O68" s="126"/>
      <c r="P68" s="54" t="s">
        <v>41</v>
      </c>
      <c r="Q68" s="104"/>
      <c r="R68" s="105"/>
      <c r="S68" s="55" t="str">
        <f t="shared" si="1"/>
        <v>сыграна</v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31</v>
      </c>
      <c r="J69" s="75" t="str">
        <f>IF(D4_2!Уч3="","",D4_2!Уч3)</f>
        <v>Ибышев Даулет+</v>
      </c>
      <c r="K69" s="76" t="str">
        <f t="shared" si="0"/>
        <v>-</v>
      </c>
      <c r="L69" s="155" t="str">
        <f>IF(D4_2!Уч4="","",D4_2!Уч4)</f>
        <v>Турашев Дархан+</v>
      </c>
      <c r="M69" s="134"/>
      <c r="N69" s="134"/>
      <c r="O69" s="135"/>
      <c r="P69" s="59" t="s">
        <v>35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/>
      <c r="J70" s="77" t="str">
        <f>IF(D4_2!Уч5="","",D4_2!Уч5)</f>
        <v>Рысбек Шахмардан</v>
      </c>
      <c r="K70" s="78" t="str">
        <f t="shared" si="0"/>
        <v>-</v>
      </c>
      <c r="L70" s="152" t="str">
        <f>IF(D4_2!Уч6="","",D4_2!Уч6)</f>
        <v>Болатханов Алихан</v>
      </c>
      <c r="M70" s="137"/>
      <c r="N70" s="137"/>
      <c r="O70" s="138"/>
      <c r="P70" s="63"/>
      <c r="Q70" s="108"/>
      <c r="R70" s="109"/>
      <c r="S70" s="55" t="str">
        <f t="shared" si="1"/>
        <v/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IF(D4_2!Уч7="","",D4_2!Уч7)</f>
        <v>Ахметов Арлан</v>
      </c>
      <c r="K71" s="81" t="str">
        <f t="shared" si="0"/>
        <v>-</v>
      </c>
      <c r="L71" s="153" t="str">
        <f>IF(D4_2!Уч8="","",D4_2!Уч8)</f>
        <v>Белокопытова Яна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988" priority="13">
      <formula>$S$36="сыграна"</formula>
    </cfRule>
  </conditionalFormatting>
  <conditionalFormatting sqref="I37:Q37">
    <cfRule type="expression" dxfId="987" priority="15">
      <formula>$S$37="сыграна"</formula>
    </cfRule>
  </conditionalFormatting>
  <conditionalFormatting sqref="I38:Q38">
    <cfRule type="expression" dxfId="986" priority="4">
      <formula>$S$38="сыграна"</formula>
    </cfRule>
  </conditionalFormatting>
  <conditionalFormatting sqref="I39:Q39">
    <cfRule type="expression" dxfId="985" priority="5">
      <formula>$S$39="сыграна"</formula>
    </cfRule>
  </conditionalFormatting>
  <conditionalFormatting sqref="I40:Q40">
    <cfRule type="expression" dxfId="984" priority="6">
      <formula>$S$40="сыграна"</formula>
    </cfRule>
  </conditionalFormatting>
  <conditionalFormatting sqref="I41:Q41">
    <cfRule type="expression" dxfId="983" priority="7">
      <formula>$S$41="сыграна"</formula>
    </cfRule>
  </conditionalFormatting>
  <conditionalFormatting sqref="I42:Q42">
    <cfRule type="expression" dxfId="982" priority="8">
      <formula>$S$42="сыграна"</formula>
    </cfRule>
  </conditionalFormatting>
  <conditionalFormatting sqref="I43:Q43">
    <cfRule type="expression" dxfId="981" priority="9">
      <formula>$S$43="сыграна"</formula>
    </cfRule>
  </conditionalFormatting>
  <conditionalFormatting sqref="I44:Q44">
    <cfRule type="expression" dxfId="980" priority="10">
      <formula>$S$44="сыграна"</formula>
    </cfRule>
  </conditionalFormatting>
  <conditionalFormatting sqref="I45:Q45">
    <cfRule type="expression" dxfId="979" priority="11">
      <formula>$S$45="сыграна"</formula>
    </cfRule>
  </conditionalFormatting>
  <conditionalFormatting sqref="I48:Q48">
    <cfRule type="expression" dxfId="978" priority="17">
      <formula>$S$48="сыграна"</formula>
    </cfRule>
  </conditionalFormatting>
  <conditionalFormatting sqref="I49:Q49">
    <cfRule type="expression" dxfId="977" priority="18">
      <formula>$S$49="сыграна"</formula>
    </cfRule>
  </conditionalFormatting>
  <conditionalFormatting sqref="I50:Q50">
    <cfRule type="expression" dxfId="976" priority="19">
      <formula>$S$50="сыграна"</formula>
    </cfRule>
  </conditionalFormatting>
  <conditionalFormatting sqref="I51:Q51">
    <cfRule type="expression" dxfId="975" priority="20">
      <formula>$S$51="сыграна"</formula>
    </cfRule>
  </conditionalFormatting>
  <conditionalFormatting sqref="I52:Q52">
    <cfRule type="expression" dxfId="974" priority="21">
      <formula>$S$52="сыграна"</formula>
    </cfRule>
  </conditionalFormatting>
  <conditionalFormatting sqref="I53:Q53">
    <cfRule type="expression" dxfId="973" priority="22">
      <formula>$S$53="сыграна"</formula>
    </cfRule>
  </conditionalFormatting>
  <conditionalFormatting sqref="I54:Q54">
    <cfRule type="expression" dxfId="972" priority="23">
      <formula>$S$54="сыграна"</formula>
    </cfRule>
  </conditionalFormatting>
  <conditionalFormatting sqref="I55:Q55">
    <cfRule type="expression" dxfId="971" priority="24">
      <formula>$S$55="сыграна"</formula>
    </cfRule>
  </conditionalFormatting>
  <conditionalFormatting sqref="I56:Q56">
    <cfRule type="expression" dxfId="970" priority="25">
      <formula>$S$56="сыграна"</formula>
    </cfRule>
  </conditionalFormatting>
  <conditionalFormatting sqref="I62:Q62">
    <cfRule type="expression" dxfId="969" priority="2">
      <formula>$S$62="сыграна"</formula>
    </cfRule>
  </conditionalFormatting>
  <conditionalFormatting sqref="I63:Q63">
    <cfRule type="expression" dxfId="968" priority="31">
      <formula>$S$63="сыграна"</formula>
    </cfRule>
  </conditionalFormatting>
  <conditionalFormatting sqref="I64:Q64">
    <cfRule type="expression" dxfId="967" priority="32">
      <formula>$S$64="сыграна"</formula>
    </cfRule>
  </conditionalFormatting>
  <conditionalFormatting sqref="I65:Q65">
    <cfRule type="expression" dxfId="966" priority="33">
      <formula>$S$65="сыграна"</formula>
    </cfRule>
  </conditionalFormatting>
  <conditionalFormatting sqref="I66:Q66">
    <cfRule type="expression" dxfId="965" priority="34">
      <formula>$S$66="сыграна"</formula>
    </cfRule>
  </conditionalFormatting>
  <conditionalFormatting sqref="I67:Q67">
    <cfRule type="expression" dxfId="964" priority="35">
      <formula>$S$67="сыграна"</formula>
    </cfRule>
  </conditionalFormatting>
  <conditionalFormatting sqref="I68:Q68">
    <cfRule type="expression" dxfId="963" priority="36">
      <formula>$S$68="сыграна"</formula>
    </cfRule>
  </conditionalFormatting>
  <conditionalFormatting sqref="I69:Q69">
    <cfRule type="expression" dxfId="962" priority="37">
      <formula>$S$69="сыграна"</formula>
    </cfRule>
  </conditionalFormatting>
  <conditionalFormatting sqref="I70:Q70">
    <cfRule type="expression" dxfId="961" priority="38">
      <formula>$S$70="сыграна"</formula>
    </cfRule>
  </conditionalFormatting>
  <conditionalFormatting sqref="I71:Q71">
    <cfRule type="expression" dxfId="960" priority="39">
      <formula>$S$71="сыграна"</formula>
    </cfRule>
  </conditionalFormatting>
  <conditionalFormatting sqref="I36:R36 Q13:Q15 M25:M27">
    <cfRule type="expression" dxfId="959" priority="14">
      <formula>$S$36="встреча играется"</formula>
    </cfRule>
  </conditionalFormatting>
  <conditionalFormatting sqref="I37:R37 R10:R12 L28:L30">
    <cfRule type="expression" dxfId="958" priority="40">
      <formula>$S$37="встреча играется"</formula>
    </cfRule>
  </conditionalFormatting>
  <conditionalFormatting sqref="I38:R38 P16:P18 N22:N24">
    <cfRule type="expression" dxfId="957" priority="41">
      <formula>$S$38="встреча играется"</formula>
    </cfRule>
  </conditionalFormatting>
  <conditionalFormatting sqref="I39:R39 S7:S9 K31:K33">
    <cfRule type="expression" dxfId="956" priority="42">
      <formula>$S$39="встреча играется"</formula>
    </cfRule>
  </conditionalFormatting>
  <conditionalFormatting sqref="I40:R40 Q10:Q12 L25:L27">
    <cfRule type="expression" dxfId="955" priority="43">
      <formula>$S$40="встреча играется"</formula>
    </cfRule>
  </conditionalFormatting>
  <conditionalFormatting sqref="I41:R41 P13:P15 M22:M24">
    <cfRule type="expression" dxfId="954" priority="44">
      <formula>$S$41="встреча играется"</formula>
    </cfRule>
  </conditionalFormatting>
  <conditionalFormatting sqref="I42:R42 R7:R9 K28:K30">
    <cfRule type="expression" dxfId="953" priority="45">
      <formula>$S$42="встреча играется"</formula>
    </cfRule>
  </conditionalFormatting>
  <conditionalFormatting sqref="I43:R43 S19:S21 O31:O33">
    <cfRule type="expression" dxfId="952" priority="46">
      <formula>$S$43="встреча играется"</formula>
    </cfRule>
  </conditionalFormatting>
  <conditionalFormatting sqref="I44:R44 P10:P12 L22:L24">
    <cfRule type="expression" dxfId="951" priority="47">
      <formula>$S$44="встреча играется"</formula>
    </cfRule>
  </conditionalFormatting>
  <conditionalFormatting sqref="I45:R45 Q7:Q9 K25:K27">
    <cfRule type="expression" dxfId="950" priority="48">
      <formula>$S$45="встреча играется"</formula>
    </cfRule>
  </conditionalFormatting>
  <conditionalFormatting sqref="I46:R46 R19:R21 O28:O30">
    <cfRule type="expression" dxfId="949" priority="49">
      <formula>$S$46="встреча играется"</formula>
    </cfRule>
  </conditionalFormatting>
  <conditionalFormatting sqref="I46:R46">
    <cfRule type="expression" dxfId="948" priority="16">
      <formula>$S$46="сыграна"</formula>
    </cfRule>
  </conditionalFormatting>
  <conditionalFormatting sqref="I47:R47 S16:S18 N31:N33">
    <cfRule type="expression" dxfId="947" priority="50">
      <formula>$S$47="встреча играется"</formula>
    </cfRule>
  </conditionalFormatting>
  <conditionalFormatting sqref="I47:R47">
    <cfRule type="expression" dxfId="946" priority="12">
      <formula>$S$47="сыграна"</formula>
    </cfRule>
  </conditionalFormatting>
  <conditionalFormatting sqref="I48:R48 P7:P9 K22:K24">
    <cfRule type="expression" dxfId="945" priority="51">
      <formula>$S$48="встреча играется"</formula>
    </cfRule>
  </conditionalFormatting>
  <conditionalFormatting sqref="I49:R49 Q19:Q21 O25:O27">
    <cfRule type="expression" dxfId="944" priority="52">
      <formula>$S$49="встреча играется"</formula>
    </cfRule>
  </conditionalFormatting>
  <conditionalFormatting sqref="I50:R50 S13:S15 M31:M33">
    <cfRule type="expression" dxfId="943" priority="53">
      <formula>$S$50="встреча играется"</formula>
    </cfRule>
  </conditionalFormatting>
  <conditionalFormatting sqref="I51:R51 R16:R18 N28:N30">
    <cfRule type="expression" dxfId="942" priority="54">
      <formula>$S$51="встреча играется"</formula>
    </cfRule>
  </conditionalFormatting>
  <conditionalFormatting sqref="I52:R52 N10:N12 L16:L18">
    <cfRule type="expression" dxfId="941" priority="55">
      <formula>$S$52="встреча играется"</formula>
    </cfRule>
  </conditionalFormatting>
  <conditionalFormatting sqref="I53:R53 O7:O9 K19:K21">
    <cfRule type="expression" dxfId="940" priority="56">
      <formula>$S$53="встреча играется"</formula>
    </cfRule>
  </conditionalFormatting>
  <conditionalFormatting sqref="I54:R54 R13:R15 M28:M30">
    <cfRule type="expression" dxfId="939" priority="57">
      <formula>$S$54="встреча играется"</formula>
    </cfRule>
  </conditionalFormatting>
  <conditionalFormatting sqref="I55:R55 S25:S27 Q31:Q33">
    <cfRule type="expression" dxfId="938" priority="58">
      <formula>$S$55="встреча играется"</formula>
    </cfRule>
  </conditionalFormatting>
  <conditionalFormatting sqref="I56:R56 N7:N9 K16:K18">
    <cfRule type="expression" dxfId="937" priority="59">
      <formula>$S$56="встреча играется"</formula>
    </cfRule>
  </conditionalFormatting>
  <conditionalFormatting sqref="I57:R57 O13:O15 M19:M21">
    <cfRule type="expression" dxfId="936" priority="60">
      <formula>$S$57="встреча играется"</formula>
    </cfRule>
  </conditionalFormatting>
  <conditionalFormatting sqref="I57:R57">
    <cfRule type="expression" dxfId="935" priority="26">
      <formula>$S$57="сыграна"</formula>
    </cfRule>
  </conditionalFormatting>
  <conditionalFormatting sqref="I58:R58 S10:S12 L31:L33">
    <cfRule type="expression" dxfId="934" priority="61">
      <formula>$S$58="встреча играется"</formula>
    </cfRule>
  </conditionalFormatting>
  <conditionalFormatting sqref="I58:R58">
    <cfRule type="expression" dxfId="933" priority="27">
      <formula>$S$58="сыграна"</formula>
    </cfRule>
  </conditionalFormatting>
  <conditionalFormatting sqref="I59:R59 R22:R24 P28:P30">
    <cfRule type="expression" dxfId="932" priority="62">
      <formula>$S$59="встреча играется"</formula>
    </cfRule>
  </conditionalFormatting>
  <conditionalFormatting sqref="I59:R59">
    <cfRule type="expression" dxfId="931" priority="28">
      <formula>$S$59="сыграна"</formula>
    </cfRule>
  </conditionalFormatting>
  <conditionalFormatting sqref="I60:R60 M7:M9 K13:K15">
    <cfRule type="expression" dxfId="930" priority="63">
      <formula>$S$60="встреча играется"</formula>
    </cfRule>
  </conditionalFormatting>
  <conditionalFormatting sqref="I60:R60">
    <cfRule type="expression" dxfId="929" priority="29">
      <formula>$S$60="сыграна"</formula>
    </cfRule>
  </conditionalFormatting>
  <conditionalFormatting sqref="I61:R61 O10:O12 L19:L21">
    <cfRule type="expression" dxfId="928" priority="64">
      <formula>$S$61="встреча играется"</formula>
    </cfRule>
  </conditionalFormatting>
  <conditionalFormatting sqref="I61:R61">
    <cfRule type="expression" dxfId="927" priority="30">
      <formula>$S$61="сыграна"</formula>
    </cfRule>
  </conditionalFormatting>
  <conditionalFormatting sqref="I62:R62 Q16:Q18 N25:N27">
    <cfRule type="expression" dxfId="926" priority="3">
      <formula>$S$62="встреча играется"</formula>
    </cfRule>
  </conditionalFormatting>
  <conditionalFormatting sqref="I63:R63 S22:S24 P31:P33">
    <cfRule type="expression" dxfId="925" priority="65">
      <formula>$S$63="встреча играется"</formula>
    </cfRule>
  </conditionalFormatting>
  <conditionalFormatting sqref="I64:R64 M10:M12 L13:L15">
    <cfRule type="expression" dxfId="924" priority="66">
      <formula>$S$64="встреча играется"</formula>
    </cfRule>
  </conditionalFormatting>
  <conditionalFormatting sqref="I65:R65 O16:O18 N19:N21">
    <cfRule type="expression" dxfId="923" priority="67">
      <formula>$S$65="встреча играется"</formula>
    </cfRule>
  </conditionalFormatting>
  <conditionalFormatting sqref="I66:R66 Q22:Q24 P25:P27">
    <cfRule type="expression" dxfId="922" priority="68">
      <formula>$S$66="встреча играется"</formula>
    </cfRule>
  </conditionalFormatting>
  <conditionalFormatting sqref="I67:R67 S28:S30 R31:R33">
    <cfRule type="expression" dxfId="921" priority="69">
      <formula>$S$67="встреча играется"</formula>
    </cfRule>
  </conditionalFormatting>
  <conditionalFormatting sqref="I68:R68 L7:L9 K10:K12">
    <cfRule type="expression" dxfId="920" priority="70">
      <formula>$S$68="встреча играется"</formula>
    </cfRule>
  </conditionalFormatting>
  <conditionalFormatting sqref="I69:R69 N13:N15 M16:M18">
    <cfRule type="expression" dxfId="919" priority="71">
      <formula>$S$69="встреча играется"</formula>
    </cfRule>
  </conditionalFormatting>
  <conditionalFormatting sqref="I70:R70 P19:P21 O22:O24">
    <cfRule type="expression" dxfId="918" priority="72">
      <formula>$S$70="встреча играется"</formula>
    </cfRule>
  </conditionalFormatting>
  <conditionalFormatting sqref="I71:R71 R25:R27 Q28:Q30">
    <cfRule type="expression" dxfId="917" priority="73">
      <formula>$S$71="встреча играется"</formula>
    </cfRule>
  </conditionalFormatting>
  <conditionalFormatting sqref="J7 J10 J13 J16 J19 J22 J25 J28 J31">
    <cfRule type="endsWith" dxfId="916" priority="1" operator="endsWith" text="+">
      <formula>RIGHT((J7),LEN("+"))=("+")</formula>
    </cfRule>
  </conditionalFormatting>
  <dataValidations count="1">
    <dataValidation type="list" allowBlank="1" sqref="P36:P71" xr:uid="{00000000-0002-0000-2D00-000000000000}">
      <formula1>D4_2!Список_счета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509</v>
      </c>
      <c r="E7" s="23"/>
      <c r="F7" s="69"/>
      <c r="G7" s="118">
        <v>1</v>
      </c>
      <c r="H7" s="112" t="s">
        <v>40</v>
      </c>
      <c r="I7" s="112"/>
      <c r="J7" s="115" t="s">
        <v>509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14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510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511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512</v>
      </c>
      <c r="E10" s="23"/>
      <c r="F10" s="69"/>
      <c r="G10" s="118">
        <v>2</v>
      </c>
      <c r="H10" s="112"/>
      <c r="I10" s="112"/>
      <c r="J10" s="115" t="s">
        <v>513</v>
      </c>
      <c r="K10" s="34" t="str">
        <f>IF(RIGHT(P68,1)="L",0,(IF(P68="","",(IF(RIGHT(P68,1)&gt;LEFT(P68,1),2,1)))))</f>
        <v/>
      </c>
      <c r="L10" s="145"/>
      <c r="M10" s="24" t="str">
        <f>IF(RIGHT(P64,1)="L",0,(IF(P64="","",(IF(RIGHT(P64,1)&gt;LEFT(P64,1),2,1)))))</f>
        <v/>
      </c>
      <c r="N10" s="24">
        <f>IF(LEFT(P52,1)="L",0,(IF(P52="","",(IF(LEFT(P52,1)&gt;RIGHT(P52,1),2,1)))))</f>
        <v>1</v>
      </c>
      <c r="O10" s="25" t="str">
        <f>IF(LEFT(P61,1)="L",0,(IF(P61="","",(IF(LEFT(P61,1)&gt;RIGHT(P61,1),2,1)))))</f>
        <v/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1</v>
      </c>
      <c r="T10" s="90">
        <f>IF((AND(COUNTIF(J7:J33,"&gt;""")&gt;2,COUNTIF(P36:P71,"&gt;""")&gt;0)),SUM(K10,L10,M10,N10,O10,P10,Q10,R10,S10),"")</f>
        <v>3</v>
      </c>
      <c r="U10" s="150"/>
      <c r="V10" s="96" t="s">
        <v>13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68" t="s">
        <v>514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/>
      </c>
      <c r="N11" s="27" t="str">
        <f>IF(LEFT(P52,1)="W",$M$4&amp;":0(W)",IF(LEFT(P52,1)="L","0:"&amp;$M$4&amp;"(L)",IF(P52="","",P52)))</f>
        <v>0:3</v>
      </c>
      <c r="O11" s="36" t="str">
        <f>IF(LEFT(P61,1)="W",$M$4&amp;":0(W)",IF(LEFT(P61,1)="L","0:"&amp;$M$4&amp;"(L)",IF(P61="","",P61)))</f>
        <v/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1:3</v>
      </c>
      <c r="S11" s="30" t="str">
        <f>IF(RIGHT(P58,1)="W",$M$4&amp;":0(W)",IF(RIGHT(P58,1)="L","0:"&amp;$M$4&amp;"(L)",IF(P58="","",RIGHT(P58,1)&amp;":"&amp;LEFT(P58,1))))</f>
        <v>0:3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68" t="s">
        <v>515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68" t="s">
        <v>516</v>
      </c>
      <c r="E13" s="23"/>
      <c r="F13" s="69"/>
      <c r="G13" s="118">
        <v>3</v>
      </c>
      <c r="H13" s="112"/>
      <c r="I13" s="112"/>
      <c r="J13" s="115" t="s">
        <v>511</v>
      </c>
      <c r="K13" s="34" t="str">
        <f>IF(RIGHT(P60,1)="L",0,(IF(P60="","",(IF(RIGHT(P60,1)&gt;LEFT(P60,1),2,1)))))</f>
        <v/>
      </c>
      <c r="L13" s="24" t="str">
        <f>IF(LEFT(P64,1)="L",0,(IF(P64="","",(IF(LEFT(P64,1)&gt;RIGHT(P64,1),2,1)))))</f>
        <v/>
      </c>
      <c r="M13" s="145"/>
      <c r="N13" s="24" t="str">
        <f>IF(LEFT(P69,1)="L",0,(IF(P69="","",(IF(LEFT(P69,1)&gt;RIGHT(P69,1),2,1)))))</f>
        <v/>
      </c>
      <c r="O13" s="25" t="str">
        <f>IF(RIGHT(P57,1)="L",0,(IF(P57="","",(IF(RIGHT(P57,1)&gt;LEFT(P57,1),2,1)))))</f>
        <v/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0</v>
      </c>
      <c r="U13" s="150"/>
      <c r="V13" s="96" t="s">
        <v>15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517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/>
      </c>
      <c r="M14" s="94"/>
      <c r="N14" s="28" t="str">
        <f>IF(LEFT(P69,1)="W",$M$4&amp;":0(W)",IF(LEFT(P69,1)="L","0:"&amp;$M$4&amp;"(L)",IF(P69="","",P69)))</f>
        <v/>
      </c>
      <c r="O14" s="36" t="str">
        <f>IF(RIGHT(P57,1)="W",$M$4&amp;":0(W)",IF(RIGHT(P57,1)="L","0:"&amp;$M$4&amp;"(L)",IF(P57="","",RIGHT(P57,1)&amp;":"&amp;LEFT(P57,1))))</f>
        <v/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518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519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2</v>
      </c>
      <c r="M16" s="24" t="str">
        <f>IF(RIGHT(P69,1)="L",0,(IF(P69="","",(IF(RIGHT(P69,1)&gt;LEFT(P69,1),2,1)))))</f>
        <v/>
      </c>
      <c r="N16" s="145"/>
      <c r="O16" s="25" t="str">
        <f>IF(RIGHT(P65,1)="L",0,(IF(P65="","",(IF(RIGHT(P65,1)&gt;LEFT(P65,1),2,1)))))</f>
        <v/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>
        <f>IF(RIGHT(P51,1)="L",0,(IF(P51="","",(IF(RIGHT(P51,1)&gt;LEFT(P51,1),2,1)))))</f>
        <v>2</v>
      </c>
      <c r="S16" s="26">
        <f>IF(LEFT(P47,1)="L",0,(IF(P47="","",(IF(LEFT(P47,1)&gt;RIGHT(P47,1),2,1)))))</f>
        <v>2</v>
      </c>
      <c r="T16" s="90">
        <f>IF((AND(COUNTIF(J7:J33,"&gt;""")&gt;2,COUNTIF(P36:P71,"&gt;""")&gt;0)),SUM(K16,L16,M16,N16,O16,P16,Q16,R16,S16),"")</f>
        <v>6</v>
      </c>
      <c r="U16" s="150"/>
      <c r="V16" s="96" t="s">
        <v>10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3:0</v>
      </c>
      <c r="M17" s="28" t="str">
        <f>IF(RIGHT(P69,1)="W",$M$4&amp;":0(W)",IF(RIGHT(P69,1)="L","0:"&amp;$M$4&amp;"(L)",IF(P69="","",RIGHT(P69,1)&amp;":"&amp;LEFT(P69,1))))</f>
        <v/>
      </c>
      <c r="N17" s="94"/>
      <c r="O17" s="36" t="str">
        <f>IF(RIGHT(P65,1)="W",$M$4&amp;":0(W)",IF(RIGHT(P65,1)="L","0:"&amp;$M$4&amp;"(L)",IF(P65="","",RIGHT(P65,1)&amp;":"&amp;LEFT(P65,1))))</f>
        <v/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>3:1</v>
      </c>
      <c r="S17" s="37" t="str">
        <f>IF(LEFT(P47,1)="W",$M$4&amp;":0(W)",IF(LEFT(P47,1)="L","0:"&amp;$M$4&amp;"(L)",IF(P47="","",P47)))</f>
        <v>3:0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514</v>
      </c>
      <c r="K19" s="34" t="str">
        <f>IF(RIGHT(P53,1)="L",0,(IF(P53="","",(IF(RIGHT(P53,1)&gt;LEFT(P53,1),2,1)))))</f>
        <v/>
      </c>
      <c r="L19" s="24" t="str">
        <f>IF(RIGHT(P61,1)="L",0,(IF(P61="","",(IF(RIGHT(P61,1)&gt;LEFT(P61,1),2,1)))))</f>
        <v/>
      </c>
      <c r="M19" s="24" t="str">
        <f>IF(LEFT(P57,1)="L",0,(IF(P57="","",(IF(LEFT(P57,1)&gt;RIGHT(P57,1),2,1)))))</f>
        <v/>
      </c>
      <c r="N19" s="24" t="str">
        <f>IF(LEFT(P65,1)="L",0,(IF(P65="","",(IF(LEFT(P65,1)&gt;RIGHT(P65,1),2,1)))))</f>
        <v/>
      </c>
      <c r="O19" s="146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0</v>
      </c>
      <c r="U19" s="150"/>
      <c r="V19" s="96" t="s">
        <v>16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/>
      </c>
      <c r="M20" s="28" t="str">
        <f>IF(LEFT(P57,1)="W",$M$4&amp;":0(W)",IF(LEFT(P57,1)="L","0:"&amp;$M$4&amp;"(L)",IF(P57="","",P57)))</f>
        <v/>
      </c>
      <c r="N20" s="28" t="str">
        <f>IF(LEFT(P65,1)="W",$M$4&amp;":0(W)",IF(LEFT(P65,1)="L","0:"&amp;$M$4&amp;"(L)",IF(P65="","",P65)))</f>
        <v/>
      </c>
      <c r="O20" s="147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515</v>
      </c>
      <c r="K22" s="34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45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0</v>
      </c>
      <c r="U22" s="150"/>
      <c r="V22" s="96" t="s">
        <v>17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6" t="str">
        <f>IF(RIGHT(P70,1)="W",$M$4&amp;":0(W)",IF(RIGHT(P70,1)="L","0:"&amp;$M$4&amp;"(L)",IF(P70="","",RIGHT(P70,1)&amp;":"&amp;LEFT(P70,1))))</f>
        <v/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516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0</v>
      </c>
      <c r="U25" s="150"/>
      <c r="V25" s="96" t="s">
        <v>224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520</v>
      </c>
      <c r="K28" s="34" t="str">
        <f>IF(LEFT(P42,1)="L",0,(IF(P42="","",(IF(LEFT(P42,1)&gt;RIGHT(P42,1),2,1)))))</f>
        <v/>
      </c>
      <c r="L28" s="24">
        <f>IF(RIGHT(P37,1)="L",0,(IF(P37="","",(IF(RIGHT(P37,1)&gt;LEFT(P37,1),2,1)))))</f>
        <v>2</v>
      </c>
      <c r="M28" s="24" t="str">
        <f>IF(RIGHT(P54,1)="L",0,(IF(P54="","",(IF(RIGHT(P54,1)&gt;LEFT(P54,1),2,1)))))</f>
        <v/>
      </c>
      <c r="N28" s="24">
        <f>IF(LEFT(P51,1)="L",0,(IF(P51="","",(IF(LEFT(P51,1)&gt;RIGHT(P51,1),2,1)))))</f>
        <v>1</v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>
        <f>IF(RIGHT(P67,1)="L",0,(IF(P67="","",(IF(RIGHT(P67,1)&gt;LEFT(P67,1),2,1)))))</f>
        <v>2</v>
      </c>
      <c r="T28" s="90">
        <f>IF((AND(COUNTIF(J7:J33,"&gt;""")&gt;2,COUNTIF(P36:P71,"&gt;""")&gt;0)),SUM(K28,L28,M28,N28,O28,P28,Q28,R28,S28),"")</f>
        <v>5</v>
      </c>
      <c r="U28" s="150"/>
      <c r="V28" s="96" t="s">
        <v>11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>3:1</v>
      </c>
      <c r="M29" s="28" t="str">
        <f>IF(RIGHT(P54,1)="W",$M$4&amp;":0(W)",IF(RIGHT(P54,1)="L","0:"&amp;$M$4&amp;"(L)",IF(P54="","",RIGHT(P54,1)&amp;":"&amp;LEFT(P54,1))))</f>
        <v/>
      </c>
      <c r="N29" s="27" t="str">
        <f>IF(LEFT(P51,1)="W",$M$4&amp;":0(W)",IF(LEFT(P51,1)="L","0:"&amp;$M$4&amp;"(L)",IF(P51="","",P51)))</f>
        <v>1:3</v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>3:2</v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521</v>
      </c>
      <c r="K31" s="34" t="str">
        <f>IF(RIGHT(P39,1)="L",0,(IF(P39="","",(IF(RIGHT(P39,1)&gt;LEFT(P39,1),2,1)))))</f>
        <v/>
      </c>
      <c r="L31" s="24">
        <f>IF(LEFT(P58,1)="L",0,(IF(P58="","",(IF(LEFT(P58,1)&gt;RIGHT(P58,1),2,1)))))</f>
        <v>2</v>
      </c>
      <c r="M31" s="24" t="str">
        <f>IF(LEFT(P50,1)="L",0,(IF(P50="","",(IF(LEFT(P50,1)&gt;RIGHT(P50,1),2,1)))))</f>
        <v/>
      </c>
      <c r="N31" s="24">
        <f>IF(RIGHT(P47,1)="L",0,(IF(P47="","",(IF(RIGHT(P47,1)&gt;LEFT(P47,1),2,1)))))</f>
        <v>1</v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>
        <f>IF(LEFT(P67,1)="L",0,(IF(P67="","",(IF(LEFT(P67,1)&gt;RIGHT(P67,1),2,1)))))</f>
        <v>1</v>
      </c>
      <c r="S31" s="99"/>
      <c r="T31" s="90">
        <f>IF((AND(COUNTIF(J7:J33,"&gt;""")&gt;2,COUNTIF(P36:P71,"&gt;""")&gt;0)),SUM(K31,L31,M31,N31,O31,P31,Q31,R31,S31),"")</f>
        <v>4</v>
      </c>
      <c r="U31" s="150"/>
      <c r="V31" s="96" t="s">
        <v>12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7" t="str">
        <f>IF(LEFT(P58,1)="W",$M$4&amp;":0(W)",IF(LEFT(P58,1)="L","0:"&amp;$M$4&amp;"(L)",IF(P58="","",P58)))</f>
        <v>3:0</v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>0:3</v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7" t="str">
        <f>IF(LEFT(P67,1)="W",$M$4&amp;":0(W)",IF(LEFT(P67,1)="L","0:"&amp;$M$4&amp;"(L)",IF(P67="","",P67)))</f>
        <v>2:3</v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IF(D5_2!Уч3="","",D5_2!Уч3)</f>
        <v>Мекебаев Даурен</v>
      </c>
      <c r="K36" s="73" t="str">
        <f t="shared" ref="K36:K71" si="0">"-"</f>
        <v>-</v>
      </c>
      <c r="L36" s="154" t="str">
        <f>IF(D5_2!Уч7="","",D5_2!Уч7)</f>
        <v>Сидоров Максим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13</v>
      </c>
      <c r="J37" s="75" t="str">
        <f>IF(D5_2!Уч2="","",D5_2!Уч2)</f>
        <v>Курносов Данил+</v>
      </c>
      <c r="K37" s="76" t="str">
        <f t="shared" si="0"/>
        <v>-</v>
      </c>
      <c r="L37" s="155" t="str">
        <f>IF(D5_2!Уч8="","",D5_2!Уч8)</f>
        <v>Калыбеков Жанибек+</v>
      </c>
      <c r="M37" s="134"/>
      <c r="N37" s="134"/>
      <c r="O37" s="135"/>
      <c r="P37" s="59" t="s">
        <v>41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/>
      <c r="J38" s="77" t="str">
        <f>IF(D5_2!Уч4="","",D5_2!Уч4)</f>
        <v>Камалов Абдувахит+</v>
      </c>
      <c r="K38" s="78" t="str">
        <f t="shared" si="0"/>
        <v>-</v>
      </c>
      <c r="L38" s="152" t="str">
        <f>IF(D5_2!Уч6="","",D5_2!Уч6)</f>
        <v>Тегісбек Абылайхан</v>
      </c>
      <c r="M38" s="137"/>
      <c r="N38" s="137"/>
      <c r="O38" s="138"/>
      <c r="P38" s="79"/>
      <c r="Q38" s="108"/>
      <c r="R38" s="109"/>
      <c r="S38" s="55" t="str">
        <f t="shared" si="1"/>
        <v/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IF(D5_2!Уч1="","",D5_2!Уч1)</f>
        <v>Кайдасова Гульмира</v>
      </c>
      <c r="K39" s="81" t="str">
        <f t="shared" si="0"/>
        <v>-</v>
      </c>
      <c r="L39" s="153" t="str">
        <f>IF(D5_2!Уч9="","",D5_2!Уч9)</f>
        <v>Абдраимов Аскар+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IF(D5_2!Уч7="","",D5_2!Уч7)</f>
        <v>Сидоров Максим</v>
      </c>
      <c r="K40" s="73" t="str">
        <f t="shared" si="0"/>
        <v>-</v>
      </c>
      <c r="L40" s="154" t="str">
        <f>IF(D5_2!Уч2="","",D5_2!Уч2)</f>
        <v>Курносов Данил+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IF(D5_2!Уч6="","",D5_2!Уч6)</f>
        <v>Тегісбек Абылайхан</v>
      </c>
      <c r="K41" s="76" t="str">
        <f t="shared" si="0"/>
        <v>-</v>
      </c>
      <c r="L41" s="155" t="str">
        <f>IF(D5_2!Уч3="","",D5_2!Уч3)</f>
        <v>Мекебаев Даурен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IF(D5_2!Уч8="","",D5_2!Уч8)</f>
        <v>Калыбеков Жанибек+</v>
      </c>
      <c r="K42" s="78" t="str">
        <f t="shared" si="0"/>
        <v>-</v>
      </c>
      <c r="L42" s="152" t="str">
        <f>IF(D5_2!Уч1="","",D5_2!Уч1)</f>
        <v>Кайдасова Гульмира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IF(D5_2!Уч9="","",D5_2!Уч9)</f>
        <v>Абдраимов Аскар+</v>
      </c>
      <c r="K43" s="81" t="str">
        <f t="shared" si="0"/>
        <v>-</v>
      </c>
      <c r="L43" s="153" t="str">
        <f>IF(D5_2!Уч5="","",D5_2!Уч5)</f>
        <v>Кандыбаев Алишер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IF(D5_2!Уч2="","",D5_2!Уч2)</f>
        <v>Курносов Данил+</v>
      </c>
      <c r="K44" s="73" t="str">
        <f t="shared" si="0"/>
        <v>-</v>
      </c>
      <c r="L44" s="154" t="str">
        <f>IF(D5_2!Уч6="","",D5_2!Уч6)</f>
        <v>Тегісбек Абылайхан</v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IF(D5_2!Уч1="","",D5_2!Уч1)</f>
        <v>Кайдасова Гульмира</v>
      </c>
      <c r="K45" s="76" t="str">
        <f t="shared" si="0"/>
        <v>-</v>
      </c>
      <c r="L45" s="155" t="str">
        <f>IF(D5_2!Уч7="","",D5_2!Уч7)</f>
        <v>Сидоров Максим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IF(D5_2!Уч5="","",D5_2!Уч5)</f>
        <v>Кандыбаев Алишер</v>
      </c>
      <c r="K46" s="78" t="str">
        <f t="shared" si="0"/>
        <v>-</v>
      </c>
      <c r="L46" s="152" t="str">
        <f>IF(D5_2!Уч8="","",D5_2!Уч8)</f>
        <v>Калыбеков Жанибек+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30</v>
      </c>
      <c r="J47" s="80" t="str">
        <f>IF(D5_2!Уч4="","",D5_2!Уч4)</f>
        <v>Камалов Абдувахит+</v>
      </c>
      <c r="K47" s="81" t="str">
        <f t="shared" si="0"/>
        <v>-</v>
      </c>
      <c r="L47" s="153" t="str">
        <f>IF(D5_2!Уч9="","",D5_2!Уч9)</f>
        <v>Абдраимов Аскар+</v>
      </c>
      <c r="M47" s="122"/>
      <c r="N47" s="122"/>
      <c r="O47" s="123"/>
      <c r="P47" s="67" t="s">
        <v>35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IF(D5_2!Уч6="","",D5_2!Уч6)</f>
        <v>Тегісбек Абылайхан</v>
      </c>
      <c r="K48" s="73" t="str">
        <f t="shared" si="0"/>
        <v>-</v>
      </c>
      <c r="L48" s="154" t="str">
        <f>IF(D5_2!Уч1="","",D5_2!Уч1)</f>
        <v>Кайдасова Гульмира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IF(D5_2!Уч7="","",D5_2!Уч7)</f>
        <v>Сидоров Максим</v>
      </c>
      <c r="K49" s="76" t="str">
        <f t="shared" si="0"/>
        <v>-</v>
      </c>
      <c r="L49" s="155" t="str">
        <f>IF(D5_2!Уч5="","",D5_2!Уч5)</f>
        <v>Кандыбаев Алишер</v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IF(D5_2!Уч9="","",D5_2!Уч9)</f>
        <v>Абдраимов Аскар+</v>
      </c>
      <c r="K50" s="78" t="str">
        <f t="shared" si="0"/>
        <v>-</v>
      </c>
      <c r="L50" s="152" t="str">
        <f>IF(D5_2!Уч3="","",D5_2!Уч3)</f>
        <v>Мекебаев Даурен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30</v>
      </c>
      <c r="J51" s="80" t="str">
        <f>IF(D5_2!Уч8="","",D5_2!Уч8)</f>
        <v>Калыбеков Жанибек+</v>
      </c>
      <c r="K51" s="81" t="str">
        <f t="shared" si="0"/>
        <v>-</v>
      </c>
      <c r="L51" s="153" t="str">
        <f>IF(D5_2!Уч4="","",D5_2!Уч4)</f>
        <v>Камалов Абдувахит+</v>
      </c>
      <c r="M51" s="122"/>
      <c r="N51" s="122"/>
      <c r="O51" s="123"/>
      <c r="P51" s="67" t="s">
        <v>41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15</v>
      </c>
      <c r="J52" s="72" t="str">
        <f>IF(D5_2!Уч2="","",D5_2!Уч2)</f>
        <v>Курносов Данил+</v>
      </c>
      <c r="K52" s="73" t="str">
        <f t="shared" si="0"/>
        <v>-</v>
      </c>
      <c r="L52" s="154" t="str">
        <f>IF(D5_2!Уч4="","",D5_2!Уч4)</f>
        <v>Камалов Абдувахит+</v>
      </c>
      <c r="M52" s="125"/>
      <c r="N52" s="125"/>
      <c r="O52" s="126"/>
      <c r="P52" s="54" t="s">
        <v>39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IF(D5_2!Уч1="","",D5_2!Уч1)</f>
        <v>Кайдасова Гульмира</v>
      </c>
      <c r="K53" s="76" t="str">
        <f t="shared" si="0"/>
        <v>-</v>
      </c>
      <c r="L53" s="155" t="str">
        <f>IF(D5_2!Уч5="","",D5_2!Уч5)</f>
        <v>Кандыбаев Алишер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IF(D5_2!Уч3="","",D5_2!Уч3)</f>
        <v>Мекебаев Даурен</v>
      </c>
      <c r="K54" s="78" t="str">
        <f t="shared" si="0"/>
        <v>-</v>
      </c>
      <c r="L54" s="152" t="str">
        <f>IF(D5_2!Уч8="","",D5_2!Уч8)</f>
        <v>Калыбеков Жанибек+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IF(D5_2!Уч7="","",D5_2!Уч7)</f>
        <v>Сидоров Максим</v>
      </c>
      <c r="K55" s="81" t="str">
        <f t="shared" si="0"/>
        <v>-</v>
      </c>
      <c r="L55" s="153" t="str">
        <f>IF(D5_2!Уч9="","",D5_2!Уч9)</f>
        <v>Абдраимов Аскар+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IF(D5_2!Уч4="","",D5_2!Уч4)</f>
        <v>Камалов Абдувахит+</v>
      </c>
      <c r="K56" s="73" t="str">
        <f t="shared" si="0"/>
        <v>-</v>
      </c>
      <c r="L56" s="154" t="str">
        <f>IF(D5_2!Уч1="","",D5_2!Уч1)</f>
        <v>Кайдасова Гульмира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IF(D5_2!Уч5="","",D5_2!Уч5)</f>
        <v>Кандыбаев Алишер</v>
      </c>
      <c r="K57" s="76" t="str">
        <f t="shared" si="0"/>
        <v>-</v>
      </c>
      <c r="L57" s="155" t="str">
        <f>IF(D5_2!Уч3="","",D5_2!Уч3)</f>
        <v>Мекебаев Даурен</v>
      </c>
      <c r="M57" s="134"/>
      <c r="N57" s="134"/>
      <c r="O57" s="135"/>
      <c r="P57" s="59"/>
      <c r="Q57" s="106"/>
      <c r="R57" s="107"/>
      <c r="S57" s="55" t="str">
        <f t="shared" si="1"/>
        <v/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32</v>
      </c>
      <c r="J58" s="77" t="str">
        <f>IF(D5_2!Уч9="","",D5_2!Уч9)</f>
        <v>Абдраимов Аскар+</v>
      </c>
      <c r="K58" s="78" t="str">
        <f t="shared" si="0"/>
        <v>-</v>
      </c>
      <c r="L58" s="152" t="str">
        <f>IF(D5_2!Уч2="","",D5_2!Уч2)</f>
        <v>Курносов Данил+</v>
      </c>
      <c r="M58" s="137"/>
      <c r="N58" s="137"/>
      <c r="O58" s="138"/>
      <c r="P58" s="63" t="s">
        <v>35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IF(D5_2!Уч8="","",D5_2!Уч8)</f>
        <v>Калыбеков Жанибек+</v>
      </c>
      <c r="K59" s="81" t="str">
        <f t="shared" si="0"/>
        <v>-</v>
      </c>
      <c r="L59" s="153" t="str">
        <f>IF(D5_2!Уч6="","",D5_2!Уч6)</f>
        <v>Тегісбек Абылайхан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IF(D5_2!Уч1="","",D5_2!Уч1)</f>
        <v>Кайдасова Гульмира</v>
      </c>
      <c r="K60" s="73" t="str">
        <f t="shared" si="0"/>
        <v>-</v>
      </c>
      <c r="L60" s="154" t="str">
        <f>IF(D5_2!Уч3="","",D5_2!Уч3)</f>
        <v>Мекебаев Даурен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/>
      <c r="J61" s="75" t="str">
        <f>IF(D5_2!Уч2="","",D5_2!Уч2)</f>
        <v>Курносов Данил+</v>
      </c>
      <c r="K61" s="76" t="str">
        <f t="shared" si="0"/>
        <v>-</v>
      </c>
      <c r="L61" s="155" t="str">
        <f>IF(D5_2!Уч5="","",D5_2!Уч5)</f>
        <v>Кандыбаев Алишер</v>
      </c>
      <c r="M61" s="134"/>
      <c r="N61" s="134"/>
      <c r="O61" s="135"/>
      <c r="P61" s="59"/>
      <c r="Q61" s="106"/>
      <c r="R61" s="107"/>
      <c r="S61" s="55" t="str">
        <f t="shared" si="1"/>
        <v/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IF(D5_2!Уч4="","",D5_2!Уч4)</f>
        <v>Камалов Абдувахит+</v>
      </c>
      <c r="K62" s="78" t="str">
        <f t="shared" si="0"/>
        <v>-</v>
      </c>
      <c r="L62" s="152" t="str">
        <f>IF(D5_2!Уч7="","",D5_2!Уч7)</f>
        <v>Сидоров Максим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IF(D5_2!Уч6="","",D5_2!Уч6)</f>
        <v>Тегісбек Абылайхан</v>
      </c>
      <c r="K63" s="81" t="str">
        <f t="shared" si="0"/>
        <v>-</v>
      </c>
      <c r="L63" s="153" t="str">
        <f>IF(D5_2!Уч9="","",D5_2!Уч9)</f>
        <v>Абдраимов Аскар+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IF(D5_2!Уч3="","",D5_2!Уч3)</f>
        <v>Мекебаев Даурен</v>
      </c>
      <c r="K64" s="73" t="str">
        <f t="shared" si="0"/>
        <v>-</v>
      </c>
      <c r="L64" s="154" t="str">
        <f>IF(D5_2!Уч2="","",D5_2!Уч2)</f>
        <v>Курносов Данил+</v>
      </c>
      <c r="M64" s="125"/>
      <c r="N64" s="125"/>
      <c r="O64" s="126"/>
      <c r="P64" s="54"/>
      <c r="Q64" s="104"/>
      <c r="R64" s="105"/>
      <c r="S64" s="55" t="str">
        <f t="shared" si="1"/>
        <v/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/>
      <c r="J65" s="75" t="str">
        <f>IF(D5_2!Уч5="","",D5_2!Уч5)</f>
        <v>Кандыбаев Алишер</v>
      </c>
      <c r="K65" s="76" t="str">
        <f t="shared" si="0"/>
        <v>-</v>
      </c>
      <c r="L65" s="155" t="str">
        <f>IF(D5_2!Уч4="","",D5_2!Уч4)</f>
        <v>Камалов Абдувахит+</v>
      </c>
      <c r="M65" s="134"/>
      <c r="N65" s="134"/>
      <c r="O65" s="135"/>
      <c r="P65" s="59"/>
      <c r="Q65" s="106"/>
      <c r="R65" s="107"/>
      <c r="S65" s="55" t="str">
        <f t="shared" si="1"/>
        <v/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IF(D5_2!Уч7="","",D5_2!Уч7)</f>
        <v>Сидоров Максим</v>
      </c>
      <c r="K66" s="78" t="str">
        <f t="shared" si="0"/>
        <v>-</v>
      </c>
      <c r="L66" s="152" t="str">
        <f>IF(D5_2!Уч6="","",D5_2!Уч6)</f>
        <v>Тегісбек Абылайхан</v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>
        <v>29</v>
      </c>
      <c r="J67" s="80" t="str">
        <f>IF(D5_2!Уч9="","",D5_2!Уч9)</f>
        <v>Абдраимов Аскар+</v>
      </c>
      <c r="K67" s="81" t="str">
        <f t="shared" si="0"/>
        <v>-</v>
      </c>
      <c r="L67" s="153" t="str">
        <f>IF(D5_2!Уч8="","",D5_2!Уч8)</f>
        <v>Калыбеков Жанибек+</v>
      </c>
      <c r="M67" s="122"/>
      <c r="N67" s="122"/>
      <c r="O67" s="123"/>
      <c r="P67" s="67" t="s">
        <v>42</v>
      </c>
      <c r="Q67" s="110"/>
      <c r="R67" s="111"/>
      <c r="S67" s="55" t="str">
        <f t="shared" si="1"/>
        <v>сыграна</v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IF(D5_2!Уч1="","",D5_2!Уч1)</f>
        <v>Кайдасова Гульмира</v>
      </c>
      <c r="K68" s="73" t="str">
        <f t="shared" si="0"/>
        <v>-</v>
      </c>
      <c r="L68" s="154" t="str">
        <f>IF(D5_2!Уч2="","",D5_2!Уч2)</f>
        <v>Курносов Данил+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IF(D5_2!Уч3="","",D5_2!Уч3)</f>
        <v>Мекебаев Даурен</v>
      </c>
      <c r="K69" s="76" t="str">
        <f t="shared" si="0"/>
        <v>-</v>
      </c>
      <c r="L69" s="155" t="str">
        <f>IF(D5_2!Уч4="","",D5_2!Уч4)</f>
        <v>Камалов Абдувахит+</v>
      </c>
      <c r="M69" s="134"/>
      <c r="N69" s="134"/>
      <c r="O69" s="135"/>
      <c r="P69" s="59"/>
      <c r="Q69" s="106"/>
      <c r="R69" s="107"/>
      <c r="S69" s="55" t="str">
        <f t="shared" si="1"/>
        <v/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/>
      <c r="J70" s="77" t="str">
        <f>IF(D5_2!Уч5="","",D5_2!Уч5)</f>
        <v>Кандыбаев Алишер</v>
      </c>
      <c r="K70" s="78" t="str">
        <f t="shared" si="0"/>
        <v>-</v>
      </c>
      <c r="L70" s="152" t="str">
        <f>IF(D5_2!Уч6="","",D5_2!Уч6)</f>
        <v>Тегісбек Абылайхан</v>
      </c>
      <c r="M70" s="137"/>
      <c r="N70" s="137"/>
      <c r="O70" s="138"/>
      <c r="P70" s="63"/>
      <c r="Q70" s="108"/>
      <c r="R70" s="109"/>
      <c r="S70" s="55" t="str">
        <f t="shared" si="1"/>
        <v/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IF(D5_2!Уч7="","",D5_2!Уч7)</f>
        <v>Сидоров Максим</v>
      </c>
      <c r="K71" s="81" t="str">
        <f t="shared" si="0"/>
        <v>-</v>
      </c>
      <c r="L71" s="153" t="str">
        <f>IF(D5_2!Уч8="","",D5_2!Уч8)</f>
        <v>Калыбеков Жанибек+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915" priority="13">
      <formula>$S$36="сыграна"</formula>
    </cfRule>
  </conditionalFormatting>
  <conditionalFormatting sqref="I37:Q37">
    <cfRule type="expression" dxfId="914" priority="15">
      <formula>$S$37="сыграна"</formula>
    </cfRule>
  </conditionalFormatting>
  <conditionalFormatting sqref="I38:Q38">
    <cfRule type="expression" dxfId="913" priority="4">
      <formula>$S$38="сыграна"</formula>
    </cfRule>
  </conditionalFormatting>
  <conditionalFormatting sqref="I39:Q39">
    <cfRule type="expression" dxfId="912" priority="5">
      <formula>$S$39="сыграна"</formula>
    </cfRule>
  </conditionalFormatting>
  <conditionalFormatting sqref="I40:Q40">
    <cfRule type="expression" dxfId="911" priority="6">
      <formula>$S$40="сыграна"</formula>
    </cfRule>
  </conditionalFormatting>
  <conditionalFormatting sqref="I41:Q41">
    <cfRule type="expression" dxfId="910" priority="7">
      <formula>$S$41="сыграна"</formula>
    </cfRule>
  </conditionalFormatting>
  <conditionalFormatting sqref="I42:Q42">
    <cfRule type="expression" dxfId="909" priority="8">
      <formula>$S$42="сыграна"</formula>
    </cfRule>
  </conditionalFormatting>
  <conditionalFormatting sqref="I43:Q43">
    <cfRule type="expression" dxfId="908" priority="9">
      <formula>$S$43="сыграна"</formula>
    </cfRule>
  </conditionalFormatting>
  <conditionalFormatting sqref="I44:Q44">
    <cfRule type="expression" dxfId="907" priority="10">
      <formula>$S$44="сыграна"</formula>
    </cfRule>
  </conditionalFormatting>
  <conditionalFormatting sqref="I45:Q45">
    <cfRule type="expression" dxfId="906" priority="11">
      <formula>$S$45="сыграна"</formula>
    </cfRule>
  </conditionalFormatting>
  <conditionalFormatting sqref="I48:Q48">
    <cfRule type="expression" dxfId="905" priority="17">
      <formula>$S$48="сыграна"</formula>
    </cfRule>
  </conditionalFormatting>
  <conditionalFormatting sqref="I49:Q49">
    <cfRule type="expression" dxfId="904" priority="18">
      <formula>$S$49="сыграна"</formula>
    </cfRule>
  </conditionalFormatting>
  <conditionalFormatting sqref="I50:Q50">
    <cfRule type="expression" dxfId="903" priority="19">
      <formula>$S$50="сыграна"</formula>
    </cfRule>
  </conditionalFormatting>
  <conditionalFormatting sqref="I51:Q51">
    <cfRule type="expression" dxfId="902" priority="20">
      <formula>$S$51="сыграна"</formula>
    </cfRule>
  </conditionalFormatting>
  <conditionalFormatting sqref="I52:Q52">
    <cfRule type="expression" dxfId="901" priority="21">
      <formula>$S$52="сыграна"</formula>
    </cfRule>
  </conditionalFormatting>
  <conditionalFormatting sqref="I53:Q53">
    <cfRule type="expression" dxfId="900" priority="22">
      <formula>$S$53="сыграна"</formula>
    </cfRule>
  </conditionalFormatting>
  <conditionalFormatting sqref="I54:Q54">
    <cfRule type="expression" dxfId="899" priority="23">
      <formula>$S$54="сыграна"</formula>
    </cfRule>
  </conditionalFormatting>
  <conditionalFormatting sqref="I55:Q55">
    <cfRule type="expression" dxfId="898" priority="24">
      <formula>$S$55="сыграна"</formula>
    </cfRule>
  </conditionalFormatting>
  <conditionalFormatting sqref="I56:Q56">
    <cfRule type="expression" dxfId="897" priority="25">
      <formula>$S$56="сыграна"</formula>
    </cfRule>
  </conditionalFormatting>
  <conditionalFormatting sqref="I62:Q62">
    <cfRule type="expression" dxfId="896" priority="2">
      <formula>$S$62="сыграна"</formula>
    </cfRule>
  </conditionalFormatting>
  <conditionalFormatting sqref="I63:Q63">
    <cfRule type="expression" dxfId="895" priority="31">
      <formula>$S$63="сыграна"</formula>
    </cfRule>
  </conditionalFormatting>
  <conditionalFormatting sqref="I64:Q64">
    <cfRule type="expression" dxfId="894" priority="32">
      <formula>$S$64="сыграна"</formula>
    </cfRule>
  </conditionalFormatting>
  <conditionalFormatting sqref="I65:Q65">
    <cfRule type="expression" dxfId="893" priority="33">
      <formula>$S$65="сыграна"</formula>
    </cfRule>
  </conditionalFormatting>
  <conditionalFormatting sqref="I66:Q66">
    <cfRule type="expression" dxfId="892" priority="34">
      <formula>$S$66="сыграна"</formula>
    </cfRule>
  </conditionalFormatting>
  <conditionalFormatting sqref="I67:Q67">
    <cfRule type="expression" dxfId="891" priority="35">
      <formula>$S$67="сыграна"</formula>
    </cfRule>
  </conditionalFormatting>
  <conditionalFormatting sqref="I68:Q68">
    <cfRule type="expression" dxfId="890" priority="36">
      <formula>$S$68="сыграна"</formula>
    </cfRule>
  </conditionalFormatting>
  <conditionalFormatting sqref="I69:Q69">
    <cfRule type="expression" dxfId="889" priority="37">
      <formula>$S$69="сыграна"</formula>
    </cfRule>
  </conditionalFormatting>
  <conditionalFormatting sqref="I70:Q70">
    <cfRule type="expression" dxfId="888" priority="38">
      <formula>$S$70="сыграна"</formula>
    </cfRule>
  </conditionalFormatting>
  <conditionalFormatting sqref="I71:Q71">
    <cfRule type="expression" dxfId="887" priority="39">
      <formula>$S$71="сыграна"</formula>
    </cfRule>
  </conditionalFormatting>
  <conditionalFormatting sqref="I36:R36 Q13:Q15 M25:M27">
    <cfRule type="expression" dxfId="886" priority="14">
      <formula>$S$36="встреча играется"</formula>
    </cfRule>
  </conditionalFormatting>
  <conditionalFormatting sqref="I37:R37 R10:R12 L28:L30">
    <cfRule type="expression" dxfId="885" priority="40">
      <formula>$S$37="встреча играется"</formula>
    </cfRule>
  </conditionalFormatting>
  <conditionalFormatting sqref="I38:R38 P16:P18 N22:N24">
    <cfRule type="expression" dxfId="884" priority="41">
      <formula>$S$38="встреча играется"</formula>
    </cfRule>
  </conditionalFormatting>
  <conditionalFormatting sqref="I39:R39 S7:S9 K31:K33">
    <cfRule type="expression" dxfId="883" priority="42">
      <formula>$S$39="встреча играется"</formula>
    </cfRule>
  </conditionalFormatting>
  <conditionalFormatting sqref="I40:R40 Q10:Q12 L25:L27">
    <cfRule type="expression" dxfId="882" priority="43">
      <formula>$S$40="встреча играется"</formula>
    </cfRule>
  </conditionalFormatting>
  <conditionalFormatting sqref="I41:R41 P13:P15 M22:M24">
    <cfRule type="expression" dxfId="881" priority="44">
      <formula>$S$41="встреча играется"</formula>
    </cfRule>
  </conditionalFormatting>
  <conditionalFormatting sqref="I42:R42 R7:R9 K28:K30">
    <cfRule type="expression" dxfId="880" priority="45">
      <formula>$S$42="встреча играется"</formula>
    </cfRule>
  </conditionalFormatting>
  <conditionalFormatting sqref="I43:R43 S19:S21 O31:O33">
    <cfRule type="expression" dxfId="879" priority="46">
      <formula>$S$43="встреча играется"</formula>
    </cfRule>
  </conditionalFormatting>
  <conditionalFormatting sqref="I44:R44 P10:P12 L22:L24">
    <cfRule type="expression" dxfId="878" priority="47">
      <formula>$S$44="встреча играется"</formula>
    </cfRule>
  </conditionalFormatting>
  <conditionalFormatting sqref="I45:R45 Q7:Q9 K25:K27">
    <cfRule type="expression" dxfId="877" priority="48">
      <formula>$S$45="встреча играется"</formula>
    </cfRule>
  </conditionalFormatting>
  <conditionalFormatting sqref="I46:R46 R19:R21 O28:O30">
    <cfRule type="expression" dxfId="876" priority="49">
      <formula>$S$46="встреча играется"</formula>
    </cfRule>
  </conditionalFormatting>
  <conditionalFormatting sqref="I46:R46">
    <cfRule type="expression" dxfId="875" priority="16">
      <formula>$S$46="сыграна"</formula>
    </cfRule>
  </conditionalFormatting>
  <conditionalFormatting sqref="I47:R47 S16:S18 N31:N33">
    <cfRule type="expression" dxfId="874" priority="50">
      <formula>$S$47="встреча играется"</formula>
    </cfRule>
  </conditionalFormatting>
  <conditionalFormatting sqref="I47:R47">
    <cfRule type="expression" dxfId="873" priority="12">
      <formula>$S$47="сыграна"</formula>
    </cfRule>
  </conditionalFormatting>
  <conditionalFormatting sqref="I48:R48 P7:P9 K22:K24">
    <cfRule type="expression" dxfId="872" priority="51">
      <formula>$S$48="встреча играется"</formula>
    </cfRule>
  </conditionalFormatting>
  <conditionalFormatting sqref="I49:R49 Q19:Q21 O25:O27">
    <cfRule type="expression" dxfId="871" priority="52">
      <formula>$S$49="встреча играется"</formula>
    </cfRule>
  </conditionalFormatting>
  <conditionalFormatting sqref="I50:R50 S13:S15 M31:M33">
    <cfRule type="expression" dxfId="870" priority="53">
      <formula>$S$50="встреча играется"</formula>
    </cfRule>
  </conditionalFormatting>
  <conditionalFormatting sqref="I51:R51 R16:R18 N28:N30">
    <cfRule type="expression" dxfId="869" priority="54">
      <formula>$S$51="встреча играется"</formula>
    </cfRule>
  </conditionalFormatting>
  <conditionalFormatting sqref="I52:R52 N10:N12 L16:L18">
    <cfRule type="expression" dxfId="868" priority="55">
      <formula>$S$52="встреча играется"</formula>
    </cfRule>
  </conditionalFormatting>
  <conditionalFormatting sqref="I53:R53 O7:O9 K19:K21">
    <cfRule type="expression" dxfId="867" priority="56">
      <formula>$S$53="встреча играется"</formula>
    </cfRule>
  </conditionalFormatting>
  <conditionalFormatting sqref="I54:R54 R13:R15 M28:M30">
    <cfRule type="expression" dxfId="866" priority="57">
      <formula>$S$54="встреча играется"</formula>
    </cfRule>
  </conditionalFormatting>
  <conditionalFormatting sqref="I55:R55 S25:S27 Q31:Q33">
    <cfRule type="expression" dxfId="865" priority="58">
      <formula>$S$55="встреча играется"</formula>
    </cfRule>
  </conditionalFormatting>
  <conditionalFormatting sqref="I56:R56 N7:N9 K16:K18">
    <cfRule type="expression" dxfId="864" priority="59">
      <formula>$S$56="встреча играется"</formula>
    </cfRule>
  </conditionalFormatting>
  <conditionalFormatting sqref="I57:R57 O13:O15 M19:M21">
    <cfRule type="expression" dxfId="863" priority="60">
      <formula>$S$57="встреча играется"</formula>
    </cfRule>
  </conditionalFormatting>
  <conditionalFormatting sqref="I57:R57">
    <cfRule type="expression" dxfId="862" priority="26">
      <formula>$S$57="сыграна"</formula>
    </cfRule>
  </conditionalFormatting>
  <conditionalFormatting sqref="I58:R58 S10:S12 L31:L33">
    <cfRule type="expression" dxfId="861" priority="61">
      <formula>$S$58="встреча играется"</formula>
    </cfRule>
  </conditionalFormatting>
  <conditionalFormatting sqref="I58:R58">
    <cfRule type="expression" dxfId="860" priority="27">
      <formula>$S$58="сыграна"</formula>
    </cfRule>
  </conditionalFormatting>
  <conditionalFormatting sqref="I59:R59 R22:R24 P28:P30">
    <cfRule type="expression" dxfId="859" priority="62">
      <formula>$S$59="встреча играется"</formula>
    </cfRule>
  </conditionalFormatting>
  <conditionalFormatting sqref="I59:R59">
    <cfRule type="expression" dxfId="858" priority="28">
      <formula>$S$59="сыграна"</formula>
    </cfRule>
  </conditionalFormatting>
  <conditionalFormatting sqref="I60:R60 M7:M9 K13:K15">
    <cfRule type="expression" dxfId="857" priority="63">
      <formula>$S$60="встреча играется"</formula>
    </cfRule>
  </conditionalFormatting>
  <conditionalFormatting sqref="I60:R60">
    <cfRule type="expression" dxfId="856" priority="29">
      <formula>$S$60="сыграна"</formula>
    </cfRule>
  </conditionalFormatting>
  <conditionalFormatting sqref="I61:R61 O10:O12 L19:L21">
    <cfRule type="expression" dxfId="855" priority="64">
      <formula>$S$61="встреча играется"</formula>
    </cfRule>
  </conditionalFormatting>
  <conditionalFormatting sqref="I61:R61">
    <cfRule type="expression" dxfId="854" priority="30">
      <formula>$S$61="сыграна"</formula>
    </cfRule>
  </conditionalFormatting>
  <conditionalFormatting sqref="I62:R62 Q16:Q18 N25:N27">
    <cfRule type="expression" dxfId="853" priority="3">
      <formula>$S$62="встреча играется"</formula>
    </cfRule>
  </conditionalFormatting>
  <conditionalFormatting sqref="I63:R63 S22:S24 P31:P33">
    <cfRule type="expression" dxfId="852" priority="65">
      <formula>$S$63="встреча играется"</formula>
    </cfRule>
  </conditionalFormatting>
  <conditionalFormatting sqref="I64:R64 M10:M12 L13:L15">
    <cfRule type="expression" dxfId="851" priority="66">
      <formula>$S$64="встреча играется"</formula>
    </cfRule>
  </conditionalFormatting>
  <conditionalFormatting sqref="I65:R65 O16:O18 N19:N21">
    <cfRule type="expression" dxfId="850" priority="67">
      <formula>$S$65="встреча играется"</formula>
    </cfRule>
  </conditionalFormatting>
  <conditionalFormatting sqref="I66:R66 Q22:Q24 P25:P27">
    <cfRule type="expression" dxfId="849" priority="68">
      <formula>$S$66="встреча играется"</formula>
    </cfRule>
  </conditionalFormatting>
  <conditionalFormatting sqref="I67:R67 S28:S30 R31:R33">
    <cfRule type="expression" dxfId="848" priority="69">
      <formula>$S$67="встреча играется"</formula>
    </cfRule>
  </conditionalFormatting>
  <conditionalFormatting sqref="I68:R68 L7:L9 K10:K12">
    <cfRule type="expression" dxfId="847" priority="70">
      <formula>$S$68="встреча играется"</formula>
    </cfRule>
  </conditionalFormatting>
  <conditionalFormatting sqref="I69:R69 N13:N15 M16:M18">
    <cfRule type="expression" dxfId="846" priority="71">
      <formula>$S$69="встреча играется"</formula>
    </cfRule>
  </conditionalFormatting>
  <conditionalFormatting sqref="I70:R70 P19:P21 O22:O24">
    <cfRule type="expression" dxfId="845" priority="72">
      <formula>$S$70="встреча играется"</formula>
    </cfRule>
  </conditionalFormatting>
  <conditionalFormatting sqref="I71:R71 R25:R27 Q28:Q30">
    <cfRule type="expression" dxfId="844" priority="73">
      <formula>$S$71="встреча играется"</formula>
    </cfRule>
  </conditionalFormatting>
  <conditionalFormatting sqref="J7 J10 J13 J16 J19 J22 J25 J28 J31">
    <cfRule type="endsWith" dxfId="843" priority="1" operator="endsWith" text="+">
      <formula>RIGHT((J7),LEN("+"))=("+")</formula>
    </cfRule>
  </conditionalFormatting>
  <dataValidations count="1">
    <dataValidation type="list" allowBlank="1" sqref="P36:P71" xr:uid="{00000000-0002-0000-2E00-000000000000}">
      <formula1>D5_2!Список_счета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522</v>
      </c>
      <c r="E7" s="23"/>
      <c r="F7" s="69"/>
      <c r="G7" s="118">
        <v>1</v>
      </c>
      <c r="H7" s="112"/>
      <c r="I7" s="112"/>
      <c r="J7" s="115" t="s">
        <v>523</v>
      </c>
      <c r="K7" s="144"/>
      <c r="L7" s="24">
        <f>IF(LEFT(P68,1)="L",0,(IF(P68="","",(IF(LEFT(P68,1)&gt;RIGHT(P68,1),2,1)))))</f>
        <v>2</v>
      </c>
      <c r="M7" s="24">
        <f>IF(LEFT(P60,1)="L",0,(IF(P60="","",(IF(LEFT(P60,1)&gt;RIGHT(P60,1),2,1)))))</f>
        <v>2</v>
      </c>
      <c r="N7" s="24">
        <f>IF(RIGHT(P56,1)="L",0,(IF(P56="","",(IF(RIGHT(P56,1)&gt;LEFT(P56,1),2,1)))))</f>
        <v>1</v>
      </c>
      <c r="O7" s="25">
        <f>IF(LEFT(P53,1)="L",0,(IF(P53="","",(IF(LEFT(P53,1)&gt;RIGHT(P53,1),2,1)))))</f>
        <v>2</v>
      </c>
      <c r="P7" s="24">
        <f>IF(RIGHT(P48,1)="L",0,(IF(P48="","",(IF(RIGHT(P48,1)&gt;LEFT(P48,1),2,1)))))</f>
        <v>2</v>
      </c>
      <c r="Q7" s="24">
        <f>IF(LEFT(P45,1)="L",0,(IF(P45="","",(IF(LEFT(P45,1)&gt;RIGHT(P45,1),2,1)))))</f>
        <v>1</v>
      </c>
      <c r="R7" s="24">
        <f>IF(RIGHT(P42,1)="L",0,(IF(P42="","",(IF(RIGHT(P42,1)&gt;LEFT(P42,1),2,1)))))</f>
        <v>2</v>
      </c>
      <c r="S7" s="26">
        <f>IF(LEFT(P39,1)="L",0,(IF(P39="","",(IF(LEFT(P39,1)&gt;RIGHT(P39,1),2,1)))))</f>
        <v>2</v>
      </c>
      <c r="T7" s="90">
        <f>IF((AND(COUNTIF(J7:J33,"&gt;""")&gt;2,COUNTIF(P36:P71,"&gt;""")&gt;0)),SUM(K7,L7,M7,N7,O7,P7,Q7,R7,S7),"")</f>
        <v>14</v>
      </c>
      <c r="U7" s="150"/>
      <c r="V7" s="96" t="s">
        <v>11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524</v>
      </c>
      <c r="E8" s="23"/>
      <c r="F8" s="69"/>
      <c r="G8" s="119"/>
      <c r="H8" s="113"/>
      <c r="I8" s="113"/>
      <c r="J8" s="116"/>
      <c r="K8" s="119"/>
      <c r="L8" s="27" t="str">
        <f>IF(LEFT(P68,1)="W",$M$4&amp;":0(W)",IF(LEFT(P68,1)="L","0:"&amp;$M$4&amp;"(L)",IF(P68="","",P68)))</f>
        <v>3:2</v>
      </c>
      <c r="M8" s="27" t="str">
        <f>IF(LEFT(P60,1)="W",$M$4&amp;":0(W)",IF(LEFT(P60,1)="L","0:"&amp;$M$4&amp;"(L)",IF(P60="","",P60)))</f>
        <v>3:0</v>
      </c>
      <c r="N8" s="28" t="str">
        <f>IF(RIGHT(P56,1)="W",$M$4&amp;":0(W)",IF(RIGHT(P56,1)="L","0:"&amp;$M$4&amp;"(L)",IF(P56="","",RIGHT(P56,1)&amp;":"&amp;LEFT(P56,1))))</f>
        <v>0:3</v>
      </c>
      <c r="O8" s="29" t="str">
        <f>IF(LEFT(P53,1)="W",$M$4&amp;":0(W)",IF(LEFT(P53,1)="L","0:"&amp;$M$4&amp;"(L)",IF(P53="","",P53)))</f>
        <v>3:1</v>
      </c>
      <c r="P8" s="28" t="str">
        <f>IF(RIGHT(P48,1)="W",$M$4&amp;":0(W)",IF(RIGHT(P48,1)="L","0:"&amp;$M$4&amp;"(L)",IF(P48="","",RIGHT(P48,1)&amp;":"&amp;LEFT(P48,1))))</f>
        <v>3:0</v>
      </c>
      <c r="Q8" s="27" t="str">
        <f>IF(LEFT(P45,1)="W",$M$4&amp;":0(W)",IF(LEFT(P45,1)="L","0:"&amp;$M$4&amp;"(L)",IF(P45="","",P45)))</f>
        <v>2:3</v>
      </c>
      <c r="R8" s="28" t="str">
        <f>IF(RIGHT(P42,1)="W",$M$4&amp;":0(W)",IF(RIGHT(P42,1)="L","0:"&amp;$M$4&amp;"(L)",IF(P42="","",RIGHT(P42,1)&amp;":"&amp;LEFT(P42,1))))</f>
        <v>3:1</v>
      </c>
      <c r="S8" s="37" t="str">
        <f>IF(LEFT(P39,1)="W",$M$4&amp;":0(W)",IF(LEFT(P39,1)="L","0:"&amp;$M$4&amp;"(L)",IF(P39="","",P39)))</f>
        <v>3:0</v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525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526</v>
      </c>
      <c r="E10" s="23"/>
      <c r="F10" s="69"/>
      <c r="G10" s="118">
        <v>2</v>
      </c>
      <c r="H10" s="112"/>
      <c r="I10" s="112"/>
      <c r="J10" s="115" t="s">
        <v>527</v>
      </c>
      <c r="K10" s="34">
        <f>IF(RIGHT(P68,1)="L",0,(IF(P68="","",(IF(RIGHT(P68,1)&gt;LEFT(P68,1),2,1)))))</f>
        <v>1</v>
      </c>
      <c r="L10" s="145"/>
      <c r="M10" s="24">
        <f>IF(RIGHT(P64,1)="L",0,(IF(P64="","",(IF(RIGHT(P64,1)&gt;LEFT(P64,1),2,1)))))</f>
        <v>2</v>
      </c>
      <c r="N10" s="24">
        <f>IF(LEFT(P52,1)="L",0,(IF(P52="","",(IF(LEFT(P52,1)&gt;RIGHT(P52,1),2,1)))))</f>
        <v>0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>
        <f>IF(RIGHT(P40,1)="L",0,(IF(P40="","",(IF(RIGHT(P40,1)&gt;LEFT(P40,1),2,1)))))</f>
        <v>1</v>
      </c>
      <c r="R10" s="24">
        <f>IF(LEFT(P37,1)="L",0,(IF(P37="","",(IF(LEFT(P37,1)&gt;RIGHT(P37,1),2,1)))))</f>
        <v>1</v>
      </c>
      <c r="S10" s="26">
        <f>IF(RIGHT(P58,1)="L",0,(IF(P58="","",(IF(RIGHT(P58,1)&gt;LEFT(P58,1),2,1)))))</f>
        <v>0</v>
      </c>
      <c r="T10" s="90">
        <f>IF((AND(COUNTIF(J7:J33,"&gt;""")&gt;2,COUNTIF(P36:P71,"&gt;""")&gt;0)),SUM(K10,L10,M10,N10,O10,P10,Q10,R10,S10),"")</f>
        <v>9</v>
      </c>
      <c r="U10" s="150"/>
      <c r="V10" s="96" t="s">
        <v>17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528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>2:3</v>
      </c>
      <c r="L11" s="94"/>
      <c r="M11" s="28" t="str">
        <f>IF(RIGHT(P64,1)="W",$M$4&amp;":0(W)",IF(RIGHT(P64,1)="L","0:"&amp;$M$4&amp;"(L)",IF(P64="","",RIGHT(P64,1)&amp;":"&amp;LEFT(P64,1))))</f>
        <v>3:0</v>
      </c>
      <c r="N11" s="28" t="str">
        <f>IF(LEFT(P52,1)="W",$M$4&amp;":0(W)",IF(LEFT(P52,1)="L","0:"&amp;$M$4&amp;"(L)",IF(P52="","",P52)))</f>
        <v>0:3(L)</v>
      </c>
      <c r="O11" s="29" t="str">
        <f>IF(LEFT(P61,1)="W",$M$4&amp;":0(W)",IF(LEFT(P61,1)="L","0:"&amp;$M$4&amp;"(L)",IF(P61="","",P61)))</f>
        <v>3:1</v>
      </c>
      <c r="P11" s="27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>2:3</v>
      </c>
      <c r="R11" s="27" t="str">
        <f>IF(LEFT(P37,1)="W",$M$4&amp;":0(W)",IF(LEFT(P37,1)="L","0:"&amp;$M$4&amp;"(L)",IF(P37="","",P37)))</f>
        <v>2:3</v>
      </c>
      <c r="S11" s="30" t="str">
        <f>IF(RIGHT(P58,1)="W",$M$4&amp;":0(W)",IF(RIGHT(P58,1)="L","0:"&amp;$M$4&amp;"(L)",IF(P58="","",RIGHT(P58,1)&amp;":"&amp;LEFT(P58,1))))</f>
        <v>0:3(L)</v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529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530</v>
      </c>
      <c r="E13" s="23"/>
      <c r="F13" s="69"/>
      <c r="G13" s="118">
        <v>3</v>
      </c>
      <c r="H13" s="112"/>
      <c r="I13" s="112"/>
      <c r="J13" s="115" t="s">
        <v>531</v>
      </c>
      <c r="K13" s="34">
        <f>IF(RIGHT(P60,1)="L",0,(IF(P60="","",(IF(RIGHT(P60,1)&gt;LEFT(P60,1),2,1)))))</f>
        <v>1</v>
      </c>
      <c r="L13" s="24">
        <f>IF(LEFT(P64,1)="L",0,(IF(P64="","",(IF(LEFT(P64,1)&gt;RIGHT(P64,1),2,1)))))</f>
        <v>1</v>
      </c>
      <c r="M13" s="145"/>
      <c r="N13" s="24">
        <f>IF(LEFT(P69,1)="L",0,(IF(P69="","",(IF(LEFT(P69,1)&gt;RIGHT(P69,1),2,1)))))</f>
        <v>2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2</v>
      </c>
      <c r="Q13" s="24">
        <f>IF(LEFT(P36,1)="L",0,(IF(P36="","",(IF(LEFT(P36,1)&gt;RIGHT(P36,1),2,1)))))</f>
        <v>1</v>
      </c>
      <c r="R13" s="24">
        <f>IF(LEFT(P54,1)="L",0,(IF(P54="","",(IF(LEFT(P54,1)&gt;RIGHT(P54,1),2,1)))))</f>
        <v>1</v>
      </c>
      <c r="S13" s="26">
        <f>IF(RIGHT(P50,1)="L",0,(IF(P50="","",(IF(RIGHT(P50,1)&gt;LEFT(P50,1),2,1)))))</f>
        <v>1</v>
      </c>
      <c r="T13" s="90">
        <f>IF((AND(COUNTIF(J7:J33,"&gt;""")&gt;2,COUNTIF(P36:P71,"&gt;""")&gt;0)),SUM(K13,L13,M13,N13,O13,P13,Q13,R13,S13),"")</f>
        <v>10</v>
      </c>
      <c r="U13" s="150"/>
      <c r="V13" s="96" t="s">
        <v>16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532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>0:3</v>
      </c>
      <c r="L14" s="27" t="str">
        <f>IF(LEFT(P64,1)="W",$M$4&amp;":0(W)",IF(LEFT(P64,1)="L","0:"&amp;$M$4&amp;"(L)",IF(P64="","",P64)))</f>
        <v>0:3</v>
      </c>
      <c r="M14" s="94"/>
      <c r="N14" s="27" t="str">
        <f>IF(LEFT(P69,1)="W",$M$4&amp;":0(W)",IF(LEFT(P69,1)="L","0:"&amp;$M$4&amp;"(L)",IF(P69="","",P69)))</f>
        <v>3:0</v>
      </c>
      <c r="O14" s="36" t="str">
        <f>IF(RIGHT(P57,1)="W",$M$4&amp;":0(W)",IF(RIGHT(P57,1)="L","0:"&amp;$M$4&amp;"(L)",IF(P57="","",RIGHT(P57,1)&amp;":"&amp;LEFT(P57,1))))</f>
        <v>2:3</v>
      </c>
      <c r="P14" s="28" t="str">
        <f>IF(RIGHT(P41,1)="W",$M$4&amp;":0(W)",IF(RIGHT(P41,1)="L","0:"&amp;$M$4&amp;"(L)",IF(P41="","",RIGHT(P41,1)&amp;":"&amp;LEFT(P41,1))))</f>
        <v>3:0</v>
      </c>
      <c r="Q14" s="27" t="str">
        <f>IF(LEFT(P36,1)="W",$M$4&amp;":0(W)",IF(LEFT(P36,1)="L","0:"&amp;$M$4&amp;"(L)",IF(P36="","",P36)))</f>
        <v>0:3</v>
      </c>
      <c r="R14" s="27" t="str">
        <f>IF(LEFT(P54,1)="W",$M$4&amp;":0(W)",IF(LEFT(P54,1)="L","0:"&amp;$M$4&amp;"(L)",IF(P54="","",P54)))</f>
        <v>0:3</v>
      </c>
      <c r="S14" s="30" t="str">
        <f>IF(RIGHT(P50,1)="W",$M$4&amp;":0(W)",IF(RIGHT(P50,1)="L","0:"&amp;$M$4&amp;"(L)",IF(P50="","",RIGHT(P50,1)&amp;":"&amp;LEFT(P50,1))))</f>
        <v>0:3</v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533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534</v>
      </c>
      <c r="K16" s="34">
        <f>IF(LEFT(P56,1)="L",0,(IF(P56="","",(IF(LEFT(P56,1)&gt;RIGHT(P56,1),2,1)))))</f>
        <v>2</v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1</v>
      </c>
      <c r="N16" s="145"/>
      <c r="O16" s="25">
        <f>IF(RIGHT(P65,1)="L",0,(IF(P65="","",(IF(RIGHT(P65,1)&gt;LEFT(P65,1),2,1)))))</f>
        <v>1</v>
      </c>
      <c r="P16" s="24">
        <f>IF(LEFT(P38,1)="L",0,(IF(P38="","",(IF(LEFT(P38,1)&gt;RIGHT(P38,1),2,1)))))</f>
        <v>2</v>
      </c>
      <c r="Q16" s="24">
        <f>IF(LEFT(P62,1)="L",0,(IF(P62="","",(IF(LEFT(P62,1)&gt;RIGHT(P62,1),2,1)))))</f>
        <v>2</v>
      </c>
      <c r="R16" s="24">
        <f>IF(RIGHT(P51,1)="L",0,(IF(P51="","",(IF(RIGHT(P51,1)&gt;LEFT(P51,1),2,1)))))</f>
        <v>1</v>
      </c>
      <c r="S16" s="26">
        <f>IF(LEFT(P47,1)="L",0,(IF(P47="","",(IF(LEFT(P47,1)&gt;RIGHT(P47,1),2,1)))))</f>
        <v>2</v>
      </c>
      <c r="T16" s="90">
        <f>IF((AND(COUNTIF(J7:J33,"&gt;""")&gt;2,COUNTIF(P36:P71,"&gt;""")&gt;0)),SUM(K16,L16,M16,N16,O16,P16,Q16,R16,S16),"")</f>
        <v>13</v>
      </c>
      <c r="U16" s="150"/>
      <c r="V16" s="96" t="s">
        <v>13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40" t="str">
        <f>IF(LEFT(P56,1)="W",$M$4&amp;":0(W)",IF(LEFT(P56,1)="L","0:"&amp;$M$4&amp;"(L)",IF(P56="","",P56)))</f>
        <v>3:0</v>
      </c>
      <c r="L17" s="28" t="str">
        <f>IF(RIGHT(P52,1)="W",$M$4&amp;":0(W)",IF(RIGHT(P52,1)="L","0:"&amp;$M$4&amp;"(L)",IF(P52="","",RIGHT(P52,1)&amp;":"&amp;LEFT(P52,1))))</f>
        <v>3:0(W)</v>
      </c>
      <c r="M17" s="28" t="str">
        <f>IF(RIGHT(P69,1)="W",$M$4&amp;":0(W)",IF(RIGHT(P69,1)="L","0:"&amp;$M$4&amp;"(L)",IF(P69="","",RIGHT(P69,1)&amp;":"&amp;LEFT(P69,1))))</f>
        <v>0:3</v>
      </c>
      <c r="N17" s="94"/>
      <c r="O17" s="36" t="str">
        <f>IF(RIGHT(P65,1)="W",$M$4&amp;":0(W)",IF(RIGHT(P65,1)="L","0:"&amp;$M$4&amp;"(L)",IF(P65="","",RIGHT(P65,1)&amp;":"&amp;LEFT(P65,1))))</f>
        <v>0:3</v>
      </c>
      <c r="P17" s="27" t="str">
        <f>IF(LEFT(P38,1)="W",$M$4&amp;":0(W)",IF(LEFT(P38,1)="L","0:"&amp;$M$4&amp;"(L)",IF(P38="","",P38)))</f>
        <v>3:0</v>
      </c>
      <c r="Q17" s="27" t="str">
        <f>IF(LEFT(P62,1)="W",$M$4&amp;":0(W)",IF(LEFT(P62,1)="L","0:"&amp;$M$4&amp;"(L)",IF(P62="","",P62)))</f>
        <v>3:2</v>
      </c>
      <c r="R17" s="28" t="str">
        <f>IF(RIGHT(P51,1)="W",$M$4&amp;":0(W)",IF(RIGHT(P51,1)="L","0:"&amp;$M$4&amp;"(L)",IF(P51="","",RIGHT(P51,1)&amp;":"&amp;LEFT(P51,1))))</f>
        <v>1:3</v>
      </c>
      <c r="S17" s="37" t="str">
        <f>IF(LEFT(P47,1)="W",$M$4&amp;":0(W)",IF(LEFT(P47,1)="L","0:"&amp;$M$4&amp;"(L)",IF(P47="","",P47)))</f>
        <v>3:0</v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535</v>
      </c>
      <c r="K19" s="34">
        <f>IF(RIGHT(P53,1)="L",0,(IF(P53="","",(IF(RIGHT(P53,1)&gt;LEFT(P53,1),2,1)))))</f>
        <v>1</v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2</v>
      </c>
      <c r="O19" s="146"/>
      <c r="P19" s="24">
        <f>IF(LEFT(P70,1)="L",0,(IF(P70="","",(IF(LEFT(P70,1)&gt;RIGHT(P70,1),2,1)))))</f>
        <v>2</v>
      </c>
      <c r="Q19" s="24">
        <f>IF(RIGHT(P49,1)="L",0,(IF(P49="","",(IF(RIGHT(P49,1)&gt;LEFT(P49,1),2,1)))))</f>
        <v>1</v>
      </c>
      <c r="R19" s="24">
        <f>IF(LEFT(P46,1)="L",0,(IF(P46="","",(IF(LEFT(P46,1)&gt;RIGHT(P46,1),2,1)))))</f>
        <v>1</v>
      </c>
      <c r="S19" s="26">
        <f>IF(RIGHT(P43,1)="L",0,(IF(P43="","",(IF(RIGHT(P43,1)&gt;LEFT(P43,1),2,1)))))</f>
        <v>1</v>
      </c>
      <c r="T19" s="90">
        <f>IF((AND(COUNTIF(J7:J33,"&gt;""")&gt;2,COUNTIF(P36:P71,"&gt;""")&gt;0)),SUM(K19,L19,M19,N19,O19,P19,Q19,R19,S19),"")</f>
        <v>11</v>
      </c>
      <c r="U19" s="150"/>
      <c r="V19" s="96" t="s">
        <v>15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>1:3</v>
      </c>
      <c r="L20" s="28" t="str">
        <f>IF(RIGHT(P61,1)="W",$M$4&amp;":0(W)",IF(RIGHT(P61,1)="L","0:"&amp;$M$4&amp;"(L)",IF(P61="","",RIGHT(P61,1)&amp;":"&amp;LEFT(P61,1))))</f>
        <v>1:3</v>
      </c>
      <c r="M20" s="27" t="str">
        <f>IF(LEFT(P57,1)="W",$M$4&amp;":0(W)",IF(LEFT(P57,1)="L","0:"&amp;$M$4&amp;"(L)",IF(P57="","",P57)))</f>
        <v>3:2</v>
      </c>
      <c r="N20" s="27" t="str">
        <f>IF(LEFT(P65,1)="W",$M$4&amp;":0(W)",IF(LEFT(P65,1)="L","0:"&amp;$M$4&amp;"(L)",IF(P65="","",P65)))</f>
        <v>3:0</v>
      </c>
      <c r="O20" s="147"/>
      <c r="P20" s="27" t="str">
        <f>IF(LEFT(P70,1)="W",$M$4&amp;":0(W)",IF(LEFT(P70,1)="L","0:"&amp;$M$4&amp;"(L)",IF(P70="","",P70)))</f>
        <v>3:0</v>
      </c>
      <c r="Q20" s="28" t="str">
        <f>IF(RIGHT(P49,1)="W",$M$4&amp;":0(W)",IF(RIGHT(P49,1)="L","0:"&amp;$M$4&amp;"(L)",IF(P49="","",RIGHT(P49,1)&amp;":"&amp;LEFT(P49,1))))</f>
        <v>0:3</v>
      </c>
      <c r="R20" s="27" t="str">
        <f>IF(LEFT(P46,1)="W",$M$4&amp;":0(W)",IF(LEFT(P46,1)="L","0:"&amp;$M$4&amp;"(L)",IF(P46="","",P46)))</f>
        <v>0:3</v>
      </c>
      <c r="S20" s="30" t="str">
        <f>IF(RIGHT(P43,1)="W",$M$4&amp;":0(W)",IF(RIGHT(P43,1)="L","0:"&amp;$M$4&amp;"(L)",IF(P43="","",RIGHT(P43,1)&amp;":"&amp;LEFT(P43,1))))</f>
        <v>1:3</v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536</v>
      </c>
      <c r="K22" s="34">
        <f>IF(LEFT(P48,1)="L",0,(IF(P48="","",(IF(LEFT(P48,1)&gt;RIGHT(P48,1),2,1)))))</f>
        <v>1</v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1</v>
      </c>
      <c r="N22" s="24">
        <f>IF(RIGHT(P38,1)="L",0,(IF(P38="","",(IF(RIGHT(P38,1)&gt;LEFT(P38,1),2,1)))))</f>
        <v>1</v>
      </c>
      <c r="O22" s="25">
        <f>IF(RIGHT(P70,1)="L",0,(IF(P70="","",(IF(RIGHT(P70,1)&gt;LEFT(P70,1),2,1)))))</f>
        <v>1</v>
      </c>
      <c r="P22" s="145"/>
      <c r="Q22" s="24">
        <f>IF(RIGHT(P66,1)="L",0,(IF(P66="","",(IF(RIGHT(P66,1)&gt;LEFT(P66,1),2,1)))))</f>
        <v>2</v>
      </c>
      <c r="R22" s="24">
        <f>IF(RIGHT(P59,1)="L",0,(IF(P59="","",(IF(RIGHT(P59,1)&gt;LEFT(P59,1),2,1)))))</f>
        <v>1</v>
      </c>
      <c r="S22" s="26">
        <f>IF(LEFT(P63,1)="L",0,(IF(P63="","",(IF(LEFT(P63,1)&gt;RIGHT(P63,1),2,1)))))</f>
        <v>1</v>
      </c>
      <c r="T22" s="90">
        <f>IF((AND(COUNTIF(J7:J33,"&gt;""")&gt;2,COUNTIF(P36:P71,"&gt;""")&gt;0)),SUM(K22,L22,M22,N22,O22,P22,Q22,R22,S22),"")</f>
        <v>9</v>
      </c>
      <c r="U22" s="150"/>
      <c r="V22" s="96" t="s">
        <v>224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40" t="str">
        <f>IF(LEFT(P48,1)="W",$M$4&amp;":0(W)",IF(LEFT(P48,1)="L","0:"&amp;$M$4&amp;"(L)",IF(P48="","",P48)))</f>
        <v>0:3</v>
      </c>
      <c r="L23" s="28" t="str">
        <f>IF(RIGHT(P44,1)="W",$M$4&amp;":0(W)",IF(RIGHT(P44,1)="L","0:"&amp;$M$4&amp;"(L)",IF(P44="","",RIGHT(P44,1)&amp;":"&amp;LEFT(P44,1))))</f>
        <v>0:3</v>
      </c>
      <c r="M23" s="27" t="str">
        <f>IF(LEFT(P41,1)="W",$M$4&amp;":0(W)",IF(LEFT(P41,1)="L","0:"&amp;$M$4&amp;"(L)",IF(P41="","",P41)))</f>
        <v>0:3</v>
      </c>
      <c r="N23" s="28" t="str">
        <f>IF(RIGHT(P38,1)="W",$M$4&amp;":0(W)",IF(RIGHT(P38,1)="L","0:"&amp;$M$4&amp;"(L)",IF(P38="","",RIGHT(P38,1)&amp;":"&amp;LEFT(P38,1))))</f>
        <v>0:3</v>
      </c>
      <c r="O23" s="36" t="str">
        <f>IF(RIGHT(P70,1)="W",$M$4&amp;":0(W)",IF(RIGHT(P70,1)="L","0:"&amp;$M$4&amp;"(L)",IF(P70="","",RIGHT(P70,1)&amp;":"&amp;LEFT(P70,1))))</f>
        <v>0:3</v>
      </c>
      <c r="P23" s="94"/>
      <c r="Q23" s="28" t="str">
        <f>IF(RIGHT(P66,1)="W",$M$4&amp;":0(W)",IF(RIGHT(P66,1)="L","0:"&amp;$M$4&amp;"(L)",IF(P66="","",RIGHT(P66,1)&amp;":"&amp;LEFT(P66,1))))</f>
        <v>3:0</v>
      </c>
      <c r="R23" s="28" t="str">
        <f>IF(RIGHT(P59,1)="W",$M$4&amp;":0(W)",IF(RIGHT(P59,1)="L","0:"&amp;$M$4&amp;"(L)",IF(P59="","",RIGHT(P59,1)&amp;":"&amp;LEFT(P59,1))))</f>
        <v>0:3</v>
      </c>
      <c r="S23" s="37" t="str">
        <f>IF(LEFT(P63,1)="W",$M$4&amp;":0(W)",IF(LEFT(P63,1)="L","0:"&amp;$M$4&amp;"(L)",IF(P63="","",P63)))</f>
        <v>1:3</v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537</v>
      </c>
      <c r="K25" s="34">
        <f>IF(RIGHT(P45,1)="L",0,(IF(P45="","",(IF(RIGHT(P45,1)&gt;LEFT(P45,1),2,1)))))</f>
        <v>2</v>
      </c>
      <c r="L25" s="24">
        <f>IF(LEFT(P40,1)="L",0,(IF(P40="","",(IF(LEFT(P40,1)&gt;RIGHT(P40,1),2,1)))))</f>
        <v>2</v>
      </c>
      <c r="M25" s="24">
        <f>IF(RIGHT(P36,1)="L",0,(IF(P36="","",(IF(RIGHT(P36,1)&gt;LEFT(P36,1),2,1)))))</f>
        <v>2</v>
      </c>
      <c r="N25" s="24">
        <f>IF(RIGHT(P62,1)="L",0,(IF(P62="","",(IF(RIGHT(P62,1)&gt;LEFT(P62,1),2,1)))))</f>
        <v>1</v>
      </c>
      <c r="O25" s="25">
        <f>IF(LEFT(P49,1)="L",0,(IF(P49="","",(IF(LEFT(P49,1)&gt;RIGHT(P49,1),2,1)))))</f>
        <v>2</v>
      </c>
      <c r="P25" s="25">
        <f>IF(LEFT(P66,1)="L",0,(IF(P66="","",(IF(LEFT(P66,1)&gt;RIGHT(P66,1),2,1)))))</f>
        <v>1</v>
      </c>
      <c r="Q25" s="145"/>
      <c r="R25" s="24">
        <f>IF(LEFT(P71,1)="L",0,(IF(P71="","",(IF(LEFT(P71,1)&gt;RIGHT(P71,1),2,1)))))</f>
        <v>2</v>
      </c>
      <c r="S25" s="26">
        <f>IF(LEFT(P55,1)="L",0,(IF(P55="","",(IF(LEFT(P55,1)&gt;RIGHT(P55,1),2,1)))))</f>
        <v>2</v>
      </c>
      <c r="T25" s="90">
        <f>IF((AND(COUNTIF(J7:J33,"&gt;""")&gt;2,COUNTIF(P36:P71,"&gt;""")&gt;0)),SUM(K25,L25,M25,N25,O25,P25,Q25,R25,S25),"")</f>
        <v>14</v>
      </c>
      <c r="U25" s="150"/>
      <c r="V25" s="96" t="s">
        <v>10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>3:2</v>
      </c>
      <c r="L26" s="27" t="str">
        <f>IF(LEFT(P40,1)="W",$M$4&amp;":0(W)",IF(LEFT(P40,1)="L","0:"&amp;$M$4&amp;"(L)",IF(P40="","",P40)))</f>
        <v>3:2</v>
      </c>
      <c r="M26" s="28" t="str">
        <f>IF(RIGHT(P36,1)="W",$M$4&amp;":0(W)",IF(RIGHT(P36,1)="L","0:"&amp;$M$4&amp;"(L)",IF(P36="","",RIGHT(P36,1)&amp;":"&amp;LEFT(P36,1))))</f>
        <v>3:0</v>
      </c>
      <c r="N26" s="28" t="str">
        <f>IF(RIGHT(P62,1)="W",$M$4&amp;":0(W)",IF(RIGHT(P62,1)="L","0:"&amp;$M$4&amp;"(L)",IF(P62="","",RIGHT(P62,1)&amp;":"&amp;LEFT(P62,1))))</f>
        <v>2:3</v>
      </c>
      <c r="O26" s="29" t="str">
        <f>IF(LEFT(P49,1)="W",$M$4&amp;":0(W)",IF(LEFT(P49,1)="L","0:"&amp;$M$4&amp;"(L)",IF(P49="","",P49)))</f>
        <v>3:0</v>
      </c>
      <c r="P26" s="29" t="str">
        <f>IF(LEFT(P66,1)="W",$M$4&amp;":0(W)",IF(LEFT(P66,1)="L","0:"&amp;$M$4&amp;"(L)",IF(P66="","",P66)))</f>
        <v>0:3</v>
      </c>
      <c r="Q26" s="94"/>
      <c r="R26" s="27" t="str">
        <f>IF(LEFT(P71,1)="W",$M$4&amp;":0(W)",IF(LEFT(P71,1)="L","0:"&amp;$M$4&amp;"(L)",IF(P71="","",P71)))</f>
        <v>3:0</v>
      </c>
      <c r="S26" s="37" t="str">
        <f>IF(LEFT(P55,1)="W",$M$4&amp;":0(W)",IF(LEFT(P55,1)="L","0:"&amp;$M$4&amp;"(L)",IF(P55="","",P55)))</f>
        <v>3:0</v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538</v>
      </c>
      <c r="K28" s="34">
        <f>IF(LEFT(P42,1)="L",0,(IF(P42="","",(IF(LEFT(P42,1)&gt;RIGHT(P42,1),2,1)))))</f>
        <v>1</v>
      </c>
      <c r="L28" s="24">
        <f>IF(RIGHT(P37,1)="L",0,(IF(P37="","",(IF(RIGHT(P37,1)&gt;LEFT(P37,1),2,1)))))</f>
        <v>2</v>
      </c>
      <c r="M28" s="24">
        <f>IF(RIGHT(P54,1)="L",0,(IF(P54="","",(IF(RIGHT(P54,1)&gt;LEFT(P54,1),2,1)))))</f>
        <v>2</v>
      </c>
      <c r="N28" s="24">
        <f>IF(LEFT(P51,1)="L",0,(IF(P51="","",(IF(LEFT(P51,1)&gt;RIGHT(P51,1),2,1)))))</f>
        <v>2</v>
      </c>
      <c r="O28" s="25">
        <f>IF(RIGHT(P46,1)="L",0,(IF(P46="","",(IF(RIGHT(P46,1)&gt;LEFT(P46,1),2,1)))))</f>
        <v>2</v>
      </c>
      <c r="P28" s="25">
        <f>IF(LEFT(P59,1)="L",0,(IF(P59="","",(IF(LEFT(P59,1)&gt;RIGHT(P59,1),2,1)))))</f>
        <v>2</v>
      </c>
      <c r="Q28" s="24">
        <f>IF(RIGHT(P71,1)="L",0,(IF(P71="","",(IF(RIGHT(P71,1)&gt;LEFT(P71,1),2,1)))))</f>
        <v>1</v>
      </c>
      <c r="R28" s="145"/>
      <c r="S28" s="26">
        <f>IF(RIGHT(P67,1)="L",0,(IF(P67="","",(IF(RIGHT(P67,1)&gt;LEFT(P67,1),2,1)))))</f>
        <v>2</v>
      </c>
      <c r="T28" s="90">
        <f>IF((AND(COUNTIF(J7:J33,"&gt;""")&gt;2,COUNTIF(P36:P71,"&gt;""")&gt;0)),SUM(K28,L28,M28,N28,O28,P28,Q28,R28,S28),"")</f>
        <v>14</v>
      </c>
      <c r="U28" s="150"/>
      <c r="V28" s="96" t="s">
        <v>12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40" t="str">
        <f>IF(LEFT(P42,1)="W",$M$4&amp;":0(W)",IF(LEFT(P42,1)="L","0:"&amp;$M$4&amp;"(L)",IF(P42="","",P42)))</f>
        <v>1:3</v>
      </c>
      <c r="L29" s="28" t="str">
        <f>IF(RIGHT(P37,1)="W",$M$4&amp;":0(W)",IF(RIGHT(P37,1)="L","0:"&amp;$M$4&amp;"(L)",IF(P37="","",RIGHT(P37,1)&amp;":"&amp;LEFT(P37,1))))</f>
        <v>3:2</v>
      </c>
      <c r="M29" s="28" t="str">
        <f>IF(RIGHT(P54,1)="W",$M$4&amp;":0(W)",IF(RIGHT(P54,1)="L","0:"&amp;$M$4&amp;"(L)",IF(P54="","",RIGHT(P54,1)&amp;":"&amp;LEFT(P54,1))))</f>
        <v>3:0</v>
      </c>
      <c r="N29" s="27" t="str">
        <f>IF(LEFT(P51,1)="W",$M$4&amp;":0(W)",IF(LEFT(P51,1)="L","0:"&amp;$M$4&amp;"(L)",IF(P51="","",P51)))</f>
        <v>3:1</v>
      </c>
      <c r="O29" s="36" t="str">
        <f>IF(RIGHT(P46,1)="W",$M$4&amp;":0(W)",IF(RIGHT(P46,1)="L","0:"&amp;$M$4&amp;"(L)",IF(P46="","",RIGHT(P46,1)&amp;":"&amp;LEFT(P46,1))))</f>
        <v>3:0</v>
      </c>
      <c r="P29" s="29" t="str">
        <f>IF(LEFT(P59,1)="W",$M$4&amp;":0(W)",IF(LEFT(P59,1)="L","0:"&amp;$M$4&amp;"(L)",IF(P59="","",P59)))</f>
        <v>3:0</v>
      </c>
      <c r="Q29" s="28" t="str">
        <f>IF(RIGHT(P71,1)="W",$M$4&amp;":0(W)",IF(RIGHT(P71,1)="L","0:"&amp;$M$4&amp;"(L)",IF(P71="","",RIGHT(P71,1)&amp;":"&amp;LEFT(P71,1))))</f>
        <v>0:3</v>
      </c>
      <c r="R29" s="94"/>
      <c r="S29" s="30" t="str">
        <f>IF(RIGHT(P67,1)="W",$M$4&amp;":0(W)",IF(RIGHT(P67,1)="L","0:"&amp;$M$4&amp;"(L)",IF(P67="","",RIGHT(P67,1)&amp;":"&amp;LEFT(P67,1))))</f>
        <v>3:1</v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539</v>
      </c>
      <c r="K31" s="34">
        <f>IF(RIGHT(P39,1)="L",0,(IF(P39="","",(IF(RIGHT(P39,1)&gt;LEFT(P39,1),2,1)))))</f>
        <v>1</v>
      </c>
      <c r="L31" s="24">
        <f>IF(LEFT(P58,1)="L",0,(IF(P58="","",(IF(LEFT(P58,1)&gt;RIGHT(P58,1),2,1)))))</f>
        <v>2</v>
      </c>
      <c r="M31" s="24">
        <f>IF(LEFT(P50,1)="L",0,(IF(P50="","",(IF(LEFT(P50,1)&gt;RIGHT(P50,1),2,1)))))</f>
        <v>2</v>
      </c>
      <c r="N31" s="24">
        <f>IF(RIGHT(P47,1)="L",0,(IF(P47="","",(IF(RIGHT(P47,1)&gt;LEFT(P47,1),2,1)))))</f>
        <v>1</v>
      </c>
      <c r="O31" s="25">
        <f>IF(LEFT(P43,1)="L",0,(IF(P43="","",(IF(LEFT(P43,1)&gt;RIGHT(P43,1),2,1)))))</f>
        <v>2</v>
      </c>
      <c r="P31" s="25">
        <f>IF(RIGHT(P63,1)="L",0,(IF(P63="","",(IF(RIGHT(P63,1)&gt;LEFT(P63,1),2,1)))))</f>
        <v>2</v>
      </c>
      <c r="Q31" s="24">
        <f>IF(RIGHT(P55,1)="L",0,(IF(P55="","",(IF(RIGHT(P55,1)&gt;LEFT(P55,1),2,1)))))</f>
        <v>1</v>
      </c>
      <c r="R31" s="24">
        <f>IF(LEFT(P67,1)="L",0,(IF(P67="","",(IF(LEFT(P67,1)&gt;RIGHT(P67,1),2,1)))))</f>
        <v>1</v>
      </c>
      <c r="S31" s="99"/>
      <c r="T31" s="90">
        <f>IF((AND(COUNTIF(J7:J33,"&gt;""")&gt;2,COUNTIF(P36:P71,"&gt;""")&gt;0)),SUM(K31,L31,M31,N31,O31,P31,Q31,R31,S31),"")</f>
        <v>12</v>
      </c>
      <c r="U31" s="150"/>
      <c r="V31" s="96" t="s">
        <v>14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>0:3</v>
      </c>
      <c r="L32" s="28" t="str">
        <f>IF(LEFT(P58,1)="W",$M$4&amp;":0(W)",IF(LEFT(P58,1)="L","0:"&amp;$M$4&amp;"(L)",IF(P58="","",P58)))</f>
        <v>3:0(W)</v>
      </c>
      <c r="M32" s="27" t="str">
        <f>IF(LEFT(P50,1)="W",$M$4&amp;":0(W)",IF(LEFT(P50,1)="L","0:"&amp;$M$4&amp;"(L)",IF(P50="","",P50)))</f>
        <v>3:0</v>
      </c>
      <c r="N32" s="28" t="str">
        <f>IF(RIGHT(P47,1)="W",$M$4&amp;":0(W)",IF(RIGHT(P47,1)="L","0:"&amp;$M$4&amp;"(L)",IF(P47="","",RIGHT(P47,1)&amp;":"&amp;LEFT(P47,1))))</f>
        <v>0:3</v>
      </c>
      <c r="O32" s="29" t="str">
        <f>IF(LEFT(P43,1)="W",$M$4&amp;":0(W)",IF(LEFT(P43,1)="L","0:"&amp;$M$4&amp;"(L)",IF(P43="","",P43)))</f>
        <v>3:1</v>
      </c>
      <c r="P32" s="36" t="str">
        <f>IF(RIGHT(P63,1)="W",$M$4&amp;":0(W)",IF(RIGHT(P63,1)="L","0:"&amp;$M$4&amp;"(L)",IF(P63="","",RIGHT(P63,1)&amp;":"&amp;LEFT(P63,1))))</f>
        <v>3:1</v>
      </c>
      <c r="Q32" s="28" t="str">
        <f>IF(RIGHT(P55,1)="W",$M$4&amp;":0(W)",IF(RIGHT(P55,1)="L","0:"&amp;$M$4&amp;"(L)",IF(P55="","",RIGHT(P55,1)&amp;":"&amp;LEFT(P55,1))))</f>
        <v>0:3</v>
      </c>
      <c r="R32" s="27" t="str">
        <f>IF(LEFT(P67,1)="W",$M$4&amp;":0(W)",IF(LEFT(P67,1)="L","0:"&amp;$M$4&amp;"(L)",IF(P67="","",P67)))</f>
        <v>1:3</v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>
        <v>3</v>
      </c>
      <c r="J36" s="72" t="str">
        <f>IF(D6_2!Уч3="","",D6_2!Уч3)</f>
        <v>Шинжанова Камила+</v>
      </c>
      <c r="K36" s="73" t="str">
        <f t="shared" ref="K36:K71" si="0">"-"</f>
        <v>-</v>
      </c>
      <c r="L36" s="154" t="str">
        <f>IF(D6_2!Уч7="","",D6_2!Уч7)</f>
        <v>Малибаев Алтынбек+</v>
      </c>
      <c r="M36" s="125"/>
      <c r="N36" s="125"/>
      <c r="O36" s="126"/>
      <c r="P36" s="54" t="s">
        <v>39</v>
      </c>
      <c r="Q36" s="104"/>
      <c r="R36" s="105"/>
      <c r="S36" s="55" t="str">
        <f t="shared" ref="S36:S71" si="1">IF(AND(I36&lt;&gt;"",P36=""),"встреча играется",IF(P36&lt;&gt;"","сыграна",""))</f>
        <v>сыграна</v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4</v>
      </c>
      <c r="J37" s="75" t="str">
        <f>IF(D6_2!Уч2="","",D6_2!Уч2)</f>
        <v>Габдыхамит Амина+</v>
      </c>
      <c r="K37" s="76" t="str">
        <f t="shared" si="0"/>
        <v>-</v>
      </c>
      <c r="L37" s="155" t="str">
        <f>IF(D6_2!Уч8="","",D6_2!Уч8)</f>
        <v>Мухаметжанов Руслан+</v>
      </c>
      <c r="M37" s="134"/>
      <c r="N37" s="134"/>
      <c r="O37" s="135"/>
      <c r="P37" s="59" t="s">
        <v>42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9</v>
      </c>
      <c r="J38" s="77" t="str">
        <f>IF(D6_2!Уч4="","",D6_2!Уч4)</f>
        <v>Иминова Альбина+</v>
      </c>
      <c r="K38" s="78" t="str">
        <f t="shared" si="0"/>
        <v>-</v>
      </c>
      <c r="L38" s="152" t="str">
        <f>IF(D6_2!Уч6="","",D6_2!Уч6)</f>
        <v>Омербаева Наргиз+</v>
      </c>
      <c r="M38" s="137"/>
      <c r="N38" s="137"/>
      <c r="O38" s="138"/>
      <c r="P38" s="79" t="s">
        <v>35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>
        <v>18</v>
      </c>
      <c r="J39" s="80" t="str">
        <f>IF(D6_2!Уч1="","",D6_2!Уч1)</f>
        <v>Салих Айын+</v>
      </c>
      <c r="K39" s="81" t="str">
        <f t="shared" si="0"/>
        <v>-</v>
      </c>
      <c r="L39" s="153" t="str">
        <f>IF(D6_2!Уч9="","",D6_2!Уч9)</f>
        <v>Акатаев Женис+</v>
      </c>
      <c r="M39" s="122"/>
      <c r="N39" s="122"/>
      <c r="O39" s="123"/>
      <c r="P39" s="67" t="s">
        <v>35</v>
      </c>
      <c r="Q39" s="110"/>
      <c r="R39" s="111"/>
      <c r="S39" s="55" t="str">
        <f t="shared" si="1"/>
        <v>сыграна</v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>
        <v>4</v>
      </c>
      <c r="J40" s="72" t="str">
        <f>IF(D6_2!Уч7="","",D6_2!Уч7)</f>
        <v>Малибаев Алтынбек+</v>
      </c>
      <c r="K40" s="73" t="str">
        <f t="shared" si="0"/>
        <v>-</v>
      </c>
      <c r="L40" s="154" t="str">
        <f>IF(D6_2!Уч2="","",D6_2!Уч2)</f>
        <v>Габдыхамит Амина+</v>
      </c>
      <c r="M40" s="125"/>
      <c r="N40" s="125"/>
      <c r="O40" s="126"/>
      <c r="P40" s="54" t="s">
        <v>38</v>
      </c>
      <c r="Q40" s="104"/>
      <c r="R40" s="105"/>
      <c r="S40" s="55" t="str">
        <f t="shared" si="1"/>
        <v>сыграна</v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9</v>
      </c>
      <c r="J41" s="75" t="str">
        <f>IF(D6_2!Уч6="","",D6_2!Уч6)</f>
        <v>Омербаева Наргиз+</v>
      </c>
      <c r="K41" s="76" t="str">
        <f t="shared" si="0"/>
        <v>-</v>
      </c>
      <c r="L41" s="155" t="str">
        <f>IF(D6_2!Уч3="","",D6_2!Уч3)</f>
        <v>Шинжанова Камила+</v>
      </c>
      <c r="M41" s="134"/>
      <c r="N41" s="134"/>
      <c r="O41" s="135"/>
      <c r="P41" s="59" t="s">
        <v>39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>
        <v>18</v>
      </c>
      <c r="J42" s="77" t="str">
        <f>IF(D6_2!Уч8="","",D6_2!Уч8)</f>
        <v>Мухаметжанов Руслан+</v>
      </c>
      <c r="K42" s="78" t="str">
        <f t="shared" si="0"/>
        <v>-</v>
      </c>
      <c r="L42" s="152" t="str">
        <f>IF(D6_2!Уч1="","",D6_2!Уч1)</f>
        <v>Салих Айын+</v>
      </c>
      <c r="M42" s="137"/>
      <c r="N42" s="137"/>
      <c r="O42" s="138"/>
      <c r="P42" s="63" t="s">
        <v>41</v>
      </c>
      <c r="Q42" s="108"/>
      <c r="R42" s="109"/>
      <c r="S42" s="55" t="str">
        <f t="shared" si="1"/>
        <v>сыграна</v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>
        <v>14</v>
      </c>
      <c r="J43" s="80" t="str">
        <f>IF(D6_2!Уч9="","",D6_2!Уч9)</f>
        <v>Акатаев Женис+</v>
      </c>
      <c r="K43" s="81" t="str">
        <f t="shared" si="0"/>
        <v>-</v>
      </c>
      <c r="L43" s="153" t="str">
        <f>IF(D6_2!Уч5="","",D6_2!Уч5)</f>
        <v>Абельдинов Хасен+</v>
      </c>
      <c r="M43" s="122"/>
      <c r="N43" s="122"/>
      <c r="O43" s="123"/>
      <c r="P43" s="67" t="s">
        <v>37</v>
      </c>
      <c r="Q43" s="110"/>
      <c r="R43" s="111"/>
      <c r="S43" s="55" t="str">
        <f t="shared" si="1"/>
        <v>сыграна</v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9</v>
      </c>
      <c r="J44" s="72" t="str">
        <f>IF(D6_2!Уч2="","",D6_2!Уч2)</f>
        <v>Габдыхамит Амина+</v>
      </c>
      <c r="K44" s="73" t="str">
        <f t="shared" si="0"/>
        <v>-</v>
      </c>
      <c r="L44" s="154" t="str">
        <f>IF(D6_2!Уч6="","",D6_2!Уч6)</f>
        <v>Омербаева Наргиз+</v>
      </c>
      <c r="M44" s="125"/>
      <c r="N44" s="125"/>
      <c r="O44" s="126"/>
      <c r="P44" s="54" t="s">
        <v>35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>
        <v>21</v>
      </c>
      <c r="J45" s="75" t="str">
        <f>IF(D6_2!Уч1="","",D6_2!Уч1)</f>
        <v>Салих Айын+</v>
      </c>
      <c r="K45" s="76" t="str">
        <f t="shared" si="0"/>
        <v>-</v>
      </c>
      <c r="L45" s="155" t="str">
        <f>IF(D6_2!Уч7="","",D6_2!Уч7)</f>
        <v>Малибаев Алтынбек+</v>
      </c>
      <c r="M45" s="134"/>
      <c r="N45" s="134"/>
      <c r="O45" s="135"/>
      <c r="P45" s="59" t="s">
        <v>42</v>
      </c>
      <c r="Q45" s="106"/>
      <c r="R45" s="107"/>
      <c r="S45" s="55" t="str">
        <f t="shared" si="1"/>
        <v>сыграна</v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20</v>
      </c>
      <c r="J46" s="77" t="str">
        <f>IF(D6_2!Уч5="","",D6_2!Уч5)</f>
        <v>Абельдинов Хасен+</v>
      </c>
      <c r="K46" s="78" t="str">
        <f t="shared" si="0"/>
        <v>-</v>
      </c>
      <c r="L46" s="152" t="str">
        <f>IF(D6_2!Уч8="","",D6_2!Уч8)</f>
        <v>Мухаметжанов Руслан+</v>
      </c>
      <c r="M46" s="137"/>
      <c r="N46" s="137"/>
      <c r="O46" s="138"/>
      <c r="P46" s="63" t="s">
        <v>39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>
        <v>14</v>
      </c>
      <c r="J47" s="80" t="str">
        <f>IF(D6_2!Уч4="","",D6_2!Уч4)</f>
        <v>Иминова Альбина+</v>
      </c>
      <c r="K47" s="81" t="str">
        <f t="shared" si="0"/>
        <v>-</v>
      </c>
      <c r="L47" s="153" t="str">
        <f>IF(D6_2!Уч9="","",D6_2!Уч9)</f>
        <v>Акатаев Женис+</v>
      </c>
      <c r="M47" s="122"/>
      <c r="N47" s="122"/>
      <c r="O47" s="123"/>
      <c r="P47" s="67" t="s">
        <v>35</v>
      </c>
      <c r="Q47" s="110"/>
      <c r="R47" s="111"/>
      <c r="S47" s="55" t="str">
        <f t="shared" si="1"/>
        <v>сыграна</v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>
        <v>9</v>
      </c>
      <c r="J48" s="72" t="str">
        <f>IF(D6_2!Уч6="","",D6_2!Уч6)</f>
        <v>Омербаева Наргиз+</v>
      </c>
      <c r="K48" s="73" t="str">
        <f t="shared" si="0"/>
        <v>-</v>
      </c>
      <c r="L48" s="154" t="str">
        <f>IF(D6_2!Уч1="","",D6_2!Уч1)</f>
        <v>Салих Айын+</v>
      </c>
      <c r="M48" s="125"/>
      <c r="N48" s="125"/>
      <c r="O48" s="126"/>
      <c r="P48" s="54" t="s">
        <v>39</v>
      </c>
      <c r="Q48" s="104"/>
      <c r="R48" s="105"/>
      <c r="S48" s="55" t="str">
        <f t="shared" si="1"/>
        <v>сыграна</v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>
        <v>14</v>
      </c>
      <c r="J49" s="75" t="str">
        <f>IF(D6_2!Уч7="","",D6_2!Уч7)</f>
        <v>Малибаев Алтынбек+</v>
      </c>
      <c r="K49" s="76" t="str">
        <f t="shared" si="0"/>
        <v>-</v>
      </c>
      <c r="L49" s="155" t="str">
        <f>IF(D6_2!Уч5="","",D6_2!Уч5)</f>
        <v>Абельдинов Хасен+</v>
      </c>
      <c r="M49" s="134"/>
      <c r="N49" s="134"/>
      <c r="O49" s="135"/>
      <c r="P49" s="59" t="s">
        <v>35</v>
      </c>
      <c r="Q49" s="106"/>
      <c r="R49" s="107"/>
      <c r="S49" s="55" t="str">
        <f t="shared" si="1"/>
        <v>сыграна</v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>
        <v>10</v>
      </c>
      <c r="J50" s="77" t="str">
        <f>IF(D6_2!Уч9="","",D6_2!Уч9)</f>
        <v>Акатаев Женис+</v>
      </c>
      <c r="K50" s="78" t="str">
        <f t="shared" si="0"/>
        <v>-</v>
      </c>
      <c r="L50" s="152" t="str">
        <f>IF(D6_2!Уч3="","",D6_2!Уч3)</f>
        <v>Шинжанова Камила+</v>
      </c>
      <c r="M50" s="137"/>
      <c r="N50" s="137"/>
      <c r="O50" s="138"/>
      <c r="P50" s="63" t="s">
        <v>35</v>
      </c>
      <c r="Q50" s="108"/>
      <c r="R50" s="109"/>
      <c r="S50" s="55" t="str">
        <f t="shared" si="1"/>
        <v>сыграна</v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27</v>
      </c>
      <c r="J51" s="80" t="str">
        <f>IF(D6_2!Уч8="","",D6_2!Уч8)</f>
        <v>Мухаметжанов Руслан+</v>
      </c>
      <c r="K51" s="81" t="str">
        <f t="shared" si="0"/>
        <v>-</v>
      </c>
      <c r="L51" s="153" t="str">
        <f>IF(D6_2!Уч4="","",D6_2!Уч4)</f>
        <v>Иминова Альбина+</v>
      </c>
      <c r="M51" s="122"/>
      <c r="N51" s="122"/>
      <c r="O51" s="123"/>
      <c r="P51" s="67" t="s">
        <v>37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/>
      <c r="J52" s="72" t="str">
        <f>IF(D6_2!Уч2="","",D6_2!Уч2)</f>
        <v>Габдыхамит Амина+</v>
      </c>
      <c r="K52" s="73" t="str">
        <f t="shared" si="0"/>
        <v>-</v>
      </c>
      <c r="L52" s="154" t="str">
        <f>IF(D6_2!Уч4="","",D6_2!Уч4)</f>
        <v>Иминова Альбина+</v>
      </c>
      <c r="M52" s="125"/>
      <c r="N52" s="125"/>
      <c r="O52" s="126"/>
      <c r="P52" s="54" t="s">
        <v>45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>
        <v>22</v>
      </c>
      <c r="J53" s="75" t="str">
        <f>IF(D6_2!Уч1="","",D6_2!Уч1)</f>
        <v>Салих Айын+</v>
      </c>
      <c r="K53" s="76" t="str">
        <f t="shared" si="0"/>
        <v>-</v>
      </c>
      <c r="L53" s="155" t="str">
        <f>IF(D6_2!Уч5="","",D6_2!Уч5)</f>
        <v>Абельдинов Хасен+</v>
      </c>
      <c r="M53" s="134"/>
      <c r="N53" s="134"/>
      <c r="O53" s="135"/>
      <c r="P53" s="59" t="s">
        <v>37</v>
      </c>
      <c r="Q53" s="106"/>
      <c r="R53" s="107"/>
      <c r="S53" s="55" t="str">
        <f t="shared" si="1"/>
        <v>сыграна</v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>
        <v>17</v>
      </c>
      <c r="J54" s="77" t="str">
        <f>IF(D6_2!Уч3="","",D6_2!Уч3)</f>
        <v>Шинжанова Камила+</v>
      </c>
      <c r="K54" s="78" t="str">
        <f t="shared" si="0"/>
        <v>-</v>
      </c>
      <c r="L54" s="152" t="str">
        <f>IF(D6_2!Уч8="","",D6_2!Уч8)</f>
        <v>Мухаметжанов Руслан+</v>
      </c>
      <c r="M54" s="137"/>
      <c r="N54" s="137"/>
      <c r="O54" s="138"/>
      <c r="P54" s="63" t="s">
        <v>39</v>
      </c>
      <c r="Q54" s="108"/>
      <c r="R54" s="109"/>
      <c r="S54" s="55" t="str">
        <f t="shared" si="1"/>
        <v>сыграна</v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>
        <v>23</v>
      </c>
      <c r="J55" s="80" t="str">
        <f>IF(D6_2!Уч7="","",D6_2!Уч7)</f>
        <v>Малибаев Алтынбек+</v>
      </c>
      <c r="K55" s="81" t="str">
        <f t="shared" si="0"/>
        <v>-</v>
      </c>
      <c r="L55" s="153" t="str">
        <f>IF(D6_2!Уч9="","",D6_2!Уч9)</f>
        <v>Акатаев Женис+</v>
      </c>
      <c r="M55" s="122"/>
      <c r="N55" s="122"/>
      <c r="O55" s="123"/>
      <c r="P55" s="67" t="s">
        <v>35</v>
      </c>
      <c r="Q55" s="110"/>
      <c r="R55" s="111"/>
      <c r="S55" s="55" t="str">
        <f t="shared" si="1"/>
        <v>сыграна</v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IF(D6_2!Уч4="","",D6_2!Уч4)</f>
        <v>Иминова Альбина+</v>
      </c>
      <c r="K56" s="73" t="str">
        <f t="shared" si="0"/>
        <v>-</v>
      </c>
      <c r="L56" s="154" t="str">
        <f>IF(D6_2!Уч1="","",D6_2!Уч1)</f>
        <v>Салих Айын+</v>
      </c>
      <c r="M56" s="125"/>
      <c r="N56" s="125"/>
      <c r="O56" s="126"/>
      <c r="P56" s="54" t="s">
        <v>35</v>
      </c>
      <c r="Q56" s="104"/>
      <c r="R56" s="105"/>
      <c r="S56" s="55" t="str">
        <f t="shared" si="1"/>
        <v>сыграна</v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15</v>
      </c>
      <c r="J57" s="75" t="str">
        <f>IF(D6_2!Уч5="","",D6_2!Уч5)</f>
        <v>Абельдинов Хасен+</v>
      </c>
      <c r="K57" s="76" t="str">
        <f t="shared" si="0"/>
        <v>-</v>
      </c>
      <c r="L57" s="155" t="str">
        <f>IF(D6_2!Уч3="","",D6_2!Уч3)</f>
        <v>Шинжанова Камила+</v>
      </c>
      <c r="M57" s="134"/>
      <c r="N57" s="134"/>
      <c r="O57" s="135"/>
      <c r="P57" s="59" t="s">
        <v>38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>
        <v>15</v>
      </c>
      <c r="J58" s="77" t="str">
        <f>IF(D6_2!Уч9="","",D6_2!Уч9)</f>
        <v>Акатаев Женис+</v>
      </c>
      <c r="K58" s="78" t="str">
        <f t="shared" si="0"/>
        <v>-</v>
      </c>
      <c r="L58" s="152" t="str">
        <f>IF(D6_2!Уч2="","",D6_2!Уч2)</f>
        <v>Габдыхамит Амина+</v>
      </c>
      <c r="M58" s="137"/>
      <c r="N58" s="137"/>
      <c r="O58" s="138"/>
      <c r="P58" s="63" t="s">
        <v>43</v>
      </c>
      <c r="Q58" s="108"/>
      <c r="R58" s="109"/>
      <c r="S58" s="55" t="str">
        <f t="shared" si="1"/>
        <v>сыграна</v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>
        <v>17</v>
      </c>
      <c r="J59" s="80" t="str">
        <f>IF(D6_2!Уч8="","",D6_2!Уч8)</f>
        <v>Мухаметжанов Руслан+</v>
      </c>
      <c r="K59" s="81" t="str">
        <f t="shared" si="0"/>
        <v>-</v>
      </c>
      <c r="L59" s="153" t="str">
        <f>IF(D6_2!Уч6="","",D6_2!Уч6)</f>
        <v>Омербаева Наргиз+</v>
      </c>
      <c r="M59" s="122"/>
      <c r="N59" s="122"/>
      <c r="O59" s="123"/>
      <c r="P59" s="67" t="s">
        <v>35</v>
      </c>
      <c r="Q59" s="110"/>
      <c r="R59" s="111"/>
      <c r="S59" s="55" t="str">
        <f t="shared" si="1"/>
        <v>сыграна</v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>
        <v>10</v>
      </c>
      <c r="J60" s="72" t="str">
        <f>IF(D6_2!Уч1="","",D6_2!Уч1)</f>
        <v>Салих Айын+</v>
      </c>
      <c r="K60" s="73" t="str">
        <f t="shared" si="0"/>
        <v>-</v>
      </c>
      <c r="L60" s="154" t="str">
        <f>IF(D6_2!Уч3="","",D6_2!Уч3)</f>
        <v>Шинжанова Камила+</v>
      </c>
      <c r="M60" s="125"/>
      <c r="N60" s="125"/>
      <c r="O60" s="126"/>
      <c r="P60" s="54" t="s">
        <v>35</v>
      </c>
      <c r="Q60" s="104"/>
      <c r="R60" s="105"/>
      <c r="S60" s="55" t="str">
        <f t="shared" si="1"/>
        <v>сыграна</v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17</v>
      </c>
      <c r="J61" s="75" t="str">
        <f>IF(D6_2!Уч2="","",D6_2!Уч2)</f>
        <v>Габдыхамит Амина+</v>
      </c>
      <c r="K61" s="76" t="str">
        <f t="shared" si="0"/>
        <v>-</v>
      </c>
      <c r="L61" s="155" t="str">
        <f>IF(D6_2!Уч5="","",D6_2!Уч5)</f>
        <v>Абельдинов Хасен+</v>
      </c>
      <c r="M61" s="134"/>
      <c r="N61" s="134"/>
      <c r="O61" s="135"/>
      <c r="P61" s="59" t="s">
        <v>37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>
        <v>11</v>
      </c>
      <c r="J62" s="77" t="str">
        <f>IF(D6_2!Уч4="","",D6_2!Уч4)</f>
        <v>Иминова Альбина+</v>
      </c>
      <c r="K62" s="78" t="str">
        <f t="shared" si="0"/>
        <v>-</v>
      </c>
      <c r="L62" s="152" t="str">
        <f>IF(D6_2!Уч7="","",D6_2!Уч7)</f>
        <v>Малибаев Алтынбек+</v>
      </c>
      <c r="M62" s="137"/>
      <c r="N62" s="137"/>
      <c r="O62" s="138"/>
      <c r="P62" s="63" t="s">
        <v>38</v>
      </c>
      <c r="Q62" s="108"/>
      <c r="R62" s="109"/>
      <c r="S62" s="55" t="str">
        <f t="shared" si="1"/>
        <v>сыграна</v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>
        <v>24</v>
      </c>
      <c r="J63" s="80" t="str">
        <f>IF(D6_2!Уч6="","",D6_2!Уч6)</f>
        <v>Омербаева Наргиз+</v>
      </c>
      <c r="K63" s="81" t="str">
        <f t="shared" si="0"/>
        <v>-</v>
      </c>
      <c r="L63" s="153" t="str">
        <f>IF(D6_2!Уч9="","",D6_2!Уч9)</f>
        <v>Акатаев Женис+</v>
      </c>
      <c r="M63" s="122"/>
      <c r="N63" s="122"/>
      <c r="O63" s="123"/>
      <c r="P63" s="67" t="s">
        <v>41</v>
      </c>
      <c r="Q63" s="110"/>
      <c r="R63" s="111"/>
      <c r="S63" s="55" t="str">
        <f t="shared" si="1"/>
        <v>сыграна</v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9</v>
      </c>
      <c r="J64" s="72" t="str">
        <f>IF(D6_2!Уч3="","",D6_2!Уч3)</f>
        <v>Шинжанова Камила+</v>
      </c>
      <c r="K64" s="73" t="str">
        <f t="shared" si="0"/>
        <v>-</v>
      </c>
      <c r="L64" s="154" t="str">
        <f>IF(D6_2!Уч2="","",D6_2!Уч2)</f>
        <v>Габдыхамит Амина+</v>
      </c>
      <c r="M64" s="125"/>
      <c r="N64" s="125"/>
      <c r="O64" s="126"/>
      <c r="P64" s="54" t="s">
        <v>39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28</v>
      </c>
      <c r="J65" s="75" t="str">
        <f>IF(D6_2!Уч5="","",D6_2!Уч5)</f>
        <v>Абельдинов Хасен+</v>
      </c>
      <c r="K65" s="76" t="str">
        <f t="shared" si="0"/>
        <v>-</v>
      </c>
      <c r="L65" s="155" t="str">
        <f>IF(D6_2!Уч4="","",D6_2!Уч4)</f>
        <v>Иминова Альбина+</v>
      </c>
      <c r="M65" s="134"/>
      <c r="N65" s="134"/>
      <c r="O65" s="135"/>
      <c r="P65" s="59" t="s">
        <v>35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>
        <v>23</v>
      </c>
      <c r="J66" s="77" t="str">
        <f>IF(D6_2!Уч7="","",D6_2!Уч7)</f>
        <v>Малибаев Алтынбек+</v>
      </c>
      <c r="K66" s="78" t="str">
        <f t="shared" si="0"/>
        <v>-</v>
      </c>
      <c r="L66" s="152" t="str">
        <f>IF(D6_2!Уч6="","",D6_2!Уч6)</f>
        <v>Омербаева Наргиз+</v>
      </c>
      <c r="M66" s="137"/>
      <c r="N66" s="137"/>
      <c r="O66" s="138"/>
      <c r="P66" s="63" t="s">
        <v>39</v>
      </c>
      <c r="Q66" s="108"/>
      <c r="R66" s="109"/>
      <c r="S66" s="55" t="str">
        <f t="shared" si="1"/>
        <v>сыграна</v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>
        <v>27</v>
      </c>
      <c r="J67" s="80" t="str">
        <f>IF(D6_2!Уч9="","",D6_2!Уч9)</f>
        <v>Акатаев Женис+</v>
      </c>
      <c r="K67" s="81" t="str">
        <f t="shared" si="0"/>
        <v>-</v>
      </c>
      <c r="L67" s="153" t="str">
        <f>IF(D6_2!Уч8="","",D6_2!Уч8)</f>
        <v>Мухаметжанов Руслан+</v>
      </c>
      <c r="M67" s="122"/>
      <c r="N67" s="122"/>
      <c r="O67" s="123"/>
      <c r="P67" s="67" t="s">
        <v>41</v>
      </c>
      <c r="Q67" s="110"/>
      <c r="R67" s="111"/>
      <c r="S67" s="55" t="str">
        <f t="shared" si="1"/>
        <v>сыграна</v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>
        <v>18</v>
      </c>
      <c r="J68" s="72" t="str">
        <f>IF(D6_2!Уч1="","",D6_2!Уч1)</f>
        <v>Салих Айын+</v>
      </c>
      <c r="K68" s="73" t="str">
        <f t="shared" si="0"/>
        <v>-</v>
      </c>
      <c r="L68" s="154" t="str">
        <f>IF(D6_2!Уч2="","",D6_2!Уч2)</f>
        <v>Габдыхамит Амина+</v>
      </c>
      <c r="M68" s="125"/>
      <c r="N68" s="125"/>
      <c r="O68" s="126"/>
      <c r="P68" s="54" t="s">
        <v>38</v>
      </c>
      <c r="Q68" s="104"/>
      <c r="R68" s="105"/>
      <c r="S68" s="55" t="str">
        <f t="shared" si="1"/>
        <v>сыграна</v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11</v>
      </c>
      <c r="J69" s="75" t="str">
        <f>IF(D6_2!Уч3="","",D6_2!Уч3)</f>
        <v>Шинжанова Камила+</v>
      </c>
      <c r="K69" s="76" t="str">
        <f t="shared" si="0"/>
        <v>-</v>
      </c>
      <c r="L69" s="155" t="str">
        <f>IF(D6_2!Уч4="","",D6_2!Уч4)</f>
        <v>Иминова Альбина+</v>
      </c>
      <c r="M69" s="134"/>
      <c r="N69" s="134"/>
      <c r="O69" s="135"/>
      <c r="P69" s="59" t="s">
        <v>35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17</v>
      </c>
      <c r="J70" s="77" t="str">
        <f>IF(D6_2!Уч5="","",D6_2!Уч5)</f>
        <v>Абельдинов Хасен+</v>
      </c>
      <c r="K70" s="78" t="str">
        <f t="shared" si="0"/>
        <v>-</v>
      </c>
      <c r="L70" s="152" t="str">
        <f>IF(D6_2!Уч6="","",D6_2!Уч6)</f>
        <v>Омербаева Наргиз+</v>
      </c>
      <c r="M70" s="137"/>
      <c r="N70" s="137"/>
      <c r="O70" s="138"/>
      <c r="P70" s="63" t="s">
        <v>35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>
        <v>10</v>
      </c>
      <c r="J71" s="80" t="str">
        <f>IF(D6_2!Уч7="","",D6_2!Уч7)</f>
        <v>Малибаев Алтынбек+</v>
      </c>
      <c r="K71" s="81" t="str">
        <f t="shared" si="0"/>
        <v>-</v>
      </c>
      <c r="L71" s="153" t="str">
        <f>IF(D6_2!Уч8="","",D6_2!Уч8)</f>
        <v>Мухаметжанов Руслан+</v>
      </c>
      <c r="M71" s="122"/>
      <c r="N71" s="122"/>
      <c r="O71" s="123"/>
      <c r="P71" s="67" t="s">
        <v>35</v>
      </c>
      <c r="Q71" s="110"/>
      <c r="R71" s="111"/>
      <c r="S71" s="55" t="str">
        <f t="shared" si="1"/>
        <v>сыграна</v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842" priority="13">
      <formula>$S$36="сыграна"</formula>
    </cfRule>
  </conditionalFormatting>
  <conditionalFormatting sqref="I37:Q37">
    <cfRule type="expression" dxfId="841" priority="15">
      <formula>$S$37="сыграна"</formula>
    </cfRule>
  </conditionalFormatting>
  <conditionalFormatting sqref="I38:Q38">
    <cfRule type="expression" dxfId="840" priority="4">
      <formula>$S$38="сыграна"</formula>
    </cfRule>
  </conditionalFormatting>
  <conditionalFormatting sqref="I39:Q39">
    <cfRule type="expression" dxfId="839" priority="5">
      <formula>$S$39="сыграна"</formula>
    </cfRule>
  </conditionalFormatting>
  <conditionalFormatting sqref="I40:Q40">
    <cfRule type="expression" dxfId="838" priority="6">
      <formula>$S$40="сыграна"</formula>
    </cfRule>
  </conditionalFormatting>
  <conditionalFormatting sqref="I41:Q41">
    <cfRule type="expression" dxfId="837" priority="7">
      <formula>$S$41="сыграна"</formula>
    </cfRule>
  </conditionalFormatting>
  <conditionalFormatting sqref="I42:Q42">
    <cfRule type="expression" dxfId="836" priority="8">
      <formula>$S$42="сыграна"</formula>
    </cfRule>
  </conditionalFormatting>
  <conditionalFormatting sqref="I43:Q43">
    <cfRule type="expression" dxfId="835" priority="9">
      <formula>$S$43="сыграна"</formula>
    </cfRule>
  </conditionalFormatting>
  <conditionalFormatting sqref="I44:Q44">
    <cfRule type="expression" dxfId="834" priority="10">
      <formula>$S$44="сыграна"</formula>
    </cfRule>
  </conditionalFormatting>
  <conditionalFormatting sqref="I45:Q45">
    <cfRule type="expression" dxfId="833" priority="11">
      <formula>$S$45="сыграна"</formula>
    </cfRule>
  </conditionalFormatting>
  <conditionalFormatting sqref="I48:Q48">
    <cfRule type="expression" dxfId="832" priority="17">
      <formula>$S$48="сыграна"</formula>
    </cfRule>
  </conditionalFormatting>
  <conditionalFormatting sqref="I49:Q49">
    <cfRule type="expression" dxfId="831" priority="18">
      <formula>$S$49="сыграна"</formula>
    </cfRule>
  </conditionalFormatting>
  <conditionalFormatting sqref="I50:Q50">
    <cfRule type="expression" dxfId="830" priority="19">
      <formula>$S$50="сыграна"</formula>
    </cfRule>
  </conditionalFormatting>
  <conditionalFormatting sqref="I51:Q51">
    <cfRule type="expression" dxfId="829" priority="20">
      <formula>$S$51="сыграна"</formula>
    </cfRule>
  </conditionalFormatting>
  <conditionalFormatting sqref="I52:Q52">
    <cfRule type="expression" dxfId="828" priority="21">
      <formula>$S$52="сыграна"</formula>
    </cfRule>
  </conditionalFormatting>
  <conditionalFormatting sqref="I53:Q53">
    <cfRule type="expression" dxfId="827" priority="22">
      <formula>$S$53="сыграна"</formula>
    </cfRule>
  </conditionalFormatting>
  <conditionalFormatting sqref="I54:Q54">
    <cfRule type="expression" dxfId="826" priority="23">
      <formula>$S$54="сыграна"</formula>
    </cfRule>
  </conditionalFormatting>
  <conditionalFormatting sqref="I55:Q55">
    <cfRule type="expression" dxfId="825" priority="24">
      <formula>$S$55="сыграна"</formula>
    </cfRule>
  </conditionalFormatting>
  <conditionalFormatting sqref="I56:Q56">
    <cfRule type="expression" dxfId="824" priority="25">
      <formula>$S$56="сыграна"</formula>
    </cfRule>
  </conditionalFormatting>
  <conditionalFormatting sqref="I62:Q62">
    <cfRule type="expression" dxfId="823" priority="2">
      <formula>$S$62="сыграна"</formula>
    </cfRule>
  </conditionalFormatting>
  <conditionalFormatting sqref="I63:Q63">
    <cfRule type="expression" dxfId="822" priority="31">
      <formula>$S$63="сыграна"</formula>
    </cfRule>
  </conditionalFormatting>
  <conditionalFormatting sqref="I64:Q64">
    <cfRule type="expression" dxfId="821" priority="32">
      <formula>$S$64="сыграна"</formula>
    </cfRule>
  </conditionalFormatting>
  <conditionalFormatting sqref="I65:Q65">
    <cfRule type="expression" dxfId="820" priority="33">
      <formula>$S$65="сыграна"</formula>
    </cfRule>
  </conditionalFormatting>
  <conditionalFormatting sqref="I66:Q66">
    <cfRule type="expression" dxfId="819" priority="34">
      <formula>$S$66="сыграна"</formula>
    </cfRule>
  </conditionalFormatting>
  <conditionalFormatting sqref="I67:Q67">
    <cfRule type="expression" dxfId="818" priority="35">
      <formula>$S$67="сыграна"</formula>
    </cfRule>
  </conditionalFormatting>
  <conditionalFormatting sqref="I68:Q68">
    <cfRule type="expression" dxfId="817" priority="36">
      <formula>$S$68="сыграна"</formula>
    </cfRule>
  </conditionalFormatting>
  <conditionalFormatting sqref="I69:Q69">
    <cfRule type="expression" dxfId="816" priority="37">
      <formula>$S$69="сыграна"</formula>
    </cfRule>
  </conditionalFormatting>
  <conditionalFormatting sqref="I70:Q70">
    <cfRule type="expression" dxfId="815" priority="38">
      <formula>$S$70="сыграна"</formula>
    </cfRule>
  </conditionalFormatting>
  <conditionalFormatting sqref="I71:Q71">
    <cfRule type="expression" dxfId="814" priority="39">
      <formula>$S$71="сыграна"</formula>
    </cfRule>
  </conditionalFormatting>
  <conditionalFormatting sqref="I36:R36 Q13:Q15 M25:M27">
    <cfRule type="expression" dxfId="813" priority="14">
      <formula>$S$36="встреча играется"</formula>
    </cfRule>
  </conditionalFormatting>
  <conditionalFormatting sqref="I37:R37 R10:R12 L28:L30">
    <cfRule type="expression" dxfId="812" priority="40">
      <formula>$S$37="встреча играется"</formula>
    </cfRule>
  </conditionalFormatting>
  <conditionalFormatting sqref="I38:R38 P16:P18 N22:N24">
    <cfRule type="expression" dxfId="811" priority="41">
      <formula>$S$38="встреча играется"</formula>
    </cfRule>
  </conditionalFormatting>
  <conditionalFormatting sqref="I39:R39 S7:S9 K31:K33">
    <cfRule type="expression" dxfId="810" priority="42">
      <formula>$S$39="встреча играется"</formula>
    </cfRule>
  </conditionalFormatting>
  <conditionalFormatting sqref="I40:R40 Q10:Q12 L25:L27">
    <cfRule type="expression" dxfId="809" priority="43">
      <formula>$S$40="встреча играется"</formula>
    </cfRule>
  </conditionalFormatting>
  <conditionalFormatting sqref="I41:R41 P13:P15 M22:M24">
    <cfRule type="expression" dxfId="808" priority="44">
      <formula>$S$41="встреча играется"</formula>
    </cfRule>
  </conditionalFormatting>
  <conditionalFormatting sqref="I42:R42 R7:R9 K28:K30">
    <cfRule type="expression" dxfId="807" priority="45">
      <formula>$S$42="встреча играется"</formula>
    </cfRule>
  </conditionalFormatting>
  <conditionalFormatting sqref="I43:R43 S19:S21 O31:O33">
    <cfRule type="expression" dxfId="806" priority="46">
      <formula>$S$43="встреча играется"</formula>
    </cfRule>
  </conditionalFormatting>
  <conditionalFormatting sqref="I44:R44 P10:P12 L22:L24">
    <cfRule type="expression" dxfId="805" priority="47">
      <formula>$S$44="встреча играется"</formula>
    </cfRule>
  </conditionalFormatting>
  <conditionalFormatting sqref="I45:R45 Q7:Q9 K25:K27">
    <cfRule type="expression" dxfId="804" priority="48">
      <formula>$S$45="встреча играется"</formula>
    </cfRule>
  </conditionalFormatting>
  <conditionalFormatting sqref="I46:R46 R19:R21 O28:O30">
    <cfRule type="expression" dxfId="803" priority="49">
      <formula>$S$46="встреча играется"</formula>
    </cfRule>
  </conditionalFormatting>
  <conditionalFormatting sqref="I46:R46">
    <cfRule type="expression" dxfId="802" priority="16">
      <formula>$S$46="сыграна"</formula>
    </cfRule>
  </conditionalFormatting>
  <conditionalFormatting sqref="I47:R47 S16:S18 N31:N33">
    <cfRule type="expression" dxfId="801" priority="50">
      <formula>$S$47="встреча играется"</formula>
    </cfRule>
  </conditionalFormatting>
  <conditionalFormatting sqref="I47:R47">
    <cfRule type="expression" dxfId="800" priority="12">
      <formula>$S$47="сыграна"</formula>
    </cfRule>
  </conditionalFormatting>
  <conditionalFormatting sqref="I48:R48 P7:P9 K22:K24">
    <cfRule type="expression" dxfId="799" priority="51">
      <formula>$S$48="встреча играется"</formula>
    </cfRule>
  </conditionalFormatting>
  <conditionalFormatting sqref="I49:R49 Q19:Q21 O25:O27">
    <cfRule type="expression" dxfId="798" priority="52">
      <formula>$S$49="встреча играется"</formula>
    </cfRule>
  </conditionalFormatting>
  <conditionalFormatting sqref="I50:R50 S13:S15 M31:M33">
    <cfRule type="expression" dxfId="797" priority="53">
      <formula>$S$50="встреча играется"</formula>
    </cfRule>
  </conditionalFormatting>
  <conditionalFormatting sqref="I51:R51 R16:R18 N28:N30">
    <cfRule type="expression" dxfId="796" priority="54">
      <formula>$S$51="встреча играется"</formula>
    </cfRule>
  </conditionalFormatting>
  <conditionalFormatting sqref="I52:R52 N10:N12 L16:L18">
    <cfRule type="expression" dxfId="795" priority="55">
      <formula>$S$52="встреча играется"</formula>
    </cfRule>
  </conditionalFormatting>
  <conditionalFormatting sqref="I53:R53 O7:O9 K19:K21">
    <cfRule type="expression" dxfId="794" priority="56">
      <formula>$S$53="встреча играется"</formula>
    </cfRule>
  </conditionalFormatting>
  <conditionalFormatting sqref="I54:R54 R13:R15 M28:M30">
    <cfRule type="expression" dxfId="793" priority="57">
      <formula>$S$54="встреча играется"</formula>
    </cfRule>
  </conditionalFormatting>
  <conditionalFormatting sqref="I55:R55 S25:S27 Q31:Q33">
    <cfRule type="expression" dxfId="792" priority="58">
      <formula>$S$55="встреча играется"</formula>
    </cfRule>
  </conditionalFormatting>
  <conditionalFormatting sqref="I56:R56 N7:N9 K16:K18">
    <cfRule type="expression" dxfId="791" priority="59">
      <formula>$S$56="встреча играется"</formula>
    </cfRule>
  </conditionalFormatting>
  <conditionalFormatting sqref="I57:R57 O13:O15 M19:M21">
    <cfRule type="expression" dxfId="790" priority="60">
      <formula>$S$57="встреча играется"</formula>
    </cfRule>
  </conditionalFormatting>
  <conditionalFormatting sqref="I57:R57">
    <cfRule type="expression" dxfId="789" priority="26">
      <formula>$S$57="сыграна"</formula>
    </cfRule>
  </conditionalFormatting>
  <conditionalFormatting sqref="I58:R58 S10:S12 L31:L33">
    <cfRule type="expression" dxfId="788" priority="61">
      <formula>$S$58="встреча играется"</formula>
    </cfRule>
  </conditionalFormatting>
  <conditionalFormatting sqref="I58:R58">
    <cfRule type="expression" dxfId="787" priority="27">
      <formula>$S$58="сыграна"</formula>
    </cfRule>
  </conditionalFormatting>
  <conditionalFormatting sqref="I59:R59 R22:R24 P28:P30">
    <cfRule type="expression" dxfId="786" priority="62">
      <formula>$S$59="встреча играется"</formula>
    </cfRule>
  </conditionalFormatting>
  <conditionalFormatting sqref="I59:R59">
    <cfRule type="expression" dxfId="785" priority="28">
      <formula>$S$59="сыграна"</formula>
    </cfRule>
  </conditionalFormatting>
  <conditionalFormatting sqref="I60:R60 M7:M9 K13:K15">
    <cfRule type="expression" dxfId="784" priority="63">
      <formula>$S$60="встреча играется"</formula>
    </cfRule>
  </conditionalFormatting>
  <conditionalFormatting sqref="I60:R60">
    <cfRule type="expression" dxfId="783" priority="29">
      <formula>$S$60="сыграна"</formula>
    </cfRule>
  </conditionalFormatting>
  <conditionalFormatting sqref="I61:R61 O10:O12 L19:L21">
    <cfRule type="expression" dxfId="782" priority="64">
      <formula>$S$61="встреча играется"</formula>
    </cfRule>
  </conditionalFormatting>
  <conditionalFormatting sqref="I61:R61">
    <cfRule type="expression" dxfId="781" priority="30">
      <formula>$S$61="сыграна"</formula>
    </cfRule>
  </conditionalFormatting>
  <conditionalFormatting sqref="I62:R62 Q16:Q18 N25:N27">
    <cfRule type="expression" dxfId="780" priority="3">
      <formula>$S$62="встреча играется"</formula>
    </cfRule>
  </conditionalFormatting>
  <conditionalFormatting sqref="I63:R63 S22:S24 P31:P33">
    <cfRule type="expression" dxfId="779" priority="65">
      <formula>$S$63="встреча играется"</formula>
    </cfRule>
  </conditionalFormatting>
  <conditionalFormatting sqref="I64:R64 M10:M12 L13:L15">
    <cfRule type="expression" dxfId="778" priority="66">
      <formula>$S$64="встреча играется"</formula>
    </cfRule>
  </conditionalFormatting>
  <conditionalFormatting sqref="I65:R65 O16:O18 N19:N21">
    <cfRule type="expression" dxfId="777" priority="67">
      <formula>$S$65="встреча играется"</formula>
    </cfRule>
  </conditionalFormatting>
  <conditionalFormatting sqref="I66:R66 Q22:Q24 P25:P27">
    <cfRule type="expression" dxfId="776" priority="68">
      <formula>$S$66="встреча играется"</formula>
    </cfRule>
  </conditionalFormatting>
  <conditionalFormatting sqref="I67:R67 S28:S30 R31:R33">
    <cfRule type="expression" dxfId="775" priority="69">
      <formula>$S$67="встреча играется"</formula>
    </cfRule>
  </conditionalFormatting>
  <conditionalFormatting sqref="I68:R68 L7:L9 K10:K12">
    <cfRule type="expression" dxfId="774" priority="70">
      <formula>$S$68="встреча играется"</formula>
    </cfRule>
  </conditionalFormatting>
  <conditionalFormatting sqref="I69:R69 N13:N15 M16:M18">
    <cfRule type="expression" dxfId="773" priority="71">
      <formula>$S$69="встреча играется"</formula>
    </cfRule>
  </conditionalFormatting>
  <conditionalFormatting sqref="I70:R70 P19:P21 O22:O24">
    <cfRule type="expression" dxfId="772" priority="72">
      <formula>$S$70="встреча играется"</formula>
    </cfRule>
  </conditionalFormatting>
  <conditionalFormatting sqref="I71:R71 R25:R27 Q28:Q30">
    <cfRule type="expression" dxfId="771" priority="73">
      <formula>$S$71="встреча играется"</formula>
    </cfRule>
  </conditionalFormatting>
  <conditionalFormatting sqref="J7 J10 J13 J16 J19 J22 J25 J28 J31">
    <cfRule type="endsWith" dxfId="770" priority="1" operator="endsWith" text="+">
      <formula>RIGHT((J7),LEN("+"))=("+")</formula>
    </cfRule>
  </conditionalFormatting>
  <dataValidations count="1">
    <dataValidation type="list" allowBlank="1" sqref="P36:P71" xr:uid="{00000000-0002-0000-2F00-000000000000}">
      <formula1>D6_2!Список_счета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540</v>
      </c>
      <c r="E7" s="23"/>
      <c r="F7" s="69"/>
      <c r="G7" s="118">
        <v>1</v>
      </c>
      <c r="H7" s="112"/>
      <c r="I7" s="112"/>
      <c r="J7" s="115" t="s">
        <v>540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15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541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542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543</v>
      </c>
      <c r="E10" s="23"/>
      <c r="F10" s="69"/>
      <c r="G10" s="118">
        <v>2</v>
      </c>
      <c r="H10" s="112"/>
      <c r="I10" s="112"/>
      <c r="J10" s="115" t="s">
        <v>544</v>
      </c>
      <c r="K10" s="34" t="str">
        <f>IF(RIGHT(P68,1)="L",0,(IF(P68="","",(IF(RIGHT(P68,1)&gt;LEFT(P68,1),2,1)))))</f>
        <v/>
      </c>
      <c r="L10" s="145"/>
      <c r="M10" s="24">
        <f>IF(RIGHT(P64,1)="L",0,(IF(P64="","",(IF(RIGHT(P64,1)&gt;LEFT(P64,1),2,1)))))</f>
        <v>2</v>
      </c>
      <c r="N10" s="24">
        <f>IF(LEFT(P52,1)="L",0,(IF(P52="","",(IF(LEFT(P52,1)&gt;RIGHT(P52,1),2,1)))))</f>
        <v>2</v>
      </c>
      <c r="O10" s="25">
        <f>IF(LEFT(P61,1)="L",0,(IF(P61="","",(IF(LEFT(P61,1)&gt;RIGHT(P61,1),2,1)))))</f>
        <v>2</v>
      </c>
      <c r="P10" s="24">
        <f>IF(LEFT(P44,1)="L",0,(IF(P44="","",(IF(LEFT(P44,1)&gt;RIGHT(P44,1),2,1)))))</f>
        <v>2</v>
      </c>
      <c r="Q10" s="24" t="str">
        <f>IF(RIGHT(P40,1)="L",0,(IF(P40="","",(IF(RIGHT(P40,1)&gt;LEFT(P40,1),2,1)))))</f>
        <v/>
      </c>
      <c r="R10" s="24" t="str">
        <f>IF(LEFT(P37,1)="L",0,(IF(P37="","",(IF(LEFT(P37,1)&gt;RIGHT(P37,1),2,1)))))</f>
        <v/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8</v>
      </c>
      <c r="U10" s="150"/>
      <c r="V10" s="96" t="s">
        <v>10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545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>3:1</v>
      </c>
      <c r="N11" s="27" t="str">
        <f>IF(LEFT(P52,1)="W",$M$4&amp;":0(W)",IF(LEFT(P52,1)="L","0:"&amp;$M$4&amp;"(L)",IF(P52="","",P52)))</f>
        <v>3:1</v>
      </c>
      <c r="O11" s="29" t="str">
        <f>IF(LEFT(P61,1)="W",$M$4&amp;":0(W)",IF(LEFT(P61,1)="L","0:"&amp;$M$4&amp;"(L)",IF(P61="","",P61)))</f>
        <v>3:0</v>
      </c>
      <c r="P11" s="27" t="str">
        <f>IF(LEFT(P44,1)="W",$M$4&amp;":0(W)",IF(LEFT(P44,1)="L","0:"&amp;$M$4&amp;"(L)",IF(P44="","",P44)))</f>
        <v>3:0</v>
      </c>
      <c r="Q11" s="28" t="str">
        <f>IF(RIGHT(P40,1)="W",$M$4&amp;":0(W)",IF(RIGHT(P40,1)="L","0:"&amp;$M$4&amp;"(L)",IF(P40="","",RIGHT(P40,1)&amp;":"&amp;LEFT(P40,1))))</f>
        <v/>
      </c>
      <c r="R11" s="28" t="str">
        <f>IF(LEFT(P37,1)="W",$M$4&amp;":0(W)",IF(LEFT(P37,1)="L","0:"&amp;$M$4&amp;"(L)",IF(P37="","",P37)))</f>
        <v/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546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547</v>
      </c>
      <c r="E13" s="23"/>
      <c r="F13" s="69"/>
      <c r="G13" s="118">
        <v>3</v>
      </c>
      <c r="H13" s="112"/>
      <c r="I13" s="112"/>
      <c r="J13" s="115" t="s">
        <v>548</v>
      </c>
      <c r="K13" s="34" t="str">
        <f>IF(RIGHT(P60,1)="L",0,(IF(P60="","",(IF(RIGHT(P60,1)&gt;LEFT(P60,1),2,1)))))</f>
        <v/>
      </c>
      <c r="L13" s="24">
        <f>IF(LEFT(P64,1)="L",0,(IF(P64="","",(IF(LEFT(P64,1)&gt;RIGHT(P64,1),2,1)))))</f>
        <v>1</v>
      </c>
      <c r="M13" s="145"/>
      <c r="N13" s="24">
        <f>IF(LEFT(P69,1)="L",0,(IF(P69="","",(IF(LEFT(P69,1)&gt;RIGHT(P69,1),2,1)))))</f>
        <v>2</v>
      </c>
      <c r="O13" s="25">
        <f>IF(RIGHT(P57,1)="L",0,(IF(P57="","",(IF(RIGHT(P57,1)&gt;LEFT(P57,1),2,1)))))</f>
        <v>1</v>
      </c>
      <c r="P13" s="24">
        <f>IF(RIGHT(P41,1)="L",0,(IF(P41="","",(IF(RIGHT(P41,1)&gt;LEFT(P41,1),2,1)))))</f>
        <v>2</v>
      </c>
      <c r="Q13" s="24" t="str">
        <f>IF(LEFT(P36,1)="L",0,(IF(P36="","",(IF(LEFT(P36,1)&gt;RIGHT(P36,1),2,1)))))</f>
        <v/>
      </c>
      <c r="R13" s="24" t="str">
        <f>IF(LEFT(P54,1)="L",0,(IF(P54="","",(IF(LEFT(P54,1)&gt;RIGHT(P54,1),2,1)))))</f>
        <v/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6</v>
      </c>
      <c r="U13" s="168">
        <f>5/4</f>
        <v>1.25</v>
      </c>
      <c r="V13" s="96" t="s">
        <v>12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549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7" t="str">
        <f>IF(LEFT(P64,1)="W",$M$4&amp;":0(W)",IF(LEFT(P64,1)="L","0:"&amp;$M$4&amp;"(L)",IF(P64="","",P64)))</f>
        <v>1:3</v>
      </c>
      <c r="M14" s="94"/>
      <c r="N14" s="27" t="str">
        <f>IF(LEFT(P69,1)="W",$M$4&amp;":0(W)",IF(LEFT(P69,1)="L","0:"&amp;$M$4&amp;"(L)",IF(P69="","",P69)))</f>
        <v>3:1</v>
      </c>
      <c r="O14" s="36" t="str">
        <f>IF(RIGHT(P57,1)="W",$M$4&amp;":0(W)",IF(RIGHT(P57,1)="L","0:"&amp;$M$4&amp;"(L)",IF(P57="","",RIGHT(P57,1)&amp;":"&amp;LEFT(P57,1))))</f>
        <v>2:3</v>
      </c>
      <c r="P14" s="28" t="str">
        <f>IF(RIGHT(P41,1)="W",$M$4&amp;":0(W)",IF(RIGHT(P41,1)="L","0:"&amp;$M$4&amp;"(L)",IF(P41="","",RIGHT(P41,1)&amp;":"&amp;LEFT(P41,1))))</f>
        <v>3:0</v>
      </c>
      <c r="Q14" s="28" t="str">
        <f>IF(LEFT(P36,1)="W",$M$4&amp;":0(W)",IF(LEFT(P36,1)="L","0:"&amp;$M$4&amp;"(L)",IF(P36="","",P36)))</f>
        <v/>
      </c>
      <c r="R14" s="28" t="str">
        <f>IF(LEFT(P54,1)="W",$M$4&amp;":0(W)",IF(LEFT(P54,1)="L","0:"&amp;$M$4&amp;"(L)",IF(P54="","",P54)))</f>
        <v/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550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551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1</v>
      </c>
      <c r="M16" s="24">
        <f>IF(RIGHT(P69,1)="L",0,(IF(P69="","",(IF(RIGHT(P69,1)&gt;LEFT(P69,1),2,1)))))</f>
        <v>1</v>
      </c>
      <c r="N16" s="145"/>
      <c r="O16" s="25">
        <f>IF(RIGHT(P65,1)="L",0,(IF(P65="","",(IF(RIGHT(P65,1)&gt;LEFT(P65,1),2,1)))))</f>
        <v>2</v>
      </c>
      <c r="P16" s="24">
        <f>IF(LEFT(P38,1)="L",0,(IF(P38="","",(IF(LEFT(P38,1)&gt;RIGHT(P38,1),2,1)))))</f>
        <v>2</v>
      </c>
      <c r="Q16" s="24" t="str">
        <f>IF(LEFT(P62,1)="L",0,(IF(P62="","",(IF(LEFT(P62,1)&gt;RIGHT(P62,1),2,1)))))</f>
        <v/>
      </c>
      <c r="R16" s="24" t="str">
        <f>IF(RIGHT(P51,1)="L",0,(IF(P51="","",(IF(RIGHT(P51,1)&gt;LEFT(P51,1),2,1)))))</f>
        <v/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6</v>
      </c>
      <c r="U16" s="168">
        <f>4/3</f>
        <v>1.3333333333333333</v>
      </c>
      <c r="V16" s="96" t="s">
        <v>11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1:3</v>
      </c>
      <c r="M17" s="28" t="str">
        <f>IF(RIGHT(P69,1)="W",$M$4&amp;":0(W)",IF(RIGHT(P69,1)="L","0:"&amp;$M$4&amp;"(L)",IF(P69="","",RIGHT(P69,1)&amp;":"&amp;LEFT(P69,1))))</f>
        <v>1:3</v>
      </c>
      <c r="N17" s="94"/>
      <c r="O17" s="36" t="str">
        <f>IF(RIGHT(P65,1)="W",$M$4&amp;":0(W)",IF(RIGHT(P65,1)="L","0:"&amp;$M$4&amp;"(L)",IF(P65="","",RIGHT(P65,1)&amp;":"&amp;LEFT(P65,1))))</f>
        <v>3:0</v>
      </c>
      <c r="P17" s="27" t="str">
        <f>IF(LEFT(P38,1)="W",$M$4&amp;":0(W)",IF(LEFT(P38,1)="L","0:"&amp;$M$4&amp;"(L)",IF(P38="","",P38)))</f>
        <v>3:1</v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/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552</v>
      </c>
      <c r="K19" s="34" t="str">
        <f>IF(RIGHT(P53,1)="L",0,(IF(P53="","",(IF(RIGHT(P53,1)&gt;LEFT(P53,1),2,1)))))</f>
        <v/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1</v>
      </c>
      <c r="O19" s="146"/>
      <c r="P19" s="24">
        <f>IF(LEFT(P70,1)="L",0,(IF(P70="","",(IF(LEFT(P70,1)&gt;RIGHT(P70,1),2,1)))))</f>
        <v>2</v>
      </c>
      <c r="Q19" s="24" t="str">
        <f>IF(RIGHT(P49,1)="L",0,(IF(P49="","",(IF(RIGHT(P49,1)&gt;LEFT(P49,1),2,1)))))</f>
        <v/>
      </c>
      <c r="R19" s="24" t="str">
        <f>IF(LEFT(P46,1)="L",0,(IF(P46="","",(IF(LEFT(P46,1)&gt;RIGHT(P46,1),2,1)))))</f>
        <v/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6</v>
      </c>
      <c r="U19" s="168">
        <f>3/5</f>
        <v>0.6</v>
      </c>
      <c r="V19" s="96" t="s">
        <v>13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0:3</v>
      </c>
      <c r="M20" s="27" t="str">
        <f>IF(LEFT(P57,1)="W",$M$4&amp;":0(W)",IF(LEFT(P57,1)="L","0:"&amp;$M$4&amp;"(L)",IF(P57="","",P57)))</f>
        <v>3:2</v>
      </c>
      <c r="N20" s="27" t="str">
        <f>IF(LEFT(P65,1)="W",$M$4&amp;":0(W)",IF(LEFT(P65,1)="L","0:"&amp;$M$4&amp;"(L)",IF(P65="","",P65)))</f>
        <v>0:3</v>
      </c>
      <c r="O20" s="147"/>
      <c r="P20" s="27" t="str">
        <f>IF(LEFT(P70,1)="W",$M$4&amp;":0(W)",IF(LEFT(P70,1)="L","0:"&amp;$M$4&amp;"(L)",IF(P70="","",P70)))</f>
        <v>3:0</v>
      </c>
      <c r="Q20" s="28" t="str">
        <f>IF(RIGHT(P49,1)="W",$M$4&amp;":0(W)",IF(RIGHT(P49,1)="L","0:"&amp;$M$4&amp;"(L)",IF(P49="","",RIGHT(P49,1)&amp;":"&amp;LEFT(P49,1))))</f>
        <v/>
      </c>
      <c r="R20" s="28" t="str">
        <f>IF(LEFT(P46,1)="W",$M$4&amp;":0(W)",IF(LEFT(P46,1)="L","0:"&amp;$M$4&amp;"(L)",IF(P46="","",P46)))</f>
        <v/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553</v>
      </c>
      <c r="K22" s="34" t="str">
        <f>IF(LEFT(P48,1)="L",0,(IF(P48="","",(IF(LEFT(P48,1)&gt;RIGHT(P48,1),2,1)))))</f>
        <v/>
      </c>
      <c r="L22" s="24">
        <f>IF(RIGHT(P44,1)="L",0,(IF(P44="","",(IF(RIGHT(P44,1)&gt;LEFT(P44,1),2,1)))))</f>
        <v>1</v>
      </c>
      <c r="M22" s="24">
        <f>IF(LEFT(P41,1)="L",0,(IF(P41="","",(IF(LEFT(P41,1)&gt;RIGHT(P41,1),2,1)))))</f>
        <v>1</v>
      </c>
      <c r="N22" s="24">
        <f>IF(RIGHT(P38,1)="L",0,(IF(P38="","",(IF(RIGHT(P38,1)&gt;LEFT(P38,1),2,1)))))</f>
        <v>1</v>
      </c>
      <c r="O22" s="25">
        <f>IF(RIGHT(P70,1)="L",0,(IF(P70="","",(IF(RIGHT(P70,1)&gt;LEFT(P70,1),2,1)))))</f>
        <v>1</v>
      </c>
      <c r="P22" s="145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4</v>
      </c>
      <c r="U22" s="150"/>
      <c r="V22" s="96" t="s">
        <v>14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>0:3</v>
      </c>
      <c r="M23" s="27" t="str">
        <f>IF(LEFT(P41,1)="W",$M$4&amp;":0(W)",IF(LEFT(P41,1)="L","0:"&amp;$M$4&amp;"(L)",IF(P41="","",P41)))</f>
        <v>0:3</v>
      </c>
      <c r="N23" s="28" t="str">
        <f>IF(RIGHT(P38,1)="W",$M$4&amp;":0(W)",IF(RIGHT(P38,1)="L","0:"&amp;$M$4&amp;"(L)",IF(P38="","",RIGHT(P38,1)&amp;":"&amp;LEFT(P38,1))))</f>
        <v>1:3</v>
      </c>
      <c r="O23" s="36" t="str">
        <f>IF(RIGHT(P70,1)="W",$M$4&amp;":0(W)",IF(RIGHT(P70,1)="L","0:"&amp;$M$4&amp;"(L)",IF(P70="","",RIGHT(P70,1)&amp;":"&amp;LEFT(P70,1))))</f>
        <v>0:3</v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547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0</v>
      </c>
      <c r="U25" s="150"/>
      <c r="V25" s="96" t="s">
        <v>16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549</v>
      </c>
      <c r="K28" s="34" t="str">
        <f>IF(LEFT(P42,1)="L",0,(IF(P42="","",(IF(LEFT(P42,1)&gt;RIGHT(P42,1),2,1)))))</f>
        <v/>
      </c>
      <c r="L28" s="24" t="str">
        <f>IF(RIGHT(P37,1)="L",0,(IF(P37="","",(IF(RIGHT(P37,1)&gt;LEFT(P37,1),2,1)))))</f>
        <v/>
      </c>
      <c r="M28" s="24" t="str">
        <f>IF(RIGHT(P54,1)="L",0,(IF(P54="","",(IF(RIGHT(P54,1)&gt;LEFT(P54,1),2,1)))))</f>
        <v/>
      </c>
      <c r="N28" s="24" t="str">
        <f>IF(LEFT(P51,1)="L",0,(IF(P51="","",(IF(LEFT(P51,1)&gt;RIGHT(P51,1),2,1)))))</f>
        <v/>
      </c>
      <c r="O28" s="25" t="str">
        <f>IF(RIGHT(P46,1)="L",0,(IF(P46="","",(IF(RIGHT(P46,1)&gt;LEFT(P46,1),2,1)))))</f>
        <v/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0</v>
      </c>
      <c r="U28" s="150"/>
      <c r="V28" s="96" t="s">
        <v>17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/>
      </c>
      <c r="M29" s="28" t="str">
        <f>IF(RIGHT(P54,1)="W",$M$4&amp;":0(W)",IF(RIGHT(P54,1)="L","0:"&amp;$M$4&amp;"(L)",IF(P54="","",RIGHT(P54,1)&amp;":"&amp;LEFT(P54,1))))</f>
        <v/>
      </c>
      <c r="N29" s="28" t="str">
        <f>IF(LEFT(P51,1)="W",$M$4&amp;":0(W)",IF(LEFT(P51,1)="L","0:"&amp;$M$4&amp;"(L)",IF(P51="","",P51)))</f>
        <v/>
      </c>
      <c r="O29" s="36" t="str">
        <f>IF(RIGHT(P46,1)="W",$M$4&amp;":0(W)",IF(RIGHT(P46,1)="L","0:"&amp;$M$4&amp;"(L)",IF(P46="","",RIGHT(P46,1)&amp;":"&amp;LEFT(P46,1))))</f>
        <v/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550</v>
      </c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0</v>
      </c>
      <c r="U31" s="150"/>
      <c r="V31" s="96" t="s">
        <v>224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IF(D7_2!Уч3="","",D7_2!Уч3)</f>
        <v>Нурмуханов Марат+</v>
      </c>
      <c r="K36" s="73" t="str">
        <f t="shared" ref="K36:K71" si="0">"-"</f>
        <v>-</v>
      </c>
      <c r="L36" s="154" t="str">
        <f>IF(D7_2!Уч7="","",D7_2!Уч7)</f>
        <v>Сайран Данель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/>
      <c r="J37" s="75" t="str">
        <f>IF(D7_2!Уч2="","",D7_2!Уч2)</f>
        <v>Ержанов Шакен+</v>
      </c>
      <c r="K37" s="76" t="str">
        <f t="shared" si="0"/>
        <v>-</v>
      </c>
      <c r="L37" s="155" t="str">
        <f>IF(D7_2!Уч8="","",D7_2!Уч8)</f>
        <v>Жамалбек Санжар</v>
      </c>
      <c r="M37" s="134"/>
      <c r="N37" s="134"/>
      <c r="O37" s="135"/>
      <c r="P37" s="59"/>
      <c r="Q37" s="106"/>
      <c r="R37" s="107"/>
      <c r="S37" s="55" t="str">
        <f t="shared" si="1"/>
        <v/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>
        <v>2</v>
      </c>
      <c r="J38" s="77" t="str">
        <f>IF(D7_2!Уч4="","",D7_2!Уч4)</f>
        <v>Ибадульдин Рауан+</v>
      </c>
      <c r="K38" s="78" t="str">
        <f t="shared" si="0"/>
        <v>-</v>
      </c>
      <c r="L38" s="152" t="str">
        <f>IF(D7_2!Уч6="","",D7_2!Уч6)</f>
        <v>Кадырова Дария+</v>
      </c>
      <c r="M38" s="137"/>
      <c r="N38" s="137"/>
      <c r="O38" s="138"/>
      <c r="P38" s="79" t="s">
        <v>37</v>
      </c>
      <c r="Q38" s="108"/>
      <c r="R38" s="109"/>
      <c r="S38" s="55" t="str">
        <f t="shared" si="1"/>
        <v>сыграна</v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IF(D7_2!Уч1="","",D7_2!Уч1)</f>
        <v>Мустаков Батыр</v>
      </c>
      <c r="K39" s="81" t="str">
        <f t="shared" si="0"/>
        <v>-</v>
      </c>
      <c r="L39" s="153" t="str">
        <f>IF(D7_2!Уч9="","",D7_2!Уч9)</f>
        <v>Анатолий Нуржигит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IF(D7_2!Уч7="","",D7_2!Уч7)</f>
        <v>Сайран Данель</v>
      </c>
      <c r="K40" s="73" t="str">
        <f t="shared" si="0"/>
        <v>-</v>
      </c>
      <c r="L40" s="154" t="str">
        <f>IF(D7_2!Уч2="","",D7_2!Уч2)</f>
        <v>Ержанов Шакен+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>
        <v>2</v>
      </c>
      <c r="J41" s="75" t="str">
        <f>IF(D7_2!Уч6="","",D7_2!Уч6)</f>
        <v>Кадырова Дария+</v>
      </c>
      <c r="K41" s="76" t="str">
        <f t="shared" si="0"/>
        <v>-</v>
      </c>
      <c r="L41" s="155" t="str">
        <f>IF(D7_2!Уч3="","",D7_2!Уч3)</f>
        <v>Нурмуханов Марат+</v>
      </c>
      <c r="M41" s="134"/>
      <c r="N41" s="134"/>
      <c r="O41" s="135"/>
      <c r="P41" s="59" t="s">
        <v>39</v>
      </c>
      <c r="Q41" s="106"/>
      <c r="R41" s="107"/>
      <c r="S41" s="55" t="str">
        <f t="shared" si="1"/>
        <v>сыграна</v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IF(D7_2!Уч8="","",D7_2!Уч8)</f>
        <v>Жамалбек Санжар</v>
      </c>
      <c r="K42" s="78" t="str">
        <f t="shared" si="0"/>
        <v>-</v>
      </c>
      <c r="L42" s="152" t="str">
        <f>IF(D7_2!Уч1="","",D7_2!Уч1)</f>
        <v>Мустаков Батыр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IF(D7_2!Уч9="","",D7_2!Уч9)</f>
        <v>Анатолий Нуржигит</v>
      </c>
      <c r="K43" s="81" t="str">
        <f t="shared" si="0"/>
        <v>-</v>
      </c>
      <c r="L43" s="153" t="str">
        <f>IF(D7_2!Уч5="","",D7_2!Уч5)</f>
        <v>Калжан Бахтияр+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>
        <v>4</v>
      </c>
      <c r="J44" s="72" t="str">
        <f>IF(D7_2!Уч2="","",D7_2!Уч2)</f>
        <v>Ержанов Шакен+</v>
      </c>
      <c r="K44" s="73" t="str">
        <f t="shared" si="0"/>
        <v>-</v>
      </c>
      <c r="L44" s="154" t="str">
        <f>IF(D7_2!Уч6="","",D7_2!Уч6)</f>
        <v>Кадырова Дария+</v>
      </c>
      <c r="M44" s="125"/>
      <c r="N44" s="125"/>
      <c r="O44" s="126"/>
      <c r="P44" s="54" t="s">
        <v>35</v>
      </c>
      <c r="Q44" s="104"/>
      <c r="R44" s="105"/>
      <c r="S44" s="55" t="str">
        <f t="shared" si="1"/>
        <v>сыграна</v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IF(D7_2!Уч1="","",D7_2!Уч1)</f>
        <v>Мустаков Батыр</v>
      </c>
      <c r="K45" s="76" t="str">
        <f t="shared" si="0"/>
        <v>-</v>
      </c>
      <c r="L45" s="155" t="str">
        <f>IF(D7_2!Уч7="","",D7_2!Уч7)</f>
        <v>Сайран Данель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/>
      <c r="J46" s="77" t="str">
        <f>IF(D7_2!Уч5="","",D7_2!Уч5)</f>
        <v>Калжан Бахтияр+</v>
      </c>
      <c r="K46" s="78" t="str">
        <f t="shared" si="0"/>
        <v>-</v>
      </c>
      <c r="L46" s="152" t="str">
        <f>IF(D7_2!Уч8="","",D7_2!Уч8)</f>
        <v>Жамалбек Санжар</v>
      </c>
      <c r="M46" s="137"/>
      <c r="N46" s="137"/>
      <c r="O46" s="138"/>
      <c r="P46" s="63"/>
      <c r="Q46" s="108"/>
      <c r="R46" s="109"/>
      <c r="S46" s="55" t="str">
        <f t="shared" si="1"/>
        <v/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IF(D7_2!Уч4="","",D7_2!Уч4)</f>
        <v>Ибадульдин Рауан+</v>
      </c>
      <c r="K47" s="81" t="str">
        <f t="shared" si="0"/>
        <v>-</v>
      </c>
      <c r="L47" s="153" t="str">
        <f>IF(D7_2!Уч9="","",D7_2!Уч9)</f>
        <v>Анатолий Нуржигит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IF(D7_2!Уч6="","",D7_2!Уч6)</f>
        <v>Кадырова Дария+</v>
      </c>
      <c r="K48" s="73" t="str">
        <f t="shared" si="0"/>
        <v>-</v>
      </c>
      <c r="L48" s="154" t="str">
        <f>IF(D7_2!Уч1="","",D7_2!Уч1)</f>
        <v>Мустаков Батыр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IF(D7_2!Уч7="","",D7_2!Уч7)</f>
        <v>Сайран Данель</v>
      </c>
      <c r="K49" s="76" t="str">
        <f t="shared" si="0"/>
        <v>-</v>
      </c>
      <c r="L49" s="155" t="str">
        <f>IF(D7_2!Уч5="","",D7_2!Уч5)</f>
        <v>Калжан Бахтияр+</v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IF(D7_2!Уч9="","",D7_2!Уч9)</f>
        <v>Анатолий Нуржигит</v>
      </c>
      <c r="K50" s="78" t="str">
        <f t="shared" si="0"/>
        <v>-</v>
      </c>
      <c r="L50" s="152" t="str">
        <f>IF(D7_2!Уч3="","",D7_2!Уч3)</f>
        <v>Нурмуханов Марат+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/>
      <c r="J51" s="80" t="str">
        <f>IF(D7_2!Уч8="","",D7_2!Уч8)</f>
        <v>Жамалбек Санжар</v>
      </c>
      <c r="K51" s="81" t="str">
        <f t="shared" si="0"/>
        <v>-</v>
      </c>
      <c r="L51" s="153" t="str">
        <f>IF(D7_2!Уч4="","",D7_2!Уч4)</f>
        <v>Ибадульдин Рауан+</v>
      </c>
      <c r="M51" s="122"/>
      <c r="N51" s="122"/>
      <c r="O51" s="123"/>
      <c r="P51" s="67"/>
      <c r="Q51" s="110"/>
      <c r="R51" s="111"/>
      <c r="S51" s="55" t="str">
        <f t="shared" si="1"/>
        <v/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2</v>
      </c>
      <c r="J52" s="72" t="str">
        <f>IF(D7_2!Уч2="","",D7_2!Уч2)</f>
        <v>Ержанов Шакен+</v>
      </c>
      <c r="K52" s="73" t="str">
        <f t="shared" si="0"/>
        <v>-</v>
      </c>
      <c r="L52" s="154" t="str">
        <f>IF(D7_2!Уч4="","",D7_2!Уч4)</f>
        <v>Ибадульдин Рауан+</v>
      </c>
      <c r="M52" s="125"/>
      <c r="N52" s="125"/>
      <c r="O52" s="126"/>
      <c r="P52" s="54" t="s">
        <v>37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IF(D7_2!Уч1="","",D7_2!Уч1)</f>
        <v>Мустаков Батыр</v>
      </c>
      <c r="K53" s="76" t="str">
        <f t="shared" si="0"/>
        <v>-</v>
      </c>
      <c r="L53" s="155" t="str">
        <f>IF(D7_2!Уч5="","",D7_2!Уч5)</f>
        <v>Калжан Бахтияр+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/>
      <c r="J54" s="77" t="str">
        <f>IF(D7_2!Уч3="","",D7_2!Уч3)</f>
        <v>Нурмуханов Марат+</v>
      </c>
      <c r="K54" s="78" t="str">
        <f t="shared" si="0"/>
        <v>-</v>
      </c>
      <c r="L54" s="152" t="str">
        <f>IF(D7_2!Уч8="","",D7_2!Уч8)</f>
        <v>Жамалбек Санжар</v>
      </c>
      <c r="M54" s="137"/>
      <c r="N54" s="137"/>
      <c r="O54" s="138"/>
      <c r="P54" s="63"/>
      <c r="Q54" s="108"/>
      <c r="R54" s="109"/>
      <c r="S54" s="55" t="str">
        <f t="shared" si="1"/>
        <v/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IF(D7_2!Уч7="","",D7_2!Уч7)</f>
        <v>Сайран Данель</v>
      </c>
      <c r="K55" s="81" t="str">
        <f t="shared" si="0"/>
        <v>-</v>
      </c>
      <c r="L55" s="153" t="str">
        <f>IF(D7_2!Уч9="","",D7_2!Уч9)</f>
        <v>Анатолий Нуржигит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IF(D7_2!Уч4="","",D7_2!Уч4)</f>
        <v>Ибадульдин Рауан+</v>
      </c>
      <c r="K56" s="73" t="str">
        <f t="shared" si="0"/>
        <v>-</v>
      </c>
      <c r="L56" s="154" t="str">
        <f>IF(D7_2!Уч1="","",D7_2!Уч1)</f>
        <v>Мустаков Батыр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>
        <v>2</v>
      </c>
      <c r="J57" s="75" t="str">
        <f>IF(D7_2!Уч5="","",D7_2!Уч5)</f>
        <v>Калжан Бахтияр+</v>
      </c>
      <c r="K57" s="76" t="str">
        <f t="shared" si="0"/>
        <v>-</v>
      </c>
      <c r="L57" s="155" t="str">
        <f>IF(D7_2!Уч3="","",D7_2!Уч3)</f>
        <v>Нурмуханов Марат+</v>
      </c>
      <c r="M57" s="134"/>
      <c r="N57" s="134"/>
      <c r="O57" s="135"/>
      <c r="P57" s="59" t="s">
        <v>38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IF(D7_2!Уч9="","",D7_2!Уч9)</f>
        <v>Анатолий Нуржигит</v>
      </c>
      <c r="K58" s="78" t="str">
        <f t="shared" si="0"/>
        <v>-</v>
      </c>
      <c r="L58" s="152" t="str">
        <f>IF(D7_2!Уч2="","",D7_2!Уч2)</f>
        <v>Ержанов Шакен+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IF(D7_2!Уч8="","",D7_2!Уч8)</f>
        <v>Жамалбек Санжар</v>
      </c>
      <c r="K59" s="81" t="str">
        <f t="shared" si="0"/>
        <v>-</v>
      </c>
      <c r="L59" s="153" t="str">
        <f>IF(D7_2!Уч6="","",D7_2!Уч6)</f>
        <v>Кадырова Дария+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IF(D7_2!Уч1="","",D7_2!Уч1)</f>
        <v>Мустаков Батыр</v>
      </c>
      <c r="K60" s="73" t="str">
        <f t="shared" si="0"/>
        <v>-</v>
      </c>
      <c r="L60" s="154" t="str">
        <f>IF(D7_2!Уч3="","",D7_2!Уч3)</f>
        <v>Нурмуханов Марат+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2</v>
      </c>
      <c r="J61" s="75" t="str">
        <f>IF(D7_2!Уч2="","",D7_2!Уч2)</f>
        <v>Ержанов Шакен+</v>
      </c>
      <c r="K61" s="76" t="str">
        <f t="shared" si="0"/>
        <v>-</v>
      </c>
      <c r="L61" s="155" t="str">
        <f>IF(D7_2!Уч5="","",D7_2!Уч5)</f>
        <v>Калжан Бахтияр+</v>
      </c>
      <c r="M61" s="134"/>
      <c r="N61" s="134"/>
      <c r="O61" s="135"/>
      <c r="P61" s="59" t="s">
        <v>35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IF(D7_2!Уч4="","",D7_2!Уч4)</f>
        <v>Ибадульдин Рауан+</v>
      </c>
      <c r="K62" s="78" t="str">
        <f t="shared" si="0"/>
        <v>-</v>
      </c>
      <c r="L62" s="152" t="str">
        <f>IF(D7_2!Уч7="","",D7_2!Уч7)</f>
        <v>Сайран Данель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IF(D7_2!Уч6="","",D7_2!Уч6)</f>
        <v>Кадырова Дария+</v>
      </c>
      <c r="K63" s="81" t="str">
        <f t="shared" si="0"/>
        <v>-</v>
      </c>
      <c r="L63" s="153" t="str">
        <f>IF(D7_2!Уч9="","",D7_2!Уч9)</f>
        <v>Анатолий Нуржигит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>
        <v>4</v>
      </c>
      <c r="J64" s="72" t="str">
        <f>IF(D7_2!Уч3="","",D7_2!Уч3)</f>
        <v>Нурмуханов Марат+</v>
      </c>
      <c r="K64" s="73" t="str">
        <f t="shared" si="0"/>
        <v>-</v>
      </c>
      <c r="L64" s="154" t="str">
        <f>IF(D7_2!Уч2="","",D7_2!Уч2)</f>
        <v>Ержанов Шакен+</v>
      </c>
      <c r="M64" s="125"/>
      <c r="N64" s="125"/>
      <c r="O64" s="126"/>
      <c r="P64" s="54" t="s">
        <v>41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2</v>
      </c>
      <c r="J65" s="75" t="str">
        <f>IF(D7_2!Уч5="","",D7_2!Уч5)</f>
        <v>Калжан Бахтияр+</v>
      </c>
      <c r="K65" s="76" t="str">
        <f t="shared" si="0"/>
        <v>-</v>
      </c>
      <c r="L65" s="155" t="str">
        <f>IF(D7_2!Уч4="","",D7_2!Уч4)</f>
        <v>Ибадульдин Рауан+</v>
      </c>
      <c r="M65" s="134"/>
      <c r="N65" s="134"/>
      <c r="O65" s="135"/>
      <c r="P65" s="59" t="s">
        <v>39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IF(D7_2!Уч7="","",D7_2!Уч7)</f>
        <v>Сайран Данель</v>
      </c>
      <c r="K66" s="78" t="str">
        <f t="shared" si="0"/>
        <v>-</v>
      </c>
      <c r="L66" s="152" t="str">
        <f>IF(D7_2!Уч6="","",D7_2!Уч6)</f>
        <v>Кадырова Дария+</v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IF(D7_2!Уч9="","",D7_2!Уч9)</f>
        <v>Анатолий Нуржигит</v>
      </c>
      <c r="K67" s="81" t="str">
        <f t="shared" si="0"/>
        <v>-</v>
      </c>
      <c r="L67" s="153" t="str">
        <f>IF(D7_2!Уч8="","",D7_2!Уч8)</f>
        <v>Жамалбек Санжар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IF(D7_2!Уч1="","",D7_2!Уч1)</f>
        <v>Мустаков Батыр</v>
      </c>
      <c r="K68" s="73" t="str">
        <f t="shared" si="0"/>
        <v>-</v>
      </c>
      <c r="L68" s="154" t="str">
        <f>IF(D7_2!Уч2="","",D7_2!Уч2)</f>
        <v>Ержанов Шакен+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>
        <v>4</v>
      </c>
      <c r="J69" s="75" t="str">
        <f>IF(D7_2!Уч3="","",D7_2!Уч3)</f>
        <v>Нурмуханов Марат+</v>
      </c>
      <c r="K69" s="76" t="str">
        <f t="shared" si="0"/>
        <v>-</v>
      </c>
      <c r="L69" s="155" t="str">
        <f>IF(D7_2!Уч4="","",D7_2!Уч4)</f>
        <v>Ибадульдин Рауан+</v>
      </c>
      <c r="M69" s="134"/>
      <c r="N69" s="134"/>
      <c r="O69" s="135"/>
      <c r="P69" s="59" t="s">
        <v>37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>
        <v>2</v>
      </c>
      <c r="J70" s="77" t="str">
        <f>IF(D7_2!Уч5="","",D7_2!Уч5)</f>
        <v>Калжан Бахтияр+</v>
      </c>
      <c r="K70" s="78" t="str">
        <f t="shared" si="0"/>
        <v>-</v>
      </c>
      <c r="L70" s="152" t="str">
        <f>IF(D7_2!Уч6="","",D7_2!Уч6)</f>
        <v>Кадырова Дария+</v>
      </c>
      <c r="M70" s="137"/>
      <c r="N70" s="137"/>
      <c r="O70" s="138"/>
      <c r="P70" s="63" t="s">
        <v>35</v>
      </c>
      <c r="Q70" s="108"/>
      <c r="R70" s="109"/>
      <c r="S70" s="55" t="str">
        <f t="shared" si="1"/>
        <v>сыграна</v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IF(D7_2!Уч7="","",D7_2!Уч7)</f>
        <v>Сайран Данель</v>
      </c>
      <c r="K71" s="81" t="str">
        <f t="shared" si="0"/>
        <v>-</v>
      </c>
      <c r="L71" s="153" t="str">
        <f>IF(D7_2!Уч8="","",D7_2!Уч8)</f>
        <v>Жамалбек Санжар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769" priority="13">
      <formula>$S$36="сыграна"</formula>
    </cfRule>
  </conditionalFormatting>
  <conditionalFormatting sqref="I37:Q37">
    <cfRule type="expression" dxfId="768" priority="15">
      <formula>$S$37="сыграна"</formula>
    </cfRule>
  </conditionalFormatting>
  <conditionalFormatting sqref="I38:Q38">
    <cfRule type="expression" dxfId="767" priority="4">
      <formula>$S$38="сыграна"</formula>
    </cfRule>
  </conditionalFormatting>
  <conditionalFormatting sqref="I39:Q39">
    <cfRule type="expression" dxfId="766" priority="5">
      <formula>$S$39="сыграна"</formula>
    </cfRule>
  </conditionalFormatting>
  <conditionalFormatting sqref="I40:Q40">
    <cfRule type="expression" dxfId="765" priority="6">
      <formula>$S$40="сыграна"</formula>
    </cfRule>
  </conditionalFormatting>
  <conditionalFormatting sqref="I41:Q41">
    <cfRule type="expression" dxfId="764" priority="7">
      <formula>$S$41="сыграна"</formula>
    </cfRule>
  </conditionalFormatting>
  <conditionalFormatting sqref="I42:Q42">
    <cfRule type="expression" dxfId="763" priority="8">
      <formula>$S$42="сыграна"</formula>
    </cfRule>
  </conditionalFormatting>
  <conditionalFormatting sqref="I43:Q43">
    <cfRule type="expression" dxfId="762" priority="9">
      <formula>$S$43="сыграна"</formula>
    </cfRule>
  </conditionalFormatting>
  <conditionalFormatting sqref="I44:Q44">
    <cfRule type="expression" dxfId="761" priority="10">
      <formula>$S$44="сыграна"</formula>
    </cfRule>
  </conditionalFormatting>
  <conditionalFormatting sqref="I45:Q45">
    <cfRule type="expression" dxfId="760" priority="11">
      <formula>$S$45="сыграна"</formula>
    </cfRule>
  </conditionalFormatting>
  <conditionalFormatting sqref="I48:Q48">
    <cfRule type="expression" dxfId="759" priority="17">
      <formula>$S$48="сыграна"</formula>
    </cfRule>
  </conditionalFormatting>
  <conditionalFormatting sqref="I49:Q49">
    <cfRule type="expression" dxfId="758" priority="18">
      <formula>$S$49="сыграна"</formula>
    </cfRule>
  </conditionalFormatting>
  <conditionalFormatting sqref="I50:Q50">
    <cfRule type="expression" dxfId="757" priority="19">
      <formula>$S$50="сыграна"</formula>
    </cfRule>
  </conditionalFormatting>
  <conditionalFormatting sqref="I51:Q51">
    <cfRule type="expression" dxfId="756" priority="20">
      <formula>$S$51="сыграна"</formula>
    </cfRule>
  </conditionalFormatting>
  <conditionalFormatting sqref="I52:Q52">
    <cfRule type="expression" dxfId="755" priority="21">
      <formula>$S$52="сыграна"</formula>
    </cfRule>
  </conditionalFormatting>
  <conditionalFormatting sqref="I53:Q53">
    <cfRule type="expression" dxfId="754" priority="22">
      <formula>$S$53="сыграна"</formula>
    </cfRule>
  </conditionalFormatting>
  <conditionalFormatting sqref="I54:Q54">
    <cfRule type="expression" dxfId="753" priority="23">
      <formula>$S$54="сыграна"</formula>
    </cfRule>
  </conditionalFormatting>
  <conditionalFormatting sqref="I55:Q55">
    <cfRule type="expression" dxfId="752" priority="24">
      <formula>$S$55="сыграна"</formula>
    </cfRule>
  </conditionalFormatting>
  <conditionalFormatting sqref="I56:Q56">
    <cfRule type="expression" dxfId="751" priority="25">
      <formula>$S$56="сыграна"</formula>
    </cfRule>
  </conditionalFormatting>
  <conditionalFormatting sqref="I62:Q62">
    <cfRule type="expression" dxfId="750" priority="2">
      <formula>$S$62="сыграна"</formula>
    </cfRule>
  </conditionalFormatting>
  <conditionalFormatting sqref="I63:Q63">
    <cfRule type="expression" dxfId="749" priority="31">
      <formula>$S$63="сыграна"</formula>
    </cfRule>
  </conditionalFormatting>
  <conditionalFormatting sqref="I64:Q64">
    <cfRule type="expression" dxfId="748" priority="32">
      <formula>$S$64="сыграна"</formula>
    </cfRule>
  </conditionalFormatting>
  <conditionalFormatting sqref="I65:Q65">
    <cfRule type="expression" dxfId="747" priority="33">
      <formula>$S$65="сыграна"</formula>
    </cfRule>
  </conditionalFormatting>
  <conditionalFormatting sqref="I66:Q66">
    <cfRule type="expression" dxfId="746" priority="34">
      <formula>$S$66="сыграна"</formula>
    </cfRule>
  </conditionalFormatting>
  <conditionalFormatting sqref="I67:Q67">
    <cfRule type="expression" dxfId="745" priority="35">
      <formula>$S$67="сыграна"</formula>
    </cfRule>
  </conditionalFormatting>
  <conditionalFormatting sqref="I68:Q68">
    <cfRule type="expression" dxfId="744" priority="36">
      <formula>$S$68="сыграна"</formula>
    </cfRule>
  </conditionalFormatting>
  <conditionalFormatting sqref="I69:Q69">
    <cfRule type="expression" dxfId="743" priority="37">
      <formula>$S$69="сыграна"</formula>
    </cfRule>
  </conditionalFormatting>
  <conditionalFormatting sqref="I70:Q70">
    <cfRule type="expression" dxfId="742" priority="38">
      <formula>$S$70="сыграна"</formula>
    </cfRule>
  </conditionalFormatting>
  <conditionalFormatting sqref="I71:Q71">
    <cfRule type="expression" dxfId="741" priority="39">
      <formula>$S$71="сыграна"</formula>
    </cfRule>
  </conditionalFormatting>
  <conditionalFormatting sqref="I36:R36 Q13:Q15 M25:M27">
    <cfRule type="expression" dxfId="740" priority="14">
      <formula>$S$36="встреча играется"</formula>
    </cfRule>
  </conditionalFormatting>
  <conditionalFormatting sqref="I37:R37 R10:R12 L28:L30">
    <cfRule type="expression" dxfId="739" priority="40">
      <formula>$S$37="встреча играется"</formula>
    </cfRule>
  </conditionalFormatting>
  <conditionalFormatting sqref="I38:R38 P16:P18 N22:N24">
    <cfRule type="expression" dxfId="738" priority="41">
      <formula>$S$38="встреча играется"</formula>
    </cfRule>
  </conditionalFormatting>
  <conditionalFormatting sqref="I39:R39 S7:S9 K31:K33">
    <cfRule type="expression" dxfId="737" priority="42">
      <formula>$S$39="встреча играется"</formula>
    </cfRule>
  </conditionalFormatting>
  <conditionalFormatting sqref="I40:R40 Q10:Q12 L25:L27">
    <cfRule type="expression" dxfId="736" priority="43">
      <formula>$S$40="встреча играется"</formula>
    </cfRule>
  </conditionalFormatting>
  <conditionalFormatting sqref="I41:R41 P13:P15 M22:M24">
    <cfRule type="expression" dxfId="735" priority="44">
      <formula>$S$41="встреча играется"</formula>
    </cfRule>
  </conditionalFormatting>
  <conditionalFormatting sqref="I42:R42 R7:R9 K28:K30">
    <cfRule type="expression" dxfId="734" priority="45">
      <formula>$S$42="встреча играется"</formula>
    </cfRule>
  </conditionalFormatting>
  <conditionalFormatting sqref="I43:R43 S19:S21 O31:O33">
    <cfRule type="expression" dxfId="733" priority="46">
      <formula>$S$43="встреча играется"</formula>
    </cfRule>
  </conditionalFormatting>
  <conditionalFormatting sqref="I44:R44 P10:P12 L22:L24">
    <cfRule type="expression" dxfId="732" priority="47">
      <formula>$S$44="встреча играется"</formula>
    </cfRule>
  </conditionalFormatting>
  <conditionalFormatting sqref="I45:R45 Q7:Q9 K25:K27">
    <cfRule type="expression" dxfId="731" priority="48">
      <formula>$S$45="встреча играется"</formula>
    </cfRule>
  </conditionalFormatting>
  <conditionalFormatting sqref="I46:R46 R19:R21 O28:O30">
    <cfRule type="expression" dxfId="730" priority="49">
      <formula>$S$46="встреча играется"</formula>
    </cfRule>
  </conditionalFormatting>
  <conditionalFormatting sqref="I46:R46">
    <cfRule type="expression" dxfId="729" priority="16">
      <formula>$S$46="сыграна"</formula>
    </cfRule>
  </conditionalFormatting>
  <conditionalFormatting sqref="I47:R47 S16:S18 N31:N33">
    <cfRule type="expression" dxfId="728" priority="50">
      <formula>$S$47="встреча играется"</formula>
    </cfRule>
  </conditionalFormatting>
  <conditionalFormatting sqref="I47:R47">
    <cfRule type="expression" dxfId="727" priority="12">
      <formula>$S$47="сыграна"</formula>
    </cfRule>
  </conditionalFormatting>
  <conditionalFormatting sqref="I48:R48 P7:P9 K22:K24">
    <cfRule type="expression" dxfId="726" priority="51">
      <formula>$S$48="встреча играется"</formula>
    </cfRule>
  </conditionalFormatting>
  <conditionalFormatting sqref="I49:R49 Q19:Q21 O25:O27">
    <cfRule type="expression" dxfId="725" priority="52">
      <formula>$S$49="встреча играется"</formula>
    </cfRule>
  </conditionalFormatting>
  <conditionalFormatting sqref="I50:R50 S13:S15 M31:M33">
    <cfRule type="expression" dxfId="724" priority="53">
      <formula>$S$50="встреча играется"</formula>
    </cfRule>
  </conditionalFormatting>
  <conditionalFormatting sqref="I51:R51 R16:R18 N28:N30">
    <cfRule type="expression" dxfId="723" priority="54">
      <formula>$S$51="встреча играется"</formula>
    </cfRule>
  </conditionalFormatting>
  <conditionalFormatting sqref="I52:R52 N10:N12 L16:L18">
    <cfRule type="expression" dxfId="722" priority="55">
      <formula>$S$52="встреча играется"</formula>
    </cfRule>
  </conditionalFormatting>
  <conditionalFormatting sqref="I53:R53 O7:O9 K19:K21">
    <cfRule type="expression" dxfId="721" priority="56">
      <formula>$S$53="встреча играется"</formula>
    </cfRule>
  </conditionalFormatting>
  <conditionalFormatting sqref="I54:R54 R13:R15 M28:M30">
    <cfRule type="expression" dxfId="720" priority="57">
      <formula>$S$54="встреча играется"</formula>
    </cfRule>
  </conditionalFormatting>
  <conditionalFormatting sqref="I55:R55 S25:S27 Q31:Q33">
    <cfRule type="expression" dxfId="719" priority="58">
      <formula>$S$55="встреча играется"</formula>
    </cfRule>
  </conditionalFormatting>
  <conditionalFormatting sqref="I56:R56 N7:N9 K16:K18">
    <cfRule type="expression" dxfId="718" priority="59">
      <formula>$S$56="встреча играется"</formula>
    </cfRule>
  </conditionalFormatting>
  <conditionalFormatting sqref="I57:R57 O13:O15 M19:M21">
    <cfRule type="expression" dxfId="717" priority="60">
      <formula>$S$57="встреча играется"</formula>
    </cfRule>
  </conditionalFormatting>
  <conditionalFormatting sqref="I57:R57">
    <cfRule type="expression" dxfId="716" priority="26">
      <formula>$S$57="сыграна"</formula>
    </cfRule>
  </conditionalFormatting>
  <conditionalFormatting sqref="I58:R58 S10:S12 L31:L33">
    <cfRule type="expression" dxfId="715" priority="61">
      <formula>$S$58="встреча играется"</formula>
    </cfRule>
  </conditionalFormatting>
  <conditionalFormatting sqref="I58:R58">
    <cfRule type="expression" dxfId="714" priority="27">
      <formula>$S$58="сыграна"</formula>
    </cfRule>
  </conditionalFormatting>
  <conditionalFormatting sqref="I59:R59 R22:R24 P28:P30">
    <cfRule type="expression" dxfId="713" priority="62">
      <formula>$S$59="встреча играется"</formula>
    </cfRule>
  </conditionalFormatting>
  <conditionalFormatting sqref="I59:R59">
    <cfRule type="expression" dxfId="712" priority="28">
      <formula>$S$59="сыграна"</formula>
    </cfRule>
  </conditionalFormatting>
  <conditionalFormatting sqref="I60:R60 M7:M9 K13:K15">
    <cfRule type="expression" dxfId="711" priority="63">
      <formula>$S$60="встреча играется"</formula>
    </cfRule>
  </conditionalFormatting>
  <conditionalFormatting sqref="I60:R60">
    <cfRule type="expression" dxfId="710" priority="29">
      <formula>$S$60="сыграна"</formula>
    </cfRule>
  </conditionalFormatting>
  <conditionalFormatting sqref="I61:R61 O10:O12 L19:L21">
    <cfRule type="expression" dxfId="709" priority="64">
      <formula>$S$61="встреча играется"</formula>
    </cfRule>
  </conditionalFormatting>
  <conditionalFormatting sqref="I61:R61">
    <cfRule type="expression" dxfId="708" priority="30">
      <formula>$S$61="сыграна"</formula>
    </cfRule>
  </conditionalFormatting>
  <conditionalFormatting sqref="I62:R62 Q16:Q18 N25:N27">
    <cfRule type="expression" dxfId="707" priority="3">
      <formula>$S$62="встреча играется"</formula>
    </cfRule>
  </conditionalFormatting>
  <conditionalFormatting sqref="I63:R63 S22:S24 P31:P33">
    <cfRule type="expression" dxfId="706" priority="65">
      <formula>$S$63="встреча играется"</formula>
    </cfRule>
  </conditionalFormatting>
  <conditionalFormatting sqref="I64:R64 M10:M12 L13:L15">
    <cfRule type="expression" dxfId="705" priority="66">
      <formula>$S$64="встреча играется"</formula>
    </cfRule>
  </conditionalFormatting>
  <conditionalFormatting sqref="I65:R65 O16:O18 N19:N21">
    <cfRule type="expression" dxfId="704" priority="67">
      <formula>$S$65="встреча играется"</formula>
    </cfRule>
  </conditionalFormatting>
  <conditionalFormatting sqref="I66:R66 Q22:Q24 P25:P27">
    <cfRule type="expression" dxfId="703" priority="68">
      <formula>$S$66="встреча играется"</formula>
    </cfRule>
  </conditionalFormatting>
  <conditionalFormatting sqref="I67:R67 S28:S30 R31:R33">
    <cfRule type="expression" dxfId="702" priority="69">
      <formula>$S$67="встреча играется"</formula>
    </cfRule>
  </conditionalFormatting>
  <conditionalFormatting sqref="I68:R68 L7:L9 K10:K12">
    <cfRule type="expression" dxfId="701" priority="70">
      <formula>$S$68="встреча играется"</formula>
    </cfRule>
  </conditionalFormatting>
  <conditionalFormatting sqref="I69:R69 N13:N15 M16:M18">
    <cfRule type="expression" dxfId="700" priority="71">
      <formula>$S$69="встреча играется"</formula>
    </cfRule>
  </conditionalFormatting>
  <conditionalFormatting sqref="I70:R70 P19:P21 O22:O24">
    <cfRule type="expression" dxfId="699" priority="72">
      <formula>$S$70="встреча играется"</formula>
    </cfRule>
  </conditionalFormatting>
  <conditionalFormatting sqref="I71:R71 R25:R27 Q28:Q30">
    <cfRule type="expression" dxfId="698" priority="73">
      <formula>$S$71="встреча играется"</formula>
    </cfRule>
  </conditionalFormatting>
  <conditionalFormatting sqref="J7 J10 J13 J16 J19 J22 J25 J28 J31">
    <cfRule type="endsWith" dxfId="697" priority="1" operator="endsWith" text="+">
      <formula>RIGHT((J7),LEN("+"))=("+")</formula>
    </cfRule>
  </conditionalFormatting>
  <dataValidations count="1">
    <dataValidation type="list" allowBlank="1" sqref="P36:P71" xr:uid="{00000000-0002-0000-3000-000000000000}">
      <formula1>D7_2!Список_счета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2" width="2.3984375" customWidth="1"/>
    <col min="3" max="3" width="3" customWidth="1"/>
    <col min="4" max="4" width="30.296875" customWidth="1"/>
    <col min="5" max="5" width="8.09765625" customWidth="1"/>
    <col min="6" max="6" width="2.69921875" customWidth="1"/>
    <col min="7" max="7" width="4.8984375" customWidth="1"/>
    <col min="8" max="8" width="6.09765625" customWidth="1"/>
    <col min="9" max="9" width="3.296875" customWidth="1"/>
    <col min="10" max="10" width="46.3984375" customWidth="1"/>
    <col min="11" max="19" width="8.69921875" customWidth="1"/>
    <col min="20" max="20" width="9.59765625" customWidth="1"/>
    <col min="21" max="21" width="11.3984375" customWidth="1"/>
    <col min="22" max="22" width="11" customWidth="1"/>
    <col min="23" max="33" width="8.69921875" customWidth="1"/>
  </cols>
  <sheetData>
    <row r="1" spans="1:33" ht="20.25" customHeight="1">
      <c r="A1" s="1"/>
      <c r="B1" s="1"/>
      <c r="C1" s="2"/>
      <c r="D1" s="139" t="s">
        <v>222</v>
      </c>
      <c r="E1" s="116"/>
      <c r="F1" s="116"/>
      <c r="G1" s="116"/>
      <c r="H1" s="116"/>
      <c r="I1" s="116"/>
      <c r="J1" s="116"/>
      <c r="K1" s="3" t="s">
        <v>223</v>
      </c>
      <c r="L1" s="151"/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0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>
      <c r="A5" s="1"/>
      <c r="B5" s="1"/>
      <c r="C5" s="7">
        <f>IF(COUNTIF(D7:D15,"")&gt;0,1,0)</f>
        <v>0</v>
      </c>
      <c r="D5" s="1"/>
      <c r="E5" s="7">
        <f>IF((COUNTIF(L36:R71,"&gt;""")+COUNTIF(U7:V33,"&gt;"""))&gt;0,1,0)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6" t="s">
        <v>17</v>
      </c>
      <c r="S6" s="18" t="s">
        <v>224</v>
      </c>
      <c r="T6" s="19" t="s">
        <v>18</v>
      </c>
      <c r="U6" s="16" t="s">
        <v>19</v>
      </c>
      <c r="V6" s="20" t="s">
        <v>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554</v>
      </c>
      <c r="E7" s="23"/>
      <c r="F7" s="69"/>
      <c r="G7" s="118">
        <v>1</v>
      </c>
      <c r="H7" s="112"/>
      <c r="I7" s="112"/>
      <c r="J7" s="115" t="s">
        <v>554</v>
      </c>
      <c r="K7" s="144"/>
      <c r="L7" s="24" t="str">
        <f>IF(LEFT(P68,1)="L",0,(IF(P68="","",(IF(LEFT(P68,1)&gt;RIGHT(P68,1),2,1)))))</f>
        <v/>
      </c>
      <c r="M7" s="24" t="str">
        <f>IF(LEFT(P60,1)="L",0,(IF(P60="","",(IF(LEFT(P60,1)&gt;RIGHT(P60,1),2,1)))))</f>
        <v/>
      </c>
      <c r="N7" s="24" t="str">
        <f>IF(RIGHT(P56,1)="L",0,(IF(P56="","",(IF(RIGHT(P56,1)&gt;LEFT(P56,1),2,1)))))</f>
        <v/>
      </c>
      <c r="O7" s="25" t="str">
        <f>IF(LEFT(P53,1)="L",0,(IF(P53="","",(IF(LEFT(P53,1)&gt;RIGHT(P53,1),2,1)))))</f>
        <v/>
      </c>
      <c r="P7" s="24" t="str">
        <f>IF(RIGHT(P48,1)="L",0,(IF(P48="","",(IF(RIGHT(P48,1)&gt;LEFT(P48,1),2,1)))))</f>
        <v/>
      </c>
      <c r="Q7" s="24" t="str">
        <f>IF(LEFT(P45,1)="L",0,(IF(P45="","",(IF(LEFT(P45,1)&gt;RIGHT(P45,1),2,1)))))</f>
        <v/>
      </c>
      <c r="R7" s="24" t="str">
        <f>IF(RIGHT(P42,1)="L",0,(IF(P42="","",(IF(RIGHT(P42,1)&gt;LEFT(P42,1),2,1)))))</f>
        <v/>
      </c>
      <c r="S7" s="26" t="str">
        <f>IF(LEFT(P39,1)="L",0,(IF(P39="","",(IF(LEFT(P39,1)&gt;RIGHT(P39,1),2,1)))))</f>
        <v/>
      </c>
      <c r="T7" s="90">
        <f>IF((AND(COUNTIF(J7:J33,"&gt;""")&gt;2,COUNTIF(P36:P71,"&gt;""")&gt;0)),SUM(K7,L7,M7,N7,O7,P7,Q7,R7,S7),"")</f>
        <v>0</v>
      </c>
      <c r="U7" s="150"/>
      <c r="V7" s="96" t="s">
        <v>15</v>
      </c>
      <c r="W7" s="7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555</v>
      </c>
      <c r="E8" s="23"/>
      <c r="F8" s="69"/>
      <c r="G8" s="119"/>
      <c r="H8" s="113"/>
      <c r="I8" s="113"/>
      <c r="J8" s="116"/>
      <c r="K8" s="119"/>
      <c r="L8" s="28" t="str">
        <f>IF(LEFT(P68,1)="W",$M$4&amp;":0(W)",IF(LEFT(P68,1)="L","0:"&amp;$M$4&amp;"(L)",IF(P68="","",P68)))</f>
        <v/>
      </c>
      <c r="M8" s="28" t="str">
        <f>IF(LEFT(P60,1)="W",$M$4&amp;":0(W)",IF(LEFT(P60,1)="L","0:"&amp;$M$4&amp;"(L)",IF(P60="","",P60)))</f>
        <v/>
      </c>
      <c r="N8" s="28" t="str">
        <f>IF(RIGHT(P56,1)="W",$M$4&amp;":0(W)",IF(RIGHT(P56,1)="L","0:"&amp;$M$4&amp;"(L)",IF(P56="","",RIGHT(P56,1)&amp;":"&amp;LEFT(P56,1))))</f>
        <v/>
      </c>
      <c r="O8" s="36" t="str">
        <f>IF(LEFT(P53,1)="W",$M$4&amp;":0(W)",IF(LEFT(P53,1)="L","0:"&amp;$M$4&amp;"(L)",IF(P53="","",P53)))</f>
        <v/>
      </c>
      <c r="P8" s="28" t="str">
        <f>IF(RIGHT(P48,1)="W",$M$4&amp;":0(W)",IF(RIGHT(P48,1)="L","0:"&amp;$M$4&amp;"(L)",IF(P48="","",RIGHT(P48,1)&amp;":"&amp;LEFT(P48,1))))</f>
        <v/>
      </c>
      <c r="Q8" s="28" t="str">
        <f>IF(LEFT(P45,1)="W",$M$4&amp;":0(W)",IF(LEFT(P45,1)="L","0:"&amp;$M$4&amp;"(L)",IF(P45="","",P45)))</f>
        <v/>
      </c>
      <c r="R8" s="28" t="str">
        <f>IF(RIGHT(P42,1)="W",$M$4&amp;":0(W)",IF(RIGHT(P42,1)="L","0:"&amp;$M$4&amp;"(L)",IF(P42="","",RIGHT(P42,1)&amp;":"&amp;LEFT(P42,1))))</f>
        <v/>
      </c>
      <c r="S8" s="30" t="str">
        <f>IF(LEFT(P39,1)="W",$M$4&amp;":0(W)",IF(LEFT(P39,1)="L","0:"&amp;$M$4&amp;"(L)",IF(P39="","",P39)))</f>
        <v/>
      </c>
      <c r="T8" s="91"/>
      <c r="U8" s="94"/>
      <c r="V8" s="97"/>
      <c r="W8" s="7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556</v>
      </c>
      <c r="E9" s="23"/>
      <c r="F9" s="69"/>
      <c r="G9" s="120"/>
      <c r="H9" s="114"/>
      <c r="I9" s="114"/>
      <c r="J9" s="117"/>
      <c r="K9" s="120"/>
      <c r="L9" s="31" t="str">
        <f>IF(P68="","",IF(Q68="","",Q68))</f>
        <v/>
      </c>
      <c r="M9" s="31" t="str">
        <f>IF(P60="","",IF(Q60="","",Q60))</f>
        <v/>
      </c>
      <c r="N9" s="31" t="str">
        <f>IF(P56="","",IF(Q56="","",REPLACE(SUBSTITUTE(SUBSTITUTE(SUBSTITUTE(SUBSTITUTE(","&amp;Q56,",-","#"),",","-"),"#",","),"-",",-"),1,1,"")))</f>
        <v/>
      </c>
      <c r="O9" s="32" t="str">
        <f>IF(P53="","",IF(Q53="","",Q53))</f>
        <v/>
      </c>
      <c r="P9" s="31" t="str">
        <f>IF(P48="","",IF(Q48="","",REPLACE(SUBSTITUTE(SUBSTITUTE(SUBSTITUTE(SUBSTITUTE(","&amp;Q48,",-","#"),",","-"),"#",","),"-",",-"),1,1,"")))</f>
        <v/>
      </c>
      <c r="Q9" s="31" t="str">
        <f>IF(P45="","",IF(Q45="","",Q45))</f>
        <v/>
      </c>
      <c r="R9" s="31" t="str">
        <f>IF(P42="","",IF(Q42="","",REPLACE(SUBSTITUTE(SUBSTITUTE(SUBSTITUTE(SUBSTITUTE(","&amp;Q42,",-","#"),",","-"),"#",","),"-",",-"),1,1,"")))</f>
        <v/>
      </c>
      <c r="S9" s="33" t="str">
        <f>IF(P39="","",IF(Q39="","",Q39))</f>
        <v/>
      </c>
      <c r="T9" s="92"/>
      <c r="U9" s="95"/>
      <c r="V9" s="98"/>
      <c r="W9" s="7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557</v>
      </c>
      <c r="E10" s="23"/>
      <c r="F10" s="69"/>
      <c r="G10" s="118">
        <v>2</v>
      </c>
      <c r="H10" s="112"/>
      <c r="I10" s="112"/>
      <c r="J10" s="115" t="s">
        <v>558</v>
      </c>
      <c r="K10" s="34" t="str">
        <f>IF(RIGHT(P68,1)="L",0,(IF(P68="","",(IF(RIGHT(P68,1)&gt;LEFT(P68,1),2,1)))))</f>
        <v/>
      </c>
      <c r="L10" s="145"/>
      <c r="M10" s="24">
        <f>IF(RIGHT(P64,1)="L",0,(IF(P64="","",(IF(RIGHT(P64,1)&gt;LEFT(P64,1),2,1)))))</f>
        <v>2</v>
      </c>
      <c r="N10" s="24">
        <f>IF(LEFT(P52,1)="L",0,(IF(P52="","",(IF(LEFT(P52,1)&gt;RIGHT(P52,1),2,1)))))</f>
        <v>1</v>
      </c>
      <c r="O10" s="25">
        <f>IF(LEFT(P61,1)="L",0,(IF(P61="","",(IF(LEFT(P61,1)&gt;RIGHT(P61,1),2,1)))))</f>
        <v>2</v>
      </c>
      <c r="P10" s="24" t="str">
        <f>IF(LEFT(P44,1)="L",0,(IF(P44="","",(IF(LEFT(P44,1)&gt;RIGHT(P44,1),2,1)))))</f>
        <v/>
      </c>
      <c r="Q10" s="24" t="str">
        <f>IF(RIGHT(P40,1)="L",0,(IF(P40="","",(IF(RIGHT(P40,1)&gt;LEFT(P40,1),2,1)))))</f>
        <v/>
      </c>
      <c r="R10" s="24">
        <f>IF(LEFT(P37,1)="L",0,(IF(P37="","",(IF(LEFT(P37,1)&gt;RIGHT(P37,1),2,1)))))</f>
        <v>1</v>
      </c>
      <c r="S10" s="26" t="str">
        <f>IF(RIGHT(P58,1)="L",0,(IF(P58="","",(IF(RIGHT(P58,1)&gt;LEFT(P58,1),2,1)))))</f>
        <v/>
      </c>
      <c r="T10" s="90">
        <f>IF((AND(COUNTIF(J7:J33,"&gt;""")&gt;2,COUNTIF(P36:P71,"&gt;""")&gt;0)),SUM(K10,L10,M10,N10,O10,P10,Q10,R10,S10),"")</f>
        <v>6</v>
      </c>
      <c r="U10" s="150"/>
      <c r="V10" s="96" t="s">
        <v>12</v>
      </c>
      <c r="W10" s="7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559</v>
      </c>
      <c r="E11" s="23"/>
      <c r="F11" s="69"/>
      <c r="G11" s="119"/>
      <c r="H11" s="113"/>
      <c r="I11" s="113"/>
      <c r="J11" s="116"/>
      <c r="K11" s="35" t="str">
        <f>IF(RIGHT(P68,1)="W",$M$4&amp;":0(W)",IF(RIGHT(P68,1)="L","0:"&amp;$M$4&amp;"(L)",IF(P68="","",RIGHT(P68,1)&amp;":"&amp;LEFT(P68,1))))</f>
        <v/>
      </c>
      <c r="L11" s="94"/>
      <c r="M11" s="28" t="str">
        <f>IF(RIGHT(P64,1)="W",$M$4&amp;":0(W)",IF(RIGHT(P64,1)="L","0:"&amp;$M$4&amp;"(L)",IF(P64="","",RIGHT(P64,1)&amp;":"&amp;LEFT(P64,1))))</f>
        <v>3:0(W)</v>
      </c>
      <c r="N11" s="27" t="str">
        <f>IF(LEFT(P52,1)="W",$M$4&amp;":0(W)",IF(LEFT(P52,1)="L","0:"&amp;$M$4&amp;"(L)",IF(P52="","",P52)))</f>
        <v>2:3</v>
      </c>
      <c r="O11" s="29" t="str">
        <f>IF(LEFT(P61,1)="W",$M$4&amp;":0(W)",IF(LEFT(P61,1)="L","0:"&amp;$M$4&amp;"(L)",IF(P61="","",P61)))</f>
        <v>3:2</v>
      </c>
      <c r="P11" s="28" t="str">
        <f>IF(LEFT(P44,1)="W",$M$4&amp;":0(W)",IF(LEFT(P44,1)="L","0:"&amp;$M$4&amp;"(L)",IF(P44="","",P44)))</f>
        <v/>
      </c>
      <c r="Q11" s="28" t="str">
        <f>IF(RIGHT(P40,1)="W",$M$4&amp;":0(W)",IF(RIGHT(P40,1)="L","0:"&amp;$M$4&amp;"(L)",IF(P40="","",RIGHT(P40,1)&amp;":"&amp;LEFT(P40,1))))</f>
        <v/>
      </c>
      <c r="R11" s="27" t="str">
        <f>IF(LEFT(P37,1)="W",$M$4&amp;":0(W)",IF(LEFT(P37,1)="L","0:"&amp;$M$4&amp;"(L)",IF(P37="","",P37)))</f>
        <v>2:3</v>
      </c>
      <c r="S11" s="30" t="str">
        <f>IF(RIGHT(P58,1)="W",$M$4&amp;":0(W)",IF(RIGHT(P58,1)="L","0:"&amp;$M$4&amp;"(L)",IF(P58="","",RIGHT(P58,1)&amp;":"&amp;LEFT(P58,1))))</f>
        <v/>
      </c>
      <c r="T11" s="91"/>
      <c r="U11" s="94"/>
      <c r="V11" s="97"/>
      <c r="W11" s="70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68" t="s">
        <v>560</v>
      </c>
      <c r="E12" s="23"/>
      <c r="F12" s="69"/>
      <c r="G12" s="120"/>
      <c r="H12" s="114"/>
      <c r="I12" s="114"/>
      <c r="J12" s="117"/>
      <c r="K12" s="38" t="str">
        <f>IF(P68="","",IF(Q68="","",REPLACE(SUBSTITUTE(SUBSTITUTE(SUBSTITUTE(SUBSTITUTE(","&amp;Q68,",-","#"),",","-"),"#",","),"-",",-"),1,1,"")))</f>
        <v/>
      </c>
      <c r="L12" s="95"/>
      <c r="M12" s="31" t="str">
        <f>IF(P64="","",IF(Q64="","",REPLACE(SUBSTITUTE(SUBSTITUTE(SUBSTITUTE(SUBSTITUTE(","&amp;Q64,",-","#"),",","-"),"#",","),"-",",-"),1,1,"")))</f>
        <v/>
      </c>
      <c r="N12" s="31" t="str">
        <f>IF(P52="","",IF(Q52="","",Q52))</f>
        <v/>
      </c>
      <c r="O12" s="32" t="str">
        <f>IF(P61="","",IF(Q61="","",Q61))</f>
        <v/>
      </c>
      <c r="P12" s="31" t="str">
        <f>IF(P44="","",IF(Q44="","",Q44))</f>
        <v/>
      </c>
      <c r="Q12" s="31" t="str">
        <f>IF(P40="","",IF(Q40="","",REPLACE(SUBSTITUTE(SUBSTITUTE(SUBSTITUTE(SUBSTITUTE(","&amp;Q40,",-","#"),",","-"),"#",","),"-",",-"),1,1,"")))</f>
        <v/>
      </c>
      <c r="R12" s="31" t="str">
        <f>IF(P37="","",IF(Q37="","",Q37))</f>
        <v/>
      </c>
      <c r="S12" s="33" t="str">
        <f>IF(P58="","",IF(Q58="","",REPLACE(SUBSTITUTE(SUBSTITUTE(SUBSTITUTE(SUBSTITUTE(","&amp;Q58,",-","#"),",","-"),"#",","),"-",",-"),1,1,"")))</f>
        <v/>
      </c>
      <c r="T12" s="92"/>
      <c r="U12" s="95"/>
      <c r="V12" s="98"/>
      <c r="W12" s="70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561</v>
      </c>
      <c r="E13" s="23"/>
      <c r="F13" s="69"/>
      <c r="G13" s="118">
        <v>3</v>
      </c>
      <c r="H13" s="112"/>
      <c r="I13" s="112"/>
      <c r="J13" s="115" t="s">
        <v>562</v>
      </c>
      <c r="K13" s="34" t="str">
        <f>IF(RIGHT(P60,1)="L",0,(IF(P60="","",(IF(RIGHT(P60,1)&gt;LEFT(P60,1),2,1)))))</f>
        <v/>
      </c>
      <c r="L13" s="24">
        <f>IF(LEFT(P64,1)="L",0,(IF(P64="","",(IF(LEFT(P64,1)&gt;RIGHT(P64,1),2,1)))))</f>
        <v>0</v>
      </c>
      <c r="M13" s="145"/>
      <c r="N13" s="24">
        <f>IF(LEFT(P69,1)="L",0,(IF(P69="","",(IF(LEFT(P69,1)&gt;RIGHT(P69,1),2,1)))))</f>
        <v>0</v>
      </c>
      <c r="O13" s="25">
        <f>IF(RIGHT(P57,1)="L",0,(IF(P57="","",(IF(RIGHT(P57,1)&gt;LEFT(P57,1),2,1)))))</f>
        <v>0</v>
      </c>
      <c r="P13" s="24" t="str">
        <f>IF(RIGHT(P41,1)="L",0,(IF(P41="","",(IF(RIGHT(P41,1)&gt;LEFT(P41,1),2,1)))))</f>
        <v/>
      </c>
      <c r="Q13" s="24" t="str">
        <f>IF(LEFT(P36,1)="L",0,(IF(P36="","",(IF(LEFT(P36,1)&gt;RIGHT(P36,1),2,1)))))</f>
        <v/>
      </c>
      <c r="R13" s="24">
        <f>IF(LEFT(P54,1)="L",0,(IF(P54="","",(IF(LEFT(P54,1)&gt;RIGHT(P54,1),2,1)))))</f>
        <v>1</v>
      </c>
      <c r="S13" s="26" t="str">
        <f>IF(RIGHT(P50,1)="L",0,(IF(P50="","",(IF(RIGHT(P50,1)&gt;LEFT(P50,1),2,1)))))</f>
        <v/>
      </c>
      <c r="T13" s="90">
        <f>IF((AND(COUNTIF(J7:J33,"&gt;""")&gt;2,COUNTIF(P36:P71,"&gt;""")&gt;0)),SUM(K13,L13,M13,N13,O13,P13,Q13,R13,S13),"")</f>
        <v>1</v>
      </c>
      <c r="U13" s="150"/>
      <c r="V13" s="96" t="s">
        <v>14</v>
      </c>
      <c r="W13" s="70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563</v>
      </c>
      <c r="E14" s="23"/>
      <c r="F14" s="69"/>
      <c r="G14" s="119"/>
      <c r="H14" s="113"/>
      <c r="I14" s="113"/>
      <c r="J14" s="116"/>
      <c r="K14" s="35" t="str">
        <f>IF(RIGHT(P60,1)="W",$M$4&amp;":0(W)",IF(RIGHT(P60,1)="L","0:"&amp;$M$4&amp;"(L)",IF(P60="","",RIGHT(P60,1)&amp;":"&amp;LEFT(P60,1))))</f>
        <v/>
      </c>
      <c r="L14" s="28" t="str">
        <f>IF(LEFT(P64,1)="W",$M$4&amp;":0(W)",IF(LEFT(P64,1)="L","0:"&amp;$M$4&amp;"(L)",IF(P64="","",P64)))</f>
        <v>0:3(L)</v>
      </c>
      <c r="M14" s="94"/>
      <c r="N14" s="28" t="str">
        <f>IF(LEFT(P69,1)="W",$M$4&amp;":0(W)",IF(LEFT(P69,1)="L","0:"&amp;$M$4&amp;"(L)",IF(P69="","",P69)))</f>
        <v>0:3(L)</v>
      </c>
      <c r="O14" s="36" t="str">
        <f>IF(RIGHT(P57,1)="W",$M$4&amp;":0(W)",IF(RIGHT(P57,1)="L","0:"&amp;$M$4&amp;"(L)",IF(P57="","",RIGHT(P57,1)&amp;":"&amp;LEFT(P57,1))))</f>
        <v>0:3(L)</v>
      </c>
      <c r="P14" s="28" t="str">
        <f>IF(RIGHT(P41,1)="W",$M$4&amp;":0(W)",IF(RIGHT(P41,1)="L","0:"&amp;$M$4&amp;"(L)",IF(P41="","",RIGHT(P41,1)&amp;":"&amp;LEFT(P41,1))))</f>
        <v/>
      </c>
      <c r="Q14" s="28" t="str">
        <f>IF(LEFT(P36,1)="W",$M$4&amp;":0(W)",IF(LEFT(P36,1)="L","0:"&amp;$M$4&amp;"(L)",IF(P36="","",P36)))</f>
        <v/>
      </c>
      <c r="R14" s="27" t="str">
        <f>IF(LEFT(P54,1)="W",$M$4&amp;":0(W)",IF(LEFT(P54,1)="L","0:"&amp;$M$4&amp;"(L)",IF(P54="","",P54)))</f>
        <v>1:3</v>
      </c>
      <c r="S14" s="30" t="str">
        <f>IF(RIGHT(P50,1)="W",$M$4&amp;":0(W)",IF(RIGHT(P50,1)="L","0:"&amp;$M$4&amp;"(L)",IF(P50="","",RIGHT(P50,1)&amp;":"&amp;LEFT(P50,1))))</f>
        <v/>
      </c>
      <c r="T14" s="91"/>
      <c r="U14" s="94"/>
      <c r="V14" s="97"/>
      <c r="W14" s="70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1"/>
      <c r="B15" s="1"/>
      <c r="C15" s="21">
        <v>9</v>
      </c>
      <c r="D15" s="22" t="s">
        <v>564</v>
      </c>
      <c r="E15" s="23"/>
      <c r="F15" s="69"/>
      <c r="G15" s="120"/>
      <c r="H15" s="114"/>
      <c r="I15" s="114"/>
      <c r="J15" s="117"/>
      <c r="K15" s="38" t="str">
        <f>IF(P60="","",IF(Q60="","",REPLACE(SUBSTITUTE(SUBSTITUTE(SUBSTITUTE(SUBSTITUTE(","&amp;Q60,",-","#"),",","-"),"#",","),"-",",-"),1,1,"")))</f>
        <v/>
      </c>
      <c r="L15" s="31" t="str">
        <f>IF(P64="","",IF(Q64="","",Q64))</f>
        <v/>
      </c>
      <c r="M15" s="95"/>
      <c r="N15" s="31" t="str">
        <f>IF(P69="","",IF(Q69="","",Q69))</f>
        <v/>
      </c>
      <c r="O15" s="32" t="str">
        <f>IF(P57="","",IF(Q57="","",REPLACE(SUBSTITUTE(SUBSTITUTE(SUBSTITUTE(SUBSTITUTE(","&amp;Q57,",-","#"),",","-"),"#",","),"-",",-"),1,1,"")))</f>
        <v/>
      </c>
      <c r="P15" s="31" t="str">
        <f>IF(P41="","",IF(Q41="","",REPLACE(SUBSTITUTE(SUBSTITUTE(SUBSTITUTE(SUBSTITUTE(","&amp;Q41,",-","#"),",","-"),"#",","),"-",",-"),1,1,"")))</f>
        <v/>
      </c>
      <c r="Q15" s="31" t="str">
        <f>IF(P36="","",IF(Q36="","",Q36))</f>
        <v/>
      </c>
      <c r="R15" s="31" t="str">
        <f>IF(P54="","",IF(Q54="","",Q54))</f>
        <v/>
      </c>
      <c r="S15" s="33" t="str">
        <f>IF(P50="","",IF(Q50="","",REPLACE(SUBSTITUTE(SUBSTITUTE(SUBSTITUTE(SUBSTITUTE(","&amp;Q50,",-","#"),",","-"),"#",","),"-",",-"),1,1,"")))</f>
        <v/>
      </c>
      <c r="T15" s="92"/>
      <c r="U15" s="95"/>
      <c r="V15" s="98"/>
      <c r="W15" s="70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1"/>
      <c r="B16" s="1"/>
      <c r="C16" s="1"/>
      <c r="D16" s="1"/>
      <c r="E16" s="1"/>
      <c r="F16" s="69"/>
      <c r="G16" s="118">
        <v>4</v>
      </c>
      <c r="H16" s="112"/>
      <c r="I16" s="112"/>
      <c r="J16" s="115" t="s">
        <v>565</v>
      </c>
      <c r="K16" s="34" t="str">
        <f>IF(LEFT(P56,1)="L",0,(IF(P56="","",(IF(LEFT(P56,1)&gt;RIGHT(P56,1),2,1)))))</f>
        <v/>
      </c>
      <c r="L16" s="24">
        <f>IF(RIGHT(P52,1)="L",0,(IF(P52="","",(IF(RIGHT(P52,1)&gt;LEFT(P52,1),2,1)))))</f>
        <v>2</v>
      </c>
      <c r="M16" s="24">
        <f>IF(RIGHT(P69,1)="L",0,(IF(P69="","",(IF(RIGHT(P69,1)&gt;LEFT(P69,1),2,1)))))</f>
        <v>2</v>
      </c>
      <c r="N16" s="145"/>
      <c r="O16" s="25">
        <f>IF(RIGHT(P65,1)="L",0,(IF(P65="","",(IF(RIGHT(P65,1)&gt;LEFT(P65,1),2,1)))))</f>
        <v>2</v>
      </c>
      <c r="P16" s="24" t="str">
        <f>IF(LEFT(P38,1)="L",0,(IF(P38="","",(IF(LEFT(P38,1)&gt;RIGHT(P38,1),2,1)))))</f>
        <v/>
      </c>
      <c r="Q16" s="24" t="str">
        <f>IF(LEFT(P62,1)="L",0,(IF(P62="","",(IF(LEFT(P62,1)&gt;RIGHT(P62,1),2,1)))))</f>
        <v/>
      </c>
      <c r="R16" s="24">
        <f>IF(RIGHT(P51,1)="L",0,(IF(P51="","",(IF(RIGHT(P51,1)&gt;LEFT(P51,1),2,1)))))</f>
        <v>2</v>
      </c>
      <c r="S16" s="26" t="str">
        <f>IF(LEFT(P47,1)="L",0,(IF(P47="","",(IF(LEFT(P47,1)&gt;RIGHT(P47,1),2,1)))))</f>
        <v/>
      </c>
      <c r="T16" s="90">
        <f>IF((AND(COUNTIF(J7:J33,"&gt;""")&gt;2,COUNTIF(P36:P71,"&gt;""")&gt;0)),SUM(K16,L16,M16,N16,O16,P16,Q16,R16,S16),"")</f>
        <v>8</v>
      </c>
      <c r="U16" s="150"/>
      <c r="V16" s="96" t="s">
        <v>10</v>
      </c>
      <c r="W16" s="70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1"/>
      <c r="B17" s="1"/>
      <c r="C17" s="1"/>
      <c r="D17" s="1"/>
      <c r="E17" s="1"/>
      <c r="F17" s="69"/>
      <c r="G17" s="119"/>
      <c r="H17" s="113"/>
      <c r="I17" s="113"/>
      <c r="J17" s="116"/>
      <c r="K17" s="35" t="str">
        <f>IF(LEFT(P56,1)="W",$M$4&amp;":0(W)",IF(LEFT(P56,1)="L","0:"&amp;$M$4&amp;"(L)",IF(P56="","",P56)))</f>
        <v/>
      </c>
      <c r="L17" s="28" t="str">
        <f>IF(RIGHT(P52,1)="W",$M$4&amp;":0(W)",IF(RIGHT(P52,1)="L","0:"&amp;$M$4&amp;"(L)",IF(P52="","",RIGHT(P52,1)&amp;":"&amp;LEFT(P52,1))))</f>
        <v>3:2</v>
      </c>
      <c r="M17" s="28" t="str">
        <f>IF(RIGHT(P69,1)="W",$M$4&amp;":0(W)",IF(RIGHT(P69,1)="L","0:"&amp;$M$4&amp;"(L)",IF(P69="","",RIGHT(P69,1)&amp;":"&amp;LEFT(P69,1))))</f>
        <v>3:0(W)</v>
      </c>
      <c r="N17" s="94"/>
      <c r="O17" s="36" t="str">
        <f>IF(RIGHT(P65,1)="W",$M$4&amp;":0(W)",IF(RIGHT(P65,1)="L","0:"&amp;$M$4&amp;"(L)",IF(P65="","",RIGHT(P65,1)&amp;":"&amp;LEFT(P65,1))))</f>
        <v>3:0</v>
      </c>
      <c r="P17" s="28" t="str">
        <f>IF(LEFT(P38,1)="W",$M$4&amp;":0(W)",IF(LEFT(P38,1)="L","0:"&amp;$M$4&amp;"(L)",IF(P38="","",P38)))</f>
        <v/>
      </c>
      <c r="Q17" s="28" t="str">
        <f>IF(LEFT(P62,1)="W",$M$4&amp;":0(W)",IF(LEFT(P62,1)="L","0:"&amp;$M$4&amp;"(L)",IF(P62="","",P62)))</f>
        <v/>
      </c>
      <c r="R17" s="28" t="str">
        <f>IF(RIGHT(P51,1)="W",$M$4&amp;":0(W)",IF(RIGHT(P51,1)="L","0:"&amp;$M$4&amp;"(L)",IF(P51="","",RIGHT(P51,1)&amp;":"&amp;LEFT(P51,1))))</f>
        <v>3:1</v>
      </c>
      <c r="S17" s="30" t="str">
        <f>IF(LEFT(P47,1)="W",$M$4&amp;":0(W)",IF(LEFT(P47,1)="L","0:"&amp;$M$4&amp;"(L)",IF(P47="","",P47)))</f>
        <v/>
      </c>
      <c r="T17" s="91"/>
      <c r="U17" s="94"/>
      <c r="V17" s="97"/>
      <c r="W17" s="70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1"/>
      <c r="B18" s="1"/>
      <c r="C18" s="1"/>
      <c r="D18" s="1"/>
      <c r="E18" s="1"/>
      <c r="F18" s="69"/>
      <c r="G18" s="120"/>
      <c r="H18" s="114"/>
      <c r="I18" s="114"/>
      <c r="J18" s="117"/>
      <c r="K18" s="38" t="str">
        <f>IF(P56="","",IF(Q56="","",Q56))</f>
        <v/>
      </c>
      <c r="L18" s="31" t="str">
        <f>IF(P52="","",IF(Q52="","",REPLACE(SUBSTITUTE(SUBSTITUTE(SUBSTITUTE(SUBSTITUTE(","&amp;Q52,",-","#"),",","-"),"#",","),"-",",-"),1,1,"")))</f>
        <v/>
      </c>
      <c r="M18" s="31" t="str">
        <f>IF(P69="","",IF(Q69="","",REPLACE(SUBSTITUTE(SUBSTITUTE(SUBSTITUTE(SUBSTITUTE(","&amp;Q69,",-","#"),",","-"),"#",","),"-",",-"),1,1,"")))</f>
        <v/>
      </c>
      <c r="N18" s="95"/>
      <c r="O18" s="32" t="str">
        <f>IF(P65="","",IF(Q65="","",REPLACE(SUBSTITUTE(SUBSTITUTE(SUBSTITUTE(SUBSTITUTE(","&amp;Q65,",-","#"),",","-"),"#",","),"-",",-"),1,1,"")))</f>
        <v/>
      </c>
      <c r="P18" s="31" t="str">
        <f>IF(P38="","",IF(Q38="","",Q38))</f>
        <v/>
      </c>
      <c r="Q18" s="31" t="str">
        <f>IF(P62="","",IF(Q62="","",Q62))</f>
        <v/>
      </c>
      <c r="R18" s="31" t="str">
        <f>IF(P51="","",IF(Q51="","",REPLACE(SUBSTITUTE(SUBSTITUTE(SUBSTITUTE(SUBSTITUTE(","&amp;Q51,",-","#"),",","-"),"#",","),"-",",-"),1,1,"")))</f>
        <v/>
      </c>
      <c r="S18" s="33" t="str">
        <f>IF(P47="","",IF(Q47="","",Q47))</f>
        <v/>
      </c>
      <c r="T18" s="92"/>
      <c r="U18" s="95"/>
      <c r="V18" s="98"/>
      <c r="W18" s="70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1"/>
      <c r="B19" s="1"/>
      <c r="C19" s="1"/>
      <c r="D19" s="1"/>
      <c r="E19" s="1"/>
      <c r="F19" s="69"/>
      <c r="G19" s="118">
        <v>5</v>
      </c>
      <c r="H19" s="112"/>
      <c r="I19" s="112"/>
      <c r="J19" s="115" t="s">
        <v>566</v>
      </c>
      <c r="K19" s="34" t="str">
        <f>IF(RIGHT(P53,1)="L",0,(IF(P53="","",(IF(RIGHT(P53,1)&gt;LEFT(P53,1),2,1)))))</f>
        <v/>
      </c>
      <c r="L19" s="24">
        <f>IF(RIGHT(P61,1)="L",0,(IF(P61="","",(IF(RIGHT(P61,1)&gt;LEFT(P61,1),2,1)))))</f>
        <v>1</v>
      </c>
      <c r="M19" s="24">
        <f>IF(LEFT(P57,1)="L",0,(IF(P57="","",(IF(LEFT(P57,1)&gt;RIGHT(P57,1),2,1)))))</f>
        <v>2</v>
      </c>
      <c r="N19" s="24">
        <f>IF(LEFT(P65,1)="L",0,(IF(P65="","",(IF(LEFT(P65,1)&gt;RIGHT(P65,1),2,1)))))</f>
        <v>1</v>
      </c>
      <c r="O19" s="146"/>
      <c r="P19" s="24" t="str">
        <f>IF(LEFT(P70,1)="L",0,(IF(P70="","",(IF(LEFT(P70,1)&gt;RIGHT(P70,1),2,1)))))</f>
        <v/>
      </c>
      <c r="Q19" s="24" t="str">
        <f>IF(RIGHT(P49,1)="L",0,(IF(P49="","",(IF(RIGHT(P49,1)&gt;LEFT(P49,1),2,1)))))</f>
        <v/>
      </c>
      <c r="R19" s="24">
        <f>IF(LEFT(P46,1)="L",0,(IF(P46="","",(IF(LEFT(P46,1)&gt;RIGHT(P46,1),2,1)))))</f>
        <v>1</v>
      </c>
      <c r="S19" s="26" t="str">
        <f>IF(RIGHT(P43,1)="L",0,(IF(P43="","",(IF(RIGHT(P43,1)&gt;LEFT(P43,1),2,1)))))</f>
        <v/>
      </c>
      <c r="T19" s="90">
        <f>IF((AND(COUNTIF(J7:J33,"&gt;""")&gt;2,COUNTIF(P36:P71,"&gt;""")&gt;0)),SUM(K19,L19,M19,N19,O19,P19,Q19,R19,S19),"")</f>
        <v>5</v>
      </c>
      <c r="U19" s="150"/>
      <c r="V19" s="96" t="s">
        <v>13</v>
      </c>
      <c r="W19" s="70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1"/>
      <c r="B20" s="1"/>
      <c r="C20" s="1"/>
      <c r="D20" s="1"/>
      <c r="E20" s="1"/>
      <c r="F20" s="69"/>
      <c r="G20" s="119"/>
      <c r="H20" s="113"/>
      <c r="I20" s="113"/>
      <c r="J20" s="116"/>
      <c r="K20" s="35" t="str">
        <f>IF(RIGHT(P53,1)="W",$M$4&amp;":0(W)",IF(RIGHT(P53,1)="L","0:"&amp;$M$4&amp;"(L)",IF(P53="","",RIGHT(P53,1)&amp;":"&amp;LEFT(P53,1))))</f>
        <v/>
      </c>
      <c r="L20" s="28" t="str">
        <f>IF(RIGHT(P61,1)="W",$M$4&amp;":0(W)",IF(RIGHT(P61,1)="L","0:"&amp;$M$4&amp;"(L)",IF(P61="","",RIGHT(P61,1)&amp;":"&amp;LEFT(P61,1))))</f>
        <v>2:3</v>
      </c>
      <c r="M20" s="28" t="str">
        <f>IF(LEFT(P57,1)="W",$M$4&amp;":0(W)",IF(LEFT(P57,1)="L","0:"&amp;$M$4&amp;"(L)",IF(P57="","",P57)))</f>
        <v>3:0(W)</v>
      </c>
      <c r="N20" s="27" t="str">
        <f>IF(LEFT(P65,1)="W",$M$4&amp;":0(W)",IF(LEFT(P65,1)="L","0:"&amp;$M$4&amp;"(L)",IF(P65="","",P65)))</f>
        <v>0:3</v>
      </c>
      <c r="O20" s="147"/>
      <c r="P20" s="28" t="str">
        <f>IF(LEFT(P70,1)="W",$M$4&amp;":0(W)",IF(LEFT(P70,1)="L","0:"&amp;$M$4&amp;"(L)",IF(P70="","",P70)))</f>
        <v/>
      </c>
      <c r="Q20" s="28" t="str">
        <f>IF(RIGHT(P49,1)="W",$M$4&amp;":0(W)",IF(RIGHT(P49,1)="L","0:"&amp;$M$4&amp;"(L)",IF(P49="","",RIGHT(P49,1)&amp;":"&amp;LEFT(P49,1))))</f>
        <v/>
      </c>
      <c r="R20" s="27" t="str">
        <f>IF(LEFT(P46,1)="W",$M$4&amp;":0(W)",IF(LEFT(P46,1)="L","0:"&amp;$M$4&amp;"(L)",IF(P46="","",P46)))</f>
        <v>1:3</v>
      </c>
      <c r="S20" s="30" t="str">
        <f>IF(RIGHT(P43,1)="W",$M$4&amp;":0(W)",IF(RIGHT(P43,1)="L","0:"&amp;$M$4&amp;"(L)",IF(P43="","",RIGHT(P43,1)&amp;":"&amp;LEFT(P43,1))))</f>
        <v/>
      </c>
      <c r="T20" s="91"/>
      <c r="U20" s="94"/>
      <c r="V20" s="97"/>
      <c r="W20" s="70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1"/>
      <c r="B21" s="1"/>
      <c r="C21" s="1"/>
      <c r="D21" s="1"/>
      <c r="E21" s="1"/>
      <c r="F21" s="69"/>
      <c r="G21" s="120"/>
      <c r="H21" s="114"/>
      <c r="I21" s="114"/>
      <c r="J21" s="117"/>
      <c r="K21" s="38" t="str">
        <f>IF(P53="","",IF(Q53="","",REPLACE(SUBSTITUTE(SUBSTITUTE(SUBSTITUTE(SUBSTITUTE(","&amp;Q53,",-","#"),",","-"),"#",","),"-",",-"),1,1,"")))</f>
        <v/>
      </c>
      <c r="L21" s="31" t="str">
        <f>IF(P61="","",IF(Q61="","",REPLACE(SUBSTITUTE(SUBSTITUTE(SUBSTITUTE(SUBSTITUTE(","&amp;Q61,",-","#"),",","-"),"#",","),"-",",-"),1,1,"")))</f>
        <v/>
      </c>
      <c r="M21" s="31" t="str">
        <f>IF(P57="","",IF(Q57="","",Q57))</f>
        <v/>
      </c>
      <c r="N21" s="31" t="str">
        <f>IF(P65="","",IF(Q65="","",Q65))</f>
        <v/>
      </c>
      <c r="O21" s="148"/>
      <c r="P21" s="31" t="str">
        <f>IF(P70="","",IF(Q70="","",Q70))</f>
        <v/>
      </c>
      <c r="Q21" s="31" t="str">
        <f>IF(P49="","",IF(Q49="","",REPLACE(SUBSTITUTE(SUBSTITUTE(SUBSTITUTE(SUBSTITUTE(","&amp;Q49,",-","#"),",","-"),"#",","),"-",",-"),1,1,"")))</f>
        <v/>
      </c>
      <c r="R21" s="31" t="str">
        <f>IF(P46="","",IF(Q46="","",Q46))</f>
        <v/>
      </c>
      <c r="S21" s="33" t="str">
        <f>IF(P43="","",IF(Q43="","",REPLACE(SUBSTITUTE(SUBSTITUTE(SUBSTITUTE(SUBSTITUTE(","&amp;Q43,",-","#"),",","-"),"#",","),"-",",-"),1,1,"")))</f>
        <v/>
      </c>
      <c r="T21" s="92"/>
      <c r="U21" s="95"/>
      <c r="V21" s="98"/>
      <c r="W21" s="7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1"/>
      <c r="B22" s="41" t="s">
        <v>35</v>
      </c>
      <c r="C22" s="1"/>
      <c r="D22" s="1"/>
      <c r="E22" s="1"/>
      <c r="F22" s="69"/>
      <c r="G22" s="118">
        <v>6</v>
      </c>
      <c r="H22" s="112"/>
      <c r="I22" s="112"/>
      <c r="J22" s="115" t="s">
        <v>560</v>
      </c>
      <c r="K22" s="34" t="str">
        <f>IF(LEFT(P48,1)="L",0,(IF(P48="","",(IF(LEFT(P48,1)&gt;RIGHT(P48,1),2,1)))))</f>
        <v/>
      </c>
      <c r="L22" s="24" t="str">
        <f>IF(RIGHT(P44,1)="L",0,(IF(P44="","",(IF(RIGHT(P44,1)&gt;LEFT(P44,1),2,1)))))</f>
        <v/>
      </c>
      <c r="M22" s="24" t="str">
        <f>IF(LEFT(P41,1)="L",0,(IF(P41="","",(IF(LEFT(P41,1)&gt;RIGHT(P41,1),2,1)))))</f>
        <v/>
      </c>
      <c r="N22" s="24" t="str">
        <f>IF(RIGHT(P38,1)="L",0,(IF(P38="","",(IF(RIGHT(P38,1)&gt;LEFT(P38,1),2,1)))))</f>
        <v/>
      </c>
      <c r="O22" s="25" t="str">
        <f>IF(RIGHT(P70,1)="L",0,(IF(P70="","",(IF(RIGHT(P70,1)&gt;LEFT(P70,1),2,1)))))</f>
        <v/>
      </c>
      <c r="P22" s="145"/>
      <c r="Q22" s="24" t="str">
        <f>IF(RIGHT(P66,1)="L",0,(IF(P66="","",(IF(RIGHT(P66,1)&gt;LEFT(P66,1),2,1)))))</f>
        <v/>
      </c>
      <c r="R22" s="24" t="str">
        <f>IF(RIGHT(P59,1)="L",0,(IF(P59="","",(IF(RIGHT(P59,1)&gt;LEFT(P59,1),2,1)))))</f>
        <v/>
      </c>
      <c r="S22" s="26" t="str">
        <f>IF(LEFT(P63,1)="L",0,(IF(P63="","",(IF(LEFT(P63,1)&gt;RIGHT(P63,1),2,1)))))</f>
        <v/>
      </c>
      <c r="T22" s="90">
        <f>IF((AND(COUNTIF(J7:J33,"&gt;""")&gt;2,COUNTIF(P36:P71,"&gt;""")&gt;0)),SUM(K22,L22,M22,N22,O22,P22,Q22,R22,S22),"")</f>
        <v>0</v>
      </c>
      <c r="U22" s="150"/>
      <c r="V22" s="96" t="s">
        <v>16</v>
      </c>
      <c r="W22" s="7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1"/>
      <c r="B23" s="41" t="s">
        <v>37</v>
      </c>
      <c r="C23" s="71"/>
      <c r="D23" s="1"/>
      <c r="E23" s="1"/>
      <c r="F23" s="69"/>
      <c r="G23" s="119"/>
      <c r="H23" s="113"/>
      <c r="I23" s="113"/>
      <c r="J23" s="116"/>
      <c r="K23" s="35" t="str">
        <f>IF(LEFT(P48,1)="W",$M$4&amp;":0(W)",IF(LEFT(P48,1)="L","0:"&amp;$M$4&amp;"(L)",IF(P48="","",P48)))</f>
        <v/>
      </c>
      <c r="L23" s="28" t="str">
        <f>IF(RIGHT(P44,1)="W",$M$4&amp;":0(W)",IF(RIGHT(P44,1)="L","0:"&amp;$M$4&amp;"(L)",IF(P44="","",RIGHT(P44,1)&amp;":"&amp;LEFT(P44,1))))</f>
        <v/>
      </c>
      <c r="M23" s="28" t="str">
        <f>IF(LEFT(P41,1)="W",$M$4&amp;":0(W)",IF(LEFT(P41,1)="L","0:"&amp;$M$4&amp;"(L)",IF(P41="","",P41)))</f>
        <v/>
      </c>
      <c r="N23" s="28" t="str">
        <f>IF(RIGHT(P38,1)="W",$M$4&amp;":0(W)",IF(RIGHT(P38,1)="L","0:"&amp;$M$4&amp;"(L)",IF(P38="","",RIGHT(P38,1)&amp;":"&amp;LEFT(P38,1))))</f>
        <v/>
      </c>
      <c r="O23" s="36" t="str">
        <f>IF(RIGHT(P70,1)="W",$M$4&amp;":0(W)",IF(RIGHT(P70,1)="L","0:"&amp;$M$4&amp;"(L)",IF(P70="","",RIGHT(P70,1)&amp;":"&amp;LEFT(P70,1))))</f>
        <v/>
      </c>
      <c r="P23" s="94"/>
      <c r="Q23" s="28" t="str">
        <f>IF(RIGHT(P66,1)="W",$M$4&amp;":0(W)",IF(RIGHT(P66,1)="L","0:"&amp;$M$4&amp;"(L)",IF(P66="","",RIGHT(P66,1)&amp;":"&amp;LEFT(P66,1))))</f>
        <v/>
      </c>
      <c r="R23" s="28" t="str">
        <f>IF(RIGHT(P59,1)="W",$M$4&amp;":0(W)",IF(RIGHT(P59,1)="L","0:"&amp;$M$4&amp;"(L)",IF(P59="","",RIGHT(P59,1)&amp;":"&amp;LEFT(P59,1))))</f>
        <v/>
      </c>
      <c r="S23" s="30" t="str">
        <f>IF(LEFT(P63,1)="W",$M$4&amp;":0(W)",IF(LEFT(P63,1)="L","0:"&amp;$M$4&amp;"(L)",IF(P63="","",P63)))</f>
        <v/>
      </c>
      <c r="T23" s="91"/>
      <c r="U23" s="94"/>
      <c r="V23" s="97"/>
      <c r="W23" s="7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1"/>
      <c r="B24" s="41" t="s">
        <v>38</v>
      </c>
      <c r="C24" s="71"/>
      <c r="D24" s="1"/>
      <c r="E24" s="1"/>
      <c r="F24" s="69"/>
      <c r="G24" s="120"/>
      <c r="H24" s="114"/>
      <c r="I24" s="114"/>
      <c r="J24" s="117"/>
      <c r="K24" s="38" t="str">
        <f>IF(P48="","",IF(Q48="","",Q48))</f>
        <v/>
      </c>
      <c r="L24" s="31" t="str">
        <f>IF(P44="","",IF(Q44="","",REPLACE(SUBSTITUTE(SUBSTITUTE(SUBSTITUTE(SUBSTITUTE(","&amp;Q44,",-","#"),",","-"),"#",","),"-",",-"),1,1,"")))</f>
        <v/>
      </c>
      <c r="M24" s="31" t="str">
        <f>IF(P41="","",IF(Q41="","",Q41))</f>
        <v/>
      </c>
      <c r="N24" s="31" t="str">
        <f>IF(P38="","",IF(Q38="","",REPLACE(SUBSTITUTE(SUBSTITUTE(SUBSTITUTE(SUBSTITUTE(","&amp;Q38,",-","#"),",","-"),"#",","),"-",",-"),1,1,"")))</f>
        <v/>
      </c>
      <c r="O24" s="32" t="str">
        <f>IF(P70="","",IF(Q70="","",REPLACE(SUBSTITUTE(SUBSTITUTE(SUBSTITUTE(SUBSTITUTE(","&amp;Q70,",-","#"),",","-"),"#",","),"-",",-"),1,1,"")))</f>
        <v/>
      </c>
      <c r="P24" s="95"/>
      <c r="Q24" s="31" t="str">
        <f>IF(P66="","",IF(Q66="","",REPLACE(SUBSTITUTE(SUBSTITUTE(SUBSTITUTE(SUBSTITUTE(","&amp;Q66,",-","#"),",","-"),"#",","),"-",",-"),1,1,"")))</f>
        <v/>
      </c>
      <c r="R24" s="31" t="str">
        <f>IF(P59="","",IF(Q59="","",REPLACE(SUBSTITUTE(SUBSTITUTE(SUBSTITUTE(SUBSTITUTE(","&amp;Q59,",-","#"),",","-"),"#",","),"-",",-"),1,1,"")))</f>
        <v/>
      </c>
      <c r="S24" s="33" t="str">
        <f>IF(P63="","",IF(Q63="","",Q63))</f>
        <v/>
      </c>
      <c r="T24" s="92"/>
      <c r="U24" s="95"/>
      <c r="V24" s="98"/>
      <c r="W24" s="7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1"/>
      <c r="B25" s="41" t="s">
        <v>39</v>
      </c>
      <c r="C25" s="71"/>
      <c r="D25" s="1"/>
      <c r="E25" s="1"/>
      <c r="F25" s="69"/>
      <c r="G25" s="118">
        <v>7</v>
      </c>
      <c r="H25" s="112"/>
      <c r="I25" s="112"/>
      <c r="J25" s="115" t="s">
        <v>561</v>
      </c>
      <c r="K25" s="34" t="str">
        <f>IF(RIGHT(P45,1)="L",0,(IF(P45="","",(IF(RIGHT(P45,1)&gt;LEFT(P45,1),2,1)))))</f>
        <v/>
      </c>
      <c r="L25" s="24" t="str">
        <f>IF(LEFT(P40,1)="L",0,(IF(P40="","",(IF(LEFT(P40,1)&gt;RIGHT(P40,1),2,1)))))</f>
        <v/>
      </c>
      <c r="M25" s="24" t="str">
        <f>IF(RIGHT(P36,1)="L",0,(IF(P36="","",(IF(RIGHT(P36,1)&gt;LEFT(P36,1),2,1)))))</f>
        <v/>
      </c>
      <c r="N25" s="24" t="str">
        <f>IF(RIGHT(P62,1)="L",0,(IF(P62="","",(IF(RIGHT(P62,1)&gt;LEFT(P62,1),2,1)))))</f>
        <v/>
      </c>
      <c r="O25" s="25" t="str">
        <f>IF(LEFT(P49,1)="L",0,(IF(P49="","",(IF(LEFT(P49,1)&gt;RIGHT(P49,1),2,1)))))</f>
        <v/>
      </c>
      <c r="P25" s="25" t="str">
        <f>IF(LEFT(P66,1)="L",0,(IF(P66="","",(IF(LEFT(P66,1)&gt;RIGHT(P66,1),2,1)))))</f>
        <v/>
      </c>
      <c r="Q25" s="145"/>
      <c r="R25" s="24" t="str">
        <f>IF(LEFT(P71,1)="L",0,(IF(P71="","",(IF(LEFT(P71,1)&gt;RIGHT(P71,1),2,1)))))</f>
        <v/>
      </c>
      <c r="S25" s="26" t="str">
        <f>IF(LEFT(P55,1)="L",0,(IF(P55="","",(IF(LEFT(P55,1)&gt;RIGHT(P55,1),2,1)))))</f>
        <v/>
      </c>
      <c r="T25" s="90">
        <f>IF((AND(COUNTIF(J7:J33,"&gt;""")&gt;2,COUNTIF(P36:P71,"&gt;""")&gt;0)),SUM(K25,L25,M25,N25,O25,P25,Q25,R25,S25),"")</f>
        <v>0</v>
      </c>
      <c r="U25" s="150"/>
      <c r="V25" s="96" t="s">
        <v>17</v>
      </c>
      <c r="W25" s="70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1"/>
      <c r="B26" s="41" t="s">
        <v>41</v>
      </c>
      <c r="C26" s="71"/>
      <c r="D26" s="1"/>
      <c r="E26" s="1"/>
      <c r="F26" s="69"/>
      <c r="G26" s="119"/>
      <c r="H26" s="113"/>
      <c r="I26" s="113"/>
      <c r="J26" s="116"/>
      <c r="K26" s="35" t="str">
        <f>IF(RIGHT(P45,1)="W",$M$4&amp;":0(W)",IF(RIGHT(P45,1)="L","0:"&amp;$M$4&amp;"(L)",IF(P45="","",RIGHT(P45,1)&amp;":"&amp;LEFT(P45,1))))</f>
        <v/>
      </c>
      <c r="L26" s="28" t="str">
        <f>IF(LEFT(P40,1)="W",$M$4&amp;":0(W)",IF(LEFT(P40,1)="L","0:"&amp;$M$4&amp;"(L)",IF(P40="","",P40)))</f>
        <v/>
      </c>
      <c r="M26" s="28" t="str">
        <f>IF(RIGHT(P36,1)="W",$M$4&amp;":0(W)",IF(RIGHT(P36,1)="L","0:"&amp;$M$4&amp;"(L)",IF(P36="","",RIGHT(P36,1)&amp;":"&amp;LEFT(P36,1))))</f>
        <v/>
      </c>
      <c r="N26" s="28" t="str">
        <f>IF(RIGHT(P62,1)="W",$M$4&amp;":0(W)",IF(RIGHT(P62,1)="L","0:"&amp;$M$4&amp;"(L)",IF(P62="","",RIGHT(P62,1)&amp;":"&amp;LEFT(P62,1))))</f>
        <v/>
      </c>
      <c r="O26" s="36" t="str">
        <f>IF(LEFT(P49,1)="W",$M$4&amp;":0(W)",IF(LEFT(P49,1)="L","0:"&amp;$M$4&amp;"(L)",IF(P49="","",P49)))</f>
        <v/>
      </c>
      <c r="P26" s="36" t="str">
        <f>IF(LEFT(P66,1)="W",$M$4&amp;":0(W)",IF(LEFT(P66,1)="L","0:"&amp;$M$4&amp;"(L)",IF(P66="","",P66)))</f>
        <v/>
      </c>
      <c r="Q26" s="94"/>
      <c r="R26" s="28" t="str">
        <f>IF(LEFT(P71,1)="W",$M$4&amp;":0(W)",IF(LEFT(P71,1)="L","0:"&amp;$M$4&amp;"(L)",IF(P71="","",P71)))</f>
        <v/>
      </c>
      <c r="S26" s="30" t="str">
        <f>IF(LEFT(P55,1)="W",$M$4&amp;":0(W)",IF(LEFT(P55,1)="L","0:"&amp;$M$4&amp;"(L)",IF(P55="","",P55)))</f>
        <v/>
      </c>
      <c r="T26" s="91"/>
      <c r="U26" s="94"/>
      <c r="V26" s="97"/>
      <c r="W26" s="70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1"/>
      <c r="B27" s="41" t="s">
        <v>42</v>
      </c>
      <c r="C27" s="71"/>
      <c r="D27" s="1"/>
      <c r="E27" s="1"/>
      <c r="F27" s="69"/>
      <c r="G27" s="120"/>
      <c r="H27" s="114"/>
      <c r="I27" s="114"/>
      <c r="J27" s="117"/>
      <c r="K27" s="38" t="str">
        <f>IF(P45="","",IF(Q45="","",REPLACE(SUBSTITUTE(SUBSTITUTE(SUBSTITUTE(SUBSTITUTE(","&amp;Q45,",-","#"),",","-"),"#",","),"-",",-"),1,1,"")))</f>
        <v/>
      </c>
      <c r="L27" s="31" t="str">
        <f>IF(P40="","",IF(Q40="","",Q40))</f>
        <v/>
      </c>
      <c r="M27" s="31" t="str">
        <f>IF(P36="","",IF(Q36="","",REPLACE(SUBSTITUTE(SUBSTITUTE(SUBSTITUTE(SUBSTITUTE(","&amp;Q36,",-","#"),",","-"),"#",","),"-",",-"),1,1,"")))</f>
        <v/>
      </c>
      <c r="N27" s="31" t="str">
        <f>IF(P62="","",IF(Q62="","",REPLACE(SUBSTITUTE(SUBSTITUTE(SUBSTITUTE(SUBSTITUTE(","&amp;Q62,",-","#"),",","-"),"#",","),"-",",-"),1,1,"")))</f>
        <v/>
      </c>
      <c r="O27" s="32" t="str">
        <f>IF(P49="","",IF(Q49="","",Q49))</f>
        <v/>
      </c>
      <c r="P27" s="32" t="str">
        <f>IF(P66="","",IF(Q66="","",Q66))</f>
        <v/>
      </c>
      <c r="Q27" s="95"/>
      <c r="R27" s="31" t="str">
        <f>IF(P71="","",IF(Q71="","",Q71))</f>
        <v/>
      </c>
      <c r="S27" s="33" t="str">
        <f>IF(P55="","",IF(Q55="","",Q55))</f>
        <v/>
      </c>
      <c r="T27" s="92"/>
      <c r="U27" s="95"/>
      <c r="V27" s="98"/>
      <c r="W27" s="70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1"/>
      <c r="B28" s="41" t="s">
        <v>43</v>
      </c>
      <c r="C28" s="71"/>
      <c r="D28" s="1"/>
      <c r="E28" s="1"/>
      <c r="F28" s="69"/>
      <c r="G28" s="118">
        <v>8</v>
      </c>
      <c r="H28" s="112"/>
      <c r="I28" s="112"/>
      <c r="J28" s="115" t="s">
        <v>567</v>
      </c>
      <c r="K28" s="34" t="str">
        <f>IF(LEFT(P42,1)="L",0,(IF(P42="","",(IF(LEFT(P42,1)&gt;RIGHT(P42,1),2,1)))))</f>
        <v/>
      </c>
      <c r="L28" s="24">
        <f>IF(RIGHT(P37,1)="L",0,(IF(P37="","",(IF(RIGHT(P37,1)&gt;LEFT(P37,1),2,1)))))</f>
        <v>2</v>
      </c>
      <c r="M28" s="24">
        <f>IF(RIGHT(P54,1)="L",0,(IF(P54="","",(IF(RIGHT(P54,1)&gt;LEFT(P54,1),2,1)))))</f>
        <v>2</v>
      </c>
      <c r="N28" s="24">
        <f>IF(LEFT(P51,1)="L",0,(IF(P51="","",(IF(LEFT(P51,1)&gt;RIGHT(P51,1),2,1)))))</f>
        <v>1</v>
      </c>
      <c r="O28" s="25">
        <f>IF(RIGHT(P46,1)="L",0,(IF(P46="","",(IF(RIGHT(P46,1)&gt;LEFT(P46,1),2,1)))))</f>
        <v>2</v>
      </c>
      <c r="P28" s="25" t="str">
        <f>IF(LEFT(P59,1)="L",0,(IF(P59="","",(IF(LEFT(P59,1)&gt;RIGHT(P59,1),2,1)))))</f>
        <v/>
      </c>
      <c r="Q28" s="24" t="str">
        <f>IF(RIGHT(P71,1)="L",0,(IF(P71="","",(IF(RIGHT(P71,1)&gt;LEFT(P71,1),2,1)))))</f>
        <v/>
      </c>
      <c r="R28" s="145"/>
      <c r="S28" s="26" t="str">
        <f>IF(RIGHT(P67,1)="L",0,(IF(P67="","",(IF(RIGHT(P67,1)&gt;LEFT(P67,1),2,1)))))</f>
        <v/>
      </c>
      <c r="T28" s="90">
        <f>IF((AND(COUNTIF(J7:J33,"&gt;""")&gt;2,COUNTIF(P36:P71,"&gt;""")&gt;0)),SUM(K28,L28,M28,N28,O28,P28,Q28,R28,S28),"")</f>
        <v>7</v>
      </c>
      <c r="U28" s="150"/>
      <c r="V28" s="96" t="s">
        <v>11</v>
      </c>
      <c r="W28" s="70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1"/>
      <c r="B29" s="41" t="s">
        <v>45</v>
      </c>
      <c r="C29" s="71"/>
      <c r="D29" s="1"/>
      <c r="E29" s="1"/>
      <c r="F29" s="69"/>
      <c r="G29" s="119"/>
      <c r="H29" s="113"/>
      <c r="I29" s="113"/>
      <c r="J29" s="116"/>
      <c r="K29" s="35" t="str">
        <f>IF(LEFT(P42,1)="W",$M$4&amp;":0(W)",IF(LEFT(P42,1)="L","0:"&amp;$M$4&amp;"(L)",IF(P42="","",P42)))</f>
        <v/>
      </c>
      <c r="L29" s="28" t="str">
        <f>IF(RIGHT(P37,1)="W",$M$4&amp;":0(W)",IF(RIGHT(P37,1)="L","0:"&amp;$M$4&amp;"(L)",IF(P37="","",RIGHT(P37,1)&amp;":"&amp;LEFT(P37,1))))</f>
        <v>3:2</v>
      </c>
      <c r="M29" s="28" t="str">
        <f>IF(RIGHT(P54,1)="W",$M$4&amp;":0(W)",IF(RIGHT(P54,1)="L","0:"&amp;$M$4&amp;"(L)",IF(P54="","",RIGHT(P54,1)&amp;":"&amp;LEFT(P54,1))))</f>
        <v>3:1</v>
      </c>
      <c r="N29" s="27" t="str">
        <f>IF(LEFT(P51,1)="W",$M$4&amp;":0(W)",IF(LEFT(P51,1)="L","0:"&amp;$M$4&amp;"(L)",IF(P51="","",P51)))</f>
        <v>1:3</v>
      </c>
      <c r="O29" s="36" t="str">
        <f>IF(RIGHT(P46,1)="W",$M$4&amp;":0(W)",IF(RIGHT(P46,1)="L","0:"&amp;$M$4&amp;"(L)",IF(P46="","",RIGHT(P46,1)&amp;":"&amp;LEFT(P46,1))))</f>
        <v>3:1</v>
      </c>
      <c r="P29" s="36" t="str">
        <f>IF(LEFT(P59,1)="W",$M$4&amp;":0(W)",IF(LEFT(P59,1)="L","0:"&amp;$M$4&amp;"(L)",IF(P59="","",P59)))</f>
        <v/>
      </c>
      <c r="Q29" s="28" t="str">
        <f>IF(RIGHT(P71,1)="W",$M$4&amp;":0(W)",IF(RIGHT(P71,1)="L","0:"&amp;$M$4&amp;"(L)",IF(P71="","",RIGHT(P71,1)&amp;":"&amp;LEFT(P71,1))))</f>
        <v/>
      </c>
      <c r="R29" s="94"/>
      <c r="S29" s="30" t="str">
        <f>IF(RIGHT(P67,1)="W",$M$4&amp;":0(W)",IF(RIGHT(P67,1)="L","0:"&amp;$M$4&amp;"(L)",IF(P67="","",RIGHT(P67,1)&amp;":"&amp;LEFT(P67,1))))</f>
        <v/>
      </c>
      <c r="T29" s="91"/>
      <c r="U29" s="94"/>
      <c r="V29" s="97"/>
      <c r="W29" s="70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1"/>
      <c r="B30" s="41" t="s">
        <v>46</v>
      </c>
      <c r="C30" s="71"/>
      <c r="D30" s="1"/>
      <c r="E30" s="1"/>
      <c r="F30" s="69"/>
      <c r="G30" s="120"/>
      <c r="H30" s="114"/>
      <c r="I30" s="114"/>
      <c r="J30" s="117"/>
      <c r="K30" s="38" t="str">
        <f>IF(P42="","",IF(Q42="","",Q42))</f>
        <v/>
      </c>
      <c r="L30" s="31" t="str">
        <f>IF(P37="","",IF(Q37="","",REPLACE(SUBSTITUTE(SUBSTITUTE(SUBSTITUTE(SUBSTITUTE(","&amp;Q37,",-","#"),",","-"),"#",","),"-",",-"),1,1,"")))</f>
        <v/>
      </c>
      <c r="M30" s="31" t="str">
        <f>IF(P54="","",IF(Q54="","",REPLACE(SUBSTITUTE(SUBSTITUTE(SUBSTITUTE(SUBSTITUTE(","&amp;Q54,",-","#"),",","-"),"#",","),"-",",-"),1,1,"")))</f>
        <v/>
      </c>
      <c r="N30" s="31" t="str">
        <f>IF(P51="","",IF(Q51="","",Q51))</f>
        <v/>
      </c>
      <c r="O30" s="32" t="str">
        <f>IF(P46="","",IF(Q46="","",REPLACE(SUBSTITUTE(SUBSTITUTE(SUBSTITUTE(SUBSTITUTE(","&amp;Q46,",-","#"),",","-"),"#",","),"-",",-"),1,1,"")))</f>
        <v/>
      </c>
      <c r="P30" s="32" t="str">
        <f>IF(P59="","",IF(Q59="","",Q59))</f>
        <v/>
      </c>
      <c r="Q30" s="31" t="str">
        <f>IF(P71="","",IF(Q71="","",REPLACE(SUBSTITUTE(SUBSTITUTE(SUBSTITUTE(SUBSTITUTE(","&amp;Q71,",-","#"),",","-"),"#",","),"-",",-"),1,1,"")))</f>
        <v/>
      </c>
      <c r="R30" s="95"/>
      <c r="S30" s="33" t="str">
        <f>IF(P67="","",IF(Q67="","",REPLACE(SUBSTITUTE(SUBSTITUTE(SUBSTITUTE(SUBSTITUTE(","&amp;Q67,",-","#"),",","-"),"#",","),"-",",-"),1,1,"")))</f>
        <v/>
      </c>
      <c r="T30" s="92"/>
      <c r="U30" s="95"/>
      <c r="V30" s="98"/>
      <c r="W30" s="70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1"/>
      <c r="B31" s="41" t="s">
        <v>47</v>
      </c>
      <c r="C31" s="71"/>
      <c r="D31" s="1"/>
      <c r="E31" s="1"/>
      <c r="F31" s="69"/>
      <c r="G31" s="118">
        <v>9</v>
      </c>
      <c r="H31" s="112"/>
      <c r="I31" s="112"/>
      <c r="J31" s="115" t="s">
        <v>564</v>
      </c>
      <c r="K31" s="34" t="str">
        <f>IF(RIGHT(P39,1)="L",0,(IF(P39="","",(IF(RIGHT(P39,1)&gt;LEFT(P39,1),2,1)))))</f>
        <v/>
      </c>
      <c r="L31" s="24" t="str">
        <f>IF(LEFT(P58,1)="L",0,(IF(P58="","",(IF(LEFT(P58,1)&gt;RIGHT(P58,1),2,1)))))</f>
        <v/>
      </c>
      <c r="M31" s="24" t="str">
        <f>IF(LEFT(P50,1)="L",0,(IF(P50="","",(IF(LEFT(P50,1)&gt;RIGHT(P50,1),2,1)))))</f>
        <v/>
      </c>
      <c r="N31" s="24" t="str">
        <f>IF(RIGHT(P47,1)="L",0,(IF(P47="","",(IF(RIGHT(P47,1)&gt;LEFT(P47,1),2,1)))))</f>
        <v/>
      </c>
      <c r="O31" s="25" t="str">
        <f>IF(LEFT(P43,1)="L",0,(IF(P43="","",(IF(LEFT(P43,1)&gt;RIGHT(P43,1),2,1)))))</f>
        <v/>
      </c>
      <c r="P31" s="25" t="str">
        <f>IF(RIGHT(P63,1)="L",0,(IF(P63="","",(IF(RIGHT(P63,1)&gt;LEFT(P63,1),2,1)))))</f>
        <v/>
      </c>
      <c r="Q31" s="24" t="str">
        <f>IF(RIGHT(P55,1)="L",0,(IF(P55="","",(IF(RIGHT(P55,1)&gt;LEFT(P55,1),2,1)))))</f>
        <v/>
      </c>
      <c r="R31" s="24" t="str">
        <f>IF(LEFT(P67,1)="L",0,(IF(P67="","",(IF(LEFT(P67,1)&gt;RIGHT(P67,1),2,1)))))</f>
        <v/>
      </c>
      <c r="S31" s="99"/>
      <c r="T31" s="90">
        <f>IF((AND(COUNTIF(J7:J33,"&gt;""")&gt;2,COUNTIF(P36:P71,"&gt;""")&gt;0)),SUM(K31,L31,M31,N31,O31,P31,Q31,R31,S31),"")</f>
        <v>0</v>
      </c>
      <c r="U31" s="150"/>
      <c r="V31" s="96" t="s">
        <v>224</v>
      </c>
      <c r="W31" s="70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customHeight="1">
      <c r="A32" s="1"/>
      <c r="B32" s="41" t="s">
        <v>48</v>
      </c>
      <c r="C32" s="71"/>
      <c r="D32" s="1"/>
      <c r="E32" s="1"/>
      <c r="F32" s="69"/>
      <c r="G32" s="119"/>
      <c r="H32" s="113"/>
      <c r="I32" s="113"/>
      <c r="J32" s="116"/>
      <c r="K32" s="35" t="str">
        <f>IF(RIGHT(P39,1)="W",$M$4&amp;":0(W)",IF(RIGHT(P39,1)="L","0:"&amp;$M$4&amp;"(L)",IF(P39="","",RIGHT(P39,1)&amp;":"&amp;LEFT(P39,1))))</f>
        <v/>
      </c>
      <c r="L32" s="28" t="str">
        <f>IF(LEFT(P58,1)="W",$M$4&amp;":0(W)",IF(LEFT(P58,1)="L","0:"&amp;$M$4&amp;"(L)",IF(P58="","",P58)))</f>
        <v/>
      </c>
      <c r="M32" s="28" t="str">
        <f>IF(LEFT(P50,1)="W",$M$4&amp;":0(W)",IF(LEFT(P50,1)="L","0:"&amp;$M$4&amp;"(L)",IF(P50="","",P50)))</f>
        <v/>
      </c>
      <c r="N32" s="28" t="str">
        <f>IF(RIGHT(P47,1)="W",$M$4&amp;":0(W)",IF(RIGHT(P47,1)="L","0:"&amp;$M$4&amp;"(L)",IF(P47="","",RIGHT(P47,1)&amp;":"&amp;LEFT(P47,1))))</f>
        <v/>
      </c>
      <c r="O32" s="36" t="str">
        <f>IF(LEFT(P43,1)="W",$M$4&amp;":0(W)",IF(LEFT(P43,1)="L","0:"&amp;$M$4&amp;"(L)",IF(P43="","",P43)))</f>
        <v/>
      </c>
      <c r="P32" s="36" t="str">
        <f>IF(RIGHT(P63,1)="W",$M$4&amp;":0(W)",IF(RIGHT(P63,1)="L","0:"&amp;$M$4&amp;"(L)",IF(P63="","",RIGHT(P63,1)&amp;":"&amp;LEFT(P63,1))))</f>
        <v/>
      </c>
      <c r="Q32" s="28" t="str">
        <f>IF(RIGHT(P55,1)="W",$M$4&amp;":0(W)",IF(RIGHT(P55,1)="L","0:"&amp;$M$4&amp;"(L)",IF(P55="","",RIGHT(P55,1)&amp;":"&amp;LEFT(P55,1))))</f>
        <v/>
      </c>
      <c r="R32" s="28" t="str">
        <f>IF(LEFT(P67,1)="W",$M$4&amp;":0(W)",IF(LEFT(P67,1)="L","0:"&amp;$M$4&amp;"(L)",IF(P67="","",P67)))</f>
        <v/>
      </c>
      <c r="S32" s="100"/>
      <c r="T32" s="91"/>
      <c r="U32" s="94"/>
      <c r="V32" s="97"/>
      <c r="W32" s="70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customHeight="1">
      <c r="A33" s="1"/>
      <c r="B33" s="41" t="s">
        <v>52</v>
      </c>
      <c r="C33" s="71"/>
      <c r="D33" s="47"/>
      <c r="E33" s="1"/>
      <c r="F33" s="69"/>
      <c r="G33" s="120"/>
      <c r="H33" s="114"/>
      <c r="I33" s="114"/>
      <c r="J33" s="117"/>
      <c r="K33" s="38" t="str">
        <f>IF(P39="","",IF(Q39="","",REPLACE(SUBSTITUTE(SUBSTITUTE(SUBSTITUTE(SUBSTITUTE(","&amp;Q39,",-","#"),",","-"),"#",","),"-",",-"),1,1,"")))</f>
        <v/>
      </c>
      <c r="L33" s="31" t="str">
        <f>IF(P58="","",IF(Q58="","",Q58))</f>
        <v/>
      </c>
      <c r="M33" s="31" t="str">
        <f>IF(P50="","",IF(Q50="","",Q50))</f>
        <v/>
      </c>
      <c r="N33" s="31" t="str">
        <f>IF(P47="","",IF(Q47="","",REPLACE(SUBSTITUTE(SUBSTITUTE(SUBSTITUTE(SUBSTITUTE(","&amp;Q47,",-","#"),",","-"),"#",","),"-",",-"),1,1,"")))</f>
        <v/>
      </c>
      <c r="O33" s="32" t="str">
        <f>IF(P43="","",IF(Q43="","",Q43))</f>
        <v/>
      </c>
      <c r="P33" s="32" t="str">
        <f>IF(P63="","",IF(Q63="","",REPLACE(SUBSTITUTE(SUBSTITUTE(SUBSTITUTE(SUBSTITUTE(","&amp;Q63,",-","#"),",","-"),"#",","),"-",",-"),1,1,"")))</f>
        <v/>
      </c>
      <c r="Q33" s="31" t="str">
        <f>IF(P55="","",IF(Q55="","",REPLACE(SUBSTITUTE(SUBSTITUTE(SUBSTITUTE(SUBSTITUTE(","&amp;Q55,",-","#"),",","-"),"#",","),"-",",-"),1,1,"")))</f>
        <v/>
      </c>
      <c r="R33" s="31" t="str">
        <f>IF(P67="","",IF(Q67="","",Q67))</f>
        <v/>
      </c>
      <c r="S33" s="101"/>
      <c r="T33" s="92"/>
      <c r="U33" s="95"/>
      <c r="V33" s="98"/>
      <c r="W33" s="7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customHeight="1">
      <c r="A34" s="1"/>
      <c r="B34" s="41" t="s">
        <v>54</v>
      </c>
      <c r="C34" s="71"/>
      <c r="D34" s="47"/>
      <c r="E34" s="1"/>
      <c r="F34" s="1"/>
      <c r="G34" s="42"/>
      <c r="H34" s="43"/>
      <c r="I34" s="43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1"/>
      <c r="B35" s="41" t="s">
        <v>55</v>
      </c>
      <c r="C35" s="71"/>
      <c r="D35" s="47"/>
      <c r="E35" s="1"/>
      <c r="F35" s="1"/>
      <c r="G35" s="1"/>
      <c r="H35" s="1"/>
      <c r="I35" s="48" t="s">
        <v>49</v>
      </c>
      <c r="J35" s="49"/>
      <c r="K35" s="1"/>
      <c r="L35" s="1"/>
      <c r="M35" s="1"/>
      <c r="N35" s="1"/>
      <c r="O35" s="1"/>
      <c r="P35" s="50" t="s">
        <v>50</v>
      </c>
      <c r="Q35" s="102" t="s">
        <v>51</v>
      </c>
      <c r="R35" s="10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1"/>
      <c r="B36" s="41" t="s">
        <v>57</v>
      </c>
      <c r="C36" s="71"/>
      <c r="D36" s="47"/>
      <c r="E36" s="1"/>
      <c r="F36" s="1"/>
      <c r="G36" s="127" t="s">
        <v>53</v>
      </c>
      <c r="H36" s="128"/>
      <c r="I36" s="51"/>
      <c r="J36" s="72" t="str">
        <f>IF(D8_2!Уч3="","",D8_2!Уч3)</f>
        <v>Корх Ольга+</v>
      </c>
      <c r="K36" s="73" t="str">
        <f t="shared" ref="K36:K71" si="0">"-"</f>
        <v>-</v>
      </c>
      <c r="L36" s="154" t="str">
        <f>IF(D8_2!Уч7="","",D8_2!Уч7)</f>
        <v>Ашраф Ахмед</v>
      </c>
      <c r="M36" s="125"/>
      <c r="N36" s="125"/>
      <c r="O36" s="126"/>
      <c r="P36" s="54"/>
      <c r="Q36" s="104"/>
      <c r="R36" s="105"/>
      <c r="S36" s="55" t="str">
        <f t="shared" ref="S36:S71" si="1">IF(AND(I36&lt;&gt;"",P36=""),"встреча играется",IF(P36&lt;&gt;"","сыграна",""))</f>
        <v/>
      </c>
      <c r="T36" s="7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1"/>
      <c r="B37" s="41" t="s">
        <v>58</v>
      </c>
      <c r="C37" s="71"/>
      <c r="D37" s="47"/>
      <c r="E37" s="1"/>
      <c r="F37" s="1"/>
      <c r="G37" s="129"/>
      <c r="H37" s="130"/>
      <c r="I37" s="56">
        <v>1</v>
      </c>
      <c r="J37" s="75" t="str">
        <f>IF(D8_2!Уч2="","",D8_2!Уч2)</f>
        <v>Коробцова Айман+</v>
      </c>
      <c r="K37" s="76" t="str">
        <f t="shared" si="0"/>
        <v>-</v>
      </c>
      <c r="L37" s="155" t="str">
        <f>IF(D8_2!Уч8="","",D8_2!Уч8)</f>
        <v>Балкашбаев Елбек+</v>
      </c>
      <c r="M37" s="134"/>
      <c r="N37" s="134"/>
      <c r="O37" s="135"/>
      <c r="P37" s="59" t="s">
        <v>42</v>
      </c>
      <c r="Q37" s="106"/>
      <c r="R37" s="107"/>
      <c r="S37" s="55" t="str">
        <f t="shared" si="1"/>
        <v>сыграна</v>
      </c>
      <c r="T37" s="74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41" t="s">
        <v>60</v>
      </c>
      <c r="C38" s="1"/>
      <c r="D38" s="47"/>
      <c r="E38" s="1"/>
      <c r="F38" s="1"/>
      <c r="G38" s="129"/>
      <c r="H38" s="130"/>
      <c r="I38" s="60"/>
      <c r="J38" s="77" t="str">
        <f>IF(D8_2!Уч4="","",D8_2!Уч4)</f>
        <v>Шомбаев Ромиль+</v>
      </c>
      <c r="K38" s="78" t="str">
        <f t="shared" si="0"/>
        <v>-</v>
      </c>
      <c r="L38" s="152" t="str">
        <f>IF(D8_2!Уч6="","",D8_2!Уч6)</f>
        <v>Байбусинов Алишер</v>
      </c>
      <c r="M38" s="137"/>
      <c r="N38" s="137"/>
      <c r="O38" s="138"/>
      <c r="P38" s="79"/>
      <c r="Q38" s="108"/>
      <c r="R38" s="109"/>
      <c r="S38" s="55" t="str">
        <f t="shared" si="1"/>
        <v/>
      </c>
      <c r="T38" s="7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1"/>
      <c r="B39" s="41" t="s">
        <v>61</v>
      </c>
      <c r="C39" s="1"/>
      <c r="D39" s="1"/>
      <c r="E39" s="1"/>
      <c r="F39" s="1"/>
      <c r="G39" s="131"/>
      <c r="H39" s="132"/>
      <c r="I39" s="64"/>
      <c r="J39" s="80" t="str">
        <f>IF(D8_2!Уч1="","",D8_2!Уч1)</f>
        <v>Аченов Марат</v>
      </c>
      <c r="K39" s="81" t="str">
        <f t="shared" si="0"/>
        <v>-</v>
      </c>
      <c r="L39" s="153" t="str">
        <f>IF(D8_2!Уч9="","",D8_2!Уч9)</f>
        <v>Мавлияр Ринат</v>
      </c>
      <c r="M39" s="122"/>
      <c r="N39" s="122"/>
      <c r="O39" s="123"/>
      <c r="P39" s="67"/>
      <c r="Q39" s="110"/>
      <c r="R39" s="111"/>
      <c r="S39" s="55" t="str">
        <f t="shared" si="1"/>
        <v/>
      </c>
      <c r="T39" s="74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1"/>
      <c r="B40" s="41" t="s">
        <v>62</v>
      </c>
      <c r="C40" s="1"/>
      <c r="D40" s="1"/>
      <c r="E40" s="1"/>
      <c r="F40" s="1"/>
      <c r="G40" s="127" t="s">
        <v>59</v>
      </c>
      <c r="H40" s="128"/>
      <c r="I40" s="51"/>
      <c r="J40" s="72" t="str">
        <f>IF(D8_2!Уч7="","",D8_2!Уч7)</f>
        <v>Ашраф Ахмед</v>
      </c>
      <c r="K40" s="73" t="str">
        <f t="shared" si="0"/>
        <v>-</v>
      </c>
      <c r="L40" s="154" t="str">
        <f>IF(D8_2!Уч2="","",D8_2!Уч2)</f>
        <v>Коробцова Айман+</v>
      </c>
      <c r="M40" s="125"/>
      <c r="N40" s="125"/>
      <c r="O40" s="126"/>
      <c r="P40" s="54"/>
      <c r="Q40" s="104"/>
      <c r="R40" s="105"/>
      <c r="S40" s="55" t="str">
        <f t="shared" si="1"/>
        <v/>
      </c>
      <c r="T40" s="74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1"/>
      <c r="B41" s="41" t="s">
        <v>63</v>
      </c>
      <c r="C41" s="1"/>
      <c r="D41" s="1"/>
      <c r="E41" s="1"/>
      <c r="F41" s="1"/>
      <c r="G41" s="129"/>
      <c r="H41" s="130"/>
      <c r="I41" s="56"/>
      <c r="J41" s="75" t="str">
        <f>IF(D8_2!Уч6="","",D8_2!Уч6)</f>
        <v>Байбусинов Алишер</v>
      </c>
      <c r="K41" s="76" t="str">
        <f t="shared" si="0"/>
        <v>-</v>
      </c>
      <c r="L41" s="155" t="str">
        <f>IF(D8_2!Уч3="","",D8_2!Уч3)</f>
        <v>Корх Ольга+</v>
      </c>
      <c r="M41" s="134"/>
      <c r="N41" s="134"/>
      <c r="O41" s="135"/>
      <c r="P41" s="59"/>
      <c r="Q41" s="106"/>
      <c r="R41" s="107"/>
      <c r="S41" s="55" t="str">
        <f t="shared" si="1"/>
        <v/>
      </c>
      <c r="T41" s="74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1"/>
      <c r="C42" s="1"/>
      <c r="D42" s="1"/>
      <c r="E42" s="1"/>
      <c r="F42" s="1"/>
      <c r="G42" s="129"/>
      <c r="H42" s="130"/>
      <c r="I42" s="60"/>
      <c r="J42" s="77" t="str">
        <f>IF(D8_2!Уч8="","",D8_2!Уч8)</f>
        <v>Балкашбаев Елбек+</v>
      </c>
      <c r="K42" s="78" t="str">
        <f t="shared" si="0"/>
        <v>-</v>
      </c>
      <c r="L42" s="152" t="str">
        <f>IF(D8_2!Уч1="","",D8_2!Уч1)</f>
        <v>Аченов Марат</v>
      </c>
      <c r="M42" s="137"/>
      <c r="N42" s="137"/>
      <c r="O42" s="138"/>
      <c r="P42" s="63"/>
      <c r="Q42" s="108"/>
      <c r="R42" s="109"/>
      <c r="S42" s="55" t="str">
        <f t="shared" si="1"/>
        <v/>
      </c>
      <c r="T42" s="74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31"/>
      <c r="H43" s="132"/>
      <c r="I43" s="64"/>
      <c r="J43" s="80" t="str">
        <f>IF(D8_2!Уч9="","",D8_2!Уч9)</f>
        <v>Мавлияр Ринат</v>
      </c>
      <c r="K43" s="81" t="str">
        <f t="shared" si="0"/>
        <v>-</v>
      </c>
      <c r="L43" s="153" t="str">
        <f>IF(D8_2!Уч5="","",D8_2!Уч5)</f>
        <v>Темиров Асылхан+</v>
      </c>
      <c r="M43" s="122"/>
      <c r="N43" s="122"/>
      <c r="O43" s="123"/>
      <c r="P43" s="67"/>
      <c r="Q43" s="110"/>
      <c r="R43" s="111"/>
      <c r="S43" s="55" t="str">
        <f t="shared" si="1"/>
        <v/>
      </c>
      <c r="T43" s="74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27" t="s">
        <v>64</v>
      </c>
      <c r="H44" s="128"/>
      <c r="I44" s="51"/>
      <c r="J44" s="72" t="str">
        <f>IF(D8_2!Уч2="","",D8_2!Уч2)</f>
        <v>Коробцова Айман+</v>
      </c>
      <c r="K44" s="73" t="str">
        <f t="shared" si="0"/>
        <v>-</v>
      </c>
      <c r="L44" s="154" t="str">
        <f>IF(D8_2!Уч6="","",D8_2!Уч6)</f>
        <v>Байбусинов Алишер</v>
      </c>
      <c r="M44" s="125"/>
      <c r="N44" s="125"/>
      <c r="O44" s="126"/>
      <c r="P44" s="54"/>
      <c r="Q44" s="104"/>
      <c r="R44" s="105"/>
      <c r="S44" s="55" t="str">
        <f t="shared" si="1"/>
        <v/>
      </c>
      <c r="T44" s="74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9"/>
      <c r="H45" s="130"/>
      <c r="I45" s="56"/>
      <c r="J45" s="75" t="str">
        <f>IF(D8_2!Уч1="","",D8_2!Уч1)</f>
        <v>Аченов Марат</v>
      </c>
      <c r="K45" s="76" t="str">
        <f t="shared" si="0"/>
        <v>-</v>
      </c>
      <c r="L45" s="155" t="str">
        <f>IF(D8_2!Уч7="","",D8_2!Уч7)</f>
        <v>Ашраф Ахмед</v>
      </c>
      <c r="M45" s="134"/>
      <c r="N45" s="134"/>
      <c r="O45" s="135"/>
      <c r="P45" s="59"/>
      <c r="Q45" s="106"/>
      <c r="R45" s="107"/>
      <c r="S45" s="55" t="str">
        <f t="shared" si="1"/>
        <v/>
      </c>
      <c r="T45" s="74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60">
        <v>1</v>
      </c>
      <c r="J46" s="77" t="str">
        <f>IF(D8_2!Уч5="","",D8_2!Уч5)</f>
        <v>Темиров Асылхан+</v>
      </c>
      <c r="K46" s="78" t="str">
        <f t="shared" si="0"/>
        <v>-</v>
      </c>
      <c r="L46" s="152" t="str">
        <f>IF(D8_2!Уч8="","",D8_2!Уч8)</f>
        <v>Балкашбаев Елбек+</v>
      </c>
      <c r="M46" s="137"/>
      <c r="N46" s="137"/>
      <c r="O46" s="138"/>
      <c r="P46" s="63" t="s">
        <v>41</v>
      </c>
      <c r="Q46" s="108"/>
      <c r="R46" s="109"/>
      <c r="S46" s="55" t="str">
        <f t="shared" si="1"/>
        <v>сыграна</v>
      </c>
      <c r="T46" s="74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31"/>
      <c r="H47" s="132"/>
      <c r="I47" s="64"/>
      <c r="J47" s="80" t="str">
        <f>IF(D8_2!Уч4="","",D8_2!Уч4)</f>
        <v>Шомбаев Ромиль+</v>
      </c>
      <c r="K47" s="81" t="str">
        <f t="shared" si="0"/>
        <v>-</v>
      </c>
      <c r="L47" s="153" t="str">
        <f>IF(D8_2!Уч9="","",D8_2!Уч9)</f>
        <v>Мавлияр Ринат</v>
      </c>
      <c r="M47" s="122"/>
      <c r="N47" s="122"/>
      <c r="O47" s="123"/>
      <c r="P47" s="67"/>
      <c r="Q47" s="110"/>
      <c r="R47" s="111"/>
      <c r="S47" s="55" t="str">
        <f t="shared" si="1"/>
        <v/>
      </c>
      <c r="T47" s="74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27" t="s">
        <v>65</v>
      </c>
      <c r="H48" s="128"/>
      <c r="I48" s="51"/>
      <c r="J48" s="72" t="str">
        <f>IF(D8_2!Уч6="","",D8_2!Уч6)</f>
        <v>Байбусинов Алишер</v>
      </c>
      <c r="K48" s="73" t="str">
        <f t="shared" si="0"/>
        <v>-</v>
      </c>
      <c r="L48" s="154" t="str">
        <f>IF(D8_2!Уч1="","",D8_2!Уч1)</f>
        <v>Аченов Марат</v>
      </c>
      <c r="M48" s="125"/>
      <c r="N48" s="125"/>
      <c r="O48" s="126"/>
      <c r="P48" s="54"/>
      <c r="Q48" s="104"/>
      <c r="R48" s="105"/>
      <c r="S48" s="55" t="str">
        <f t="shared" si="1"/>
        <v/>
      </c>
      <c r="T48" s="74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9"/>
      <c r="H49" s="130"/>
      <c r="I49" s="56"/>
      <c r="J49" s="75" t="str">
        <f>IF(D8_2!Уч7="","",D8_2!Уч7)</f>
        <v>Ашраф Ахмед</v>
      </c>
      <c r="K49" s="76" t="str">
        <f t="shared" si="0"/>
        <v>-</v>
      </c>
      <c r="L49" s="155" t="str">
        <f>IF(D8_2!Уч5="","",D8_2!Уч5)</f>
        <v>Темиров Асылхан+</v>
      </c>
      <c r="M49" s="134"/>
      <c r="N49" s="134"/>
      <c r="O49" s="135"/>
      <c r="P49" s="59"/>
      <c r="Q49" s="106"/>
      <c r="R49" s="107"/>
      <c r="S49" s="55" t="str">
        <f t="shared" si="1"/>
        <v/>
      </c>
      <c r="T49" s="74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60"/>
      <c r="J50" s="77" t="str">
        <f>IF(D8_2!Уч9="","",D8_2!Уч9)</f>
        <v>Мавлияр Ринат</v>
      </c>
      <c r="K50" s="78" t="str">
        <f t="shared" si="0"/>
        <v>-</v>
      </c>
      <c r="L50" s="152" t="str">
        <f>IF(D8_2!Уч3="","",D8_2!Уч3)</f>
        <v>Корх Ольга+</v>
      </c>
      <c r="M50" s="137"/>
      <c r="N50" s="137"/>
      <c r="O50" s="138"/>
      <c r="P50" s="63"/>
      <c r="Q50" s="108"/>
      <c r="R50" s="109"/>
      <c r="S50" s="55" t="str">
        <f t="shared" si="1"/>
        <v/>
      </c>
      <c r="T50" s="74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31"/>
      <c r="H51" s="132"/>
      <c r="I51" s="64">
        <v>1</v>
      </c>
      <c r="J51" s="80" t="str">
        <f>IF(D8_2!Уч8="","",D8_2!Уч8)</f>
        <v>Балкашбаев Елбек+</v>
      </c>
      <c r="K51" s="81" t="str">
        <f t="shared" si="0"/>
        <v>-</v>
      </c>
      <c r="L51" s="153" t="str">
        <f>IF(D8_2!Уч4="","",D8_2!Уч4)</f>
        <v>Шомбаев Ромиль+</v>
      </c>
      <c r="M51" s="122"/>
      <c r="N51" s="122"/>
      <c r="O51" s="123"/>
      <c r="P51" s="67" t="s">
        <v>41</v>
      </c>
      <c r="Q51" s="110"/>
      <c r="R51" s="111"/>
      <c r="S51" s="55" t="str">
        <f t="shared" si="1"/>
        <v>сыграна</v>
      </c>
      <c r="T51" s="74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27" t="s">
        <v>66</v>
      </c>
      <c r="H52" s="128"/>
      <c r="I52" s="51">
        <v>1</v>
      </c>
      <c r="J52" s="72" t="str">
        <f>IF(D8_2!Уч2="","",D8_2!Уч2)</f>
        <v>Коробцова Айман+</v>
      </c>
      <c r="K52" s="73" t="str">
        <f t="shared" si="0"/>
        <v>-</v>
      </c>
      <c r="L52" s="154" t="str">
        <f>IF(D8_2!Уч4="","",D8_2!Уч4)</f>
        <v>Шомбаев Ромиль+</v>
      </c>
      <c r="M52" s="125"/>
      <c r="N52" s="125"/>
      <c r="O52" s="126"/>
      <c r="P52" s="54" t="s">
        <v>42</v>
      </c>
      <c r="Q52" s="104"/>
      <c r="R52" s="105"/>
      <c r="S52" s="55" t="str">
        <f t="shared" si="1"/>
        <v>сыграна</v>
      </c>
      <c r="T52" s="7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9"/>
      <c r="H53" s="130"/>
      <c r="I53" s="56"/>
      <c r="J53" s="75" t="str">
        <f>IF(D8_2!Уч1="","",D8_2!Уч1)</f>
        <v>Аченов Марат</v>
      </c>
      <c r="K53" s="76" t="str">
        <f t="shared" si="0"/>
        <v>-</v>
      </c>
      <c r="L53" s="155" t="str">
        <f>IF(D8_2!Уч5="","",D8_2!Уч5)</f>
        <v>Темиров Асылхан+</v>
      </c>
      <c r="M53" s="134"/>
      <c r="N53" s="134"/>
      <c r="O53" s="135"/>
      <c r="P53" s="59"/>
      <c r="Q53" s="106"/>
      <c r="R53" s="107"/>
      <c r="S53" s="55" t="str">
        <f t="shared" si="1"/>
        <v/>
      </c>
      <c r="T53" s="7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60">
        <v>3</v>
      </c>
      <c r="J54" s="77" t="str">
        <f>IF(D8_2!Уч3="","",D8_2!Уч3)</f>
        <v>Корх Ольга+</v>
      </c>
      <c r="K54" s="78" t="str">
        <f t="shared" si="0"/>
        <v>-</v>
      </c>
      <c r="L54" s="152" t="str">
        <f>IF(D8_2!Уч8="","",D8_2!Уч8)</f>
        <v>Балкашбаев Елбек+</v>
      </c>
      <c r="M54" s="137"/>
      <c r="N54" s="137"/>
      <c r="O54" s="138"/>
      <c r="P54" s="63" t="s">
        <v>41</v>
      </c>
      <c r="Q54" s="108"/>
      <c r="R54" s="109"/>
      <c r="S54" s="55" t="str">
        <f t="shared" si="1"/>
        <v>сыграна</v>
      </c>
      <c r="T54" s="7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31"/>
      <c r="H55" s="132"/>
      <c r="I55" s="64"/>
      <c r="J55" s="80" t="str">
        <f>IF(D8_2!Уч7="","",D8_2!Уч7)</f>
        <v>Ашраф Ахмед</v>
      </c>
      <c r="K55" s="81" t="str">
        <f t="shared" si="0"/>
        <v>-</v>
      </c>
      <c r="L55" s="153" t="str">
        <f>IF(D8_2!Уч9="","",D8_2!Уч9)</f>
        <v>Мавлияр Ринат</v>
      </c>
      <c r="M55" s="122"/>
      <c r="N55" s="122"/>
      <c r="O55" s="123"/>
      <c r="P55" s="67"/>
      <c r="Q55" s="110"/>
      <c r="R55" s="111"/>
      <c r="S55" s="55" t="str">
        <f t="shared" si="1"/>
        <v/>
      </c>
      <c r="T55" s="74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27" t="s">
        <v>67</v>
      </c>
      <c r="H56" s="128"/>
      <c r="I56" s="51"/>
      <c r="J56" s="72" t="str">
        <f>IF(D8_2!Уч4="","",D8_2!Уч4)</f>
        <v>Шомбаев Ромиль+</v>
      </c>
      <c r="K56" s="73" t="str">
        <f t="shared" si="0"/>
        <v>-</v>
      </c>
      <c r="L56" s="154" t="str">
        <f>IF(D8_2!Уч1="","",D8_2!Уч1)</f>
        <v>Аченов Марат</v>
      </c>
      <c r="M56" s="125"/>
      <c r="N56" s="125"/>
      <c r="O56" s="126"/>
      <c r="P56" s="54"/>
      <c r="Q56" s="104"/>
      <c r="R56" s="105"/>
      <c r="S56" s="55" t="str">
        <f t="shared" si="1"/>
        <v/>
      </c>
      <c r="T56" s="74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9"/>
      <c r="H57" s="130"/>
      <c r="I57" s="56"/>
      <c r="J57" s="75" t="str">
        <f>IF(D8_2!Уч5="","",D8_2!Уч5)</f>
        <v>Темиров Асылхан+</v>
      </c>
      <c r="K57" s="76" t="str">
        <f t="shared" si="0"/>
        <v>-</v>
      </c>
      <c r="L57" s="155" t="str">
        <f>IF(D8_2!Уч3="","",D8_2!Уч3)</f>
        <v>Корх Ольга+</v>
      </c>
      <c r="M57" s="134"/>
      <c r="N57" s="134"/>
      <c r="O57" s="135"/>
      <c r="P57" s="59" t="s">
        <v>43</v>
      </c>
      <c r="Q57" s="106"/>
      <c r="R57" s="107"/>
      <c r="S57" s="55" t="str">
        <f t="shared" si="1"/>
        <v>сыграна</v>
      </c>
      <c r="T57" s="74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60"/>
      <c r="J58" s="77" t="str">
        <f>IF(D8_2!Уч9="","",D8_2!Уч9)</f>
        <v>Мавлияр Ринат</v>
      </c>
      <c r="K58" s="78" t="str">
        <f t="shared" si="0"/>
        <v>-</v>
      </c>
      <c r="L58" s="152" t="str">
        <f>IF(D8_2!Уч2="","",D8_2!Уч2)</f>
        <v>Коробцова Айман+</v>
      </c>
      <c r="M58" s="137"/>
      <c r="N58" s="137"/>
      <c r="O58" s="138"/>
      <c r="P58" s="63"/>
      <c r="Q58" s="108"/>
      <c r="R58" s="109"/>
      <c r="S58" s="55" t="str">
        <f t="shared" si="1"/>
        <v/>
      </c>
      <c r="T58" s="74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31"/>
      <c r="H59" s="132"/>
      <c r="I59" s="64"/>
      <c r="J59" s="80" t="str">
        <f>IF(D8_2!Уч8="","",D8_2!Уч8)</f>
        <v>Балкашбаев Елбек+</v>
      </c>
      <c r="K59" s="81" t="str">
        <f t="shared" si="0"/>
        <v>-</v>
      </c>
      <c r="L59" s="153" t="str">
        <f>IF(D8_2!Уч6="","",D8_2!Уч6)</f>
        <v>Байбусинов Алишер</v>
      </c>
      <c r="M59" s="122"/>
      <c r="N59" s="122"/>
      <c r="O59" s="123"/>
      <c r="P59" s="67"/>
      <c r="Q59" s="110"/>
      <c r="R59" s="111"/>
      <c r="S59" s="55" t="str">
        <f t="shared" si="1"/>
        <v/>
      </c>
      <c r="T59" s="74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27" t="s">
        <v>68</v>
      </c>
      <c r="H60" s="128"/>
      <c r="I60" s="51"/>
      <c r="J60" s="72" t="str">
        <f>IF(D8_2!Уч1="","",D8_2!Уч1)</f>
        <v>Аченов Марат</v>
      </c>
      <c r="K60" s="73" t="str">
        <f t="shared" si="0"/>
        <v>-</v>
      </c>
      <c r="L60" s="154" t="str">
        <f>IF(D8_2!Уч3="","",D8_2!Уч3)</f>
        <v>Корх Ольга+</v>
      </c>
      <c r="M60" s="125"/>
      <c r="N60" s="125"/>
      <c r="O60" s="126"/>
      <c r="P60" s="54"/>
      <c r="Q60" s="104"/>
      <c r="R60" s="105"/>
      <c r="S60" s="55" t="str">
        <f t="shared" si="1"/>
        <v/>
      </c>
      <c r="T60" s="7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29"/>
      <c r="H61" s="130"/>
      <c r="I61" s="56">
        <v>1</v>
      </c>
      <c r="J61" s="75" t="str">
        <f>IF(D8_2!Уч2="","",D8_2!Уч2)</f>
        <v>Коробцова Айман+</v>
      </c>
      <c r="K61" s="76" t="str">
        <f t="shared" si="0"/>
        <v>-</v>
      </c>
      <c r="L61" s="155" t="str">
        <f>IF(D8_2!Уч5="","",D8_2!Уч5)</f>
        <v>Темиров Асылхан+</v>
      </c>
      <c r="M61" s="134"/>
      <c r="N61" s="134"/>
      <c r="O61" s="135"/>
      <c r="P61" s="59" t="s">
        <v>38</v>
      </c>
      <c r="Q61" s="106"/>
      <c r="R61" s="107"/>
      <c r="S61" s="55" t="str">
        <f t="shared" si="1"/>
        <v>сыграна</v>
      </c>
      <c r="T61" s="7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29"/>
      <c r="H62" s="130"/>
      <c r="I62" s="60"/>
      <c r="J62" s="77" t="str">
        <f>IF(D8_2!Уч4="","",D8_2!Уч4)</f>
        <v>Шомбаев Ромиль+</v>
      </c>
      <c r="K62" s="78" t="str">
        <f t="shared" si="0"/>
        <v>-</v>
      </c>
      <c r="L62" s="152" t="str">
        <f>IF(D8_2!Уч7="","",D8_2!Уч7)</f>
        <v>Ашраф Ахмед</v>
      </c>
      <c r="M62" s="137"/>
      <c r="N62" s="137"/>
      <c r="O62" s="138"/>
      <c r="P62" s="63"/>
      <c r="Q62" s="108"/>
      <c r="R62" s="109"/>
      <c r="S62" s="55" t="str">
        <f t="shared" si="1"/>
        <v/>
      </c>
      <c r="T62" s="74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31"/>
      <c r="H63" s="132"/>
      <c r="I63" s="64"/>
      <c r="J63" s="80" t="str">
        <f>IF(D8_2!Уч6="","",D8_2!Уч6)</f>
        <v>Байбусинов Алишер</v>
      </c>
      <c r="K63" s="81" t="str">
        <f t="shared" si="0"/>
        <v>-</v>
      </c>
      <c r="L63" s="153" t="str">
        <f>IF(D8_2!Уч9="","",D8_2!Уч9)</f>
        <v>Мавлияр Ринат</v>
      </c>
      <c r="M63" s="122"/>
      <c r="N63" s="122"/>
      <c r="O63" s="123"/>
      <c r="P63" s="67"/>
      <c r="Q63" s="110"/>
      <c r="R63" s="111"/>
      <c r="S63" s="55" t="str">
        <f t="shared" si="1"/>
        <v/>
      </c>
      <c r="T63" s="74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customHeight="1">
      <c r="A64" s="1"/>
      <c r="B64" s="1"/>
      <c r="C64" s="1"/>
      <c r="D64" s="1"/>
      <c r="E64" s="1"/>
      <c r="F64" s="1"/>
      <c r="G64" s="127" t="s">
        <v>241</v>
      </c>
      <c r="H64" s="128"/>
      <c r="I64" s="51"/>
      <c r="J64" s="72" t="str">
        <f>IF(D8_2!Уч3="","",D8_2!Уч3)</f>
        <v>Корх Ольга+</v>
      </c>
      <c r="K64" s="73" t="str">
        <f t="shared" si="0"/>
        <v>-</v>
      </c>
      <c r="L64" s="154" t="str">
        <f>IF(D8_2!Уч2="","",D8_2!Уч2)</f>
        <v>Коробцова Айман+</v>
      </c>
      <c r="M64" s="125"/>
      <c r="N64" s="125"/>
      <c r="O64" s="126"/>
      <c r="P64" s="54" t="s">
        <v>45</v>
      </c>
      <c r="Q64" s="104"/>
      <c r="R64" s="105"/>
      <c r="S64" s="55" t="str">
        <f t="shared" si="1"/>
        <v>сыграна</v>
      </c>
      <c r="T64" s="74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29"/>
      <c r="H65" s="130"/>
      <c r="I65" s="56">
        <v>4</v>
      </c>
      <c r="J65" s="75" t="str">
        <f>IF(D8_2!Уч5="","",D8_2!Уч5)</f>
        <v>Темиров Асылхан+</v>
      </c>
      <c r="K65" s="76" t="str">
        <f t="shared" si="0"/>
        <v>-</v>
      </c>
      <c r="L65" s="155" t="str">
        <f>IF(D8_2!Уч4="","",D8_2!Уч4)</f>
        <v>Шомбаев Ромиль+</v>
      </c>
      <c r="M65" s="134"/>
      <c r="N65" s="134"/>
      <c r="O65" s="135"/>
      <c r="P65" s="59" t="s">
        <v>39</v>
      </c>
      <c r="Q65" s="106"/>
      <c r="R65" s="107"/>
      <c r="S65" s="55" t="str">
        <f t="shared" si="1"/>
        <v>сыграна</v>
      </c>
      <c r="T65" s="74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29"/>
      <c r="H66" s="130"/>
      <c r="I66" s="60"/>
      <c r="J66" s="77" t="str">
        <f>IF(D8_2!Уч7="","",D8_2!Уч7)</f>
        <v>Ашраф Ахмед</v>
      </c>
      <c r="K66" s="78" t="str">
        <f t="shared" si="0"/>
        <v>-</v>
      </c>
      <c r="L66" s="152" t="str">
        <f>IF(D8_2!Уч6="","",D8_2!Уч6)</f>
        <v>Байбусинов Алишер</v>
      </c>
      <c r="M66" s="137"/>
      <c r="N66" s="137"/>
      <c r="O66" s="138"/>
      <c r="P66" s="63"/>
      <c r="Q66" s="108"/>
      <c r="R66" s="109"/>
      <c r="S66" s="55" t="str">
        <f t="shared" si="1"/>
        <v/>
      </c>
      <c r="T66" s="74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31"/>
      <c r="H67" s="132"/>
      <c r="I67" s="64"/>
      <c r="J67" s="80" t="str">
        <f>IF(D8_2!Уч9="","",D8_2!Уч9)</f>
        <v>Мавлияр Ринат</v>
      </c>
      <c r="K67" s="81" t="str">
        <f t="shared" si="0"/>
        <v>-</v>
      </c>
      <c r="L67" s="153" t="str">
        <f>IF(D8_2!Уч8="","",D8_2!Уч8)</f>
        <v>Балкашбаев Елбек+</v>
      </c>
      <c r="M67" s="122"/>
      <c r="N67" s="122"/>
      <c r="O67" s="123"/>
      <c r="P67" s="67"/>
      <c r="Q67" s="110"/>
      <c r="R67" s="111"/>
      <c r="S67" s="55" t="str">
        <f t="shared" si="1"/>
        <v/>
      </c>
      <c r="T67" s="74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27" t="s">
        <v>242</v>
      </c>
      <c r="H68" s="128"/>
      <c r="I68" s="51"/>
      <c r="J68" s="72" t="str">
        <f>IF(D8_2!Уч1="","",D8_2!Уч1)</f>
        <v>Аченов Марат</v>
      </c>
      <c r="K68" s="73" t="str">
        <f t="shared" si="0"/>
        <v>-</v>
      </c>
      <c r="L68" s="154" t="str">
        <f>IF(D8_2!Уч2="","",D8_2!Уч2)</f>
        <v>Коробцова Айман+</v>
      </c>
      <c r="M68" s="125"/>
      <c r="N68" s="125"/>
      <c r="O68" s="126"/>
      <c r="P68" s="54"/>
      <c r="Q68" s="104"/>
      <c r="R68" s="105"/>
      <c r="S68" s="55" t="str">
        <f t="shared" si="1"/>
        <v/>
      </c>
      <c r="T68" s="74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29"/>
      <c r="H69" s="130"/>
      <c r="I69" s="56"/>
      <c r="J69" s="75" t="str">
        <f>IF(D8_2!Уч3="","",D8_2!Уч3)</f>
        <v>Корх Ольга+</v>
      </c>
      <c r="K69" s="76" t="str">
        <f t="shared" si="0"/>
        <v>-</v>
      </c>
      <c r="L69" s="155" t="str">
        <f>IF(D8_2!Уч4="","",D8_2!Уч4)</f>
        <v>Шомбаев Ромиль+</v>
      </c>
      <c r="M69" s="134"/>
      <c r="N69" s="134"/>
      <c r="O69" s="135"/>
      <c r="P69" s="59" t="s">
        <v>45</v>
      </c>
      <c r="Q69" s="106"/>
      <c r="R69" s="107"/>
      <c r="S69" s="55" t="str">
        <f t="shared" si="1"/>
        <v>сыграна</v>
      </c>
      <c r="T69" s="74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29"/>
      <c r="H70" s="130"/>
      <c r="I70" s="60"/>
      <c r="J70" s="77" t="str">
        <f>IF(D8_2!Уч5="","",D8_2!Уч5)</f>
        <v>Темиров Асылхан+</v>
      </c>
      <c r="K70" s="78" t="str">
        <f t="shared" si="0"/>
        <v>-</v>
      </c>
      <c r="L70" s="152" t="str">
        <f>IF(D8_2!Уч6="","",D8_2!Уч6)</f>
        <v>Байбусинов Алишер</v>
      </c>
      <c r="M70" s="137"/>
      <c r="N70" s="137"/>
      <c r="O70" s="138"/>
      <c r="P70" s="63"/>
      <c r="Q70" s="108"/>
      <c r="R70" s="109"/>
      <c r="S70" s="55" t="str">
        <f t="shared" si="1"/>
        <v/>
      </c>
      <c r="T70" s="7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31"/>
      <c r="H71" s="132"/>
      <c r="I71" s="64"/>
      <c r="J71" s="80" t="str">
        <f>IF(D8_2!Уч7="","",D8_2!Уч7)</f>
        <v>Ашраф Ахмед</v>
      </c>
      <c r="K71" s="81" t="str">
        <f t="shared" si="0"/>
        <v>-</v>
      </c>
      <c r="L71" s="153" t="str">
        <f>IF(D8_2!Уч8="","",D8_2!Уч8)</f>
        <v>Балкашбаев Елбек+</v>
      </c>
      <c r="M71" s="122"/>
      <c r="N71" s="122"/>
      <c r="O71" s="123"/>
      <c r="P71" s="67"/>
      <c r="Q71" s="110"/>
      <c r="R71" s="111"/>
      <c r="S71" s="55" t="str">
        <f t="shared" si="1"/>
        <v/>
      </c>
      <c r="T71" s="7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6">
    <mergeCell ref="G68:H71"/>
    <mergeCell ref="G36:H39"/>
    <mergeCell ref="G40:H43"/>
    <mergeCell ref="G44:H47"/>
    <mergeCell ref="G48:H51"/>
    <mergeCell ref="G52:H55"/>
    <mergeCell ref="G56:H59"/>
    <mergeCell ref="G60:H63"/>
    <mergeCell ref="L68:O68"/>
    <mergeCell ref="L69:O69"/>
    <mergeCell ref="L70:O70"/>
    <mergeCell ref="L71:O71"/>
    <mergeCell ref="L39:O39"/>
    <mergeCell ref="L37:O37"/>
    <mergeCell ref="L38:O38"/>
    <mergeCell ref="L40:O40"/>
    <mergeCell ref="L41:O41"/>
    <mergeCell ref="L42:O42"/>
    <mergeCell ref="L43:O43"/>
    <mergeCell ref="L44:O44"/>
    <mergeCell ref="G64:H67"/>
    <mergeCell ref="L67:O67"/>
    <mergeCell ref="L59:O59"/>
    <mergeCell ref="L60:O60"/>
    <mergeCell ref="L61:O61"/>
    <mergeCell ref="L62:O62"/>
    <mergeCell ref="L63:O63"/>
    <mergeCell ref="L64:O64"/>
    <mergeCell ref="L65:O65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V25:V27"/>
    <mergeCell ref="G19:G21"/>
    <mergeCell ref="H19:H21"/>
    <mergeCell ref="I19:I21"/>
    <mergeCell ref="J19:J21"/>
    <mergeCell ref="O19:O21"/>
    <mergeCell ref="G22:G24"/>
    <mergeCell ref="H22:H24"/>
    <mergeCell ref="L66:O66"/>
    <mergeCell ref="H28:H30"/>
    <mergeCell ref="I28:I30"/>
    <mergeCell ref="I22:I24"/>
    <mergeCell ref="J22:J24"/>
    <mergeCell ref="G25:G27"/>
    <mergeCell ref="H25:H27"/>
    <mergeCell ref="I25:I27"/>
    <mergeCell ref="J25:J27"/>
    <mergeCell ref="J28:J30"/>
    <mergeCell ref="G28:G30"/>
    <mergeCell ref="G31:G33"/>
    <mergeCell ref="H31:H33"/>
    <mergeCell ref="I31:I33"/>
    <mergeCell ref="J31:J33"/>
    <mergeCell ref="L36:O36"/>
    <mergeCell ref="G16:G18"/>
    <mergeCell ref="H16:H18"/>
    <mergeCell ref="I16:I18"/>
    <mergeCell ref="J16:J18"/>
    <mergeCell ref="N16:N18"/>
    <mergeCell ref="P22:P24"/>
    <mergeCell ref="Q25:Q27"/>
    <mergeCell ref="T25:T27"/>
    <mergeCell ref="U25:U27"/>
    <mergeCell ref="G13:G15"/>
    <mergeCell ref="H13:H15"/>
    <mergeCell ref="M13:M15"/>
    <mergeCell ref="U13:U15"/>
    <mergeCell ref="V13:V15"/>
    <mergeCell ref="T7:T9"/>
    <mergeCell ref="U7:U9"/>
    <mergeCell ref="V7:V9"/>
    <mergeCell ref="T10:T12"/>
    <mergeCell ref="U10:U12"/>
    <mergeCell ref="V10:V12"/>
    <mergeCell ref="T13:T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Q70:R70"/>
    <mergeCell ref="Q71:R71"/>
    <mergeCell ref="Q61:R61"/>
    <mergeCell ref="Q62:R62"/>
    <mergeCell ref="Q63:R63"/>
    <mergeCell ref="Q64:R64"/>
    <mergeCell ref="Q65:R65"/>
    <mergeCell ref="Q66:R66"/>
    <mergeCell ref="Q67:R67"/>
    <mergeCell ref="Q54:R54"/>
    <mergeCell ref="Q55:R55"/>
    <mergeCell ref="Q56:R56"/>
    <mergeCell ref="Q57:R57"/>
    <mergeCell ref="Q58:R58"/>
    <mergeCell ref="Q59:R59"/>
    <mergeCell ref="Q60:R60"/>
    <mergeCell ref="Q68:R68"/>
    <mergeCell ref="Q69:R69"/>
    <mergeCell ref="Q45:R45"/>
    <mergeCell ref="Q46:R46"/>
    <mergeCell ref="Q47:R47"/>
    <mergeCell ref="Q48:R48"/>
    <mergeCell ref="Q49:R49"/>
    <mergeCell ref="Q50:R50"/>
    <mergeCell ref="Q51:R51"/>
    <mergeCell ref="Q52:R52"/>
    <mergeCell ref="Q53:R53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R28:R30"/>
    <mergeCell ref="T28:T30"/>
    <mergeCell ref="U28:U30"/>
    <mergeCell ref="V28:V30"/>
    <mergeCell ref="S31:S33"/>
    <mergeCell ref="V31:V33"/>
    <mergeCell ref="T31:T33"/>
    <mergeCell ref="U31:U33"/>
    <mergeCell ref="Q35:R35"/>
    <mergeCell ref="T16:T18"/>
    <mergeCell ref="U16:U18"/>
    <mergeCell ref="V16:V18"/>
    <mergeCell ref="T19:T21"/>
    <mergeCell ref="U19:U21"/>
    <mergeCell ref="V19:V21"/>
    <mergeCell ref="T22:T24"/>
    <mergeCell ref="U22:U24"/>
    <mergeCell ref="V22:V24"/>
  </mergeCells>
  <conditionalFormatting sqref="I36:Q36">
    <cfRule type="expression" dxfId="696" priority="13">
      <formula>$S$36="сыграна"</formula>
    </cfRule>
  </conditionalFormatting>
  <conditionalFormatting sqref="I37:Q37">
    <cfRule type="expression" dxfId="695" priority="15">
      <formula>$S$37="сыграна"</formula>
    </cfRule>
  </conditionalFormatting>
  <conditionalFormatting sqref="I38:Q38">
    <cfRule type="expression" dxfId="694" priority="4">
      <formula>$S$38="сыграна"</formula>
    </cfRule>
  </conditionalFormatting>
  <conditionalFormatting sqref="I39:Q39">
    <cfRule type="expression" dxfId="693" priority="5">
      <formula>$S$39="сыграна"</formula>
    </cfRule>
  </conditionalFormatting>
  <conditionalFormatting sqref="I40:Q40">
    <cfRule type="expression" dxfId="692" priority="6">
      <formula>$S$40="сыграна"</formula>
    </cfRule>
  </conditionalFormatting>
  <conditionalFormatting sqref="I41:Q41">
    <cfRule type="expression" dxfId="691" priority="7">
      <formula>$S$41="сыграна"</formula>
    </cfRule>
  </conditionalFormatting>
  <conditionalFormatting sqref="I42:Q42">
    <cfRule type="expression" dxfId="690" priority="8">
      <formula>$S$42="сыграна"</formula>
    </cfRule>
  </conditionalFormatting>
  <conditionalFormatting sqref="I43:Q43">
    <cfRule type="expression" dxfId="689" priority="9">
      <formula>$S$43="сыграна"</formula>
    </cfRule>
  </conditionalFormatting>
  <conditionalFormatting sqref="I44:Q44">
    <cfRule type="expression" dxfId="688" priority="10">
      <formula>$S$44="сыграна"</formula>
    </cfRule>
  </conditionalFormatting>
  <conditionalFormatting sqref="I45:Q45">
    <cfRule type="expression" dxfId="687" priority="11">
      <formula>$S$45="сыграна"</formula>
    </cfRule>
  </conditionalFormatting>
  <conditionalFormatting sqref="I48:Q48">
    <cfRule type="expression" dxfId="686" priority="17">
      <formula>$S$48="сыграна"</formula>
    </cfRule>
  </conditionalFormatting>
  <conditionalFormatting sqref="I49:Q49">
    <cfRule type="expression" dxfId="685" priority="18">
      <formula>$S$49="сыграна"</formula>
    </cfRule>
  </conditionalFormatting>
  <conditionalFormatting sqref="I50:Q50">
    <cfRule type="expression" dxfId="684" priority="19">
      <formula>$S$50="сыграна"</formula>
    </cfRule>
  </conditionalFormatting>
  <conditionalFormatting sqref="I51:Q51">
    <cfRule type="expression" dxfId="683" priority="20">
      <formula>$S$51="сыграна"</formula>
    </cfRule>
  </conditionalFormatting>
  <conditionalFormatting sqref="I52:Q52">
    <cfRule type="expression" dxfId="682" priority="21">
      <formula>$S$52="сыграна"</formula>
    </cfRule>
  </conditionalFormatting>
  <conditionalFormatting sqref="I53:Q53">
    <cfRule type="expression" dxfId="681" priority="22">
      <formula>$S$53="сыграна"</formula>
    </cfRule>
  </conditionalFormatting>
  <conditionalFormatting sqref="I54:Q54">
    <cfRule type="expression" dxfId="680" priority="23">
      <formula>$S$54="сыграна"</formula>
    </cfRule>
  </conditionalFormatting>
  <conditionalFormatting sqref="I55:Q55">
    <cfRule type="expression" dxfId="679" priority="24">
      <formula>$S$55="сыграна"</formula>
    </cfRule>
  </conditionalFormatting>
  <conditionalFormatting sqref="I56:Q56">
    <cfRule type="expression" dxfId="678" priority="25">
      <formula>$S$56="сыграна"</formula>
    </cfRule>
  </conditionalFormatting>
  <conditionalFormatting sqref="I62:Q62">
    <cfRule type="expression" dxfId="677" priority="2">
      <formula>$S$62="сыграна"</formula>
    </cfRule>
  </conditionalFormatting>
  <conditionalFormatting sqref="I63:Q63">
    <cfRule type="expression" dxfId="676" priority="31">
      <formula>$S$63="сыграна"</formula>
    </cfRule>
  </conditionalFormatting>
  <conditionalFormatting sqref="I64:Q64">
    <cfRule type="expression" dxfId="675" priority="32">
      <formula>$S$64="сыграна"</formula>
    </cfRule>
  </conditionalFormatting>
  <conditionalFormatting sqref="I65:Q65">
    <cfRule type="expression" dxfId="674" priority="33">
      <formula>$S$65="сыграна"</formula>
    </cfRule>
  </conditionalFormatting>
  <conditionalFormatting sqref="I66:Q66">
    <cfRule type="expression" dxfId="673" priority="34">
      <formula>$S$66="сыграна"</formula>
    </cfRule>
  </conditionalFormatting>
  <conditionalFormatting sqref="I67:Q67">
    <cfRule type="expression" dxfId="672" priority="35">
      <formula>$S$67="сыграна"</formula>
    </cfRule>
  </conditionalFormatting>
  <conditionalFormatting sqref="I68:Q68">
    <cfRule type="expression" dxfId="671" priority="36">
      <formula>$S$68="сыграна"</formula>
    </cfRule>
  </conditionalFormatting>
  <conditionalFormatting sqref="I69:Q69">
    <cfRule type="expression" dxfId="670" priority="37">
      <formula>$S$69="сыграна"</formula>
    </cfRule>
  </conditionalFormatting>
  <conditionalFormatting sqref="I70:Q70">
    <cfRule type="expression" dxfId="669" priority="38">
      <formula>$S$70="сыграна"</formula>
    </cfRule>
  </conditionalFormatting>
  <conditionalFormatting sqref="I71:Q71">
    <cfRule type="expression" dxfId="668" priority="39">
      <formula>$S$71="сыграна"</formula>
    </cfRule>
  </conditionalFormatting>
  <conditionalFormatting sqref="I36:R36 Q13:Q15 M25:M27">
    <cfRule type="expression" dxfId="667" priority="14">
      <formula>$S$36="встреча играется"</formula>
    </cfRule>
  </conditionalFormatting>
  <conditionalFormatting sqref="I37:R37 R10:R12 L28:L30">
    <cfRule type="expression" dxfId="666" priority="40">
      <formula>$S$37="встреча играется"</formula>
    </cfRule>
  </conditionalFormatting>
  <conditionalFormatting sqref="I38:R38 P16:P18 N22:N24">
    <cfRule type="expression" dxfId="665" priority="41">
      <formula>$S$38="встреча играется"</formula>
    </cfRule>
  </conditionalFormatting>
  <conditionalFormatting sqref="I39:R39 S7:S9 K31:K33">
    <cfRule type="expression" dxfId="664" priority="42">
      <formula>$S$39="встреча играется"</formula>
    </cfRule>
  </conditionalFormatting>
  <conditionalFormatting sqref="I40:R40 Q10:Q12 L25:L27">
    <cfRule type="expression" dxfId="663" priority="43">
      <formula>$S$40="встреча играется"</formula>
    </cfRule>
  </conditionalFormatting>
  <conditionalFormatting sqref="I41:R41 P13:P15 M22:M24">
    <cfRule type="expression" dxfId="662" priority="44">
      <formula>$S$41="встреча играется"</formula>
    </cfRule>
  </conditionalFormatting>
  <conditionalFormatting sqref="I42:R42 R7:R9 K28:K30">
    <cfRule type="expression" dxfId="661" priority="45">
      <formula>$S$42="встреча играется"</formula>
    </cfRule>
  </conditionalFormatting>
  <conditionalFormatting sqref="I43:R43 S19:S21 O31:O33">
    <cfRule type="expression" dxfId="660" priority="46">
      <formula>$S$43="встреча играется"</formula>
    </cfRule>
  </conditionalFormatting>
  <conditionalFormatting sqref="I44:R44 P10:P12 L22:L24">
    <cfRule type="expression" dxfId="659" priority="47">
      <formula>$S$44="встреча играется"</formula>
    </cfRule>
  </conditionalFormatting>
  <conditionalFormatting sqref="I45:R45 Q7:Q9 K25:K27">
    <cfRule type="expression" dxfId="658" priority="48">
      <formula>$S$45="встреча играется"</formula>
    </cfRule>
  </conditionalFormatting>
  <conditionalFormatting sqref="I46:R46 R19:R21 O28:O30">
    <cfRule type="expression" dxfId="657" priority="49">
      <formula>$S$46="встреча играется"</formula>
    </cfRule>
  </conditionalFormatting>
  <conditionalFormatting sqref="I46:R46">
    <cfRule type="expression" dxfId="656" priority="16">
      <formula>$S$46="сыграна"</formula>
    </cfRule>
  </conditionalFormatting>
  <conditionalFormatting sqref="I47:R47 S16:S18 N31:N33">
    <cfRule type="expression" dxfId="655" priority="50">
      <formula>$S$47="встреча играется"</formula>
    </cfRule>
  </conditionalFormatting>
  <conditionalFormatting sqref="I47:R47">
    <cfRule type="expression" dxfId="654" priority="12">
      <formula>$S$47="сыграна"</formula>
    </cfRule>
  </conditionalFormatting>
  <conditionalFormatting sqref="I48:R48 P7:P9 K22:K24">
    <cfRule type="expression" dxfId="653" priority="51">
      <formula>$S$48="встреча играется"</formula>
    </cfRule>
  </conditionalFormatting>
  <conditionalFormatting sqref="I49:R49 Q19:Q21 O25:O27">
    <cfRule type="expression" dxfId="652" priority="52">
      <formula>$S$49="встреча играется"</formula>
    </cfRule>
  </conditionalFormatting>
  <conditionalFormatting sqref="I50:R50 S13:S15 M31:M33">
    <cfRule type="expression" dxfId="651" priority="53">
      <formula>$S$50="встреча играется"</formula>
    </cfRule>
  </conditionalFormatting>
  <conditionalFormatting sqref="I51:R51 R16:R18 N28:N30">
    <cfRule type="expression" dxfId="650" priority="54">
      <formula>$S$51="встреча играется"</formula>
    </cfRule>
  </conditionalFormatting>
  <conditionalFormatting sqref="I52:R52 N10:N12 L16:L18">
    <cfRule type="expression" dxfId="649" priority="55">
      <formula>$S$52="встреча играется"</formula>
    </cfRule>
  </conditionalFormatting>
  <conditionalFormatting sqref="I53:R53 O7:O9 K19:K21">
    <cfRule type="expression" dxfId="648" priority="56">
      <formula>$S$53="встреча играется"</formula>
    </cfRule>
  </conditionalFormatting>
  <conditionalFormatting sqref="I54:R54 R13:R15 M28:M30">
    <cfRule type="expression" dxfId="647" priority="57">
      <formula>$S$54="встреча играется"</formula>
    </cfRule>
  </conditionalFormatting>
  <conditionalFormatting sqref="I55:R55 S25:S27 Q31:Q33">
    <cfRule type="expression" dxfId="646" priority="58">
      <formula>$S$55="встреча играется"</formula>
    </cfRule>
  </conditionalFormatting>
  <conditionalFormatting sqref="I56:R56 N7:N9 K16:K18">
    <cfRule type="expression" dxfId="645" priority="59">
      <formula>$S$56="встреча играется"</formula>
    </cfRule>
  </conditionalFormatting>
  <conditionalFormatting sqref="I57:R57 O13:O15 M19:M21">
    <cfRule type="expression" dxfId="644" priority="60">
      <formula>$S$57="встреча играется"</formula>
    </cfRule>
  </conditionalFormatting>
  <conditionalFormatting sqref="I57:R57">
    <cfRule type="expression" dxfId="643" priority="26">
      <formula>$S$57="сыграна"</formula>
    </cfRule>
  </conditionalFormatting>
  <conditionalFormatting sqref="I58:R58 S10:S12 L31:L33">
    <cfRule type="expression" dxfId="642" priority="61">
      <formula>$S$58="встреча играется"</formula>
    </cfRule>
  </conditionalFormatting>
  <conditionalFormatting sqref="I58:R58">
    <cfRule type="expression" dxfId="641" priority="27">
      <formula>$S$58="сыграна"</formula>
    </cfRule>
  </conditionalFormatting>
  <conditionalFormatting sqref="I59:R59 R22:R24 P28:P30">
    <cfRule type="expression" dxfId="640" priority="62">
      <formula>$S$59="встреча играется"</formula>
    </cfRule>
  </conditionalFormatting>
  <conditionalFormatting sqref="I59:R59">
    <cfRule type="expression" dxfId="639" priority="28">
      <formula>$S$59="сыграна"</formula>
    </cfRule>
  </conditionalFormatting>
  <conditionalFormatting sqref="I60:R60 M7:M9 K13:K15">
    <cfRule type="expression" dxfId="638" priority="63">
      <formula>$S$60="встреча играется"</formula>
    </cfRule>
  </conditionalFormatting>
  <conditionalFormatting sqref="I60:R60">
    <cfRule type="expression" dxfId="637" priority="29">
      <formula>$S$60="сыграна"</formula>
    </cfRule>
  </conditionalFormatting>
  <conditionalFormatting sqref="I61:R61 O10:O12 L19:L21">
    <cfRule type="expression" dxfId="636" priority="64">
      <formula>$S$61="встреча играется"</formula>
    </cfRule>
  </conditionalFormatting>
  <conditionalFormatting sqref="I61:R61">
    <cfRule type="expression" dxfId="635" priority="30">
      <formula>$S$61="сыграна"</formula>
    </cfRule>
  </conditionalFormatting>
  <conditionalFormatting sqref="I62:R62 Q16:Q18 N25:N27">
    <cfRule type="expression" dxfId="634" priority="3">
      <formula>$S$62="встреча играется"</formula>
    </cfRule>
  </conditionalFormatting>
  <conditionalFormatting sqref="I63:R63 S22:S24 P31:P33">
    <cfRule type="expression" dxfId="633" priority="65">
      <formula>$S$63="встреча играется"</formula>
    </cfRule>
  </conditionalFormatting>
  <conditionalFormatting sqref="I64:R64 M10:M12 L13:L15">
    <cfRule type="expression" dxfId="632" priority="66">
      <formula>$S$64="встреча играется"</formula>
    </cfRule>
  </conditionalFormatting>
  <conditionalFormatting sqref="I65:R65 O16:O18 N19:N21">
    <cfRule type="expression" dxfId="631" priority="67">
      <formula>$S$65="встреча играется"</formula>
    </cfRule>
  </conditionalFormatting>
  <conditionalFormatting sqref="I66:R66 Q22:Q24 P25:P27">
    <cfRule type="expression" dxfId="630" priority="68">
      <formula>$S$66="встреча играется"</formula>
    </cfRule>
  </conditionalFormatting>
  <conditionalFormatting sqref="I67:R67 S28:S30 R31:R33">
    <cfRule type="expression" dxfId="629" priority="69">
      <formula>$S$67="встреча играется"</formula>
    </cfRule>
  </conditionalFormatting>
  <conditionalFormatting sqref="I68:R68 L7:L9 K10:K12">
    <cfRule type="expression" dxfId="628" priority="70">
      <formula>$S$68="встреча играется"</formula>
    </cfRule>
  </conditionalFormatting>
  <conditionalFormatting sqref="I69:R69 N13:N15 M16:M18">
    <cfRule type="expression" dxfId="627" priority="71">
      <formula>$S$69="встреча играется"</formula>
    </cfRule>
  </conditionalFormatting>
  <conditionalFormatting sqref="I70:R70 P19:P21 O22:O24">
    <cfRule type="expression" dxfId="626" priority="72">
      <formula>$S$70="встреча играется"</formula>
    </cfRule>
  </conditionalFormatting>
  <conditionalFormatting sqref="I71:R71 R25:R27 Q28:Q30">
    <cfRule type="expression" dxfId="625" priority="73">
      <formula>$S$71="встреча играется"</formula>
    </cfRule>
  </conditionalFormatting>
  <conditionalFormatting sqref="J7 J10 J13 J16 J19 J22 J25 J28 J31">
    <cfRule type="endsWith" dxfId="624" priority="1" operator="endsWith" text="+">
      <formula>RIGHT((J7),LEN("+"))=("+")</formula>
    </cfRule>
  </conditionalFormatting>
  <dataValidations count="1">
    <dataValidation type="list" allowBlank="1" sqref="P36:P71" xr:uid="{00000000-0002-0000-3100-000000000000}">
      <formula1>D8_2!Список_счета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568</v>
      </c>
      <c r="E7" s="23"/>
      <c r="F7" s="69"/>
      <c r="G7" s="141">
        <v>1</v>
      </c>
      <c r="H7" s="112"/>
      <c r="I7" s="112"/>
      <c r="J7" s="115" t="s">
        <v>569</v>
      </c>
      <c r="K7" s="144"/>
      <c r="L7" s="24">
        <f>IF(LEFT(P57,1)="L",0,(IF(P57="","",(IF(LEFT(P57,1)&gt;RIGHT(P57,1),2,1)))))</f>
        <v>1</v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>
        <f>IF(LEFT(P41,1)="L",0,(IF(P41="","",(IF(LEFT(P41,1)&gt;RIGHT(P41,1),2,1)))))</f>
        <v>1</v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6</v>
      </c>
      <c r="T7" s="93"/>
      <c r="U7" s="96" t="s">
        <v>14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570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0:3</v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29" t="str">
        <f>IF(LEFT(P41,1)="W",$M$4&amp;":0(W)",IF(LEFT(P41,1)="L","0:"&amp;$M$4&amp;"(L)",IF(P41="","",P41)))</f>
        <v>0:3</v>
      </c>
      <c r="P8" s="28" t="str">
        <f>IF(RIGHT(P38,1)="W",$M$4&amp;":0(W)",IF(RIGHT(P38,1)="L","0:"&amp;$M$4&amp;"(L)",IF(P38="","",RIGHT(P38,1)&amp;":"&amp;LEFT(P38,1))))</f>
        <v>0:3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>0:3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68" t="s">
        <v>571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68" t="s">
        <v>572</v>
      </c>
      <c r="E10" s="23"/>
      <c r="F10" s="69"/>
      <c r="G10" s="118">
        <v>2</v>
      </c>
      <c r="H10" s="112"/>
      <c r="I10" s="112"/>
      <c r="J10" s="115" t="s">
        <v>573</v>
      </c>
      <c r="K10" s="34">
        <f>IF(RIGHT(P57,1)="L",0,(IF(P57="","",(IF(RIGHT(P57,1)&gt;LEFT(P57,1),2,1)))))</f>
        <v>2</v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1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9</v>
      </c>
      <c r="T10" s="93">
        <f>4/3</f>
        <v>1.3333333333333333</v>
      </c>
      <c r="U10" s="96" t="s">
        <v>10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574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3:0</v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>3:0</v>
      </c>
      <c r="P11" s="27" t="str">
        <f>IF(LEFT(P33,1)="W",$M$4&amp;":0(W)",IF(LEFT(P33,1)="L","0:"&amp;$M$4&amp;"(L)",IF(P33="","",P33)))</f>
        <v>1:3</v>
      </c>
      <c r="Q11" s="28" t="str">
        <f>IF(RIGHT(P47,1)="W",$M$4&amp;":0(W)",IF(RIGHT(P47,1)="L","0:"&amp;$M$4&amp;"(L)",IF(P47="","",RIGHT(P47,1)&amp;":"&amp;LEFT(P47,1))))</f>
        <v>3:2</v>
      </c>
      <c r="R11" s="37" t="str">
        <f>IF(LEFT(P42,1)="W",$M$4&amp;":0(W)",IF(LEFT(P42,1)="L","0:"&amp;$M$4&amp;"(L)",IF(P42="","",P42)))</f>
        <v>3:1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575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576</v>
      </c>
      <c r="E13" s="23"/>
      <c r="F13" s="69"/>
      <c r="G13" s="118">
        <v>3</v>
      </c>
      <c r="H13" s="112"/>
      <c r="I13" s="112"/>
      <c r="J13" s="115" t="s">
        <v>571</v>
      </c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45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0</v>
      </c>
      <c r="T13" s="93"/>
      <c r="U13" s="96" t="s">
        <v>16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577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572</v>
      </c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45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0</v>
      </c>
      <c r="T16" s="93"/>
      <c r="U16" s="96" t="s">
        <v>17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578</v>
      </c>
      <c r="K19" s="34">
        <f>IF(RIGHT(P41,1)="L",0,(IF(P41="","",(IF(RIGHT(P41,1)&gt;LEFT(P41,1),2,1)))))</f>
        <v>2</v>
      </c>
      <c r="L19" s="24">
        <f>IF(LEFT(P37,1)="L",0,(IF(P37="","",(IF(LEFT(P37,1)&gt;RIGHT(P37,1),2,1)))))</f>
        <v>1</v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46"/>
      <c r="P19" s="24">
        <f>IF(LEFT(P59,1)="L",0,(IF(P59="","",(IF(LEFT(P59,1)&gt;RIGHT(P59,1),2,1)))))</f>
        <v>2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9</v>
      </c>
      <c r="T19" s="93">
        <f>3/3</f>
        <v>1</v>
      </c>
      <c r="U19" s="96" t="s">
        <v>11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3:0</v>
      </c>
      <c r="L20" s="27" t="str">
        <f>IF(LEFT(P37,1)="W",$M$4&amp;":0(W)",IF(LEFT(P37,1)="L","0:"&amp;$M$4&amp;"(L)",IF(P37="","",P37)))</f>
        <v>0:3</v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7" t="str">
        <f>IF(LEFT(P59,1)="W",$M$4&amp;":0(W)",IF(LEFT(P59,1)="L","0:"&amp;$M$4&amp;"(L)",IF(P59="","",P59)))</f>
        <v>3:0</v>
      </c>
      <c r="Q20" s="27" t="str">
        <f>IF(LEFT(P51,1)="W",$M$4&amp;":0(W)",IF(LEFT(P51,1)="L","0:"&amp;$M$4&amp;"(L)",IF(P51="","",P51)))</f>
        <v>3:0</v>
      </c>
      <c r="R20" s="30" t="str">
        <f>IF(RIGHT(P56,1)="W",$M$4&amp;":0(W)",IF(RIGHT(P56,1)="L","0:"&amp;$M$4&amp;"(L)",IF(P56="","",RIGHT(P56,1)&amp;":"&amp;LEFT(P56,1))))</f>
        <v>3:2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579</v>
      </c>
      <c r="K22" s="34">
        <f>IF(LEFT(P38,1)="L",0,(IF(P38="","",(IF(LEFT(P38,1)&gt;RIGHT(P38,1),2,1)))))</f>
        <v>2</v>
      </c>
      <c r="L22" s="24">
        <f>IF(RIGHT(P33,1)="L",0,(IF(P33="","",(IF(RIGHT(P33,1)&gt;LEFT(P33,1),2,1)))))</f>
        <v>2</v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>
        <f>IF(RIGHT(P59,1)="L",0,(IF(P59="","",(IF(RIGHT(P59,1)&gt;LEFT(P59,1),2,1)))))</f>
        <v>1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9</v>
      </c>
      <c r="T22" s="93">
        <f>3/4</f>
        <v>0.75</v>
      </c>
      <c r="U22" s="96" t="s">
        <v>12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3:0</v>
      </c>
      <c r="L23" s="28" t="str">
        <f>IF(RIGHT(P33,1)="W",$M$4&amp;":0(W)",IF(RIGHT(P33,1)="L","0:"&amp;$M$4&amp;"(L)",IF(P33="","",RIGHT(P33,1)&amp;":"&amp;LEFT(P33,1))))</f>
        <v>3:1</v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>0:3</v>
      </c>
      <c r="P23" s="94"/>
      <c r="Q23" s="28" t="str">
        <f>IF(RIGHT(P55,1)="W",$M$4&amp;":0(W)",IF(RIGHT(P55,1)="L","0:"&amp;$M$4&amp;"(L)",IF(P55="","",RIGHT(P55,1)&amp;":"&amp;LEFT(P55,1))))</f>
        <v>3:0</v>
      </c>
      <c r="R23" s="37" t="str">
        <f>IF(LEFT(P52,1)="W",$M$4&amp;":0(W)",IF(LEFT(P52,1)="L","0:"&amp;$M$4&amp;"(L)",IF(P52="","",P52)))</f>
        <v>3:2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580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1</v>
      </c>
      <c r="S25" s="90">
        <f>IF((AND(COUNTIF(J7:J30,"&gt;""")&gt;2,COUNTIF(P33:P60,"&gt;""")&gt;0)),SUM(K25,L25,M25,N25,O25,P25,Q25,R25),"")</f>
        <v>5</v>
      </c>
      <c r="T25" s="93"/>
      <c r="U25" s="96" t="s">
        <v>15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2:3</v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>0:3</v>
      </c>
      <c r="P26" s="29" t="str">
        <f>IF(LEFT(P55,1)="W",$M$4&amp;":0(W)",IF(LEFT(P55,1)="L","0:"&amp;$M$4&amp;"(L)",IF(P55="","",P55)))</f>
        <v>0:3</v>
      </c>
      <c r="Q26" s="94"/>
      <c r="R26" s="37" t="str">
        <f>IF(LEFT(P60,1)="W",$M$4&amp;":0(W)",IF(LEFT(P60,1)="L","0:"&amp;$M$4&amp;"(L)",IF(P60="","",P60)))</f>
        <v>0:3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581</v>
      </c>
      <c r="K28" s="34">
        <f>IF(LEFT(P45,1)="L",0,(IF(P45="","",(IF(LEFT(P45,1)&gt;RIGHT(P45,1),2,1)))))</f>
        <v>2</v>
      </c>
      <c r="L28" s="24">
        <f>IF(RIGHT(P42,1)="L",0,(IF(P42="","",(IF(RIGHT(P42,1)&gt;LEFT(P42,1),2,1)))))</f>
        <v>1</v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7</v>
      </c>
      <c r="T28" s="93"/>
      <c r="U28" s="96" t="s">
        <v>13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3:0</v>
      </c>
      <c r="L29" s="28" t="str">
        <f>IF(RIGHT(P42,1)="W",$M$4&amp;":0(W)",IF(RIGHT(P42,1)="L","0:"&amp;$M$4&amp;"(L)",IF(P42="","",RIGHT(P42,1)&amp;":"&amp;LEFT(P42,1))))</f>
        <v>1:3</v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29" t="str">
        <f>IF(LEFT(P56,1)="W",$M$4&amp;":0(W)",IF(LEFT(P56,1)="L","0:"&amp;$M$4&amp;"(L)",IF(P56="","",P56)))</f>
        <v>2:3</v>
      </c>
      <c r="P29" s="36" t="str">
        <f>IF(RIGHT(P52,1)="W",$M$4&amp;":0(W)",IF(RIGHT(P52,1)="L","0:"&amp;$M$4&amp;"(L)",IF(P52="","",RIGHT(P52,1)&amp;":"&amp;LEFT(P52,1))))</f>
        <v>2:3</v>
      </c>
      <c r="Q29" s="28" t="str">
        <f>IF(RIGHT(P60,1)="W",$M$4&amp;":0(W)",IF(RIGHT(P60,1)="L","0:"&amp;$M$4&amp;"(L)",IF(P60="","",RIGHT(P60,1)&amp;":"&amp;LEFT(P60,1))))</f>
        <v>3:0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9</v>
      </c>
      <c r="J33" s="52" t="str">
        <f>IF('E1'!Уч2="","",'E1'!Уч2)</f>
        <v>Хаким Адилет+</v>
      </c>
      <c r="K33" s="53" t="str">
        <f t="shared" ref="K33:K60" si="0">"-"</f>
        <v>-</v>
      </c>
      <c r="L33" s="124" t="str">
        <f>IF('E1'!Уч6="","",'E1'!Уч6)</f>
        <v>Галеев Адиль+</v>
      </c>
      <c r="M33" s="125"/>
      <c r="N33" s="125"/>
      <c r="O33" s="126"/>
      <c r="P33" s="54" t="s">
        <v>41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IF('E1'!Уч3="","",'E1'!Уч3)</f>
        <v>Молдыбаев Алекжан</v>
      </c>
      <c r="K34" s="58" t="str">
        <f t="shared" si="0"/>
        <v>-</v>
      </c>
      <c r="L34" s="133" t="str">
        <f>IF('E1'!Уч5="","",'E1'!Уч5)</f>
        <v>Темиров Кайсар+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11</v>
      </c>
      <c r="J35" s="61" t="str">
        <f>IF('E1'!Уч1="","",'E1'!Уч1)</f>
        <v>Нурлыбаева Нурбакыт+</v>
      </c>
      <c r="K35" s="62" t="str">
        <f t="shared" si="0"/>
        <v>-</v>
      </c>
      <c r="L35" s="136" t="str">
        <f>IF('E1'!Уч7="","",'E1'!Уч7)</f>
        <v>Арслан София+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IF('E1'!Уч4="","",'E1'!Уч4)</f>
        <v>Алипбеков Алибек</v>
      </c>
      <c r="K36" s="66" t="str">
        <f t="shared" si="0"/>
        <v>-</v>
      </c>
      <c r="L36" s="121" t="str">
        <f>IF('E1'!Уч8="","",'E1'!Уч8)</f>
        <v>Ященко Егор+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10</v>
      </c>
      <c r="J37" s="52" t="str">
        <f>IF('E1'!Уч5="","",'E1'!Уч5)</f>
        <v>Темиров Кайсар+</v>
      </c>
      <c r="K37" s="53" t="str">
        <f t="shared" si="0"/>
        <v>-</v>
      </c>
      <c r="L37" s="124" t="str">
        <f>IF('E1'!Уч2="","",'E1'!Уч2)</f>
        <v>Хаким Адилет+</v>
      </c>
      <c r="M37" s="125"/>
      <c r="N37" s="125"/>
      <c r="O37" s="126"/>
      <c r="P37" s="54" t="s">
        <v>39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9</v>
      </c>
      <c r="J38" s="57" t="str">
        <f>IF('E1'!Уч6="","",'E1'!Уч6)</f>
        <v>Галеев Адиль+</v>
      </c>
      <c r="K38" s="58" t="str">
        <f t="shared" si="0"/>
        <v>-</v>
      </c>
      <c r="L38" s="133" t="str">
        <f>IF('E1'!Уч1="","",'E1'!Уч1)</f>
        <v>Нурлыбаева Нурбакыт+</v>
      </c>
      <c r="M38" s="134"/>
      <c r="N38" s="134"/>
      <c r="O38" s="135"/>
      <c r="P38" s="59" t="s">
        <v>35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IF('E1'!Уч8="","",'E1'!Уч8)</f>
        <v>Ященко Егор+</v>
      </c>
      <c r="K39" s="62" t="str">
        <f t="shared" si="0"/>
        <v>-</v>
      </c>
      <c r="L39" s="136" t="str">
        <f>IF('E1'!Уч3="","",'E1'!Уч3)</f>
        <v>Молдыбаев Алекжан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IF('E1'!Уч7="","",'E1'!Уч7)</f>
        <v>Арслан София+</v>
      </c>
      <c r="K40" s="66" t="str">
        <f t="shared" si="0"/>
        <v>-</v>
      </c>
      <c r="L40" s="121" t="str">
        <f>IF('E1'!Уч4="","",'E1'!Уч4)</f>
        <v>Алипбеков Алибек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9</v>
      </c>
      <c r="J41" s="52" t="str">
        <f>IF('E1'!Уч1="","",'E1'!Уч1)</f>
        <v>Нурлыбаева Нурбакыт+</v>
      </c>
      <c r="K41" s="53" t="str">
        <f t="shared" si="0"/>
        <v>-</v>
      </c>
      <c r="L41" s="124" t="str">
        <f>IF('E1'!Уч5="","",'E1'!Уч5)</f>
        <v>Темиров Кайсар+</v>
      </c>
      <c r="M41" s="125"/>
      <c r="N41" s="125"/>
      <c r="O41" s="126"/>
      <c r="P41" s="54" t="s">
        <v>39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10</v>
      </c>
      <c r="J42" s="57" t="str">
        <f>IF('E1'!Уч2="","",'E1'!Уч2)</f>
        <v>Хаким Адилет+</v>
      </c>
      <c r="K42" s="58" t="str">
        <f t="shared" si="0"/>
        <v>-</v>
      </c>
      <c r="L42" s="133" t="str">
        <f>IF('E1'!Уч8="","",'E1'!Уч8)</f>
        <v>Ященко Егор+</v>
      </c>
      <c r="M42" s="134"/>
      <c r="N42" s="134"/>
      <c r="O42" s="135"/>
      <c r="P42" s="59" t="s">
        <v>37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IF('E1'!Уч4="","",'E1'!Уч4)</f>
        <v>Алипбеков Алибек</v>
      </c>
      <c r="K43" s="62" t="str">
        <f t="shared" si="0"/>
        <v>-</v>
      </c>
      <c r="L43" s="136" t="str">
        <f>IF('E1'!Уч6="","",'E1'!Уч6)</f>
        <v>Галеев Адиль+</v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IF('E1'!Уч3="","",'E1'!Уч3)</f>
        <v>Молдыбаев Алекжан</v>
      </c>
      <c r="K44" s="66" t="str">
        <f t="shared" si="0"/>
        <v>-</v>
      </c>
      <c r="L44" s="121" t="str">
        <f>IF('E1'!Уч7="","",'E1'!Уч7)</f>
        <v>Арслан София+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9</v>
      </c>
      <c r="J45" s="52" t="str">
        <f>IF('E1'!Уч8="","",'E1'!Уч8)</f>
        <v>Ященко Егор+</v>
      </c>
      <c r="K45" s="53" t="str">
        <f t="shared" si="0"/>
        <v>-</v>
      </c>
      <c r="L45" s="124" t="str">
        <f>IF('E1'!Уч1="","",'E1'!Уч1)</f>
        <v>Нурлыбаева Нурбакыт+</v>
      </c>
      <c r="M45" s="125"/>
      <c r="N45" s="125"/>
      <c r="O45" s="126"/>
      <c r="P45" s="54" t="s">
        <v>35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IF('E1'!Уч5="","",'E1'!Уч5)</f>
        <v>Темиров Кайсар+</v>
      </c>
      <c r="K46" s="58" t="str">
        <f t="shared" si="0"/>
        <v>-</v>
      </c>
      <c r="L46" s="133" t="str">
        <f>IF('E1'!Уч4="","",'E1'!Уч4)</f>
        <v>Алипбеков Алибек</v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10</v>
      </c>
      <c r="J47" s="61" t="str">
        <f>IF('E1'!Уч7="","",'E1'!Уч7)</f>
        <v>Арслан София+</v>
      </c>
      <c r="K47" s="62" t="str">
        <f t="shared" si="0"/>
        <v>-</v>
      </c>
      <c r="L47" s="136" t="str">
        <f>IF('E1'!Уч2="","",'E1'!Уч2)</f>
        <v>Хаким Адилет+</v>
      </c>
      <c r="M47" s="137"/>
      <c r="N47" s="137"/>
      <c r="O47" s="138"/>
      <c r="P47" s="63" t="s">
        <v>42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IF('E1'!Уч6="","",'E1'!Уч6)</f>
        <v>Галеев Адиль+</v>
      </c>
      <c r="K48" s="66" t="str">
        <f t="shared" si="0"/>
        <v>-</v>
      </c>
      <c r="L48" s="121" t="str">
        <f>IF('E1'!Уч3="","",'E1'!Уч3)</f>
        <v>Молдыбаев Алекжан</v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IF('E1'!Уч1="","",'E1'!Уч1)</f>
        <v>Нурлыбаева Нурбакыт+</v>
      </c>
      <c r="K49" s="53" t="str">
        <f t="shared" si="0"/>
        <v>-</v>
      </c>
      <c r="L49" s="124" t="str">
        <f>IF('E1'!Уч3="","",'E1'!Уч3)</f>
        <v>Молдыбаев Алекжан</v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IF('E1'!Уч2="","",'E1'!Уч2)</f>
        <v>Хаким Адилет+</v>
      </c>
      <c r="K50" s="58" t="str">
        <f t="shared" si="0"/>
        <v>-</v>
      </c>
      <c r="L50" s="133" t="str">
        <f>IF('E1'!Уч4="","",'E1'!Уч4)</f>
        <v>Алипбеков Алибек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18</v>
      </c>
      <c r="J51" s="61" t="str">
        <f>IF('E1'!Уч5="","",'E1'!Уч5)</f>
        <v>Темиров Кайсар+</v>
      </c>
      <c r="K51" s="62" t="str">
        <f t="shared" si="0"/>
        <v>-</v>
      </c>
      <c r="L51" s="136" t="str">
        <f>IF('E1'!Уч7="","",'E1'!Уч7)</f>
        <v>Арслан София+</v>
      </c>
      <c r="M51" s="137"/>
      <c r="N51" s="137"/>
      <c r="O51" s="138"/>
      <c r="P51" s="63" t="s">
        <v>35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14</v>
      </c>
      <c r="J52" s="65" t="str">
        <f>IF('E1'!Уч6="","",'E1'!Уч6)</f>
        <v>Галеев Адиль+</v>
      </c>
      <c r="K52" s="66" t="str">
        <f t="shared" si="0"/>
        <v>-</v>
      </c>
      <c r="L52" s="121" t="str">
        <f>IF('E1'!Уч8="","",'E1'!Уч8)</f>
        <v>Ященко Егор+</v>
      </c>
      <c r="M52" s="122"/>
      <c r="N52" s="122"/>
      <c r="O52" s="123"/>
      <c r="P52" s="67" t="s">
        <v>38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IF('E1'!Уч4="","",'E1'!Уч4)</f>
        <v>Алипбеков Алибек</v>
      </c>
      <c r="K53" s="53" t="str">
        <f t="shared" si="0"/>
        <v>-</v>
      </c>
      <c r="L53" s="124" t="str">
        <f>IF('E1'!Уч1="","",'E1'!Уч1)</f>
        <v>Нурлыбаева Нурбакыт+</v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IF('E1'!Уч3="","",'E1'!Уч3)</f>
        <v>Молдыбаев Алекжан</v>
      </c>
      <c r="K54" s="58" t="str">
        <f t="shared" si="0"/>
        <v>-</v>
      </c>
      <c r="L54" s="133" t="str">
        <f>IF('E1'!Уч2="","",'E1'!Уч2)</f>
        <v>Хаким Адилет+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18</v>
      </c>
      <c r="J55" s="61" t="str">
        <f>IF('E1'!Уч7="","",'E1'!Уч7)</f>
        <v>Арслан София+</v>
      </c>
      <c r="K55" s="62" t="str">
        <f t="shared" si="0"/>
        <v>-</v>
      </c>
      <c r="L55" s="136" t="str">
        <f>IF('E1'!Уч6="","",'E1'!Уч6)</f>
        <v>Галеев Адиль+</v>
      </c>
      <c r="M55" s="137"/>
      <c r="N55" s="137"/>
      <c r="O55" s="138"/>
      <c r="P55" s="63" t="s">
        <v>39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9</v>
      </c>
      <c r="J56" s="65" t="str">
        <f>IF('E1'!Уч8="","",'E1'!Уч8)</f>
        <v>Ященко Егор+</v>
      </c>
      <c r="K56" s="66" t="str">
        <f t="shared" si="0"/>
        <v>-</v>
      </c>
      <c r="L56" s="121" t="str">
        <f>IF('E1'!Уч5="","",'E1'!Уч5)</f>
        <v>Темиров Кайсар+</v>
      </c>
      <c r="M56" s="122"/>
      <c r="N56" s="122"/>
      <c r="O56" s="123"/>
      <c r="P56" s="67" t="s">
        <v>42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10</v>
      </c>
      <c r="J57" s="52" t="str">
        <f>IF('E1'!Уч1="","",'E1'!Уч1)</f>
        <v>Нурлыбаева Нурбакыт+</v>
      </c>
      <c r="K57" s="53" t="str">
        <f t="shared" si="0"/>
        <v>-</v>
      </c>
      <c r="L57" s="124" t="str">
        <f>IF('E1'!Уч2="","",'E1'!Уч2)</f>
        <v>Хаким Адилет+</v>
      </c>
      <c r="M57" s="125"/>
      <c r="N57" s="125"/>
      <c r="O57" s="126"/>
      <c r="P57" s="54" t="s">
        <v>39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IF('E1'!Уч3="","",'E1'!Уч3)</f>
        <v>Молдыбаев Алекжан</v>
      </c>
      <c r="K58" s="58" t="str">
        <f t="shared" si="0"/>
        <v>-</v>
      </c>
      <c r="L58" s="133" t="str">
        <f>IF('E1'!Уч4="","",'E1'!Уч4)</f>
        <v>Алипбеков Алибек</v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16</v>
      </c>
      <c r="J59" s="61" t="str">
        <f>IF('E1'!Уч5="","",'E1'!Уч5)</f>
        <v>Темиров Кайсар+</v>
      </c>
      <c r="K59" s="62" t="str">
        <f t="shared" si="0"/>
        <v>-</v>
      </c>
      <c r="L59" s="136" t="str">
        <f>IF('E1'!Уч6="","",'E1'!Уч6)</f>
        <v>Галеев Адиль+</v>
      </c>
      <c r="M59" s="137"/>
      <c r="N59" s="137"/>
      <c r="O59" s="138"/>
      <c r="P59" s="63" t="s">
        <v>35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17</v>
      </c>
      <c r="J60" s="65" t="str">
        <f>IF('E1'!Уч7="","",'E1'!Уч7)</f>
        <v>Арслан София+</v>
      </c>
      <c r="K60" s="66" t="str">
        <f t="shared" si="0"/>
        <v>-</v>
      </c>
      <c r="L60" s="121" t="str">
        <f>IF('E1'!Уч8="","",'E1'!Уч8)</f>
        <v>Ященко Егор+</v>
      </c>
      <c r="M60" s="122"/>
      <c r="N60" s="122"/>
      <c r="O60" s="123"/>
      <c r="P60" s="67" t="s">
        <v>39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623" priority="6">
      <formula>$S$35="сыграна"</formula>
    </cfRule>
  </conditionalFormatting>
  <conditionalFormatting sqref="I36:Q36">
    <cfRule type="expression" dxfId="622" priority="7">
      <formula>$S$36="сыграна"</formula>
    </cfRule>
  </conditionalFormatting>
  <conditionalFormatting sqref="I37:Q37">
    <cfRule type="expression" dxfId="621" priority="8">
      <formula>$S$37="сыграна"</formula>
    </cfRule>
  </conditionalFormatting>
  <conditionalFormatting sqref="I38:Q38">
    <cfRule type="expression" dxfId="620" priority="9">
      <formula>$S$38="сыграна"</formula>
    </cfRule>
  </conditionalFormatting>
  <conditionalFormatting sqref="I39:Q39">
    <cfRule type="expression" dxfId="619" priority="10">
      <formula>$S$39="сыграна"</formula>
    </cfRule>
  </conditionalFormatting>
  <conditionalFormatting sqref="I40:Q40">
    <cfRule type="expression" dxfId="618" priority="11">
      <formula>$S$40="сыграна"</formula>
    </cfRule>
  </conditionalFormatting>
  <conditionalFormatting sqref="I41:Q41">
    <cfRule type="expression" dxfId="617" priority="12">
      <formula>$S$41="сыграна"</formula>
    </cfRule>
  </conditionalFormatting>
  <conditionalFormatting sqref="I42:Q42">
    <cfRule type="expression" dxfId="616" priority="13">
      <formula>$S$42="сыграна"</formula>
    </cfRule>
  </conditionalFormatting>
  <conditionalFormatting sqref="I43:Q43">
    <cfRule type="expression" dxfId="615" priority="14">
      <formula>$S$43="сыграна"</formula>
    </cfRule>
  </conditionalFormatting>
  <conditionalFormatting sqref="I46:Q46">
    <cfRule type="expression" dxfId="614" priority="17">
      <formula>$S$46="сыграна"</formula>
    </cfRule>
  </conditionalFormatting>
  <conditionalFormatting sqref="I47:Q47">
    <cfRule type="expression" dxfId="613" priority="18">
      <formula>$S$47="сыграна"</formula>
    </cfRule>
  </conditionalFormatting>
  <conditionalFormatting sqref="I48:Q48">
    <cfRule type="expression" dxfId="612" priority="19">
      <formula>$S$48="сыграна"</formula>
    </cfRule>
  </conditionalFormatting>
  <conditionalFormatting sqref="I49:Q49">
    <cfRule type="expression" dxfId="611" priority="20">
      <formula>$S$49="сыграна"</formula>
    </cfRule>
  </conditionalFormatting>
  <conditionalFormatting sqref="I50:Q50">
    <cfRule type="expression" dxfId="610" priority="21">
      <formula>$S$50="сыграна"</formula>
    </cfRule>
  </conditionalFormatting>
  <conditionalFormatting sqref="I51:Q51">
    <cfRule type="expression" dxfId="609" priority="22">
      <formula>$S$51="сыграна"</formula>
    </cfRule>
  </conditionalFormatting>
  <conditionalFormatting sqref="I52:Q52">
    <cfRule type="expression" dxfId="608" priority="23">
      <formula>$S$52="сыграна"</formula>
    </cfRule>
  </conditionalFormatting>
  <conditionalFormatting sqref="I53:Q53">
    <cfRule type="expression" dxfId="607" priority="24">
      <formula>$S$53="сыграна"</formula>
    </cfRule>
  </conditionalFormatting>
  <conditionalFormatting sqref="I54:Q54">
    <cfRule type="expression" dxfId="606" priority="25">
      <formula>$S$54="сыграна"</formula>
    </cfRule>
  </conditionalFormatting>
  <conditionalFormatting sqref="I55:Q55">
    <cfRule type="expression" dxfId="605" priority="26">
      <formula>$S$55="сыграна"</formula>
    </cfRule>
  </conditionalFormatting>
  <conditionalFormatting sqref="I33:R33 P10:P12 L22:L24">
    <cfRule type="expression" dxfId="604" priority="31">
      <formula>$S$33="встреча играется"</formula>
    </cfRule>
  </conditionalFormatting>
  <conditionalFormatting sqref="I33:R33">
    <cfRule type="expression" dxfId="603" priority="4">
      <formula>$S$33="сыграна"</formula>
    </cfRule>
  </conditionalFormatting>
  <conditionalFormatting sqref="I34:R34 O13:O15 M19:M21">
    <cfRule type="expression" dxfId="602" priority="32">
      <formula>$S$34="встреча играется"</formula>
    </cfRule>
  </conditionalFormatting>
  <conditionalFormatting sqref="I34:R34">
    <cfRule type="expression" dxfId="601" priority="5">
      <formula>$S$34="сыграна"</formula>
    </cfRule>
  </conditionalFormatting>
  <conditionalFormatting sqref="I35:R35 Q7:Q9 K25:K27">
    <cfRule type="expression" dxfId="600" priority="33">
      <formula>$S$35="встреча играется"</formula>
    </cfRule>
  </conditionalFormatting>
  <conditionalFormatting sqref="I36:R36 R16:R18 N28:N30">
    <cfRule type="expression" dxfId="599" priority="34">
      <formula>$S$36="встреча играется"</formula>
    </cfRule>
  </conditionalFormatting>
  <conditionalFormatting sqref="I37:R37 O10:O12 L19:L21">
    <cfRule type="expression" dxfId="598" priority="35">
      <formula>$S$37="встреча играется"</formula>
    </cfRule>
  </conditionalFormatting>
  <conditionalFormatting sqref="I38:R38 P7:P9 K22:K24">
    <cfRule type="expression" dxfId="597" priority="36">
      <formula>$S$38="встреча играется"</formula>
    </cfRule>
  </conditionalFormatting>
  <conditionalFormatting sqref="I39:R39 R13:R15 M28:M30">
    <cfRule type="expression" dxfId="596" priority="37">
      <formula>$S$39="встреча играется"</formula>
    </cfRule>
  </conditionalFormatting>
  <conditionalFormatting sqref="I40:R40 Q16:Q18 N25:N27">
    <cfRule type="expression" dxfId="595" priority="38">
      <formula>$S$40="встреча играется"</formula>
    </cfRule>
  </conditionalFormatting>
  <conditionalFormatting sqref="I41:R41 O7:O9 K19:K21">
    <cfRule type="expression" dxfId="594" priority="39">
      <formula>$S$41="встреча играется"</formula>
    </cfRule>
  </conditionalFormatting>
  <conditionalFormatting sqref="I42:R42 R10:R12 L28:L30">
    <cfRule type="expression" dxfId="593" priority="40">
      <formula>$S$42="встреча играется"</formula>
    </cfRule>
  </conditionalFormatting>
  <conditionalFormatting sqref="I43:R43 P16:P18 N22:N24">
    <cfRule type="expression" dxfId="592" priority="41">
      <formula>$S$43="встреча играется"</formula>
    </cfRule>
  </conditionalFormatting>
  <conditionalFormatting sqref="I44:R44 Q13:Q15 M25:M27">
    <cfRule type="expression" dxfId="591" priority="42">
      <formula>$S$44="встреча играется"</formula>
    </cfRule>
  </conditionalFormatting>
  <conditionalFormatting sqref="I44:R44">
    <cfRule type="expression" dxfId="590" priority="15">
      <formula>$S$44="сыграна"</formula>
    </cfRule>
  </conditionalFormatting>
  <conditionalFormatting sqref="I45:R45 R7:R9 K28:K30">
    <cfRule type="expression" dxfId="589" priority="43">
      <formula>$S$45="встреча играется"</formula>
    </cfRule>
  </conditionalFormatting>
  <conditionalFormatting sqref="I45:R45">
    <cfRule type="expression" dxfId="588" priority="16">
      <formula>$S$45="сыграна"</formula>
    </cfRule>
  </conditionalFormatting>
  <conditionalFormatting sqref="I46:R46 O16:O18 N19:N21">
    <cfRule type="expression" dxfId="587" priority="44">
      <formula>$S$46="встреча играется"</formula>
    </cfRule>
  </conditionalFormatting>
  <conditionalFormatting sqref="I47:R47 Q10:Q12 L25:L27">
    <cfRule type="expression" dxfId="586" priority="45">
      <formula>$S$47="встреча играется"</formula>
    </cfRule>
  </conditionalFormatting>
  <conditionalFormatting sqref="I48:R48 P13:P15 M22:M24">
    <cfRule type="expression" dxfId="585" priority="46">
      <formula>$S$48="встреча играется"</formula>
    </cfRule>
  </conditionalFormatting>
  <conditionalFormatting sqref="I49:R49 M7:M9 K13:K15">
    <cfRule type="expression" dxfId="584" priority="47">
      <formula>$S$49="встреча играется"</formula>
    </cfRule>
  </conditionalFormatting>
  <conditionalFormatting sqref="I50:R50 N10:N12 L16:L18">
    <cfRule type="expression" dxfId="583" priority="48">
      <formula>$S$50="встреча играется"</formula>
    </cfRule>
  </conditionalFormatting>
  <conditionalFormatting sqref="I51:R51 Q19:Q21 O25:O27">
    <cfRule type="expression" dxfId="582" priority="49">
      <formula>$S$51="встреча играется"</formula>
    </cfRule>
  </conditionalFormatting>
  <conditionalFormatting sqref="I52:R52 R22:R24 P28:P30">
    <cfRule type="expression" dxfId="581" priority="50">
      <formula>$S$52="встреча играется"</formula>
    </cfRule>
  </conditionalFormatting>
  <conditionalFormatting sqref="I53:R53 N7:N9 K16:K18">
    <cfRule type="expression" dxfId="580" priority="51">
      <formula>$S$53="встреча играется"</formula>
    </cfRule>
  </conditionalFormatting>
  <conditionalFormatting sqref="I54:R54 M10:M12 L13:L15">
    <cfRule type="expression" dxfId="579" priority="52">
      <formula>$S$54="встреча играется"</formula>
    </cfRule>
  </conditionalFormatting>
  <conditionalFormatting sqref="I55:R55 Q22:Q24 P25:P27">
    <cfRule type="expression" dxfId="578" priority="27">
      <formula>$S$55="встреча играется"</formula>
    </cfRule>
  </conditionalFormatting>
  <conditionalFormatting sqref="I56:R56 R19:R21 O28:O30">
    <cfRule type="expression" dxfId="577" priority="53">
      <formula>$S$56="встреча играется"</formula>
    </cfRule>
  </conditionalFormatting>
  <conditionalFormatting sqref="I56:R56">
    <cfRule type="expression" dxfId="576" priority="3">
      <formula>$S$56="сыграна"</formula>
    </cfRule>
  </conditionalFormatting>
  <conditionalFormatting sqref="I57:R57 L7:L9 K10:K12">
    <cfRule type="expression" dxfId="575" priority="54">
      <formula>$S$57="встреча играется"</formula>
    </cfRule>
  </conditionalFormatting>
  <conditionalFormatting sqref="I57:R57">
    <cfRule type="expression" dxfId="574" priority="2">
      <formula>$S$57="сыграна"</formula>
    </cfRule>
  </conditionalFormatting>
  <conditionalFormatting sqref="I58:R58 N13:N15 M16:M18">
    <cfRule type="expression" dxfId="573" priority="55">
      <formula>$S$58="встреча играется"</formula>
    </cfRule>
  </conditionalFormatting>
  <conditionalFormatting sqref="I58:R58">
    <cfRule type="expression" dxfId="572" priority="28">
      <formula>$S$58="сыграна"</formula>
    </cfRule>
  </conditionalFormatting>
  <conditionalFormatting sqref="I59:R59 P19:P21 O22:O24">
    <cfRule type="expression" dxfId="571" priority="56">
      <formula>$S$59="встреча играется"</formula>
    </cfRule>
  </conditionalFormatting>
  <conditionalFormatting sqref="I59:R59">
    <cfRule type="expression" dxfId="570" priority="29">
      <formula>$S$59="сыграна"</formula>
    </cfRule>
  </conditionalFormatting>
  <conditionalFormatting sqref="I60:R60 R25:R27 Q28:Q30">
    <cfRule type="expression" dxfId="569" priority="57">
      <formula>$S$60="встреча играется"</formula>
    </cfRule>
  </conditionalFormatting>
  <conditionalFormatting sqref="I60:R60">
    <cfRule type="expression" dxfId="568" priority="30">
      <formula>$S$60="сыграна"</formula>
    </cfRule>
  </conditionalFormatting>
  <conditionalFormatting sqref="J7:J30">
    <cfRule type="endsWith" dxfId="567" priority="1" operator="endsWith" text="+">
      <formula>RIGHT((J7),LEN("+"))=("+")</formula>
    </cfRule>
  </conditionalFormatting>
  <dataValidations count="1">
    <dataValidation type="list" allowBlank="1" sqref="P33:P60" xr:uid="{00000000-0002-0000-3200-000000000000}">
      <formula1>'E1'!Список_счета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582</v>
      </c>
      <c r="E7" s="23"/>
      <c r="F7" s="69"/>
      <c r="G7" s="141">
        <v>1</v>
      </c>
      <c r="H7" s="112"/>
      <c r="I7" s="112"/>
      <c r="J7" s="115" t="s">
        <v>583</v>
      </c>
      <c r="K7" s="144"/>
      <c r="L7" s="24">
        <f>IF(LEFT(P57,1)="L",0,(IF(P57="","",(IF(LEFT(P57,1)&gt;RIGHT(P57,1),2,1)))))</f>
        <v>1</v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13</v>
      </c>
      <c r="T7" s="149"/>
      <c r="U7" s="96" t="s">
        <v>11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584</v>
      </c>
      <c r="E8" s="23"/>
      <c r="F8" s="69"/>
      <c r="G8" s="142"/>
      <c r="H8" s="113"/>
      <c r="I8" s="113"/>
      <c r="J8" s="116"/>
      <c r="K8" s="119"/>
      <c r="L8" s="27" t="str">
        <f>IF(LEFT(P57,1)="W",$M$4&amp;":0(W)",IF(LEFT(P57,1)="L","0:"&amp;$M$4&amp;"(L)",IF(P57="","",P57)))</f>
        <v>1:3</v>
      </c>
      <c r="M8" s="27" t="str">
        <f>IF(LEFT(P49,1)="W",$M$4&amp;":0(W)",IF(LEFT(P49,1)="L","0:"&amp;$M$4&amp;"(L)",IF(P49="","",P49)))</f>
        <v>3:2</v>
      </c>
      <c r="N8" s="28" t="str">
        <f>IF(RIGHT(P53,1)="W",$M$4&amp;":0(W)",IF(RIGHT(P53,1)="L","0:"&amp;$M$4&amp;"(L)",IF(P53="","",RIGHT(P53,1)&amp;":"&amp;LEFT(P53,1))))</f>
        <v>3:0</v>
      </c>
      <c r="O8" s="29" t="str">
        <f>IF(LEFT(P41,1)="W",$M$4&amp;":0(W)",IF(LEFT(P41,1)="L","0:"&amp;$M$4&amp;"(L)",IF(P41="","",P41)))</f>
        <v>3:0</v>
      </c>
      <c r="P8" s="28" t="str">
        <f>IF(RIGHT(P38,1)="W",$M$4&amp;":0(W)",IF(RIGHT(P38,1)="L","0:"&amp;$M$4&amp;"(L)",IF(P38="","",RIGHT(P38,1)&amp;":"&amp;LEFT(P38,1))))</f>
        <v>3:0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>3:0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585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586</v>
      </c>
      <c r="E10" s="23"/>
      <c r="F10" s="69"/>
      <c r="G10" s="118">
        <v>2</v>
      </c>
      <c r="H10" s="112"/>
      <c r="I10" s="112"/>
      <c r="J10" s="115" t="s">
        <v>587</v>
      </c>
      <c r="K10" s="34">
        <f>IF(RIGHT(P57,1)="L",0,(IF(P57="","",(IF(RIGHT(P57,1)&gt;LEFT(P57,1),2,1)))))</f>
        <v>2</v>
      </c>
      <c r="L10" s="145"/>
      <c r="M10" s="24">
        <f>IF(RIGHT(P54,1)="L",0,(IF(P54="","",(IF(RIGHT(P54,1)&gt;LEFT(P54,1),2,1)))))</f>
        <v>2</v>
      </c>
      <c r="N10" s="24">
        <f>IF(LEFT(P50,1)="L",0,(IF(P50="","",(IF(LEFT(P50,1)&gt;RIGHT(P50,1),2,1)))))</f>
        <v>2</v>
      </c>
      <c r="O10" s="25">
        <f>IF(RIGHT(P37,1)="L",0,(IF(P37="","",(IF(RIGHT(P37,1)&gt;LEFT(P37,1),2,1)))))</f>
        <v>2</v>
      </c>
      <c r="P10" s="24">
        <f>IF(LEFT(P33,1)="L",0,(IF(P33="","",(IF(LEFT(P33,1)&gt;RIGHT(P33,1),2,1)))))</f>
        <v>2</v>
      </c>
      <c r="Q10" s="24">
        <f>IF(RIGHT(P47,1)="L",0,(IF(P47="","",(IF(RIGHT(P47,1)&gt;LEFT(P47,1),2,1)))))</f>
        <v>2</v>
      </c>
      <c r="R10" s="26">
        <f>IF(LEFT(P42,1)="L",0,(IF(P42="","",(IF(LEFT(P42,1)&gt;RIGHT(P42,1),2,1)))))</f>
        <v>2</v>
      </c>
      <c r="S10" s="90">
        <f>IF((AND(COUNTIF(J7:J30,"&gt;""")&gt;2,COUNTIF(P33:P60,"&gt;""")&gt;0)),SUM(K10,L10,M10,N10,O10,P10,Q10,R10),"")</f>
        <v>14</v>
      </c>
      <c r="T10" s="149"/>
      <c r="U10" s="96" t="s">
        <v>10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588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>3:1</v>
      </c>
      <c r="L11" s="94"/>
      <c r="M11" s="28" t="str">
        <f>IF(RIGHT(P54,1)="W",$M$4&amp;":0(W)",IF(RIGHT(P54,1)="L","0:"&amp;$M$4&amp;"(L)",IF(P54="","",RIGHT(P54,1)&amp;":"&amp;LEFT(P54,1))))</f>
        <v>3:1</v>
      </c>
      <c r="N11" s="27" t="str">
        <f>IF(LEFT(P50,1)="W",$M$4&amp;":0(W)",IF(LEFT(P50,1)="L","0:"&amp;$M$4&amp;"(L)",IF(P50="","",P50)))</f>
        <v>3:0</v>
      </c>
      <c r="O11" s="36" t="str">
        <f>IF(RIGHT(P37,1)="W",$M$4&amp;":0(W)",IF(RIGHT(P37,1)="L","0:"&amp;$M$4&amp;"(L)",IF(P37="","",RIGHT(P37,1)&amp;":"&amp;LEFT(P37,1))))</f>
        <v>3:2</v>
      </c>
      <c r="P11" s="27" t="str">
        <f>IF(LEFT(P33,1)="W",$M$4&amp;":0(W)",IF(LEFT(P33,1)="L","0:"&amp;$M$4&amp;"(L)",IF(P33="","",P33)))</f>
        <v>3:0</v>
      </c>
      <c r="Q11" s="28" t="str">
        <f>IF(RIGHT(P47,1)="W",$M$4&amp;":0(W)",IF(RIGHT(P47,1)="L","0:"&amp;$M$4&amp;"(L)",IF(P47="","",RIGHT(P47,1)&amp;":"&amp;LEFT(P47,1))))</f>
        <v>3:0</v>
      </c>
      <c r="R11" s="37" t="str">
        <f>IF(LEFT(P42,1)="W",$M$4&amp;":0(W)",IF(LEFT(P42,1)="L","0:"&amp;$M$4&amp;"(L)",IF(P42="","",P42)))</f>
        <v>3:0</v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589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590</v>
      </c>
      <c r="E13" s="23"/>
      <c r="F13" s="69"/>
      <c r="G13" s="118">
        <v>3</v>
      </c>
      <c r="H13" s="112"/>
      <c r="I13" s="112"/>
      <c r="J13" s="115" t="s">
        <v>591</v>
      </c>
      <c r="K13" s="34">
        <f>IF(RIGHT(P49,1)="L",0,(IF(P49="","",(IF(RIGHT(P49,1)&gt;LEFT(P49,1),2,1)))))</f>
        <v>1</v>
      </c>
      <c r="L13" s="24">
        <f>IF(LEFT(P54,1)="L",0,(IF(P54="","",(IF(LEFT(P54,1)&gt;RIGHT(P54,1),2,1)))))</f>
        <v>1</v>
      </c>
      <c r="M13" s="145"/>
      <c r="N13" s="24">
        <f>IF(LEFT(P58,1)="L",0,(IF(P58="","",(IF(LEFT(P58,1)&gt;RIGHT(P58,1),2,1)))))</f>
        <v>2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2</v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12</v>
      </c>
      <c r="T13" s="149"/>
      <c r="U13" s="96" t="s">
        <v>12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592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2:3</v>
      </c>
      <c r="L14" s="27" t="str">
        <f>IF(LEFT(P54,1)="W",$M$4&amp;":0(W)",IF(LEFT(P54,1)="L","0:"&amp;$M$4&amp;"(L)",IF(P54="","",P54)))</f>
        <v>1:3</v>
      </c>
      <c r="M14" s="94"/>
      <c r="N14" s="27" t="str">
        <f>IF(LEFT(P58,1)="W",$M$4&amp;":0(W)",IF(LEFT(P58,1)="L","0:"&amp;$M$4&amp;"(L)",IF(P58="","",P58)))</f>
        <v>3:0</v>
      </c>
      <c r="O14" s="29" t="str">
        <f>IF(LEFT(P34,1)="W",$M$4&amp;":0(W)",IF(LEFT(P34,1)="L","0:"&amp;$M$4&amp;"(L)",IF(P34="","",P34)))</f>
        <v>3:0</v>
      </c>
      <c r="P14" s="28" t="str">
        <f>IF(RIGHT(P48,1)="W",$M$4&amp;":0(W)",IF(RIGHT(P48,1)="L","0:"&amp;$M$4&amp;"(L)",IF(P48="","",RIGHT(P48,1)&amp;":"&amp;LEFT(P48,1))))</f>
        <v>3:2</v>
      </c>
      <c r="Q14" s="27" t="str">
        <f>IF(LEFT(P44,1)="W",$M$4&amp;":0(W)",IF(LEFT(P44,1)="L","0:"&amp;$M$4&amp;"(L)",IF(P44="","",P44)))</f>
        <v>3:0</v>
      </c>
      <c r="R14" s="30" t="str">
        <f>IF(RIGHT(P39,1)="W",$M$4&amp;":0(W)",IF(RIGHT(P39,1)="L","0:"&amp;$M$4&amp;"(L)",IF(P39="","",RIGHT(P39,1)&amp;":"&amp;LEFT(P39,1))))</f>
        <v>3:0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593</v>
      </c>
      <c r="K16" s="34">
        <f>IF(LEFT(P53,1)="L",0,(IF(P53="","",(IF(LEFT(P53,1)&gt;RIGHT(P53,1),2,1)))))</f>
        <v>1</v>
      </c>
      <c r="L16" s="24">
        <f>IF(RIGHT(P50,1)="L",0,(IF(P50="","",(IF(RIGHT(P50,1)&gt;LEFT(P50,1),2,1)))))</f>
        <v>1</v>
      </c>
      <c r="M16" s="24">
        <f>IF(RIGHT(P58,1)="L",0,(IF(P58="","",(IF(RIGHT(P58,1)&gt;LEFT(P58,1),2,1)))))</f>
        <v>1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2</v>
      </c>
      <c r="S16" s="90">
        <f>IF((AND(COUNTIF(J7:J30,"&gt;""")&gt;2,COUNTIF(P33:P60,"&gt;""")&gt;0)),SUM(K16,L16,M16,N16,O16,P16,Q16,R16),"")</f>
        <v>8</v>
      </c>
      <c r="T16" s="149"/>
      <c r="U16" s="96" t="s">
        <v>16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>0:3</v>
      </c>
      <c r="M17" s="28" t="str">
        <f>IF(RIGHT(P58,1)="W",$M$4&amp;":0(W)",IF(RIGHT(P58,1)="L","0:"&amp;$M$4&amp;"(L)",IF(P58="","",RIGHT(P58,1)&amp;":"&amp;LEFT(P58,1))))</f>
        <v>0:3</v>
      </c>
      <c r="N17" s="94"/>
      <c r="O17" s="36" t="str">
        <f>IF(RIGHT(P46,1)="W",$M$4&amp;":0(W)",IF(RIGHT(P46,1)="L","0:"&amp;$M$4&amp;"(L)",IF(P46="","",RIGHT(P46,1)&amp;":"&amp;LEFT(P46,1))))</f>
        <v>0:3</v>
      </c>
      <c r="P17" s="27" t="str">
        <f>IF(LEFT(P43,1)="W",$M$4&amp;":0(W)",IF(LEFT(P43,1)="L","0:"&amp;$M$4&amp;"(L)",IF(P43="","",P43)))</f>
        <v>0:3</v>
      </c>
      <c r="Q17" s="28" t="str">
        <f>IF(RIGHT(P40,1)="W",$M$4&amp;":0(W)",IF(RIGHT(P40,1)="L","0:"&amp;$M$4&amp;"(L)",IF(P40="","",RIGHT(P40,1)&amp;":"&amp;LEFT(P40,1))))</f>
        <v>1:3</v>
      </c>
      <c r="R17" s="37" t="str">
        <f>IF(LEFT(P36,1)="W",$M$4&amp;":0(W)",IF(LEFT(P36,1)="L","0:"&amp;$M$4&amp;"(L)",IF(P36="","",P36)))</f>
        <v>3:0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594</v>
      </c>
      <c r="K19" s="34">
        <f>IF(RIGHT(P41,1)="L",0,(IF(P41="","",(IF(RIGHT(P41,1)&gt;LEFT(P41,1),2,1)))))</f>
        <v>1</v>
      </c>
      <c r="L19" s="24">
        <f>IF(LEFT(P37,1)="L",0,(IF(P37="","",(IF(LEFT(P37,1)&gt;RIGHT(P37,1),2,1)))))</f>
        <v>1</v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>
        <f>IF(RIGHT(P56,1)="L",0,(IF(P56="","",(IF(RIGHT(P56,1)&gt;LEFT(P56,1),2,1)))))</f>
        <v>2</v>
      </c>
      <c r="S19" s="90">
        <f>IF((AND(COUNTIF(J7:J30,"&gt;""")&gt;2,COUNTIF(P33:P60,"&gt;""")&gt;0)),SUM(K19,L19,M19,N19,O19,P19,Q19,R19),"")</f>
        <v>10</v>
      </c>
      <c r="T19" s="149"/>
      <c r="U19" s="96" t="s">
        <v>14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0:3</v>
      </c>
      <c r="L20" s="27" t="str">
        <f>IF(LEFT(P37,1)="W",$M$4&amp;":0(W)",IF(LEFT(P37,1)="L","0:"&amp;$M$4&amp;"(L)",IF(P37="","",P37)))</f>
        <v>2:3</v>
      </c>
      <c r="M20" s="28" t="str">
        <f>IF(RIGHT(P34,1)="W",$M$4&amp;":0(W)",IF(RIGHT(P34,1)="L","0:"&amp;$M$4&amp;"(L)",IF(P34="","",RIGHT(P34,1)&amp;":"&amp;LEFT(P34,1))))</f>
        <v>0:3</v>
      </c>
      <c r="N20" s="27" t="str">
        <f>IF(LEFT(P46,1)="W",$M$4&amp;":0(W)",IF(LEFT(P46,1)="L","0:"&amp;$M$4&amp;"(L)",IF(P46="","",P46)))</f>
        <v>3:0</v>
      </c>
      <c r="O20" s="147"/>
      <c r="P20" s="27" t="str">
        <f>IF(LEFT(P59,1)="W",$M$4&amp;":0(W)",IF(LEFT(P59,1)="L","0:"&amp;$M$4&amp;"(L)",IF(P59="","",P59)))</f>
        <v>1:3</v>
      </c>
      <c r="Q20" s="27" t="str">
        <f>IF(LEFT(P51,1)="W",$M$4&amp;":0(W)",IF(LEFT(P51,1)="L","0:"&amp;$M$4&amp;"(L)",IF(P51="","",P51)))</f>
        <v>3:2</v>
      </c>
      <c r="R20" s="30" t="str">
        <f>IF(RIGHT(P56,1)="W",$M$4&amp;":0(W)",IF(RIGHT(P56,1)="L","0:"&amp;$M$4&amp;"(L)",IF(P56="","",RIGHT(P56,1)&amp;":"&amp;LEFT(P56,1))))</f>
        <v>3:0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595</v>
      </c>
      <c r="K22" s="34">
        <f>IF(LEFT(P38,1)="L",0,(IF(P38="","",(IF(LEFT(P38,1)&gt;RIGHT(P38,1),2,1)))))</f>
        <v>1</v>
      </c>
      <c r="L22" s="24">
        <f>IF(RIGHT(P33,1)="L",0,(IF(P33="","",(IF(RIGHT(P33,1)&gt;LEFT(P33,1),2,1)))))</f>
        <v>1</v>
      </c>
      <c r="M22" s="24">
        <f>IF(LEFT(P48,1)="L",0,(IF(P48="","",(IF(LEFT(P48,1)&gt;RIGHT(P48,1),2,1)))))</f>
        <v>1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11</v>
      </c>
      <c r="T22" s="149"/>
      <c r="U22" s="96" t="s">
        <v>13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0:3</v>
      </c>
      <c r="L23" s="28" t="str">
        <f>IF(RIGHT(P33,1)="W",$M$4&amp;":0(W)",IF(RIGHT(P33,1)="L","0:"&amp;$M$4&amp;"(L)",IF(P33="","",RIGHT(P33,1)&amp;":"&amp;LEFT(P33,1))))</f>
        <v>0:3</v>
      </c>
      <c r="M23" s="27" t="str">
        <f>IF(LEFT(P48,1)="W",$M$4&amp;":0(W)",IF(LEFT(P48,1)="L","0:"&amp;$M$4&amp;"(L)",IF(P48="","",P48)))</f>
        <v>2:3</v>
      </c>
      <c r="N23" s="28" t="str">
        <f>IF(RIGHT(P43,1)="W",$M$4&amp;":0(W)",IF(RIGHT(P43,1)="L","0:"&amp;$M$4&amp;"(L)",IF(P43="","",RIGHT(P43,1)&amp;":"&amp;LEFT(P43,1))))</f>
        <v>3:0</v>
      </c>
      <c r="O23" s="36" t="str">
        <f>IF(RIGHT(P59,1)="W",$M$4&amp;":0(W)",IF(RIGHT(P59,1)="L","0:"&amp;$M$4&amp;"(L)",IF(P59="","",RIGHT(P59,1)&amp;":"&amp;LEFT(P59,1))))</f>
        <v>3:1</v>
      </c>
      <c r="P23" s="94"/>
      <c r="Q23" s="28" t="str">
        <f>IF(RIGHT(P55,1)="W",$M$4&amp;":0(W)",IF(RIGHT(P55,1)="L","0:"&amp;$M$4&amp;"(L)",IF(P55="","",RIGHT(P55,1)&amp;":"&amp;LEFT(P55,1))))</f>
        <v>3:1</v>
      </c>
      <c r="R23" s="37" t="str">
        <f>IF(LEFT(P52,1)="W",$M$4&amp;":0(W)",IF(LEFT(P52,1)="L","0:"&amp;$M$4&amp;"(L)",IF(P52="","",P52)))</f>
        <v>3:0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 t="s">
        <v>596</v>
      </c>
      <c r="I25" s="112"/>
      <c r="J25" s="115" t="s">
        <v>597</v>
      </c>
      <c r="K25" s="34">
        <f>IF(RIGHT(P35,1)="L",0,(IF(P35="","",(IF(RIGHT(P35,1)&gt;LEFT(P35,1),2,1)))))</f>
        <v>1</v>
      </c>
      <c r="L25" s="24">
        <f>IF(LEFT(P47,1)="L",0,(IF(P47="","",(IF(LEFT(P47,1)&gt;RIGHT(P47,1),2,1)))))</f>
        <v>1</v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9</v>
      </c>
      <c r="T25" s="149"/>
      <c r="U25" s="96" t="s">
        <v>15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7" t="str">
        <f>IF(LEFT(P47)="W",$M$4&amp;":0(W)",IF(LEFT(P47,1)="L","0:"&amp;$M$4&amp;"(L)",IF(P47="","",P47)))</f>
        <v>0:3</v>
      </c>
      <c r="M26" s="28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3:1</v>
      </c>
      <c r="O26" s="36" t="str">
        <f>IF(RIGHT(P51,1)="W",$M$4&amp;":0(W)",IF(RIGHT(P51,1)="L","0:"&amp;$M$4&amp;"(L)",IF(P51="","",RIGHT(P51,1)&amp;":"&amp;LEFT(P51,1))))</f>
        <v>2:3</v>
      </c>
      <c r="P26" s="29" t="str">
        <f>IF(LEFT(P55,1)="W",$M$4&amp;":0(W)",IF(LEFT(P55,1)="L","0:"&amp;$M$4&amp;"(L)",IF(P55="","",P55)))</f>
        <v>1:3</v>
      </c>
      <c r="Q26" s="94"/>
      <c r="R26" s="37" t="str">
        <f>IF(LEFT(P60,1)="W",$M$4&amp;":0(W)",IF(LEFT(P60,1)="L","0:"&amp;$M$4&amp;"(L)",IF(P60="","",P60)))</f>
        <v>3:0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598</v>
      </c>
      <c r="K28" s="34">
        <f>IF(LEFT(P45,1)="L",0,(IF(P45="","",(IF(LEFT(P45,1)&gt;RIGHT(P45,1),2,1)))))</f>
        <v>1</v>
      </c>
      <c r="L28" s="24">
        <f>IF(RIGHT(P42,1)="L",0,(IF(P42="","",(IF(RIGHT(P42,1)&gt;LEFT(P42,1),2,1)))))</f>
        <v>1</v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1</v>
      </c>
      <c r="O28" s="25">
        <f>IF(LEFT(P56,1)="L",0,(IF(P56="","",(IF(LEFT(P56,1)&gt;RIGHT(P56,1),2,1)))))</f>
        <v>1</v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7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0:3</v>
      </c>
      <c r="L29" s="28" t="str">
        <f>IF(RIGHT(P42,1)="W",$M$4&amp;":0(W)",IF(RIGHT(P42,1)="L","0:"&amp;$M$4&amp;"(L)",IF(P42="","",RIGHT(P42,1)&amp;":"&amp;LEFT(P42,1))))</f>
        <v>0:3</v>
      </c>
      <c r="M29" s="27" t="str">
        <f>IF(LEFT(P39,1)="W",$M$4&amp;":0(W)",IF(LEFT(P39,1)="L","0:"&amp;$M$4&amp;"(L)",IF(P39="","",P39)))</f>
        <v>0:3</v>
      </c>
      <c r="N29" s="28" t="str">
        <f>IF(RIGHT(P36,1)="W",$M$4&amp;":0(W)",IF(RIGHT(P36,1)="L","0:"&amp;$M$4&amp;"(L)",IF(P36="","",RIGHT(P36,1)&amp;":"&amp;LEFT(P36,1))))</f>
        <v>0:3</v>
      </c>
      <c r="O29" s="29" t="str">
        <f>IF(LEFT(P56,1)="W",$M$4&amp;":0(W)",IF(LEFT(P56,1)="L","0:"&amp;$M$4&amp;"(L)",IF(P56="","",P56)))</f>
        <v>0:3</v>
      </c>
      <c r="P29" s="36" t="str">
        <f>IF(RIGHT(P52,1)="W",$M$4&amp;":0(W)",IF(RIGHT(P52,1)="L","0:"&amp;$M$4&amp;"(L)",IF(P52="","",RIGHT(P52,1)&amp;":"&amp;LEFT(P52,1))))</f>
        <v>0:3</v>
      </c>
      <c r="Q29" s="28" t="str">
        <f>IF(RIGHT(P60,1)="W",$M$4&amp;":0(W)",IF(RIGHT(P60,1)="L","0:"&amp;$M$4&amp;"(L)",IF(P60="","",RIGHT(P60,1)&amp;":"&amp;LEFT(P60,1))))</f>
        <v>0:3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>
        <v>12</v>
      </c>
      <c r="J33" s="52" t="str">
        <f>IF('E2'!Уч2="","",'E2'!Уч2)</f>
        <v>Кезина Илиана+</v>
      </c>
      <c r="K33" s="53" t="str">
        <f t="shared" ref="K33:K60" si="0">"-"</f>
        <v>-</v>
      </c>
      <c r="L33" s="124" t="str">
        <f>IF('E2'!Уч6="","",'E2'!Уч6)</f>
        <v>Акатаева Анель+</v>
      </c>
      <c r="M33" s="125"/>
      <c r="N33" s="125"/>
      <c r="O33" s="126"/>
      <c r="P33" s="54" t="s">
        <v>35</v>
      </c>
      <c r="Q33" s="104"/>
      <c r="R33" s="105"/>
      <c r="S33" s="55" t="str">
        <f t="shared" ref="S33:S60" si="1">IF(AND(I33&lt;&gt;"",P33=""),"встреча играется",IF(P33&lt;&gt;"","сыграна",""))</f>
        <v>сыграна</v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13</v>
      </c>
      <c r="J34" s="57" t="str">
        <f>IF('E2'!Уч3="","",'E2'!Уч3)</f>
        <v>Бауыржанкызы София+</v>
      </c>
      <c r="K34" s="58" t="str">
        <f t="shared" si="0"/>
        <v>-</v>
      </c>
      <c r="L34" s="133" t="str">
        <f>IF('E2'!Уч5="","",'E2'!Уч5)</f>
        <v>Әбілжан Алуа+</v>
      </c>
      <c r="M34" s="134"/>
      <c r="N34" s="134"/>
      <c r="O34" s="135"/>
      <c r="P34" s="59" t="s">
        <v>35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12</v>
      </c>
      <c r="J35" s="61" t="str">
        <f>IF('E2'!Уч1="","",'E2'!Уч1)</f>
        <v>Арысбекова Меруерт+</v>
      </c>
      <c r="K35" s="62" t="str">
        <f t="shared" si="0"/>
        <v>-</v>
      </c>
      <c r="L35" s="136" t="str">
        <f>IF('E2'!Уч7="","",'E2'!Уч7)</f>
        <v>Солопеко Антон+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14</v>
      </c>
      <c r="J36" s="65" t="str">
        <f>IF('E2'!Уч4="","",'E2'!Уч4)</f>
        <v>Кезин Мирослав+</v>
      </c>
      <c r="K36" s="66" t="str">
        <f t="shared" si="0"/>
        <v>-</v>
      </c>
      <c r="L36" s="121" t="str">
        <f>IF('E2'!Уч8="","",'E2'!Уч8)</f>
        <v>Битаев Давид+</v>
      </c>
      <c r="M36" s="122"/>
      <c r="N36" s="122"/>
      <c r="O36" s="123"/>
      <c r="P36" s="67" t="s">
        <v>35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>
        <v>13</v>
      </c>
      <c r="J37" s="52" t="str">
        <f>IF('E2'!Уч5="","",'E2'!Уч5)</f>
        <v>Әбілжан Алуа+</v>
      </c>
      <c r="K37" s="53" t="str">
        <f t="shared" si="0"/>
        <v>-</v>
      </c>
      <c r="L37" s="124" t="str">
        <f>IF('E2'!Уч2="","",'E2'!Уч2)</f>
        <v>Кезина Илиана+</v>
      </c>
      <c r="M37" s="125"/>
      <c r="N37" s="125"/>
      <c r="O37" s="126"/>
      <c r="P37" s="54" t="s">
        <v>42</v>
      </c>
      <c r="Q37" s="104"/>
      <c r="R37" s="105"/>
      <c r="S37" s="55" t="str">
        <f t="shared" si="1"/>
        <v>сыграна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12</v>
      </c>
      <c r="J38" s="57" t="str">
        <f>IF('E2'!Уч6="","",'E2'!Уч6)</f>
        <v>Акатаева Анель+</v>
      </c>
      <c r="K38" s="58" t="str">
        <f t="shared" si="0"/>
        <v>-</v>
      </c>
      <c r="L38" s="133" t="str">
        <f>IF('E2'!Уч1="","",'E2'!Уч1)</f>
        <v>Арысбекова Меруерт+</v>
      </c>
      <c r="M38" s="134"/>
      <c r="N38" s="134"/>
      <c r="O38" s="135"/>
      <c r="P38" s="59" t="s">
        <v>39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14</v>
      </c>
      <c r="J39" s="61" t="str">
        <f>IF('E2'!Уч8="","",'E2'!Уч8)</f>
        <v>Битаев Давид+</v>
      </c>
      <c r="K39" s="62" t="str">
        <f t="shared" si="0"/>
        <v>-</v>
      </c>
      <c r="L39" s="136" t="str">
        <f>IF('E2'!Уч3="","",'E2'!Уч3)</f>
        <v>Бауыржанкызы София+</v>
      </c>
      <c r="M39" s="137"/>
      <c r="N39" s="137"/>
      <c r="O39" s="138"/>
      <c r="P39" s="63" t="s">
        <v>39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11</v>
      </c>
      <c r="J40" s="65" t="str">
        <f>IF('E2'!Уч7="","",'E2'!Уч7)</f>
        <v>Солопеко Антон+</v>
      </c>
      <c r="K40" s="66" t="str">
        <f t="shared" si="0"/>
        <v>-</v>
      </c>
      <c r="L40" s="121" t="str">
        <f>IF('E2'!Уч4="","",'E2'!Уч4)</f>
        <v>Кезин Мирослав+</v>
      </c>
      <c r="M40" s="122"/>
      <c r="N40" s="122"/>
      <c r="O40" s="123"/>
      <c r="P40" s="67" t="s">
        <v>37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12</v>
      </c>
      <c r="J41" s="52" t="str">
        <f>IF('E2'!Уч1="","",'E2'!Уч1)</f>
        <v>Арысбекова Меруерт+</v>
      </c>
      <c r="K41" s="53" t="str">
        <f t="shared" si="0"/>
        <v>-</v>
      </c>
      <c r="L41" s="124" t="str">
        <f>IF('E2'!Уч5="","",'E2'!Уч5)</f>
        <v>Әбілжан Алуа+</v>
      </c>
      <c r="M41" s="125"/>
      <c r="N41" s="125"/>
      <c r="O41" s="126"/>
      <c r="P41" s="54" t="s">
        <v>35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>
        <v>11</v>
      </c>
      <c r="J42" s="57" t="str">
        <f>IF('E2'!Уч2="","",'E2'!Уч2)</f>
        <v>Кезина Илиана+</v>
      </c>
      <c r="K42" s="58" t="str">
        <f t="shared" si="0"/>
        <v>-</v>
      </c>
      <c r="L42" s="133" t="str">
        <f>IF('E2'!Уч8="","",'E2'!Уч8)</f>
        <v>Битаев Давид+</v>
      </c>
      <c r="M42" s="134"/>
      <c r="N42" s="134"/>
      <c r="O42" s="135"/>
      <c r="P42" s="59" t="s">
        <v>35</v>
      </c>
      <c r="Q42" s="106"/>
      <c r="R42" s="107"/>
      <c r="S42" s="55" t="str">
        <f t="shared" si="1"/>
        <v>сыграна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13</v>
      </c>
      <c r="J43" s="61" t="str">
        <f>IF('E2'!Уч4="","",'E2'!Уч4)</f>
        <v>Кезин Мирослав+</v>
      </c>
      <c r="K43" s="62" t="str">
        <f t="shared" si="0"/>
        <v>-</v>
      </c>
      <c r="L43" s="136" t="str">
        <f>IF('E2'!Уч6="","",'E2'!Уч6)</f>
        <v>Акатаева Анель+</v>
      </c>
      <c r="M43" s="137"/>
      <c r="N43" s="137"/>
      <c r="O43" s="138"/>
      <c r="P43" s="63" t="s">
        <v>39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26</v>
      </c>
      <c r="J44" s="65" t="str">
        <f>IF('E2'!Уч3="","",'E2'!Уч3)</f>
        <v>Бауыржанкызы София+</v>
      </c>
      <c r="K44" s="66" t="str">
        <f t="shared" si="0"/>
        <v>-</v>
      </c>
      <c r="L44" s="121" t="str">
        <f>IF('E2'!Уч7="","",'E2'!Уч7)</f>
        <v>Солопеко Антон+</v>
      </c>
      <c r="M44" s="122"/>
      <c r="N44" s="122"/>
      <c r="O44" s="123"/>
      <c r="P44" s="67" t="s">
        <v>35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12</v>
      </c>
      <c r="J45" s="52" t="str">
        <f>IF('E2'!Уч8="","",'E2'!Уч8)</f>
        <v>Битаев Давид+</v>
      </c>
      <c r="K45" s="53" t="str">
        <f t="shared" si="0"/>
        <v>-</v>
      </c>
      <c r="L45" s="124" t="str">
        <f>IF('E2'!Уч1="","",'E2'!Уч1)</f>
        <v>Арысбекова Меруерт+</v>
      </c>
      <c r="M45" s="125"/>
      <c r="N45" s="125"/>
      <c r="O45" s="126"/>
      <c r="P45" s="54" t="s">
        <v>39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11</v>
      </c>
      <c r="J46" s="57" t="str">
        <f>IF('E2'!Уч5="","",'E2'!Уч5)</f>
        <v>Әбілжан Алуа+</v>
      </c>
      <c r="K46" s="58" t="str">
        <f t="shared" si="0"/>
        <v>-</v>
      </c>
      <c r="L46" s="133" t="str">
        <f>IF('E2'!Уч4="","",'E2'!Уч4)</f>
        <v>Кезин Мирослав+</v>
      </c>
      <c r="M46" s="134"/>
      <c r="N46" s="134"/>
      <c r="O46" s="135"/>
      <c r="P46" s="59" t="s">
        <v>35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>
        <v>12</v>
      </c>
      <c r="J47" s="61" t="str">
        <f>IF('E2'!Уч7="","",'E2'!Уч7)</f>
        <v>Солопеко Антон+</v>
      </c>
      <c r="K47" s="62" t="str">
        <f t="shared" si="0"/>
        <v>-</v>
      </c>
      <c r="L47" s="136" t="str">
        <f>IF('E2'!Уч2="","",'E2'!Уч2)</f>
        <v>Кезина Илиана+</v>
      </c>
      <c r="M47" s="137"/>
      <c r="N47" s="137"/>
      <c r="O47" s="138"/>
      <c r="P47" s="63" t="s">
        <v>39</v>
      </c>
      <c r="Q47" s="108"/>
      <c r="R47" s="109"/>
      <c r="S47" s="55" t="str">
        <f t="shared" si="1"/>
        <v>сыграна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13</v>
      </c>
      <c r="J48" s="65" t="str">
        <f>IF('E2'!Уч6="","",'E2'!Уч6)</f>
        <v>Акатаева Анель+</v>
      </c>
      <c r="K48" s="66" t="str">
        <f t="shared" si="0"/>
        <v>-</v>
      </c>
      <c r="L48" s="121" t="str">
        <f>IF('E2'!Уч3="","",'E2'!Уч3)</f>
        <v>Бауыржанкызы София+</v>
      </c>
      <c r="M48" s="122"/>
      <c r="N48" s="122"/>
      <c r="O48" s="123"/>
      <c r="P48" s="67" t="s">
        <v>42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13</v>
      </c>
      <c r="J49" s="52" t="str">
        <f>IF('E2'!Уч1="","",'E2'!Уч1)</f>
        <v>Арысбекова Меруерт+</v>
      </c>
      <c r="K49" s="53" t="str">
        <f t="shared" si="0"/>
        <v>-</v>
      </c>
      <c r="L49" s="124" t="str">
        <f>IF('E2'!Уч3="","",'E2'!Уч3)</f>
        <v>Бауыржанкызы София+</v>
      </c>
      <c r="M49" s="125"/>
      <c r="N49" s="125"/>
      <c r="O49" s="126"/>
      <c r="P49" s="54" t="s">
        <v>38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>
        <v>11</v>
      </c>
      <c r="J50" s="57" t="str">
        <f>IF('E2'!Уч2="","",'E2'!Уч2)</f>
        <v>Кезина Илиана+</v>
      </c>
      <c r="K50" s="58" t="str">
        <f t="shared" si="0"/>
        <v>-</v>
      </c>
      <c r="L50" s="133" t="str">
        <f>IF('E2'!Уч4="","",'E2'!Уч4)</f>
        <v>Кезин Мирослав+</v>
      </c>
      <c r="M50" s="134"/>
      <c r="N50" s="134"/>
      <c r="O50" s="135"/>
      <c r="P50" s="59" t="s">
        <v>35</v>
      </c>
      <c r="Q50" s="106"/>
      <c r="R50" s="107"/>
      <c r="S50" s="55" t="str">
        <f t="shared" si="1"/>
        <v>сыграна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12</v>
      </c>
      <c r="J51" s="61" t="str">
        <f>IF('E2'!Уч5="","",'E2'!Уч5)</f>
        <v>Әбілжан Алуа+</v>
      </c>
      <c r="K51" s="62" t="str">
        <f t="shared" si="0"/>
        <v>-</v>
      </c>
      <c r="L51" s="136" t="str">
        <f>IF('E2'!Уч7="","",'E2'!Уч7)</f>
        <v>Солопеко Антон+</v>
      </c>
      <c r="M51" s="137"/>
      <c r="N51" s="137"/>
      <c r="O51" s="138"/>
      <c r="P51" s="63" t="s">
        <v>38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25</v>
      </c>
      <c r="J52" s="65" t="str">
        <f>IF('E2'!Уч6="","",'E2'!Уч6)</f>
        <v>Акатаева Анель+</v>
      </c>
      <c r="K52" s="66" t="str">
        <f t="shared" si="0"/>
        <v>-</v>
      </c>
      <c r="L52" s="121" t="str">
        <f>IF('E2'!Уч8="","",'E2'!Уч8)</f>
        <v>Битаев Давид+</v>
      </c>
      <c r="M52" s="122"/>
      <c r="N52" s="122"/>
      <c r="O52" s="123"/>
      <c r="P52" s="67" t="s">
        <v>35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12</v>
      </c>
      <c r="J53" s="52" t="str">
        <f>IF('E2'!Уч4="","",'E2'!Уч4)</f>
        <v>Кезин Мирослав+</v>
      </c>
      <c r="K53" s="53" t="str">
        <f t="shared" si="0"/>
        <v>-</v>
      </c>
      <c r="L53" s="124" t="str">
        <f>IF('E2'!Уч1="","",'E2'!Уч1)</f>
        <v>Арысбекова Меруерт+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>
        <v>14</v>
      </c>
      <c r="J54" s="57" t="str">
        <f>IF('E2'!Уч3="","",'E2'!Уч3)</f>
        <v>Бауыржанкызы София+</v>
      </c>
      <c r="K54" s="58" t="str">
        <f t="shared" si="0"/>
        <v>-</v>
      </c>
      <c r="L54" s="133" t="str">
        <f>IF('E2'!Уч2="","",'E2'!Уч2)</f>
        <v>Кезина Илиана+</v>
      </c>
      <c r="M54" s="134"/>
      <c r="N54" s="134"/>
      <c r="O54" s="135"/>
      <c r="P54" s="59" t="s">
        <v>41</v>
      </c>
      <c r="Q54" s="106"/>
      <c r="R54" s="107"/>
      <c r="S54" s="55" t="str">
        <f t="shared" si="1"/>
        <v>сыграна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24</v>
      </c>
      <c r="J55" s="61" t="str">
        <f>IF('E2'!Уч7="","",'E2'!Уч7)</f>
        <v>Солопеко Антон+</v>
      </c>
      <c r="K55" s="62" t="str">
        <f t="shared" si="0"/>
        <v>-</v>
      </c>
      <c r="L55" s="136" t="str">
        <f>IF('E2'!Уч6="","",'E2'!Уч6)</f>
        <v>Акатаева Анель+</v>
      </c>
      <c r="M55" s="137"/>
      <c r="N55" s="137"/>
      <c r="O55" s="138"/>
      <c r="P55" s="63" t="s">
        <v>41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13</v>
      </c>
      <c r="J56" s="65" t="str">
        <f>IF('E2'!Уч8="","",'E2'!Уч8)</f>
        <v>Битаев Давид+</v>
      </c>
      <c r="K56" s="66" t="str">
        <f t="shared" si="0"/>
        <v>-</v>
      </c>
      <c r="L56" s="121" t="str">
        <f>IF('E2'!Уч5="","",'E2'!Уч5)</f>
        <v>Әбілжан Алуа+</v>
      </c>
      <c r="M56" s="122"/>
      <c r="N56" s="122"/>
      <c r="O56" s="123"/>
      <c r="P56" s="67" t="s">
        <v>39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>
        <v>10</v>
      </c>
      <c r="J57" s="52" t="str">
        <f>IF('E2'!Уч1="","",'E2'!Уч1)</f>
        <v>Арысбекова Меруерт+</v>
      </c>
      <c r="K57" s="53" t="str">
        <f t="shared" si="0"/>
        <v>-</v>
      </c>
      <c r="L57" s="124" t="str">
        <f>IF('E2'!Уч2="","",'E2'!Уч2)</f>
        <v>Кезина Илиана+</v>
      </c>
      <c r="M57" s="125"/>
      <c r="N57" s="125"/>
      <c r="O57" s="126"/>
      <c r="P57" s="54" t="s">
        <v>41</v>
      </c>
      <c r="Q57" s="104"/>
      <c r="R57" s="105"/>
      <c r="S57" s="55" t="str">
        <f t="shared" si="1"/>
        <v>сыграна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13</v>
      </c>
      <c r="J58" s="57" t="str">
        <f>IF('E2'!Уч3="","",'E2'!Уч3)</f>
        <v>Бауыржанкызы София+</v>
      </c>
      <c r="K58" s="58" t="str">
        <f t="shared" si="0"/>
        <v>-</v>
      </c>
      <c r="L58" s="133" t="str">
        <f>IF('E2'!Уч4="","",'E2'!Уч4)</f>
        <v>Кезин Мирослав+</v>
      </c>
      <c r="M58" s="134"/>
      <c r="N58" s="134"/>
      <c r="O58" s="135"/>
      <c r="P58" s="59" t="s">
        <v>35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19</v>
      </c>
      <c r="J59" s="61" t="str">
        <f>IF('E2'!Уч5="","",'E2'!Уч5)</f>
        <v>Әбілжан Алуа+</v>
      </c>
      <c r="K59" s="62" t="str">
        <f t="shared" si="0"/>
        <v>-</v>
      </c>
      <c r="L59" s="136" t="str">
        <f>IF('E2'!Уч6="","",'E2'!Уч6)</f>
        <v>Акатаева Анель+</v>
      </c>
      <c r="M59" s="137"/>
      <c r="N59" s="137"/>
      <c r="O59" s="138"/>
      <c r="P59" s="63" t="s">
        <v>41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20</v>
      </c>
      <c r="J60" s="65" t="str">
        <f>IF('E2'!Уч7="","",'E2'!Уч7)</f>
        <v>Солопеко Антон+</v>
      </c>
      <c r="K60" s="66" t="str">
        <f t="shared" si="0"/>
        <v>-</v>
      </c>
      <c r="L60" s="121" t="str">
        <f>IF('E2'!Уч8="","",'E2'!Уч8)</f>
        <v>Битаев Давид+</v>
      </c>
      <c r="M60" s="122"/>
      <c r="N60" s="122"/>
      <c r="O60" s="123"/>
      <c r="P60" s="67" t="s">
        <v>35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566" priority="6">
      <formula>$S$35="сыграна"</formula>
    </cfRule>
  </conditionalFormatting>
  <conditionalFormatting sqref="I36:Q36">
    <cfRule type="expression" dxfId="565" priority="7">
      <formula>$S$36="сыграна"</formula>
    </cfRule>
  </conditionalFormatting>
  <conditionalFormatting sqref="I37:Q37">
    <cfRule type="expression" dxfId="564" priority="8">
      <formula>$S$37="сыграна"</formula>
    </cfRule>
  </conditionalFormatting>
  <conditionalFormatting sqref="I38:Q38">
    <cfRule type="expression" dxfId="563" priority="9">
      <formula>$S$38="сыграна"</formula>
    </cfRule>
  </conditionalFormatting>
  <conditionalFormatting sqref="I39:Q39">
    <cfRule type="expression" dxfId="562" priority="10">
      <formula>$S$39="сыграна"</formula>
    </cfRule>
  </conditionalFormatting>
  <conditionalFormatting sqref="I40:Q40">
    <cfRule type="expression" dxfId="561" priority="11">
      <formula>$S$40="сыграна"</formula>
    </cfRule>
  </conditionalFormatting>
  <conditionalFormatting sqref="I41:Q41">
    <cfRule type="expression" dxfId="560" priority="12">
      <formula>$S$41="сыграна"</formula>
    </cfRule>
  </conditionalFormatting>
  <conditionalFormatting sqref="I42:Q42">
    <cfRule type="expression" dxfId="559" priority="13">
      <formula>$S$42="сыграна"</formula>
    </cfRule>
  </conditionalFormatting>
  <conditionalFormatting sqref="I43:Q43">
    <cfRule type="expression" dxfId="558" priority="14">
      <formula>$S$43="сыграна"</formula>
    </cfRule>
  </conditionalFormatting>
  <conditionalFormatting sqref="I46:Q46">
    <cfRule type="expression" dxfId="557" priority="17">
      <formula>$S$46="сыграна"</formula>
    </cfRule>
  </conditionalFormatting>
  <conditionalFormatting sqref="I47:Q47">
    <cfRule type="expression" dxfId="556" priority="18">
      <formula>$S$47="сыграна"</formula>
    </cfRule>
  </conditionalFormatting>
  <conditionalFormatting sqref="I48:Q48">
    <cfRule type="expression" dxfId="555" priority="19">
      <formula>$S$48="сыграна"</formula>
    </cfRule>
  </conditionalFormatting>
  <conditionalFormatting sqref="I49:Q49">
    <cfRule type="expression" dxfId="554" priority="20">
      <formula>$S$49="сыграна"</formula>
    </cfRule>
  </conditionalFormatting>
  <conditionalFormatting sqref="I50:Q50">
    <cfRule type="expression" dxfId="553" priority="21">
      <formula>$S$50="сыграна"</formula>
    </cfRule>
  </conditionalFormatting>
  <conditionalFormatting sqref="I51:Q51">
    <cfRule type="expression" dxfId="552" priority="22">
      <formula>$S$51="сыграна"</formula>
    </cfRule>
  </conditionalFormatting>
  <conditionalFormatting sqref="I52:Q52">
    <cfRule type="expression" dxfId="551" priority="23">
      <formula>$S$52="сыграна"</formula>
    </cfRule>
  </conditionalFormatting>
  <conditionalFormatting sqref="I53:Q53">
    <cfRule type="expression" dxfId="550" priority="24">
      <formula>$S$53="сыграна"</formula>
    </cfRule>
  </conditionalFormatting>
  <conditionalFormatting sqref="I54:Q54">
    <cfRule type="expression" dxfId="549" priority="25">
      <formula>$S$54="сыграна"</formula>
    </cfRule>
  </conditionalFormatting>
  <conditionalFormatting sqref="I55:Q55">
    <cfRule type="expression" dxfId="548" priority="26">
      <formula>$S$55="сыграна"</formula>
    </cfRule>
  </conditionalFormatting>
  <conditionalFormatting sqref="I33:R33 P10:P12 L22:L24">
    <cfRule type="expression" dxfId="547" priority="31">
      <formula>$S$33="встреча играется"</formula>
    </cfRule>
  </conditionalFormatting>
  <conditionalFormatting sqref="I33:R33">
    <cfRule type="expression" dxfId="546" priority="4">
      <formula>$S$33="сыграна"</formula>
    </cfRule>
  </conditionalFormatting>
  <conditionalFormatting sqref="I34:R34 O13:O15 M19:M21">
    <cfRule type="expression" dxfId="545" priority="32">
      <formula>$S$34="встреча играется"</formula>
    </cfRule>
  </conditionalFormatting>
  <conditionalFormatting sqref="I34:R34">
    <cfRule type="expression" dxfId="544" priority="5">
      <formula>$S$34="сыграна"</formula>
    </cfRule>
  </conditionalFormatting>
  <conditionalFormatting sqref="I35:R35 Q7:Q9 K25:K27">
    <cfRule type="expression" dxfId="543" priority="33">
      <formula>$S$35="встреча играется"</formula>
    </cfRule>
  </conditionalFormatting>
  <conditionalFormatting sqref="I36:R36 R16:R18 N28:N30">
    <cfRule type="expression" dxfId="542" priority="34">
      <formula>$S$36="встреча играется"</formula>
    </cfRule>
  </conditionalFormatting>
  <conditionalFormatting sqref="I37:R37 O10:O12 L19:L21">
    <cfRule type="expression" dxfId="541" priority="35">
      <formula>$S$37="встреча играется"</formula>
    </cfRule>
  </conditionalFormatting>
  <conditionalFormatting sqref="I38:R38 P7:P9 K22:K24">
    <cfRule type="expression" dxfId="540" priority="36">
      <formula>$S$38="встреча играется"</formula>
    </cfRule>
  </conditionalFormatting>
  <conditionalFormatting sqref="I39:R39 R13:R15 M28:M30">
    <cfRule type="expression" dxfId="539" priority="37">
      <formula>$S$39="встреча играется"</formula>
    </cfRule>
  </conditionalFormatting>
  <conditionalFormatting sqref="I40:R40 Q16:Q18 N25:N27">
    <cfRule type="expression" dxfId="538" priority="38">
      <formula>$S$40="встреча играется"</formula>
    </cfRule>
  </conditionalFormatting>
  <conditionalFormatting sqref="I41:R41 O7:O9 K19:K21">
    <cfRule type="expression" dxfId="537" priority="39">
      <formula>$S$41="встреча играется"</formula>
    </cfRule>
  </conditionalFormatting>
  <conditionalFormatting sqref="I42:R42 R10:R12 L28:L30">
    <cfRule type="expression" dxfId="536" priority="40">
      <formula>$S$42="встреча играется"</formula>
    </cfRule>
  </conditionalFormatting>
  <conditionalFormatting sqref="I43:R43 P16:P18 N22:N24">
    <cfRule type="expression" dxfId="535" priority="41">
      <formula>$S$43="встреча играется"</formula>
    </cfRule>
  </conditionalFormatting>
  <conditionalFormatting sqref="I44:R44 Q13:Q15 M25:M27">
    <cfRule type="expression" dxfId="534" priority="42">
      <formula>$S$44="встреча играется"</formula>
    </cfRule>
  </conditionalFormatting>
  <conditionalFormatting sqref="I44:R44">
    <cfRule type="expression" dxfId="533" priority="15">
      <formula>$S$44="сыграна"</formula>
    </cfRule>
  </conditionalFormatting>
  <conditionalFormatting sqref="I45:R45 R7:R9 K28:K30">
    <cfRule type="expression" dxfId="532" priority="43">
      <formula>$S$45="встреча играется"</formula>
    </cfRule>
  </conditionalFormatting>
  <conditionalFormatting sqref="I45:R45">
    <cfRule type="expression" dxfId="531" priority="16">
      <formula>$S$45="сыграна"</formula>
    </cfRule>
  </conditionalFormatting>
  <conditionalFormatting sqref="I46:R46 O16:O18 N19:N21">
    <cfRule type="expression" dxfId="530" priority="44">
      <formula>$S$46="встреча играется"</formula>
    </cfRule>
  </conditionalFormatting>
  <conditionalFormatting sqref="I47:R47 Q10:Q12 L25:L27">
    <cfRule type="expression" dxfId="529" priority="45">
      <formula>$S$47="встреча играется"</formula>
    </cfRule>
  </conditionalFormatting>
  <conditionalFormatting sqref="I48:R48 P13:P15 M22:M24">
    <cfRule type="expression" dxfId="528" priority="46">
      <formula>$S$48="встреча играется"</formula>
    </cfRule>
  </conditionalFormatting>
  <conditionalFormatting sqref="I49:R49 M7:M9 K13:K15">
    <cfRule type="expression" dxfId="527" priority="47">
      <formula>$S$49="встреча играется"</formula>
    </cfRule>
  </conditionalFormatting>
  <conditionalFormatting sqref="I50:R50 N10:N12 L16:L18">
    <cfRule type="expression" dxfId="526" priority="48">
      <formula>$S$50="встреча играется"</formula>
    </cfRule>
  </conditionalFormatting>
  <conditionalFormatting sqref="I51:R51 Q19:Q21 O25:O27">
    <cfRule type="expression" dxfId="525" priority="49">
      <formula>$S$51="встреча играется"</formula>
    </cfRule>
  </conditionalFormatting>
  <conditionalFormatting sqref="I52:R52 R22:R24 P28:P30">
    <cfRule type="expression" dxfId="524" priority="50">
      <formula>$S$52="встреча играется"</formula>
    </cfRule>
  </conditionalFormatting>
  <conditionalFormatting sqref="I53:R53 N7:N9 K16:K18">
    <cfRule type="expression" dxfId="523" priority="51">
      <formula>$S$53="встреча играется"</formula>
    </cfRule>
  </conditionalFormatting>
  <conditionalFormatting sqref="I54:R54 M10:M12 L13:L15">
    <cfRule type="expression" dxfId="522" priority="52">
      <formula>$S$54="встреча играется"</formula>
    </cfRule>
  </conditionalFormatting>
  <conditionalFormatting sqref="I55:R55 Q22:Q24 P25:P27">
    <cfRule type="expression" dxfId="521" priority="27">
      <formula>$S$55="встреча играется"</formula>
    </cfRule>
  </conditionalFormatting>
  <conditionalFormatting sqref="I56:R56 R19:R21 O28:O30">
    <cfRule type="expression" dxfId="520" priority="53">
      <formula>$S$56="встреча играется"</formula>
    </cfRule>
  </conditionalFormatting>
  <conditionalFormatting sqref="I56:R56">
    <cfRule type="expression" dxfId="519" priority="3">
      <formula>$S$56="сыграна"</formula>
    </cfRule>
  </conditionalFormatting>
  <conditionalFormatting sqref="I57:R57 L7:L9 K10:K12">
    <cfRule type="expression" dxfId="518" priority="54">
      <formula>$S$57="встреча играется"</formula>
    </cfRule>
  </conditionalFormatting>
  <conditionalFormatting sqref="I57:R57">
    <cfRule type="expression" dxfId="517" priority="2">
      <formula>$S$57="сыграна"</formula>
    </cfRule>
  </conditionalFormatting>
  <conditionalFormatting sqref="I58:R58 N13:N15 M16:M18">
    <cfRule type="expression" dxfId="516" priority="55">
      <formula>$S$58="встреча играется"</formula>
    </cfRule>
  </conditionalFormatting>
  <conditionalFormatting sqref="I58:R58">
    <cfRule type="expression" dxfId="515" priority="28">
      <formula>$S$58="сыграна"</formula>
    </cfRule>
  </conditionalFormatting>
  <conditionalFormatting sqref="I59:R59 P19:P21 O22:O24">
    <cfRule type="expression" dxfId="514" priority="56">
      <formula>$S$59="встреча играется"</formula>
    </cfRule>
  </conditionalFormatting>
  <conditionalFormatting sqref="I59:R59">
    <cfRule type="expression" dxfId="513" priority="29">
      <formula>$S$59="сыграна"</formula>
    </cfRule>
  </conditionalFormatting>
  <conditionalFormatting sqref="I60:R60 R25:R27 Q28:Q30">
    <cfRule type="expression" dxfId="512" priority="57">
      <formula>$S$60="встреча играется"</formula>
    </cfRule>
  </conditionalFormatting>
  <conditionalFormatting sqref="I60:R60">
    <cfRule type="expression" dxfId="511" priority="30">
      <formula>$S$60="сыграна"</formula>
    </cfRule>
  </conditionalFormatting>
  <conditionalFormatting sqref="J7:J30">
    <cfRule type="endsWith" dxfId="510" priority="1" operator="endsWith" text="+">
      <formula>RIGHT((J7),LEN("+"))=("+")</formula>
    </cfRule>
  </conditionalFormatting>
  <dataValidations count="1">
    <dataValidation type="list" allowBlank="1" sqref="P33:P60" xr:uid="{00000000-0002-0000-3300-000000000000}">
      <formula1>'E2'!Список_счета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599</v>
      </c>
      <c r="E7" s="23"/>
      <c r="F7" s="69"/>
      <c r="G7" s="141">
        <v>1</v>
      </c>
      <c r="H7" s="112"/>
      <c r="I7" s="112"/>
      <c r="J7" s="115" t="s">
        <v>600</v>
      </c>
      <c r="K7" s="144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2</v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6</v>
      </c>
      <c r="T7" s="149"/>
      <c r="U7" s="96" t="s">
        <v>10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68" t="s">
        <v>601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>3:0</v>
      </c>
      <c r="O8" s="29" t="str">
        <f>IF(LEFT(P41,1)="W",$M$4&amp;":0(W)",IF(LEFT(P41,1)="L","0:"&amp;$M$4&amp;"(L)",IF(P41="","",P41)))</f>
        <v>3:0</v>
      </c>
      <c r="P8" s="28" t="str">
        <f>IF(RIGHT(P38,1)="W",$M$4&amp;":0(W)",IF(RIGHT(P38,1)="L","0:"&amp;$M$4&amp;"(L)",IF(P38="","",RIGHT(P38,1)&amp;":"&amp;LEFT(P38,1))))</f>
        <v>3:0</v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602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603</v>
      </c>
      <c r="E10" s="23"/>
      <c r="F10" s="69"/>
      <c r="G10" s="118">
        <v>2</v>
      </c>
      <c r="H10" s="112"/>
      <c r="I10" s="112"/>
      <c r="J10" s="115" t="s">
        <v>601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149"/>
      <c r="U10" s="96" t="s">
        <v>14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604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605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606</v>
      </c>
      <c r="E13" s="23"/>
      <c r="F13" s="69"/>
      <c r="G13" s="118">
        <v>3</v>
      </c>
      <c r="H13" s="112"/>
      <c r="I13" s="112"/>
      <c r="J13" s="115" t="s">
        <v>602</v>
      </c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45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0</v>
      </c>
      <c r="T13" s="149"/>
      <c r="U13" s="96" t="s">
        <v>15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607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608</v>
      </c>
      <c r="K16" s="34">
        <f>IF(LEFT(P53,1)="L",0,(IF(P53="","",(IF(LEFT(P53,1)&gt;RIGHT(P53,1),2,1)))))</f>
        <v>1</v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45"/>
      <c r="O16" s="25">
        <f>IF(RIGHT(P46,1)="L",0,(IF(P46="","",(IF(RIGHT(P46,1)&gt;LEFT(P46,1),2,1)))))</f>
        <v>2</v>
      </c>
      <c r="P16" s="24">
        <f>IF(LEFT(P43,1)="L",0,(IF(P43="","",(IF(LEFT(P43,1)&gt;RIGHT(P43,1),2,1)))))</f>
        <v>2</v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5</v>
      </c>
      <c r="T16" s="149"/>
      <c r="U16" s="96" t="s">
        <v>11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>3:0</v>
      </c>
      <c r="P17" s="27" t="str">
        <f>IF(LEFT(P43,1)="W",$M$4&amp;":0(W)",IF(LEFT(P43,1)="L","0:"&amp;$M$4&amp;"(L)",IF(P43="","",P43)))</f>
        <v>3:0</v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609</v>
      </c>
      <c r="K19" s="34">
        <f>IF(RIGHT(P41,1)="L",0,(IF(P41="","",(IF(RIGHT(P41,1)&gt;LEFT(P41,1),2,1)))))</f>
        <v>1</v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>
        <f>IF(LEFT(P46,1)="L",0,(IF(P46="","",(IF(LEFT(P46,1)&gt;RIGHT(P46,1),2,1)))))</f>
        <v>1</v>
      </c>
      <c r="O19" s="146"/>
      <c r="P19" s="24">
        <f>IF(LEFT(P59,1)="L",0,(IF(P59="","",(IF(LEFT(P59,1)&gt;RIGHT(P59,1),2,1)))))</f>
        <v>1</v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3</v>
      </c>
      <c r="T19" s="149"/>
      <c r="U19" s="96" t="s">
        <v>13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0:3</v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7" t="str">
        <f>IF(LEFT(P46,1)="W",$M$4&amp;":0(W)",IF(LEFT(P46,1)="L","0:"&amp;$M$4&amp;"(L)",IF(P46="","",P46)))</f>
        <v>0:3</v>
      </c>
      <c r="O20" s="147"/>
      <c r="P20" s="27" t="str">
        <f>IF(LEFT(P59,1)="W",$M$4&amp;":0(W)",IF(LEFT(P59,1)="L","0:"&amp;$M$4&amp;"(L)",IF(P59="","",P59)))</f>
        <v>0:3</v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610</v>
      </c>
      <c r="K22" s="34">
        <f>IF(LEFT(P38,1)="L",0,(IF(P38="","",(IF(LEFT(P38,1)&gt;RIGHT(P38,1),2,1)))))</f>
        <v>1</v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>
        <f>IF(RIGHT(P43,1)="L",0,(IF(P43="","",(IF(RIGHT(P43,1)&gt;LEFT(P43,1),2,1)))))</f>
        <v>1</v>
      </c>
      <c r="O22" s="25">
        <f>IF(RIGHT(P59,1)="L",0,(IF(P59="","",(IF(RIGHT(P59,1)&gt;LEFT(P59,1),2,1)))))</f>
        <v>2</v>
      </c>
      <c r="P22" s="145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4</v>
      </c>
      <c r="T22" s="149"/>
      <c r="U22" s="96" t="s">
        <v>12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0:3</v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>0:3</v>
      </c>
      <c r="O23" s="36" t="str">
        <f>IF(RIGHT(P59,1)="W",$M$4&amp;":0(W)",IF(RIGHT(P59,1)="L","0:"&amp;$M$4&amp;"(L)",IF(P59="","",RIGHT(P59,1)&amp;":"&amp;LEFT(P59,1))))</f>
        <v>3:0</v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606</v>
      </c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0</v>
      </c>
      <c r="T25" s="149"/>
      <c r="U25" s="96" t="s">
        <v>16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607</v>
      </c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0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IF('E3'!Уч2="","",'E3'!Уч2)</f>
        <v>Шалданбаева Венера</v>
      </c>
      <c r="K33" s="53" t="str">
        <f t="shared" ref="K33:K60" si="0">"-"</f>
        <v>-</v>
      </c>
      <c r="L33" s="124" t="str">
        <f>IF('E3'!Уч6="","",'E3'!Уч6)</f>
        <v>Кудабаев Марат+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IF('E3'!Уч3="","",'E3'!Уч3)</f>
        <v>Аралби Танаш</v>
      </c>
      <c r="K34" s="58" t="str">
        <f t="shared" si="0"/>
        <v>-</v>
      </c>
      <c r="L34" s="133" t="str">
        <f>IF('E3'!Уч5="","",'E3'!Уч5)</f>
        <v>Мусина Айнура+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IF('E3'!Уч1="","",'E3'!Уч1)</f>
        <v>Мусилимов Али+</v>
      </c>
      <c r="K35" s="62" t="str">
        <f t="shared" si="0"/>
        <v>-</v>
      </c>
      <c r="L35" s="136" t="str">
        <f>IF('E3'!Уч7="","",'E3'!Уч7)</f>
        <v>Абилькаева Тана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IF('E3'!Уч4="","",'E3'!Уч4)</f>
        <v>Әбілжан Омар+</v>
      </c>
      <c r="K36" s="66" t="str">
        <f t="shared" si="0"/>
        <v>-</v>
      </c>
      <c r="L36" s="121" t="str">
        <f>IF('E3'!Уч8="","",'E3'!Уч8)</f>
        <v>Айтпаева Асемгуль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IF('E3'!Уч5="","",'E3'!Уч5)</f>
        <v>Мусина Айнура+</v>
      </c>
      <c r="K37" s="53" t="str">
        <f t="shared" si="0"/>
        <v>-</v>
      </c>
      <c r="L37" s="124" t="str">
        <f>IF('E3'!Уч2="","",'E3'!Уч2)</f>
        <v>Шалданбаева Венера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15</v>
      </c>
      <c r="J38" s="57" t="str">
        <f>IF('E3'!Уч6="","",'E3'!Уч6)</f>
        <v>Кудабаев Марат+</v>
      </c>
      <c r="K38" s="58" t="str">
        <f t="shared" si="0"/>
        <v>-</v>
      </c>
      <c r="L38" s="133" t="str">
        <f>IF('E3'!Уч1="","",'E3'!Уч1)</f>
        <v>Мусилимов Али+</v>
      </c>
      <c r="M38" s="134"/>
      <c r="N38" s="134"/>
      <c r="O38" s="135"/>
      <c r="P38" s="59" t="s">
        <v>39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IF('E3'!Уч8="","",'E3'!Уч8)</f>
        <v>Айтпаева Асемгуль</v>
      </c>
      <c r="K39" s="62" t="str">
        <f t="shared" si="0"/>
        <v>-</v>
      </c>
      <c r="L39" s="136" t="str">
        <f>IF('E3'!Уч3="","",'E3'!Уч3)</f>
        <v>Аралби Танаш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IF('E3'!Уч7="","",'E3'!Уч7)</f>
        <v>Абилькаева Тана</v>
      </c>
      <c r="K40" s="66" t="str">
        <f t="shared" si="0"/>
        <v>-</v>
      </c>
      <c r="L40" s="121" t="str">
        <f>IF('E3'!Уч4="","",'E3'!Уч4)</f>
        <v>Әбілжан Омар+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23</v>
      </c>
      <c r="J41" s="52" t="str">
        <f>IF('E3'!Уч1="","",'E3'!Уч1)</f>
        <v>Мусилимов Али+</v>
      </c>
      <c r="K41" s="53" t="str">
        <f t="shared" si="0"/>
        <v>-</v>
      </c>
      <c r="L41" s="124" t="str">
        <f>IF('E3'!Уч5="","",'E3'!Уч5)</f>
        <v>Мусина Айнура+</v>
      </c>
      <c r="M41" s="125"/>
      <c r="N41" s="125"/>
      <c r="O41" s="126"/>
      <c r="P41" s="54" t="s">
        <v>35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IF('E3'!Уч2="","",'E3'!Уч2)</f>
        <v>Шалданбаева Венера</v>
      </c>
      <c r="K42" s="58" t="str">
        <f t="shared" si="0"/>
        <v>-</v>
      </c>
      <c r="L42" s="133" t="str">
        <f>IF('E3'!Уч8="","",'E3'!Уч8)</f>
        <v>Айтпаева Асемгуль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22</v>
      </c>
      <c r="J43" s="61" t="str">
        <f>IF('E3'!Уч4="","",'E3'!Уч4)</f>
        <v>Әбілжан Омар+</v>
      </c>
      <c r="K43" s="62" t="str">
        <f t="shared" si="0"/>
        <v>-</v>
      </c>
      <c r="L43" s="136" t="str">
        <f>IF('E3'!Уч6="","",'E3'!Уч6)</f>
        <v>Кудабаев Марат+</v>
      </c>
      <c r="M43" s="137"/>
      <c r="N43" s="137"/>
      <c r="O43" s="138"/>
      <c r="P43" s="63" t="s">
        <v>35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IF('E3'!Уч3="","",'E3'!Уч3)</f>
        <v>Аралби Танаш</v>
      </c>
      <c r="K44" s="66" t="str">
        <f t="shared" si="0"/>
        <v>-</v>
      </c>
      <c r="L44" s="121" t="str">
        <f>IF('E3'!Уч7="","",'E3'!Уч7)</f>
        <v>Абилькаева Тана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IF('E3'!Уч8="","",'E3'!Уч8)</f>
        <v>Айтпаева Асемгуль</v>
      </c>
      <c r="K45" s="53" t="str">
        <f t="shared" si="0"/>
        <v>-</v>
      </c>
      <c r="L45" s="124" t="str">
        <f>IF('E3'!Уч1="","",'E3'!Уч1)</f>
        <v>Мусилимов Али+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25</v>
      </c>
      <c r="J46" s="57" t="str">
        <f>IF('E3'!Уч5="","",'E3'!Уч5)</f>
        <v>Мусина Айнура+</v>
      </c>
      <c r="K46" s="58" t="str">
        <f t="shared" si="0"/>
        <v>-</v>
      </c>
      <c r="L46" s="133" t="str">
        <f>IF('E3'!Уч4="","",'E3'!Уч4)</f>
        <v>Әбілжан Омар+</v>
      </c>
      <c r="M46" s="134"/>
      <c r="N46" s="134"/>
      <c r="O46" s="135"/>
      <c r="P46" s="59" t="s">
        <v>39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IF('E3'!Уч7="","",'E3'!Уч7)</f>
        <v>Абилькаева Тана</v>
      </c>
      <c r="K47" s="62" t="str">
        <f t="shared" si="0"/>
        <v>-</v>
      </c>
      <c r="L47" s="136" t="str">
        <f>IF('E3'!Уч2="","",'E3'!Уч2)</f>
        <v>Шалданбаева Венера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IF('E3'!Уч6="","",'E3'!Уч6)</f>
        <v>Кудабаев Марат+</v>
      </c>
      <c r="K48" s="66" t="str">
        <f t="shared" si="0"/>
        <v>-</v>
      </c>
      <c r="L48" s="121" t="str">
        <f>IF('E3'!Уч3="","",'E3'!Уч3)</f>
        <v>Аралби Танаш</v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IF('E3'!Уч1="","",'E3'!Уч1)</f>
        <v>Мусилимов Али+</v>
      </c>
      <c r="K49" s="53" t="str">
        <f t="shared" si="0"/>
        <v>-</v>
      </c>
      <c r="L49" s="124" t="str">
        <f>IF('E3'!Уч3="","",'E3'!Уч3)</f>
        <v>Аралби Танаш</v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IF('E3'!Уч2="","",'E3'!Уч2)</f>
        <v>Шалданбаева Венера</v>
      </c>
      <c r="K50" s="58" t="str">
        <f t="shared" si="0"/>
        <v>-</v>
      </c>
      <c r="L50" s="133" t="str">
        <f>IF('E3'!Уч4="","",'E3'!Уч4)</f>
        <v>Әбілжан Омар+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IF('E3'!Уч5="","",'E3'!Уч5)</f>
        <v>Мусина Айнура+</v>
      </c>
      <c r="K51" s="62" t="str">
        <f t="shared" si="0"/>
        <v>-</v>
      </c>
      <c r="L51" s="136" t="str">
        <f>IF('E3'!Уч7="","",'E3'!Уч7)</f>
        <v>Абилькаева Тана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IF('E3'!Уч6="","",'E3'!Уч6)</f>
        <v>Кудабаев Марат+</v>
      </c>
      <c r="K52" s="66" t="str">
        <f t="shared" si="0"/>
        <v>-</v>
      </c>
      <c r="L52" s="121" t="str">
        <f>IF('E3'!Уч8="","",'E3'!Уч8)</f>
        <v>Айтпаева Асемгуль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21</v>
      </c>
      <c r="J53" s="52" t="str">
        <f>IF('E3'!Уч4="","",'E3'!Уч4)</f>
        <v>Әбілжан Омар+</v>
      </c>
      <c r="K53" s="53" t="str">
        <f t="shared" si="0"/>
        <v>-</v>
      </c>
      <c r="L53" s="124" t="str">
        <f>IF('E3'!Уч1="","",'E3'!Уч1)</f>
        <v>Мусилимов Али+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IF('E3'!Уч3="","",'E3'!Уч3)</f>
        <v>Аралби Танаш</v>
      </c>
      <c r="K54" s="58" t="str">
        <f t="shared" si="0"/>
        <v>-</v>
      </c>
      <c r="L54" s="133" t="str">
        <f>IF('E3'!Уч2="","",'E3'!Уч2)</f>
        <v>Шалданбаева Венера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IF('E3'!Уч7="","",'E3'!Уч7)</f>
        <v>Абилькаева Тана</v>
      </c>
      <c r="K55" s="62" t="str">
        <f t="shared" si="0"/>
        <v>-</v>
      </c>
      <c r="L55" s="136" t="str">
        <f>IF('E3'!Уч6="","",'E3'!Уч6)</f>
        <v>Кудабаев Марат+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IF('E3'!Уч8="","",'E3'!Уч8)</f>
        <v>Айтпаева Асемгуль</v>
      </c>
      <c r="K56" s="66" t="str">
        <f t="shared" si="0"/>
        <v>-</v>
      </c>
      <c r="L56" s="121" t="str">
        <f>IF('E3'!Уч5="","",'E3'!Уч5)</f>
        <v>Мусина Айнура+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IF('E3'!Уч1="","",'E3'!Уч1)</f>
        <v>Мусилимов Али+</v>
      </c>
      <c r="K57" s="53" t="str">
        <f t="shared" si="0"/>
        <v>-</v>
      </c>
      <c r="L57" s="124" t="str">
        <f>IF('E3'!Уч2="","",'E3'!Уч2)</f>
        <v>Шалданбаева Венера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IF('E3'!Уч3="","",'E3'!Уч3)</f>
        <v>Аралби Танаш</v>
      </c>
      <c r="K58" s="58" t="str">
        <f t="shared" si="0"/>
        <v>-</v>
      </c>
      <c r="L58" s="133" t="str">
        <f>IF('E3'!Уч4="","",'E3'!Уч4)</f>
        <v>Әбілжан Омар+</v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22</v>
      </c>
      <c r="J59" s="61" t="str">
        <f>IF('E3'!Уч5="","",'E3'!Уч5)</f>
        <v>Мусина Айнура+</v>
      </c>
      <c r="K59" s="62" t="str">
        <f t="shared" si="0"/>
        <v>-</v>
      </c>
      <c r="L59" s="136" t="str">
        <f>IF('E3'!Уч6="","",'E3'!Уч6)</f>
        <v>Кудабаев Марат+</v>
      </c>
      <c r="M59" s="137"/>
      <c r="N59" s="137"/>
      <c r="O59" s="138"/>
      <c r="P59" s="63" t="s">
        <v>39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IF('E3'!Уч7="","",'E3'!Уч7)</f>
        <v>Абилькаева Тана</v>
      </c>
      <c r="K60" s="66" t="str">
        <f t="shared" si="0"/>
        <v>-</v>
      </c>
      <c r="L60" s="121" t="str">
        <f>IF('E3'!Уч8="","",'E3'!Уч8)</f>
        <v>Айтпаева Асемгуль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509" priority="6">
      <formula>$S$35="сыграна"</formula>
    </cfRule>
  </conditionalFormatting>
  <conditionalFormatting sqref="I36:Q36">
    <cfRule type="expression" dxfId="508" priority="7">
      <formula>$S$36="сыграна"</formula>
    </cfRule>
  </conditionalFormatting>
  <conditionalFormatting sqref="I37:Q37">
    <cfRule type="expression" dxfId="507" priority="8">
      <formula>$S$37="сыграна"</formula>
    </cfRule>
  </conditionalFormatting>
  <conditionalFormatting sqref="I38:Q38">
    <cfRule type="expression" dxfId="506" priority="9">
      <formula>$S$38="сыграна"</formula>
    </cfRule>
  </conditionalFormatting>
  <conditionalFormatting sqref="I39:Q39">
    <cfRule type="expression" dxfId="505" priority="10">
      <formula>$S$39="сыграна"</formula>
    </cfRule>
  </conditionalFormatting>
  <conditionalFormatting sqref="I40:Q40">
    <cfRule type="expression" dxfId="504" priority="11">
      <formula>$S$40="сыграна"</formula>
    </cfRule>
  </conditionalFormatting>
  <conditionalFormatting sqref="I41:Q41">
    <cfRule type="expression" dxfId="503" priority="12">
      <formula>$S$41="сыграна"</formula>
    </cfRule>
  </conditionalFormatting>
  <conditionalFormatting sqref="I42:Q42">
    <cfRule type="expression" dxfId="502" priority="13">
      <formula>$S$42="сыграна"</formula>
    </cfRule>
  </conditionalFormatting>
  <conditionalFormatting sqref="I43:Q43">
    <cfRule type="expression" dxfId="501" priority="14">
      <formula>$S$43="сыграна"</formula>
    </cfRule>
  </conditionalFormatting>
  <conditionalFormatting sqref="I46:Q46">
    <cfRule type="expression" dxfId="500" priority="17">
      <formula>$S$46="сыграна"</formula>
    </cfRule>
  </conditionalFormatting>
  <conditionalFormatting sqref="I47:Q47">
    <cfRule type="expression" dxfId="499" priority="18">
      <formula>$S$47="сыграна"</formula>
    </cfRule>
  </conditionalFormatting>
  <conditionalFormatting sqref="I48:Q48">
    <cfRule type="expression" dxfId="498" priority="19">
      <formula>$S$48="сыграна"</formula>
    </cfRule>
  </conditionalFormatting>
  <conditionalFormatting sqref="I49:Q49">
    <cfRule type="expression" dxfId="497" priority="20">
      <formula>$S$49="сыграна"</formula>
    </cfRule>
  </conditionalFormatting>
  <conditionalFormatting sqref="I50:Q50">
    <cfRule type="expression" dxfId="496" priority="21">
      <formula>$S$50="сыграна"</formula>
    </cfRule>
  </conditionalFormatting>
  <conditionalFormatting sqref="I51:Q51">
    <cfRule type="expression" dxfId="495" priority="22">
      <formula>$S$51="сыграна"</formula>
    </cfRule>
  </conditionalFormatting>
  <conditionalFormatting sqref="I52:Q52">
    <cfRule type="expression" dxfId="494" priority="23">
      <formula>$S$52="сыграна"</formula>
    </cfRule>
  </conditionalFormatting>
  <conditionalFormatting sqref="I53:Q53">
    <cfRule type="expression" dxfId="493" priority="24">
      <formula>$S$53="сыграна"</formula>
    </cfRule>
  </conditionalFormatting>
  <conditionalFormatting sqref="I54:Q54">
    <cfRule type="expression" dxfId="492" priority="25">
      <formula>$S$54="сыграна"</formula>
    </cfRule>
  </conditionalFormatting>
  <conditionalFormatting sqref="I55:Q55">
    <cfRule type="expression" dxfId="491" priority="26">
      <formula>$S$55="сыграна"</formula>
    </cfRule>
  </conditionalFormatting>
  <conditionalFormatting sqref="I33:R33 P10:P12 L22:L24">
    <cfRule type="expression" dxfId="490" priority="31">
      <formula>$S$33="встреча играется"</formula>
    </cfRule>
  </conditionalFormatting>
  <conditionalFormatting sqref="I33:R33">
    <cfRule type="expression" dxfId="489" priority="4">
      <formula>$S$33="сыграна"</formula>
    </cfRule>
  </conditionalFormatting>
  <conditionalFormatting sqref="I34:R34 O13:O15 M19:M21">
    <cfRule type="expression" dxfId="488" priority="32">
      <formula>$S$34="встреча играется"</formula>
    </cfRule>
  </conditionalFormatting>
  <conditionalFormatting sqref="I34:R34">
    <cfRule type="expression" dxfId="487" priority="5">
      <formula>$S$34="сыграна"</formula>
    </cfRule>
  </conditionalFormatting>
  <conditionalFormatting sqref="I35:R35 Q7:Q9 K25:K27">
    <cfRule type="expression" dxfId="486" priority="33">
      <formula>$S$35="встреча играется"</formula>
    </cfRule>
  </conditionalFormatting>
  <conditionalFormatting sqref="I36:R36 R16:R18 N28:N30">
    <cfRule type="expression" dxfId="485" priority="34">
      <formula>$S$36="встреча играется"</formula>
    </cfRule>
  </conditionalFormatting>
  <conditionalFormatting sqref="I37:R37 O10:O12 L19:L21">
    <cfRule type="expression" dxfId="484" priority="35">
      <formula>$S$37="встреча играется"</formula>
    </cfRule>
  </conditionalFormatting>
  <conditionalFormatting sqref="I38:R38 P7:P9 K22:K24">
    <cfRule type="expression" dxfId="483" priority="36">
      <formula>$S$38="встреча играется"</formula>
    </cfRule>
  </conditionalFormatting>
  <conditionalFormatting sqref="I39:R39 R13:R15 M28:M30">
    <cfRule type="expression" dxfId="482" priority="37">
      <formula>$S$39="встреча играется"</formula>
    </cfRule>
  </conditionalFormatting>
  <conditionalFormatting sqref="I40:R40 Q16:Q18 N25:N27">
    <cfRule type="expression" dxfId="481" priority="38">
      <formula>$S$40="встреча играется"</formula>
    </cfRule>
  </conditionalFormatting>
  <conditionalFormatting sqref="I41:R41 O7:O9 K19:K21">
    <cfRule type="expression" dxfId="480" priority="39">
      <formula>$S$41="встреча играется"</formula>
    </cfRule>
  </conditionalFormatting>
  <conditionalFormatting sqref="I42:R42 R10:R12 L28:L30">
    <cfRule type="expression" dxfId="479" priority="40">
      <formula>$S$42="встреча играется"</formula>
    </cfRule>
  </conditionalFormatting>
  <conditionalFormatting sqref="I43:R43 P16:P18 N22:N24">
    <cfRule type="expression" dxfId="478" priority="41">
      <formula>$S$43="встреча играется"</formula>
    </cfRule>
  </conditionalFormatting>
  <conditionalFormatting sqref="I44:R44 Q13:Q15 M25:M27">
    <cfRule type="expression" dxfId="477" priority="42">
      <formula>$S$44="встреча играется"</formula>
    </cfRule>
  </conditionalFormatting>
  <conditionalFormatting sqref="I44:R44">
    <cfRule type="expression" dxfId="476" priority="15">
      <formula>$S$44="сыграна"</formula>
    </cfRule>
  </conditionalFormatting>
  <conditionalFormatting sqref="I45:R45 R7:R9 K28:K30">
    <cfRule type="expression" dxfId="475" priority="43">
      <formula>$S$45="встреча играется"</formula>
    </cfRule>
  </conditionalFormatting>
  <conditionalFormatting sqref="I45:R45">
    <cfRule type="expression" dxfId="474" priority="16">
      <formula>$S$45="сыграна"</formula>
    </cfRule>
  </conditionalFormatting>
  <conditionalFormatting sqref="I46:R46 O16:O18 N19:N21">
    <cfRule type="expression" dxfId="473" priority="44">
      <formula>$S$46="встреча играется"</formula>
    </cfRule>
  </conditionalFormatting>
  <conditionalFormatting sqref="I47:R47 Q10:Q12 L25:L27">
    <cfRule type="expression" dxfId="472" priority="45">
      <formula>$S$47="встреча играется"</formula>
    </cfRule>
  </conditionalFormatting>
  <conditionalFormatting sqref="I48:R48 P13:P15 M22:M24">
    <cfRule type="expression" dxfId="471" priority="46">
      <formula>$S$48="встреча играется"</formula>
    </cfRule>
  </conditionalFormatting>
  <conditionalFormatting sqref="I49:R49 M7:M9 K13:K15">
    <cfRule type="expression" dxfId="470" priority="47">
      <formula>$S$49="встреча играется"</formula>
    </cfRule>
  </conditionalFormatting>
  <conditionalFormatting sqref="I50:R50 N10:N12 L16:L18">
    <cfRule type="expression" dxfId="469" priority="48">
      <formula>$S$50="встреча играется"</formula>
    </cfRule>
  </conditionalFormatting>
  <conditionalFormatting sqref="I51:R51 Q19:Q21 O25:O27">
    <cfRule type="expression" dxfId="468" priority="49">
      <formula>$S$51="встреча играется"</formula>
    </cfRule>
  </conditionalFormatting>
  <conditionalFormatting sqref="I52:R52 R22:R24 P28:P30">
    <cfRule type="expression" dxfId="467" priority="50">
      <formula>$S$52="встреча играется"</formula>
    </cfRule>
  </conditionalFormatting>
  <conditionalFormatting sqref="I53:R53 N7:N9 K16:K18">
    <cfRule type="expression" dxfId="466" priority="51">
      <formula>$S$53="встреча играется"</formula>
    </cfRule>
  </conditionalFormatting>
  <conditionalFormatting sqref="I54:R54 M10:M12 L13:L15">
    <cfRule type="expression" dxfId="465" priority="52">
      <formula>$S$54="встреча играется"</formula>
    </cfRule>
  </conditionalFormatting>
  <conditionalFormatting sqref="I55:R55 Q22:Q24 P25:P27">
    <cfRule type="expression" dxfId="464" priority="27">
      <formula>$S$55="встреча играется"</formula>
    </cfRule>
  </conditionalFormatting>
  <conditionalFormatting sqref="I56:R56 R19:R21 O28:O30">
    <cfRule type="expression" dxfId="463" priority="53">
      <formula>$S$56="встреча играется"</formula>
    </cfRule>
  </conditionalFormatting>
  <conditionalFormatting sqref="I56:R56">
    <cfRule type="expression" dxfId="462" priority="3">
      <formula>$S$56="сыграна"</formula>
    </cfRule>
  </conditionalFormatting>
  <conditionalFormatting sqref="I57:R57 L7:L9 K10:K12">
    <cfRule type="expression" dxfId="461" priority="54">
      <formula>$S$57="встреча играется"</formula>
    </cfRule>
  </conditionalFormatting>
  <conditionalFormatting sqref="I57:R57">
    <cfRule type="expression" dxfId="460" priority="2">
      <formula>$S$57="сыграна"</formula>
    </cfRule>
  </conditionalFormatting>
  <conditionalFormatting sqref="I58:R58 N13:N15 M16:M18">
    <cfRule type="expression" dxfId="459" priority="55">
      <formula>$S$58="встреча играется"</formula>
    </cfRule>
  </conditionalFormatting>
  <conditionalFormatting sqref="I58:R58">
    <cfRule type="expression" dxfId="458" priority="28">
      <formula>$S$58="сыграна"</formula>
    </cfRule>
  </conditionalFormatting>
  <conditionalFormatting sqref="I59:R59 P19:P21 O22:O24">
    <cfRule type="expression" dxfId="457" priority="56">
      <formula>$S$59="встреча играется"</formula>
    </cfRule>
  </conditionalFormatting>
  <conditionalFormatting sqref="I59:R59">
    <cfRule type="expression" dxfId="456" priority="29">
      <formula>$S$59="сыграна"</formula>
    </cfRule>
  </conditionalFormatting>
  <conditionalFormatting sqref="I60:R60 R25:R27 Q28:Q30">
    <cfRule type="expression" dxfId="455" priority="57">
      <formula>$S$60="встреча играется"</formula>
    </cfRule>
  </conditionalFormatting>
  <conditionalFormatting sqref="I60:R60">
    <cfRule type="expression" dxfId="454" priority="30">
      <formula>$S$60="сыграна"</formula>
    </cfRule>
  </conditionalFormatting>
  <conditionalFormatting sqref="J7:J30">
    <cfRule type="endsWith" dxfId="453" priority="1" operator="endsWith" text="+">
      <formula>RIGHT((J7),LEN("+"))=("+")</formula>
    </cfRule>
  </conditionalFormatting>
  <dataValidations count="1">
    <dataValidation type="list" allowBlank="1" sqref="P33:P60" xr:uid="{00000000-0002-0000-3400-000000000000}">
      <formula1>'E3'!Список_счета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611</v>
      </c>
      <c r="E7" s="23"/>
      <c r="F7" s="69"/>
      <c r="G7" s="141">
        <v>1</v>
      </c>
      <c r="H7" s="112"/>
      <c r="I7" s="112"/>
      <c r="J7" s="115" t="s">
        <v>612</v>
      </c>
      <c r="K7" s="144"/>
      <c r="L7" s="24" t="str">
        <f>IF(LEFT(P57,1)="L",0,(IF(P57="","",(IF(LEFT(P57,1)&gt;RIGHT(P57,1),2,1)))))</f>
        <v/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 t="str">
        <f>IF(LEFT(P41,1)="L",0,(IF(P41="","",(IF(LEFT(P41,1)&gt;RIGHT(P41,1),2,1)))))</f>
        <v/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1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7</v>
      </c>
      <c r="T7" s="93">
        <f>7/4</f>
        <v>1.75</v>
      </c>
      <c r="U7" s="96" t="s">
        <v>13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68" t="s">
        <v>613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3:1</v>
      </c>
      <c r="N8" s="28" t="str">
        <f>IF(RIGHT(P53,1)="W",$M$4&amp;":0(W)",IF(RIGHT(P53,1)="L","0:"&amp;$M$4&amp;"(L)",IF(P53="","",RIGHT(P53,1)&amp;":"&amp;LEFT(P53,1))))</f>
        <v>3:0</v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>0:3</v>
      </c>
      <c r="Q8" s="27" t="str">
        <f>IF(LEFT(P35,1)="W",$M$4&amp;":0(W)",IF(LEFT(P35,1)="L","0:"&amp;$M$4&amp;"(L)",IF(P35="","",P35)))</f>
        <v>0:3</v>
      </c>
      <c r="R8" s="30" t="str">
        <f>IF(RIGHT(P45,1)="W",$M$4&amp;":0(W)",IF(RIGHT(P45,1)="L","0:"&amp;$M$4&amp;"(L)",IF(P45="","",RIGHT(P45,1)&amp;":"&amp;LEFT(P45,1))))</f>
        <v>1:3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614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615</v>
      </c>
      <c r="E10" s="23"/>
      <c r="F10" s="69"/>
      <c r="G10" s="118">
        <v>2</v>
      </c>
      <c r="H10" s="112"/>
      <c r="I10" s="112"/>
      <c r="J10" s="115" t="s">
        <v>613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93"/>
      <c r="U10" s="96" t="s">
        <v>16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68" t="s">
        <v>616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617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618</v>
      </c>
      <c r="E13" s="23"/>
      <c r="F13" s="69"/>
      <c r="G13" s="118">
        <v>3</v>
      </c>
      <c r="H13" s="112"/>
      <c r="I13" s="112"/>
      <c r="J13" s="115" t="s">
        <v>619</v>
      </c>
      <c r="K13" s="34">
        <f>IF(RIGHT(P49,1)="L",0,(IF(P49="","",(IF(RIGHT(P49,1)&gt;LEFT(P49,1),2,1)))))</f>
        <v>1</v>
      </c>
      <c r="L13" s="24" t="str">
        <f>IF(LEFT(P54,1)="L",0,(IF(P54="","",(IF(LEFT(P54,1)&gt;RIGHT(P54,1),2,1)))))</f>
        <v/>
      </c>
      <c r="M13" s="145"/>
      <c r="N13" s="24">
        <f>IF(LEFT(P58,1)="L",0,(IF(P58="","",(IF(LEFT(P58,1)&gt;RIGHT(P58,1),2,1)))))</f>
        <v>2</v>
      </c>
      <c r="O13" s="25" t="str">
        <f>IF(LEFT(P34,1)="L",0,(IF(P34="","",(IF(LEFT(P34,1)&gt;RIGHT(P34,1),2,1)))))</f>
        <v/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1</v>
      </c>
      <c r="R13" s="26">
        <f>IF(RIGHT(P39,1)="L",0,(IF(P39="","",(IF(RIGHT(P39,1)&gt;LEFT(P39,1),2,1)))))</f>
        <v>2</v>
      </c>
      <c r="S13" s="90">
        <f>IF((AND(COUNTIF(J7:J30,"&gt;""")&gt;2,COUNTIF(P33:P60,"&gt;""")&gt;0)),SUM(K13,L13,M13,N13,O13,P13,Q13,R13),"")</f>
        <v>7</v>
      </c>
      <c r="T13" s="93">
        <f>7/3</f>
        <v>2.3333333333333335</v>
      </c>
      <c r="U13" s="96" t="s">
        <v>12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620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1:3</v>
      </c>
      <c r="L14" s="28" t="str">
        <f>IF(LEFT(P54,1)="W",$M$4&amp;":0(W)",IF(LEFT(P54,1)="L","0:"&amp;$M$4&amp;"(L)",IF(P54="","",P54)))</f>
        <v/>
      </c>
      <c r="M14" s="94"/>
      <c r="N14" s="27" t="str">
        <f>IF(LEFT(P58,1)="W",$M$4&amp;":0(W)",IF(LEFT(P58,1)="L","0:"&amp;$M$4&amp;"(L)",IF(P58="","",P58)))</f>
        <v>3:0</v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>1:3</v>
      </c>
      <c r="Q14" s="27" t="str">
        <f>IF(LEFT(P44,1)="W",$M$4&amp;":0(W)",IF(LEFT(P44,1)="L","0:"&amp;$M$4&amp;"(L)",IF(P44="","",P44)))</f>
        <v>1:3</v>
      </c>
      <c r="R14" s="30" t="str">
        <f>IF(RIGHT(P39,1)="W",$M$4&amp;":0(W)",IF(RIGHT(P39,1)="L","0:"&amp;$M$4&amp;"(L)",IF(P39="","",RIGHT(P39,1)&amp;":"&amp;LEFT(P39,1))))</f>
        <v>3:0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621</v>
      </c>
      <c r="K16" s="34">
        <f>IF(LEFT(P53,1)="L",0,(IF(P53="","",(IF(LEFT(P53,1)&gt;RIGHT(P53,1),2,1)))))</f>
        <v>1</v>
      </c>
      <c r="L16" s="24" t="str">
        <f>IF(RIGHT(P50,1)="L",0,(IF(P50="","",(IF(RIGHT(P50,1)&gt;LEFT(P50,1),2,1)))))</f>
        <v/>
      </c>
      <c r="M16" s="24">
        <f>IF(RIGHT(P58,1)="L",0,(IF(P58="","",(IF(RIGHT(P58,1)&gt;LEFT(P58,1),2,1)))))</f>
        <v>1</v>
      </c>
      <c r="N16" s="145"/>
      <c r="O16" s="25" t="str">
        <f>IF(RIGHT(P46,1)="L",0,(IF(P46="","",(IF(RIGHT(P46,1)&gt;LEFT(P46,1),2,1)))))</f>
        <v/>
      </c>
      <c r="P16" s="24">
        <f>IF(LEFT(P43,1)="L",0,(IF(P43="","",(IF(LEFT(P43,1)&gt;RIGHT(P43,1),2,1)))))</f>
        <v>2</v>
      </c>
      <c r="Q16" s="24">
        <f>IF(RIGHT(P40,1)="L",0,(IF(P40="","",(IF(RIGHT(P40,1)&gt;LEFT(P40,1),2,1)))))</f>
        <v>2</v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7</v>
      </c>
      <c r="T16" s="93">
        <f>1/9</f>
        <v>0.1111111111111111</v>
      </c>
      <c r="U16" s="96" t="s">
        <v>15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>0:3</v>
      </c>
      <c r="N17" s="94"/>
      <c r="O17" s="36" t="str">
        <f>IF(RIGHT(P46,1)="W",$M$4&amp;":0(W)",IF(RIGHT(P46,1)="L","0:"&amp;$M$4&amp;"(L)",IF(P46="","",RIGHT(P46,1)&amp;":"&amp;LEFT(P46,1))))</f>
        <v/>
      </c>
      <c r="P17" s="27" t="str">
        <f>IF(LEFT(P43,1)="W",$M$4&amp;":0(W)",IF(LEFT(P43,1)="L","0:"&amp;$M$4&amp;"(L)",IF(P43="","",P43)))</f>
        <v>3:0</v>
      </c>
      <c r="Q17" s="28" t="str">
        <f>IF(RIGHT(P40,1)="W",$M$4&amp;":0(W)",IF(RIGHT(P40,1)="L","0:"&amp;$M$4&amp;"(L)",IF(P40="","",RIGHT(P40,1)&amp;":"&amp;LEFT(P40,1))))</f>
        <v>3:2</v>
      </c>
      <c r="R17" s="37" t="str">
        <f>IF(LEFT(P36,1)="W",$M$4&amp;":0(W)",IF(LEFT(P36,1)="L","0:"&amp;$M$4&amp;"(L)",IF(P36="","",P36)))</f>
        <v>1:3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622</v>
      </c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46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0</v>
      </c>
      <c r="T19" s="93"/>
      <c r="U19" s="96" t="s">
        <v>17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623</v>
      </c>
      <c r="K22" s="34">
        <f>IF(LEFT(P38,1)="L",0,(IF(P38="","",(IF(LEFT(P38,1)&gt;RIGHT(P38,1),2,1)))))</f>
        <v>2</v>
      </c>
      <c r="L22" s="24" t="str">
        <f>IF(RIGHT(P33,1)="L",0,(IF(P33="","",(IF(RIGHT(P33,1)&gt;LEFT(P33,1),2,1)))))</f>
        <v/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1</v>
      </c>
      <c r="O22" s="25" t="str">
        <f>IF(RIGHT(P59,1)="L",0,(IF(P59="","",(IF(RIGHT(P59,1)&gt;LEFT(P59,1),2,1)))))</f>
        <v/>
      </c>
      <c r="P22" s="145"/>
      <c r="Q22" s="24">
        <f>IF(RIGHT(P55,1)="L",0,(IF(P55="","",(IF(RIGHT(P55,1)&gt;LEFT(P55,1),2,1)))))</f>
        <v>2</v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9</v>
      </c>
      <c r="T22" s="93"/>
      <c r="U22" s="96" t="s">
        <v>10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3:0</v>
      </c>
      <c r="L23" s="28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>3:1</v>
      </c>
      <c r="N23" s="28" t="str">
        <f>IF(RIGHT(P43,1)="W",$M$4&amp;":0(W)",IF(RIGHT(P43,1)="L","0:"&amp;$M$4&amp;"(L)",IF(P43="","",RIGHT(P43,1)&amp;":"&amp;LEFT(P43,1))))</f>
        <v>0:3</v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>3:1</v>
      </c>
      <c r="R23" s="37" t="str">
        <f>IF(LEFT(P52,1)="W",$M$4&amp;":0(W)",IF(LEFT(P52,1)="L","0:"&amp;$M$4&amp;"(L)",IF(P52="","",P52)))</f>
        <v>3:0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624</v>
      </c>
      <c r="K25" s="34">
        <f>IF(RIGHT(P35,1)="L",0,(IF(P35="","",(IF(RIGHT(P35,1)&gt;LEFT(P35,1),2,1)))))</f>
        <v>2</v>
      </c>
      <c r="L25" s="24" t="str">
        <f>IF(LEFT(P47,1)="L",0,(IF(P47="","",(IF(LEFT(P47,1)&gt;RIGHT(P47,1),2,1)))))</f>
        <v/>
      </c>
      <c r="M25" s="24">
        <f>IF(RIGHT(P44,1)="L",0,(IF(P44="","",(IF(RIGHT(P44,1)&gt;LEFT(P44,1),2,1)))))</f>
        <v>2</v>
      </c>
      <c r="N25" s="24">
        <f>IF(LEFT(P40,1)="L",0,(IF(P40="","",(IF(LEFT(P40,1)&gt;RIGHT(P40,1),2,1)))))</f>
        <v>1</v>
      </c>
      <c r="O25" s="25" t="str">
        <f>IF(RIGHT(P51,1)="L",0,(IF(P51="","",(IF(RIGHT(P51,1)&gt;LEFT(P51,1),2,1)))))</f>
        <v/>
      </c>
      <c r="P25" s="25">
        <f>IF(LEFT(P55,1)="L",0,(IF(P55="","",(IF(LEFT(P55,1)&gt;RIGHT(P55,1),2,1)))))</f>
        <v>1</v>
      </c>
      <c r="Q25" s="145"/>
      <c r="R25" s="26">
        <f>IF(LEFT(P60,1)="L",0,(IF(P60="","",(IF(LEFT(P60,1)&gt;RIGHT(P60,1),2,1)))))</f>
        <v>2</v>
      </c>
      <c r="S25" s="90">
        <f>IF((AND(COUNTIF(J7:J30,"&gt;""")&gt;2,COUNTIF(P33:P60,"&gt;""")&gt;0)),SUM(K25,L25,M25,N25,O25,P25,Q25,R25),"")</f>
        <v>8</v>
      </c>
      <c r="T25" s="93"/>
      <c r="U25" s="96" t="s">
        <v>11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3:0</v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>3:1</v>
      </c>
      <c r="N26" s="27" t="str">
        <f>IF(LEFT(P40,1)="W",$M$4&amp;":0(W)",IF(LEFT(P40,1)="L","0:"&amp;$M$4&amp;"(L)",IF(P40="","",P40)))</f>
        <v>2:3</v>
      </c>
      <c r="O26" s="36" t="str">
        <f>IF(RIGHT(P51,1)="W",$M$4&amp;":0(W)",IF(RIGHT(P51,1)="L","0:"&amp;$M$4&amp;"(L)",IF(P51="","",RIGHT(P51,1)&amp;":"&amp;LEFT(P51,1))))</f>
        <v/>
      </c>
      <c r="P26" s="29" t="str">
        <f>IF(LEFT(P55,1)="W",$M$4&amp;":0(W)",IF(LEFT(P55,1)="L","0:"&amp;$M$4&amp;"(L)",IF(P55="","",P55)))</f>
        <v>1:3</v>
      </c>
      <c r="Q26" s="94"/>
      <c r="R26" s="37" t="str">
        <f>IF(LEFT(P60,1)="W",$M$4&amp;":0(W)",IF(LEFT(P60,1)="L","0:"&amp;$M$4&amp;"(L)",IF(P60="","",P60)))</f>
        <v>3:0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625</v>
      </c>
      <c r="K28" s="34">
        <f>IF(LEFT(P45,1)="L",0,(IF(P45="","",(IF(LEFT(P45,1)&gt;RIGHT(P45,1),2,1)))))</f>
        <v>2</v>
      </c>
      <c r="L28" s="24" t="str">
        <f>IF(RIGHT(P42,1)="L",0,(IF(P42="","",(IF(RIGHT(P42,1)&gt;LEFT(P42,1),2,1)))))</f>
        <v/>
      </c>
      <c r="M28" s="24">
        <f>IF(LEFT(P39,1)="L",0,(IF(P39="","",(IF(LEFT(P39,1)&gt;RIGHT(P39,1),2,1)))))</f>
        <v>1</v>
      </c>
      <c r="N28" s="24">
        <f>IF(RIGHT(P36,1)="L",0,(IF(P36="","",(IF(RIGHT(P36,1)&gt;LEFT(P36,1),2,1)))))</f>
        <v>2</v>
      </c>
      <c r="O28" s="25" t="str">
        <f>IF(LEFT(P56,1)="L",0,(IF(P56="","",(IF(LEFT(P56,1)&gt;RIGHT(P56,1),2,1)))))</f>
        <v/>
      </c>
      <c r="P28" s="25">
        <f>IF(RIGHT(P52,1)="L",0,(IF(P52="","",(IF(RIGHT(P52,1)&gt;LEFT(P52,1),2,1)))))</f>
        <v>1</v>
      </c>
      <c r="Q28" s="24">
        <f>IF(RIGHT(P60,1)="L",0,(IF(P60="","",(IF(RIGHT(P60,1)&gt;LEFT(P60,1),2,1)))))</f>
        <v>1</v>
      </c>
      <c r="R28" s="99"/>
      <c r="S28" s="90">
        <f>IF((AND(COUNTIF(J7:J30,"&gt;""")&gt;2,COUNTIF(P33:P60,"&gt;""")&gt;0)),SUM(K28,L28,M28,N28,O28,P28,Q28,R28),"")</f>
        <v>7</v>
      </c>
      <c r="T28" s="93">
        <f>6/5</f>
        <v>1.2</v>
      </c>
      <c r="U28" s="96" t="s">
        <v>14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3:1</v>
      </c>
      <c r="L29" s="28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0:3</v>
      </c>
      <c r="N29" s="28" t="str">
        <f>IF(RIGHT(P36,1)="W",$M$4&amp;":0(W)",IF(RIGHT(P36,1)="L","0:"&amp;$M$4&amp;"(L)",IF(P36="","",RIGHT(P36,1)&amp;":"&amp;LEFT(P36,1))))</f>
        <v>3:1</v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>0:3</v>
      </c>
      <c r="Q29" s="28" t="str">
        <f>IF(RIGHT(P60,1)="W",$M$4&amp;":0(W)",IF(RIGHT(P60,1)="L","0:"&amp;$M$4&amp;"(L)",IF(P60="","",RIGHT(P60,1)&amp;":"&amp;LEFT(P60,1))))</f>
        <v>0:3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IF('E4'!Уч2="","",'E4'!Уч2)</f>
        <v>Бақыт Азим</v>
      </c>
      <c r="K33" s="53" t="str">
        <f t="shared" ref="K33:K60" si="0">"-"</f>
        <v>-</v>
      </c>
      <c r="L33" s="124" t="str">
        <f>IF('E4'!Уч6="","",'E4'!Уч6)</f>
        <v>Морозова Алиса+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IF('E4'!Уч3="","",'E4'!Уч3)</f>
        <v>Жанат Алтынай+</v>
      </c>
      <c r="K34" s="58" t="str">
        <f t="shared" si="0"/>
        <v>-</v>
      </c>
      <c r="L34" s="133" t="str">
        <f>IF('E4'!Уч5="","",'E4'!Уч5)</f>
        <v>Мусин Ильяс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17</v>
      </c>
      <c r="J35" s="61" t="str">
        <f>IF('E4'!Уч1="","",'E4'!Уч1)</f>
        <v>Кухарева Вероника+</v>
      </c>
      <c r="K35" s="62" t="str">
        <f t="shared" si="0"/>
        <v>-</v>
      </c>
      <c r="L35" s="136" t="str">
        <f>IF('E4'!Уч7="","",'E4'!Уч7)</f>
        <v>Курмантай Елдос+</v>
      </c>
      <c r="M35" s="137"/>
      <c r="N35" s="137"/>
      <c r="O35" s="138"/>
      <c r="P35" s="63" t="s">
        <v>39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18</v>
      </c>
      <c r="J36" s="65" t="str">
        <f>IF('E4'!Уч4="","",'E4'!Уч4)</f>
        <v>Нұрхамит Аңсар+</v>
      </c>
      <c r="K36" s="66" t="str">
        <f t="shared" si="0"/>
        <v>-</v>
      </c>
      <c r="L36" s="121" t="str">
        <f>IF('E4'!Уч8="","",'E4'!Уч8)</f>
        <v>Даир Ансар+</v>
      </c>
      <c r="M36" s="122"/>
      <c r="N36" s="122"/>
      <c r="O36" s="123"/>
      <c r="P36" s="67" t="s">
        <v>41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IF('E4'!Уч5="","",'E4'!Уч5)</f>
        <v>Мусин Ильяс</v>
      </c>
      <c r="K37" s="53" t="str">
        <f t="shared" si="0"/>
        <v>-</v>
      </c>
      <c r="L37" s="124" t="str">
        <f>IF('E4'!Уч2="","",'E4'!Уч2)</f>
        <v>Бақыт Азим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15</v>
      </c>
      <c r="J38" s="57" t="str">
        <f>IF('E4'!Уч6="","",'E4'!Уч6)</f>
        <v>Морозова Алиса+</v>
      </c>
      <c r="K38" s="58" t="str">
        <f t="shared" si="0"/>
        <v>-</v>
      </c>
      <c r="L38" s="133" t="str">
        <f>IF('E4'!Уч1="","",'E4'!Уч1)</f>
        <v>Кухарева Вероника+</v>
      </c>
      <c r="M38" s="134"/>
      <c r="N38" s="134"/>
      <c r="O38" s="135"/>
      <c r="P38" s="59" t="s">
        <v>35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18</v>
      </c>
      <c r="J39" s="61" t="str">
        <f>IF('E4'!Уч8="","",'E4'!Уч8)</f>
        <v>Даир Ансар+</v>
      </c>
      <c r="K39" s="62" t="str">
        <f t="shared" si="0"/>
        <v>-</v>
      </c>
      <c r="L39" s="136" t="str">
        <f>IF('E4'!Уч3="","",'E4'!Уч3)</f>
        <v>Жанат Алтынай+</v>
      </c>
      <c r="M39" s="137"/>
      <c r="N39" s="137"/>
      <c r="O39" s="138"/>
      <c r="P39" s="63" t="s">
        <v>39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19</v>
      </c>
      <c r="J40" s="65" t="str">
        <f>IF('E4'!Уч7="","",'E4'!Уч7)</f>
        <v>Курмантай Елдос+</v>
      </c>
      <c r="K40" s="66" t="str">
        <f t="shared" si="0"/>
        <v>-</v>
      </c>
      <c r="L40" s="121" t="str">
        <f>IF('E4'!Уч4="","",'E4'!Уч4)</f>
        <v>Нұрхамит Аңсар+</v>
      </c>
      <c r="M40" s="122"/>
      <c r="N40" s="122"/>
      <c r="O40" s="123"/>
      <c r="P40" s="67" t="s">
        <v>42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IF('E4'!Уч1="","",'E4'!Уч1)</f>
        <v>Кухарева Вероника+</v>
      </c>
      <c r="K41" s="53" t="str">
        <f t="shared" si="0"/>
        <v>-</v>
      </c>
      <c r="L41" s="124" t="str">
        <f>IF('E4'!Уч5="","",'E4'!Уч5)</f>
        <v>Мусин Ильяс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IF('E4'!Уч2="","",'E4'!Уч2)</f>
        <v>Бақыт Азим</v>
      </c>
      <c r="K42" s="58" t="str">
        <f t="shared" si="0"/>
        <v>-</v>
      </c>
      <c r="L42" s="133" t="str">
        <f>IF('E4'!Уч8="","",'E4'!Уч8)</f>
        <v>Даир Ансар+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17</v>
      </c>
      <c r="J43" s="61" t="str">
        <f>IF('E4'!Уч4="","",'E4'!Уч4)</f>
        <v>Нұрхамит Аңсар+</v>
      </c>
      <c r="K43" s="62" t="str">
        <f t="shared" si="0"/>
        <v>-</v>
      </c>
      <c r="L43" s="136" t="str">
        <f>IF('E4'!Уч6="","",'E4'!Уч6)</f>
        <v>Морозова Алиса+</v>
      </c>
      <c r="M43" s="137"/>
      <c r="N43" s="137"/>
      <c r="O43" s="138"/>
      <c r="P43" s="63" t="s">
        <v>35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19</v>
      </c>
      <c r="J44" s="65" t="str">
        <f>IF('E4'!Уч3="","",'E4'!Уч3)</f>
        <v>Жанат Алтынай+</v>
      </c>
      <c r="K44" s="66" t="str">
        <f t="shared" si="0"/>
        <v>-</v>
      </c>
      <c r="L44" s="121" t="str">
        <f>IF('E4'!Уч7="","",'E4'!Уч7)</f>
        <v>Курмантай Елдос+</v>
      </c>
      <c r="M44" s="122"/>
      <c r="N44" s="122"/>
      <c r="O44" s="123"/>
      <c r="P44" s="67" t="s">
        <v>41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18</v>
      </c>
      <c r="J45" s="52" t="str">
        <f>IF('E4'!Уч8="","",'E4'!Уч8)</f>
        <v>Даир Ансар+</v>
      </c>
      <c r="K45" s="53" t="str">
        <f t="shared" si="0"/>
        <v>-</v>
      </c>
      <c r="L45" s="124" t="str">
        <f>IF('E4'!Уч1="","",'E4'!Уч1)</f>
        <v>Кухарева Вероника+</v>
      </c>
      <c r="M45" s="125"/>
      <c r="N45" s="125"/>
      <c r="O45" s="126"/>
      <c r="P45" s="54" t="s">
        <v>37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IF('E4'!Уч5="","",'E4'!Уч5)</f>
        <v>Мусин Ильяс</v>
      </c>
      <c r="K46" s="58" t="str">
        <f t="shared" si="0"/>
        <v>-</v>
      </c>
      <c r="L46" s="133" t="str">
        <f>IF('E4'!Уч4="","",'E4'!Уч4)</f>
        <v>Нұрхамит Аңсар+</v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IF('E4'!Уч7="","",'E4'!Уч7)</f>
        <v>Курмантай Елдос+</v>
      </c>
      <c r="K47" s="62" t="str">
        <f t="shared" si="0"/>
        <v>-</v>
      </c>
      <c r="L47" s="136" t="str">
        <f>IF('E4'!Уч2="","",'E4'!Уч2)</f>
        <v>Бақыт Азим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16</v>
      </c>
      <c r="J48" s="65" t="str">
        <f>IF('E4'!Уч6="","",'E4'!Уч6)</f>
        <v>Морозова Алиса+</v>
      </c>
      <c r="K48" s="66" t="str">
        <f t="shared" si="0"/>
        <v>-</v>
      </c>
      <c r="L48" s="121" t="str">
        <f>IF('E4'!Уч3="","",'E4'!Уч3)</f>
        <v>Жанат Алтынай+</v>
      </c>
      <c r="M48" s="122"/>
      <c r="N48" s="122"/>
      <c r="O48" s="123"/>
      <c r="P48" s="67" t="s">
        <v>37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19</v>
      </c>
      <c r="J49" s="52" t="str">
        <f>IF('E4'!Уч1="","",'E4'!Уч1)</f>
        <v>Кухарева Вероника+</v>
      </c>
      <c r="K49" s="53" t="str">
        <f t="shared" si="0"/>
        <v>-</v>
      </c>
      <c r="L49" s="124" t="str">
        <f>IF('E4'!Уч3="","",'E4'!Уч3)</f>
        <v>Жанат Алтынай+</v>
      </c>
      <c r="M49" s="125"/>
      <c r="N49" s="125"/>
      <c r="O49" s="126"/>
      <c r="P49" s="54" t="s">
        <v>37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IF('E4'!Уч2="","",'E4'!Уч2)</f>
        <v>Бақыт Азим</v>
      </c>
      <c r="K50" s="58" t="str">
        <f t="shared" si="0"/>
        <v>-</v>
      </c>
      <c r="L50" s="133" t="str">
        <f>IF('E4'!Уч4="","",'E4'!Уч4)</f>
        <v>Нұрхамит Аңсар+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IF('E4'!Уч5="","",'E4'!Уч5)</f>
        <v>Мусин Ильяс</v>
      </c>
      <c r="K51" s="62" t="str">
        <f t="shared" si="0"/>
        <v>-</v>
      </c>
      <c r="L51" s="136" t="str">
        <f>IF('E4'!Уч7="","",'E4'!Уч7)</f>
        <v>Курмантай Елдос+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9</v>
      </c>
      <c r="J52" s="65" t="str">
        <f>IF('E4'!Уч6="","",'E4'!Уч6)</f>
        <v>Морозова Алиса+</v>
      </c>
      <c r="K52" s="66" t="str">
        <f t="shared" si="0"/>
        <v>-</v>
      </c>
      <c r="L52" s="121" t="str">
        <f>IF('E4'!Уч8="","",'E4'!Уч8)</f>
        <v>Даир Ансар+</v>
      </c>
      <c r="M52" s="122"/>
      <c r="N52" s="122"/>
      <c r="O52" s="123"/>
      <c r="P52" s="67" t="s">
        <v>35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19</v>
      </c>
      <c r="J53" s="52" t="str">
        <f>IF('E4'!Уч4="","",'E4'!Уч4)</f>
        <v>Нұрхамит Аңсар+</v>
      </c>
      <c r="K53" s="53" t="str">
        <f t="shared" si="0"/>
        <v>-</v>
      </c>
      <c r="L53" s="124" t="str">
        <f>IF('E4'!Уч1="","",'E4'!Уч1)</f>
        <v>Кухарева Вероника+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IF('E4'!Уч3="","",'E4'!Уч3)</f>
        <v>Жанат Алтынай+</v>
      </c>
      <c r="K54" s="58" t="str">
        <f t="shared" si="0"/>
        <v>-</v>
      </c>
      <c r="L54" s="133" t="str">
        <f>IF('E4'!Уч2="","",'E4'!Уч2)</f>
        <v>Бақыт Азим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9</v>
      </c>
      <c r="J55" s="61" t="str">
        <f>IF('E4'!Уч7="","",'E4'!Уч7)</f>
        <v>Курмантай Елдос+</v>
      </c>
      <c r="K55" s="62" t="str">
        <f t="shared" si="0"/>
        <v>-</v>
      </c>
      <c r="L55" s="136" t="str">
        <f>IF('E4'!Уч6="","",'E4'!Уч6)</f>
        <v>Морозова Алиса+</v>
      </c>
      <c r="M55" s="137"/>
      <c r="N55" s="137"/>
      <c r="O55" s="138"/>
      <c r="P55" s="63" t="s">
        <v>41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IF('E4'!Уч8="","",'E4'!Уч8)</f>
        <v>Даир Ансар+</v>
      </c>
      <c r="K56" s="66" t="str">
        <f t="shared" si="0"/>
        <v>-</v>
      </c>
      <c r="L56" s="121" t="str">
        <f>IF('E4'!Уч5="","",'E4'!Уч5)</f>
        <v>Мусин Ильяс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IF('E4'!Уч1="","",'E4'!Уч1)</f>
        <v>Кухарева Вероника+</v>
      </c>
      <c r="K57" s="53" t="str">
        <f t="shared" si="0"/>
        <v>-</v>
      </c>
      <c r="L57" s="124" t="str">
        <f>IF('E4'!Уч2="","",'E4'!Уч2)</f>
        <v>Бақыт Азим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16</v>
      </c>
      <c r="J58" s="57" t="str">
        <f>IF('E4'!Уч3="","",'E4'!Уч3)</f>
        <v>Жанат Алтынай+</v>
      </c>
      <c r="K58" s="58" t="str">
        <f t="shared" si="0"/>
        <v>-</v>
      </c>
      <c r="L58" s="133" t="str">
        <f>IF('E4'!Уч4="","",'E4'!Уч4)</f>
        <v>Нұрхамит Аңсар+</v>
      </c>
      <c r="M58" s="134"/>
      <c r="N58" s="134"/>
      <c r="O58" s="135"/>
      <c r="P58" s="59" t="s">
        <v>35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IF('E4'!Уч5="","",'E4'!Уч5)</f>
        <v>Мусин Ильяс</v>
      </c>
      <c r="K59" s="62" t="str">
        <f t="shared" si="0"/>
        <v>-</v>
      </c>
      <c r="L59" s="136" t="str">
        <f>IF('E4'!Уч6="","",'E4'!Уч6)</f>
        <v>Морозова Алиса+</v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18</v>
      </c>
      <c r="J60" s="65" t="str">
        <f>IF('E4'!Уч7="","",'E4'!Уч7)</f>
        <v>Курмантай Елдос+</v>
      </c>
      <c r="K60" s="66" t="str">
        <f t="shared" si="0"/>
        <v>-</v>
      </c>
      <c r="L60" s="121" t="str">
        <f>IF('E4'!Уч8="","",'E4'!Уч8)</f>
        <v>Даир Ансар+</v>
      </c>
      <c r="M60" s="122"/>
      <c r="N60" s="122"/>
      <c r="O60" s="123"/>
      <c r="P60" s="67" t="s">
        <v>35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452" priority="6">
      <formula>$S$35="сыграна"</formula>
    </cfRule>
  </conditionalFormatting>
  <conditionalFormatting sqref="I36:Q36">
    <cfRule type="expression" dxfId="451" priority="7">
      <formula>$S$36="сыграна"</formula>
    </cfRule>
  </conditionalFormatting>
  <conditionalFormatting sqref="I37:Q37">
    <cfRule type="expression" dxfId="450" priority="8">
      <formula>$S$37="сыграна"</formula>
    </cfRule>
  </conditionalFormatting>
  <conditionalFormatting sqref="I38:Q38">
    <cfRule type="expression" dxfId="449" priority="9">
      <formula>$S$38="сыграна"</formula>
    </cfRule>
  </conditionalFormatting>
  <conditionalFormatting sqref="I39:Q39">
    <cfRule type="expression" dxfId="448" priority="10">
      <formula>$S$39="сыграна"</formula>
    </cfRule>
  </conditionalFormatting>
  <conditionalFormatting sqref="I40:Q40">
    <cfRule type="expression" dxfId="447" priority="11">
      <formula>$S$40="сыграна"</formula>
    </cfRule>
  </conditionalFormatting>
  <conditionalFormatting sqref="I41:Q41">
    <cfRule type="expression" dxfId="446" priority="12">
      <formula>$S$41="сыграна"</formula>
    </cfRule>
  </conditionalFormatting>
  <conditionalFormatting sqref="I42:Q42">
    <cfRule type="expression" dxfId="445" priority="13">
      <formula>$S$42="сыграна"</formula>
    </cfRule>
  </conditionalFormatting>
  <conditionalFormatting sqref="I43:Q43">
    <cfRule type="expression" dxfId="444" priority="14">
      <formula>$S$43="сыграна"</formula>
    </cfRule>
  </conditionalFormatting>
  <conditionalFormatting sqref="I46:Q46">
    <cfRule type="expression" dxfId="443" priority="17">
      <formula>$S$46="сыграна"</formula>
    </cfRule>
  </conditionalFormatting>
  <conditionalFormatting sqref="I47:Q47">
    <cfRule type="expression" dxfId="442" priority="18">
      <formula>$S$47="сыграна"</formula>
    </cfRule>
  </conditionalFormatting>
  <conditionalFormatting sqref="I48:Q48">
    <cfRule type="expression" dxfId="441" priority="19">
      <formula>$S$48="сыграна"</formula>
    </cfRule>
  </conditionalFormatting>
  <conditionalFormatting sqref="I49:Q49">
    <cfRule type="expression" dxfId="440" priority="20">
      <formula>$S$49="сыграна"</formula>
    </cfRule>
  </conditionalFormatting>
  <conditionalFormatting sqref="I50:Q50">
    <cfRule type="expression" dxfId="439" priority="21">
      <formula>$S$50="сыграна"</formula>
    </cfRule>
  </conditionalFormatting>
  <conditionalFormatting sqref="I51:Q51">
    <cfRule type="expression" dxfId="438" priority="22">
      <formula>$S$51="сыграна"</formula>
    </cfRule>
  </conditionalFormatting>
  <conditionalFormatting sqref="I52:Q52">
    <cfRule type="expression" dxfId="437" priority="23">
      <formula>$S$52="сыграна"</formula>
    </cfRule>
  </conditionalFormatting>
  <conditionalFormatting sqref="I53:Q53">
    <cfRule type="expression" dxfId="436" priority="24">
      <formula>$S$53="сыграна"</formula>
    </cfRule>
  </conditionalFormatting>
  <conditionalFormatting sqref="I54:Q54">
    <cfRule type="expression" dxfId="435" priority="25">
      <formula>$S$54="сыграна"</formula>
    </cfRule>
  </conditionalFormatting>
  <conditionalFormatting sqref="I55:Q55">
    <cfRule type="expression" dxfId="434" priority="26">
      <formula>$S$55="сыграна"</formula>
    </cfRule>
  </conditionalFormatting>
  <conditionalFormatting sqref="I33:R33 P10:P12 L22:L24">
    <cfRule type="expression" dxfId="433" priority="31">
      <formula>$S$33="встреча играется"</formula>
    </cfRule>
  </conditionalFormatting>
  <conditionalFormatting sqref="I33:R33">
    <cfRule type="expression" dxfId="432" priority="4">
      <formula>$S$33="сыграна"</formula>
    </cfRule>
  </conditionalFormatting>
  <conditionalFormatting sqref="I34:R34 O13:O15 M19:M21">
    <cfRule type="expression" dxfId="431" priority="32">
      <formula>$S$34="встреча играется"</formula>
    </cfRule>
  </conditionalFormatting>
  <conditionalFormatting sqref="I34:R34">
    <cfRule type="expression" dxfId="430" priority="5">
      <formula>$S$34="сыграна"</formula>
    </cfRule>
  </conditionalFormatting>
  <conditionalFormatting sqref="I35:R35 Q7:Q9 K25:K27">
    <cfRule type="expression" dxfId="429" priority="33">
      <formula>$S$35="встреча играется"</formula>
    </cfRule>
  </conditionalFormatting>
  <conditionalFormatting sqref="I36:R36 R16:R18 N28:N30">
    <cfRule type="expression" dxfId="428" priority="34">
      <formula>$S$36="встреча играется"</formula>
    </cfRule>
  </conditionalFormatting>
  <conditionalFormatting sqref="I37:R37 O10:O12 L19:L21">
    <cfRule type="expression" dxfId="427" priority="35">
      <formula>$S$37="встреча играется"</formula>
    </cfRule>
  </conditionalFormatting>
  <conditionalFormatting sqref="I38:R38 P7:P9 K22:K24">
    <cfRule type="expression" dxfId="426" priority="36">
      <formula>$S$38="встреча играется"</formula>
    </cfRule>
  </conditionalFormatting>
  <conditionalFormatting sqref="I39:R39 R13:R15 M28:M30">
    <cfRule type="expression" dxfId="425" priority="37">
      <formula>$S$39="встреча играется"</formula>
    </cfRule>
  </conditionalFormatting>
  <conditionalFormatting sqref="I40:R40 Q16:Q18 N25:N27">
    <cfRule type="expression" dxfId="424" priority="38">
      <formula>$S$40="встреча играется"</formula>
    </cfRule>
  </conditionalFormatting>
  <conditionalFormatting sqref="I41:R41 O7:O9 K19:K21">
    <cfRule type="expression" dxfId="423" priority="39">
      <formula>$S$41="встреча играется"</formula>
    </cfRule>
  </conditionalFormatting>
  <conditionalFormatting sqref="I42:R42 R10:R12 L28:L30">
    <cfRule type="expression" dxfId="422" priority="40">
      <formula>$S$42="встреча играется"</formula>
    </cfRule>
  </conditionalFormatting>
  <conditionalFormatting sqref="I43:R43 P16:P18 N22:N24">
    <cfRule type="expression" dxfId="421" priority="41">
      <formula>$S$43="встреча играется"</formula>
    </cfRule>
  </conditionalFormatting>
  <conditionalFormatting sqref="I44:R44 Q13:Q15 M25:M27">
    <cfRule type="expression" dxfId="420" priority="42">
      <formula>$S$44="встреча играется"</formula>
    </cfRule>
  </conditionalFormatting>
  <conditionalFormatting sqref="I44:R44">
    <cfRule type="expression" dxfId="419" priority="15">
      <formula>$S$44="сыграна"</formula>
    </cfRule>
  </conditionalFormatting>
  <conditionalFormatting sqref="I45:R45 R7:R9 K28:K30">
    <cfRule type="expression" dxfId="418" priority="43">
      <formula>$S$45="встреча играется"</formula>
    </cfRule>
  </conditionalFormatting>
  <conditionalFormatting sqref="I45:R45">
    <cfRule type="expression" dxfId="417" priority="16">
      <formula>$S$45="сыграна"</formula>
    </cfRule>
  </conditionalFormatting>
  <conditionalFormatting sqref="I46:R46 O16:O18 N19:N21">
    <cfRule type="expression" dxfId="416" priority="44">
      <formula>$S$46="встреча играется"</formula>
    </cfRule>
  </conditionalFormatting>
  <conditionalFormatting sqref="I47:R47 Q10:Q12 L25:L27">
    <cfRule type="expression" dxfId="415" priority="45">
      <formula>$S$47="встреча играется"</formula>
    </cfRule>
  </conditionalFormatting>
  <conditionalFormatting sqref="I48:R48 P13:P15 M22:M24">
    <cfRule type="expression" dxfId="414" priority="46">
      <formula>$S$48="встреча играется"</formula>
    </cfRule>
  </conditionalFormatting>
  <conditionalFormatting sqref="I49:R49 M7:M9 K13:K15">
    <cfRule type="expression" dxfId="413" priority="47">
      <formula>$S$49="встреча играется"</formula>
    </cfRule>
  </conditionalFormatting>
  <conditionalFormatting sqref="I50:R50 N10:N12 L16:L18">
    <cfRule type="expression" dxfId="412" priority="48">
      <formula>$S$50="встреча играется"</formula>
    </cfRule>
  </conditionalFormatting>
  <conditionalFormatting sqref="I51:R51 Q19:Q21 O25:O27">
    <cfRule type="expression" dxfId="411" priority="49">
      <formula>$S$51="встреча играется"</formula>
    </cfRule>
  </conditionalFormatting>
  <conditionalFormatting sqref="I52:R52 R22:R24 P28:P30">
    <cfRule type="expression" dxfId="410" priority="50">
      <formula>$S$52="встреча играется"</formula>
    </cfRule>
  </conditionalFormatting>
  <conditionalFormatting sqref="I53:R53 N7:N9 K16:K18">
    <cfRule type="expression" dxfId="409" priority="51">
      <formula>$S$53="встреча играется"</formula>
    </cfRule>
  </conditionalFormatting>
  <conditionalFormatting sqref="I54:R54 M10:M12 L13:L15">
    <cfRule type="expression" dxfId="408" priority="52">
      <formula>$S$54="встреча играется"</formula>
    </cfRule>
  </conditionalFormatting>
  <conditionalFormatting sqref="I55:R55 Q22:Q24 P25:P27">
    <cfRule type="expression" dxfId="407" priority="27">
      <formula>$S$55="встреча играется"</formula>
    </cfRule>
  </conditionalFormatting>
  <conditionalFormatting sqref="I56:R56 R19:R21 O28:O30">
    <cfRule type="expression" dxfId="406" priority="53">
      <formula>$S$56="встреча играется"</formula>
    </cfRule>
  </conditionalFormatting>
  <conditionalFormatting sqref="I56:R56">
    <cfRule type="expression" dxfId="405" priority="3">
      <formula>$S$56="сыграна"</formula>
    </cfRule>
  </conditionalFormatting>
  <conditionalFormatting sqref="I57:R57 L7:L9 K10:K12">
    <cfRule type="expression" dxfId="404" priority="54">
      <formula>$S$57="встреча играется"</formula>
    </cfRule>
  </conditionalFormatting>
  <conditionalFormatting sqref="I57:R57">
    <cfRule type="expression" dxfId="403" priority="2">
      <formula>$S$57="сыграна"</formula>
    </cfRule>
  </conditionalFormatting>
  <conditionalFormatting sqref="I58:R58 N13:N15 M16:M18">
    <cfRule type="expression" dxfId="402" priority="55">
      <formula>$S$58="встреча играется"</formula>
    </cfRule>
  </conditionalFormatting>
  <conditionalFormatting sqref="I58:R58">
    <cfRule type="expression" dxfId="401" priority="28">
      <formula>$S$58="сыграна"</formula>
    </cfRule>
  </conditionalFormatting>
  <conditionalFormatting sqref="I59:R59 P19:P21 O22:O24">
    <cfRule type="expression" dxfId="400" priority="56">
      <formula>$S$59="встреча играется"</formula>
    </cfRule>
  </conditionalFormatting>
  <conditionalFormatting sqref="I59:R59">
    <cfRule type="expression" dxfId="399" priority="29">
      <formula>$S$59="сыграна"</formula>
    </cfRule>
  </conditionalFormatting>
  <conditionalFormatting sqref="I60:R60 R25:R27 Q28:Q30">
    <cfRule type="expression" dxfId="398" priority="57">
      <formula>$S$60="встреча играется"</formula>
    </cfRule>
  </conditionalFormatting>
  <conditionalFormatting sqref="I60:R60">
    <cfRule type="expression" dxfId="397" priority="30">
      <formula>$S$60="сыграна"</formula>
    </cfRule>
  </conditionalFormatting>
  <conditionalFormatting sqref="J7:J30">
    <cfRule type="endsWith" dxfId="396" priority="1" operator="endsWith" text="+">
      <formula>RIGHT((J7),LEN("+"))=("+")</formula>
    </cfRule>
  </conditionalFormatting>
  <dataValidations count="1">
    <dataValidation type="list" allowBlank="1" sqref="P33:P60" xr:uid="{00000000-0002-0000-3500-000000000000}">
      <formula1>'E4'!Список_счета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626</v>
      </c>
      <c r="E7" s="23"/>
      <c r="F7" s="69"/>
      <c r="G7" s="141">
        <v>1</v>
      </c>
      <c r="H7" s="112"/>
      <c r="I7" s="112"/>
      <c r="J7" s="115" t="s">
        <v>627</v>
      </c>
      <c r="K7" s="144"/>
      <c r="L7" s="24" t="str">
        <f>IF(LEFT(P57,1)="L",0,(IF(P57="","",(IF(LEFT(P57,1)&gt;RIGHT(P57,1),2,1)))))</f>
        <v/>
      </c>
      <c r="M7" s="24">
        <f>IF(LEFT(P49,1)="L",0,(IF(P49="","",(IF(LEFT(P49,1)&gt;RIGHT(P49,1),2,1)))))</f>
        <v>2</v>
      </c>
      <c r="N7" s="24">
        <f>IF(RIGHT(P53,1)="L",0,(IF(P53="","",(IF(RIGHT(P53,1)&gt;LEFT(P53,1),2,1)))))</f>
        <v>2</v>
      </c>
      <c r="O7" s="25">
        <f>IF(LEFT(P41,1)="L",0,(IF(P41="","",(IF(LEFT(P41,1)&gt;RIGHT(P41,1),2,1)))))</f>
        <v>2</v>
      </c>
      <c r="P7" s="24">
        <f>IF(RIGHT(P38,1)="L",0,(IF(P38="","",(IF(RIGHT(P38,1)&gt;LEFT(P38,1),2,1)))))</f>
        <v>1</v>
      </c>
      <c r="Q7" s="24">
        <f>IF(LEFT(P35,1)="L",0,(IF(P35="","",(IF(LEFT(P35,1)&gt;RIGHT(P35,1),2,1)))))</f>
        <v>2</v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9</v>
      </c>
      <c r="T7" s="149"/>
      <c r="U7" s="96" t="s">
        <v>11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628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3:1</v>
      </c>
      <c r="N8" s="28" t="str">
        <f>IF(RIGHT(P53,1)="W",$M$4&amp;":0(W)",IF(RIGHT(P53,1)="L","0:"&amp;$M$4&amp;"(L)",IF(P53="","",RIGHT(P53,1)&amp;":"&amp;LEFT(P53,1))))</f>
        <v>3:0</v>
      </c>
      <c r="O8" s="29" t="str">
        <f>IF(LEFT(P41,1)="W",$M$4&amp;":0(W)",IF(LEFT(P41,1)="L","0:"&amp;$M$4&amp;"(L)",IF(P41="","",P41)))</f>
        <v>3:1</v>
      </c>
      <c r="P8" s="28" t="str">
        <f>IF(RIGHT(P38,1)="W",$M$4&amp;":0(W)",IF(RIGHT(P38,1)="L","0:"&amp;$M$4&amp;"(L)",IF(P38="","",RIGHT(P38,1)&amp;":"&amp;LEFT(P38,1))))</f>
        <v>0:3</v>
      </c>
      <c r="Q8" s="27" t="str">
        <f>IF(LEFT(P35,1)="W",$M$4&amp;":0(W)",IF(LEFT(P35,1)="L","0:"&amp;$M$4&amp;"(L)",IF(P35="","",P35)))</f>
        <v>3:0</v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629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630</v>
      </c>
      <c r="E10" s="23"/>
      <c r="F10" s="69"/>
      <c r="G10" s="118">
        <v>2</v>
      </c>
      <c r="H10" s="112"/>
      <c r="I10" s="112"/>
      <c r="J10" s="115" t="s">
        <v>628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149"/>
      <c r="U10" s="96" t="s">
        <v>16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631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632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633</v>
      </c>
      <c r="E13" s="23"/>
      <c r="F13" s="69"/>
      <c r="G13" s="118">
        <v>3</v>
      </c>
      <c r="H13" s="112"/>
      <c r="I13" s="112"/>
      <c r="J13" s="115" t="s">
        <v>634</v>
      </c>
      <c r="K13" s="34">
        <f>IF(RIGHT(P49,1)="L",0,(IF(P49="","",(IF(RIGHT(P49,1)&gt;LEFT(P49,1),2,1)))))</f>
        <v>1</v>
      </c>
      <c r="L13" s="24" t="str">
        <f>IF(LEFT(P54,1)="L",0,(IF(P54="","",(IF(LEFT(P54,1)&gt;RIGHT(P54,1),2,1)))))</f>
        <v/>
      </c>
      <c r="M13" s="145"/>
      <c r="N13" s="24">
        <f>IF(LEFT(P58,1)="L",0,(IF(P58="","",(IF(LEFT(P58,1)&gt;RIGHT(P58,1),2,1)))))</f>
        <v>2</v>
      </c>
      <c r="O13" s="25">
        <f>IF(LEFT(P34,1)="L",0,(IF(P34="","",(IF(LEFT(P34,1)&gt;RIGHT(P34,1),2,1)))))</f>
        <v>2</v>
      </c>
      <c r="P13" s="24">
        <f>IF(RIGHT(P48,1)="L",0,(IF(P48="","",(IF(RIGHT(P48,1)&gt;LEFT(P48,1),2,1)))))</f>
        <v>1</v>
      </c>
      <c r="Q13" s="24">
        <f>IF(LEFT(P44,1)="L",0,(IF(P44="","",(IF(LEFT(P44,1)&gt;RIGHT(P44,1),2,1)))))</f>
        <v>2</v>
      </c>
      <c r="R13" s="26" t="str">
        <f>IF(RIGHT(P39,1)="L",0,(IF(P39="","",(IF(RIGHT(P39,1)&gt;LEFT(P39,1),2,1)))))</f>
        <v/>
      </c>
      <c r="S13" s="90">
        <f>IF((AND(COUNTIF(J7:J30,"&gt;""")&gt;2,COUNTIF(P33:P60,"&gt;""")&gt;0)),SUM(K13,L13,M13,N13,O13,P13,Q13,R13),"")</f>
        <v>8</v>
      </c>
      <c r="T13" s="149"/>
      <c r="U13" s="96" t="s">
        <v>12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635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1:3</v>
      </c>
      <c r="L14" s="28" t="str">
        <f>IF(LEFT(P54,1)="W",$M$4&amp;":0(W)",IF(LEFT(P54,1)="L","0:"&amp;$M$4&amp;"(L)",IF(P54="","",P54)))</f>
        <v/>
      </c>
      <c r="M14" s="94"/>
      <c r="N14" s="27" t="str">
        <f>IF(LEFT(P58,1)="W",$M$4&amp;":0(W)",IF(LEFT(P58,1)="L","0:"&amp;$M$4&amp;"(L)",IF(P58="","",P58)))</f>
        <v>3:1</v>
      </c>
      <c r="O14" s="29" t="str">
        <f>IF(LEFT(P34,1)="W",$M$4&amp;":0(W)",IF(LEFT(P34,1)="L","0:"&amp;$M$4&amp;"(L)",IF(P34="","",P34)))</f>
        <v>3:2</v>
      </c>
      <c r="P14" s="28" t="str">
        <f>IF(RIGHT(P48,1)="W",$M$4&amp;":0(W)",IF(RIGHT(P48,1)="L","0:"&amp;$M$4&amp;"(L)",IF(P48="","",RIGHT(P48,1)&amp;":"&amp;LEFT(P48,1))))</f>
        <v>0:3</v>
      </c>
      <c r="Q14" s="27" t="str">
        <f>IF(LEFT(P44,1)="W",$M$4&amp;":0(W)",IF(LEFT(P44,1)="L","0:"&amp;$M$4&amp;"(L)",IF(P44="","",P44)))</f>
        <v>3:0</v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636</v>
      </c>
      <c r="K16" s="34">
        <f>IF(LEFT(P53,1)="L",0,(IF(P53="","",(IF(LEFT(P53,1)&gt;RIGHT(P53,1),2,1)))))</f>
        <v>1</v>
      </c>
      <c r="L16" s="24" t="str">
        <f>IF(RIGHT(P50,1)="L",0,(IF(P50="","",(IF(RIGHT(P50,1)&gt;LEFT(P50,1),2,1)))))</f>
        <v/>
      </c>
      <c r="M16" s="24">
        <f>IF(RIGHT(P58,1)="L",0,(IF(P58="","",(IF(RIGHT(P58,1)&gt;LEFT(P58,1),2,1)))))</f>
        <v>1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1</v>
      </c>
      <c r="Q16" s="24">
        <f>IF(RIGHT(P40,1)="L",0,(IF(P40="","",(IF(RIGHT(P40,1)&gt;LEFT(P40,1),2,1)))))</f>
        <v>1</v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5</v>
      </c>
      <c r="T16" s="149"/>
      <c r="U16" s="96" t="s">
        <v>15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0:3</v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>1:3</v>
      </c>
      <c r="N17" s="94"/>
      <c r="O17" s="36" t="str">
        <f>IF(RIGHT(P46,1)="W",$M$4&amp;":0(W)",IF(RIGHT(P46,1)="L","0:"&amp;$M$4&amp;"(L)",IF(P46="","",RIGHT(P46,1)&amp;":"&amp;LEFT(P46,1))))</f>
        <v>1:3</v>
      </c>
      <c r="P17" s="27" t="str">
        <f>IF(LEFT(P43,1)="W",$M$4&amp;":0(W)",IF(LEFT(P43,1)="L","0:"&amp;$M$4&amp;"(L)",IF(P43="","",P43)))</f>
        <v>0:3</v>
      </c>
      <c r="Q17" s="28" t="str">
        <f>IF(RIGHT(P40,1)="W",$M$4&amp;":0(W)",IF(RIGHT(P40,1)="L","0:"&amp;$M$4&amp;"(L)",IF(P40="","",RIGHT(P40,1)&amp;":"&amp;LEFT(P40,1))))</f>
        <v>0:3</v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637</v>
      </c>
      <c r="K19" s="34">
        <f>IF(RIGHT(P41,1)="L",0,(IF(P41="","",(IF(RIGHT(P41,1)&gt;LEFT(P41,1),2,1)))))</f>
        <v>1</v>
      </c>
      <c r="L19" s="24" t="str">
        <f>IF(LEFT(P37,1)="L",0,(IF(P37="","",(IF(LEFT(P37,1)&gt;RIGHT(P37,1),2,1)))))</f>
        <v/>
      </c>
      <c r="M19" s="24">
        <f>IF(RIGHT(P34,1)="L",0,(IF(P34="","",(IF(RIGHT(P34,1)&gt;LEFT(P34,1),2,1)))))</f>
        <v>1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>
        <f>IF(LEFT(P51,1)="L",0,(IF(P51="","",(IF(LEFT(P51,1)&gt;RIGHT(P51,1),2,1)))))</f>
        <v>2</v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7</v>
      </c>
      <c r="T19" s="149"/>
      <c r="U19" s="96" t="s">
        <v>13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>1:3</v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>2:3</v>
      </c>
      <c r="N20" s="27" t="str">
        <f>IF(LEFT(P46,1)="W",$M$4&amp;":0(W)",IF(LEFT(P46,1)="L","0:"&amp;$M$4&amp;"(L)",IF(P46="","",P46)))</f>
        <v>3:1</v>
      </c>
      <c r="O20" s="147"/>
      <c r="P20" s="27" t="str">
        <f>IF(LEFT(P59,1)="W",$M$4&amp;":0(W)",IF(LEFT(P59,1)="L","0:"&amp;$M$4&amp;"(L)",IF(P59="","",P59)))</f>
        <v>0:3</v>
      </c>
      <c r="Q20" s="27" t="str">
        <f>IF(LEFT(P51,1)="W",$M$4&amp;":0(W)",IF(LEFT(P51,1)="L","0:"&amp;$M$4&amp;"(L)",IF(P51="","",P51)))</f>
        <v>3:1</v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638</v>
      </c>
      <c r="K22" s="34">
        <f>IF(LEFT(P38,1)="L",0,(IF(P38="","",(IF(LEFT(P38,1)&gt;RIGHT(P38,1),2,1)))))</f>
        <v>2</v>
      </c>
      <c r="L22" s="24" t="str">
        <f>IF(RIGHT(P33,1)="L",0,(IF(P33="","",(IF(RIGHT(P33,1)&gt;LEFT(P33,1),2,1)))))</f>
        <v/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2</v>
      </c>
      <c r="P22" s="145"/>
      <c r="Q22" s="24">
        <f>IF(RIGHT(P55,1)="L",0,(IF(P55="","",(IF(RIGHT(P55,1)&gt;LEFT(P55,1),2,1)))))</f>
        <v>2</v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10</v>
      </c>
      <c r="T22" s="149"/>
      <c r="U22" s="96" t="s">
        <v>10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40" t="str">
        <f>IF(LEFT(P38,1)="W",$M$4&amp;":0(W)",IF(LEFT(P38,1)="L","0:"&amp;$M$4&amp;"(L)",IF(P38="","",P38)))</f>
        <v>3:0</v>
      </c>
      <c r="L23" s="28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>3:0</v>
      </c>
      <c r="N23" s="28" t="str">
        <f>IF(RIGHT(P43,1)="W",$M$4&amp;":0(W)",IF(RIGHT(P43,1)="L","0:"&amp;$M$4&amp;"(L)",IF(P43="","",RIGHT(P43,1)&amp;":"&amp;LEFT(P43,1))))</f>
        <v>3:0</v>
      </c>
      <c r="O23" s="36" t="str">
        <f>IF(RIGHT(P59,1)="W",$M$4&amp;":0(W)",IF(RIGHT(P59,1)="L","0:"&amp;$M$4&amp;"(L)",IF(P59="","",RIGHT(P59,1)&amp;":"&amp;LEFT(P59,1))))</f>
        <v>3:0</v>
      </c>
      <c r="P23" s="94"/>
      <c r="Q23" s="28" t="str">
        <f>IF(RIGHT(P55,1)="W",$M$4&amp;":0(W)",IF(RIGHT(P55,1)="L","0:"&amp;$M$4&amp;"(L)",IF(P55="","",RIGHT(P55,1)&amp;":"&amp;LEFT(P55,1))))</f>
        <v>3:2</v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639</v>
      </c>
      <c r="K25" s="34">
        <f>IF(RIGHT(P35,1)="L",0,(IF(P35="","",(IF(RIGHT(P35,1)&gt;LEFT(P35,1),2,1)))))</f>
        <v>1</v>
      </c>
      <c r="L25" s="24" t="str">
        <f>IF(LEFT(P47,1)="L",0,(IF(P47="","",(IF(LEFT(P47,1)&gt;RIGHT(P47,1),2,1)))))</f>
        <v/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2</v>
      </c>
      <c r="O25" s="25">
        <f>IF(RIGHT(P51,1)="L",0,(IF(P51="","",(IF(RIGHT(P51,1)&gt;LEFT(P51,1),2,1)))))</f>
        <v>1</v>
      </c>
      <c r="P25" s="25">
        <f>IF(LEFT(P55,1)="L",0,(IF(P55="","",(IF(LEFT(P55,1)&gt;RIGHT(P55,1),2,1)))))</f>
        <v>1</v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6</v>
      </c>
      <c r="T25" s="149"/>
      <c r="U25" s="96" t="s">
        <v>14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0:3</v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3:0</v>
      </c>
      <c r="O26" s="36" t="str">
        <f>IF(RIGHT(P51,1)="W",$M$4&amp;":0(W)",IF(RIGHT(P51,1)="L","0:"&amp;$M$4&amp;"(L)",IF(P51="","",RIGHT(P51,1)&amp;":"&amp;LEFT(P51,1))))</f>
        <v>1:3</v>
      </c>
      <c r="P26" s="29" t="str">
        <f>IF(LEFT(P55,1)="W",$M$4&amp;":0(W)",IF(LEFT(P55,1)="L","0:"&amp;$M$4&amp;"(L)",IF(P55="","",P55)))</f>
        <v>2:3</v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635</v>
      </c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0</v>
      </c>
      <c r="T28" s="149"/>
      <c r="U28" s="96" t="s">
        <v>17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IF('E5'!Уч2="","",'E5'!Уч2)</f>
        <v>Абдраш Алинур</v>
      </c>
      <c r="K33" s="53" t="str">
        <f t="shared" ref="K33:K60" si="0">"-"</f>
        <v>-</v>
      </c>
      <c r="L33" s="124" t="str">
        <f>IF('E5'!Уч6="","",'E5'!Уч6)</f>
        <v>Нурахметова Райана+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19</v>
      </c>
      <c r="J34" s="57" t="str">
        <f>IF('E5'!Уч3="","",'E5'!Уч3)</f>
        <v>Амантай Айым+</v>
      </c>
      <c r="K34" s="58" t="str">
        <f t="shared" si="0"/>
        <v>-</v>
      </c>
      <c r="L34" s="133" t="str">
        <f>IF('E5'!Уч5="","",'E5'!Уч5)</f>
        <v>Сулайманова Инжу+</v>
      </c>
      <c r="M34" s="134"/>
      <c r="N34" s="134"/>
      <c r="O34" s="135"/>
      <c r="P34" s="59" t="s">
        <v>38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20</v>
      </c>
      <c r="J35" s="61" t="str">
        <f>IF('E5'!Уч1="","",'E5'!Уч1)</f>
        <v>Сапиев Тимур+</v>
      </c>
      <c r="K35" s="62" t="str">
        <f t="shared" si="0"/>
        <v>-</v>
      </c>
      <c r="L35" s="136" t="str">
        <f>IF('E5'!Уч7="","",'E5'!Уч7)</f>
        <v>Қасым Нұрсұлтан+</v>
      </c>
      <c r="M35" s="137"/>
      <c r="N35" s="137"/>
      <c r="O35" s="138"/>
      <c r="P35" s="63" t="s">
        <v>35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IF('E5'!Уч4="","",'E5'!Уч4)</f>
        <v>Балгожина Надира+</v>
      </c>
      <c r="K36" s="66" t="str">
        <f t="shared" si="0"/>
        <v>-</v>
      </c>
      <c r="L36" s="121" t="str">
        <f>IF('E5'!Уч8="","",'E5'!Уч8)</f>
        <v>Дәуренбек Өміржан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IF('E5'!Уч5="","",'E5'!Уч5)</f>
        <v>Сулайманова Инжу+</v>
      </c>
      <c r="K37" s="53" t="str">
        <f t="shared" si="0"/>
        <v>-</v>
      </c>
      <c r="L37" s="124" t="str">
        <f>IF('E5'!Уч2="","",'E5'!Уч2)</f>
        <v>Абдраш Алинур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>
        <v>20</v>
      </c>
      <c r="J38" s="57" t="str">
        <f>IF('E5'!Уч6="","",'E5'!Уч6)</f>
        <v>Нурахметова Райана+</v>
      </c>
      <c r="K38" s="58" t="str">
        <f t="shared" si="0"/>
        <v>-</v>
      </c>
      <c r="L38" s="133" t="str">
        <f>IF('E5'!Уч1="","",'E5'!Уч1)</f>
        <v>Сапиев Тимур+</v>
      </c>
      <c r="M38" s="134"/>
      <c r="N38" s="134"/>
      <c r="O38" s="135"/>
      <c r="P38" s="59" t="s">
        <v>35</v>
      </c>
      <c r="Q38" s="106"/>
      <c r="R38" s="107"/>
      <c r="S38" s="55" t="str">
        <f t="shared" si="1"/>
        <v>сыграна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IF('E5'!Уч8="","",'E5'!Уч8)</f>
        <v>Дәуренбек Өміржан</v>
      </c>
      <c r="K39" s="62" t="str">
        <f t="shared" si="0"/>
        <v>-</v>
      </c>
      <c r="L39" s="136" t="str">
        <f>IF('E5'!Уч3="","",'E5'!Уч3)</f>
        <v>Амантай Айым+</v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26</v>
      </c>
      <c r="J40" s="65" t="str">
        <f>IF('E5'!Уч7="","",'E5'!Уч7)</f>
        <v>Қасым Нұрсұлтан+</v>
      </c>
      <c r="K40" s="66" t="str">
        <f t="shared" si="0"/>
        <v>-</v>
      </c>
      <c r="L40" s="121" t="str">
        <f>IF('E5'!Уч4="","",'E5'!Уч4)</f>
        <v>Балгожина Надира+</v>
      </c>
      <c r="M40" s="122"/>
      <c r="N40" s="122"/>
      <c r="O40" s="123"/>
      <c r="P40" s="67" t="s">
        <v>35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>
        <v>20</v>
      </c>
      <c r="J41" s="52" t="str">
        <f>IF('E5'!Уч1="","",'E5'!Уч1)</f>
        <v>Сапиев Тимур+</v>
      </c>
      <c r="K41" s="53" t="str">
        <f t="shared" si="0"/>
        <v>-</v>
      </c>
      <c r="L41" s="124" t="str">
        <f>IF('E5'!Уч5="","",'E5'!Уч5)</f>
        <v>Сулайманова Инжу+</v>
      </c>
      <c r="M41" s="125"/>
      <c r="N41" s="125"/>
      <c r="O41" s="126"/>
      <c r="P41" s="54" t="s">
        <v>37</v>
      </c>
      <c r="Q41" s="104"/>
      <c r="R41" s="105"/>
      <c r="S41" s="55" t="str">
        <f t="shared" si="1"/>
        <v>сыграна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IF('E5'!Уч2="","",'E5'!Уч2)</f>
        <v>Абдраш Алинур</v>
      </c>
      <c r="K42" s="58" t="str">
        <f t="shared" si="0"/>
        <v>-</v>
      </c>
      <c r="L42" s="133" t="str">
        <f>IF('E5'!Уч8="","",'E5'!Уч8)</f>
        <v>Дәуренбек Өміржан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26</v>
      </c>
      <c r="J43" s="61" t="str">
        <f>IF('E5'!Уч4="","",'E5'!Уч4)</f>
        <v>Балгожина Надира+</v>
      </c>
      <c r="K43" s="62" t="str">
        <f t="shared" si="0"/>
        <v>-</v>
      </c>
      <c r="L43" s="136" t="str">
        <f>IF('E5'!Уч6="","",'E5'!Уч6)</f>
        <v>Нурахметова Райана+</v>
      </c>
      <c r="M43" s="137"/>
      <c r="N43" s="137"/>
      <c r="O43" s="138"/>
      <c r="P43" s="63" t="s">
        <v>39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30</v>
      </c>
      <c r="J44" s="65" t="str">
        <f>IF('E5'!Уч3="","",'E5'!Уч3)</f>
        <v>Амантай Айым+</v>
      </c>
      <c r="K44" s="66" t="str">
        <f t="shared" si="0"/>
        <v>-</v>
      </c>
      <c r="L44" s="121" t="str">
        <f>IF('E5'!Уч7="","",'E5'!Уч7)</f>
        <v>Қасым Нұрсұлтан+</v>
      </c>
      <c r="M44" s="122"/>
      <c r="N44" s="122"/>
      <c r="O44" s="123"/>
      <c r="P44" s="67" t="s">
        <v>35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IF('E5'!Уч8="","",'E5'!Уч8)</f>
        <v>Дәуренбек Өміржан</v>
      </c>
      <c r="K45" s="53" t="str">
        <f t="shared" si="0"/>
        <v>-</v>
      </c>
      <c r="L45" s="124" t="str">
        <f>IF('E5'!Уч1="","",'E5'!Уч1)</f>
        <v>Сапиев Тимур+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24</v>
      </c>
      <c r="J46" s="57" t="str">
        <f>IF('E5'!Уч5="","",'E5'!Уч5)</f>
        <v>Сулайманова Инжу+</v>
      </c>
      <c r="K46" s="58" t="str">
        <f t="shared" si="0"/>
        <v>-</v>
      </c>
      <c r="L46" s="133" t="str">
        <f>IF('E5'!Уч4="","",'E5'!Уч4)</f>
        <v>Балгожина Надира+</v>
      </c>
      <c r="M46" s="134"/>
      <c r="N46" s="134"/>
      <c r="O46" s="135"/>
      <c r="P46" s="59" t="s">
        <v>37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IF('E5'!Уч7="","",'E5'!Уч7)</f>
        <v>Қасым Нұрсұлтан+</v>
      </c>
      <c r="K47" s="62" t="str">
        <f t="shared" si="0"/>
        <v>-</v>
      </c>
      <c r="L47" s="136" t="str">
        <f>IF('E5'!Уч2="","",'E5'!Уч2)</f>
        <v>Абдраш Алинур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26</v>
      </c>
      <c r="J48" s="65" t="str">
        <f>IF('E5'!Уч6="","",'E5'!Уч6)</f>
        <v>Нурахметова Райана+</v>
      </c>
      <c r="K48" s="66" t="str">
        <f t="shared" si="0"/>
        <v>-</v>
      </c>
      <c r="L48" s="121" t="str">
        <f>IF('E5'!Уч3="","",'E5'!Уч3)</f>
        <v>Амантай Айым+</v>
      </c>
      <c r="M48" s="122"/>
      <c r="N48" s="122"/>
      <c r="O48" s="123"/>
      <c r="P48" s="67" t="s">
        <v>35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26</v>
      </c>
      <c r="J49" s="52" t="str">
        <f>IF('E5'!Уч1="","",'E5'!Уч1)</f>
        <v>Сапиев Тимур+</v>
      </c>
      <c r="K49" s="53" t="str">
        <f t="shared" si="0"/>
        <v>-</v>
      </c>
      <c r="L49" s="124" t="str">
        <f>IF('E5'!Уч3="","",'E5'!Уч3)</f>
        <v>Амантай Айым+</v>
      </c>
      <c r="M49" s="125"/>
      <c r="N49" s="125"/>
      <c r="O49" s="126"/>
      <c r="P49" s="54" t="s">
        <v>37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IF('E5'!Уч2="","",'E5'!Уч2)</f>
        <v>Абдраш Алинур</v>
      </c>
      <c r="K50" s="58" t="str">
        <f t="shared" si="0"/>
        <v>-</v>
      </c>
      <c r="L50" s="133" t="str">
        <f>IF('E5'!Уч4="","",'E5'!Уч4)</f>
        <v>Балгожина Надира+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>
        <v>24</v>
      </c>
      <c r="J51" s="61" t="str">
        <f>IF('E5'!Уч5="","",'E5'!Уч5)</f>
        <v>Сулайманова Инжу+</v>
      </c>
      <c r="K51" s="62" t="str">
        <f t="shared" si="0"/>
        <v>-</v>
      </c>
      <c r="L51" s="136" t="str">
        <f>IF('E5'!Уч7="","",'E5'!Уч7)</f>
        <v>Қасым Нұрсұлтан+</v>
      </c>
      <c r="M51" s="137"/>
      <c r="N51" s="137"/>
      <c r="O51" s="138"/>
      <c r="P51" s="63" t="s">
        <v>37</v>
      </c>
      <c r="Q51" s="108"/>
      <c r="R51" s="109"/>
      <c r="S51" s="55" t="str">
        <f t="shared" si="1"/>
        <v>сыграна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IF('E5'!Уч6="","",'E5'!Уч6)</f>
        <v>Нурахметова Райана+</v>
      </c>
      <c r="K52" s="66" t="str">
        <f t="shared" si="0"/>
        <v>-</v>
      </c>
      <c r="L52" s="121" t="str">
        <f>IF('E5'!Уч8="","",'E5'!Уч8)</f>
        <v>Дәуренбек Өміржан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17</v>
      </c>
      <c r="J53" s="52" t="str">
        <f>IF('E5'!Уч4="","",'E5'!Уч4)</f>
        <v>Балгожина Надира+</v>
      </c>
      <c r="K53" s="53" t="str">
        <f t="shared" si="0"/>
        <v>-</v>
      </c>
      <c r="L53" s="124" t="str">
        <f>IF('E5'!Уч1="","",'E5'!Уч1)</f>
        <v>Сапиев Тимур+</v>
      </c>
      <c r="M53" s="125"/>
      <c r="N53" s="125"/>
      <c r="O53" s="126"/>
      <c r="P53" s="54" t="s">
        <v>39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IF('E5'!Уч3="","",'E5'!Уч3)</f>
        <v>Амантай Айым+</v>
      </c>
      <c r="K54" s="58" t="str">
        <f t="shared" si="0"/>
        <v>-</v>
      </c>
      <c r="L54" s="133" t="str">
        <f>IF('E5'!Уч2="","",'E5'!Уч2)</f>
        <v>Абдраш Алинур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>
        <v>24</v>
      </c>
      <c r="J55" s="61" t="str">
        <f>IF('E5'!Уч7="","",'E5'!Уч7)</f>
        <v>Қасым Нұрсұлтан+</v>
      </c>
      <c r="K55" s="62" t="str">
        <f t="shared" si="0"/>
        <v>-</v>
      </c>
      <c r="L55" s="136" t="str">
        <f>IF('E5'!Уч6="","",'E5'!Уч6)</f>
        <v>Нурахметова Райана+</v>
      </c>
      <c r="M55" s="137"/>
      <c r="N55" s="137"/>
      <c r="O55" s="138"/>
      <c r="P55" s="63" t="s">
        <v>42</v>
      </c>
      <c r="Q55" s="108"/>
      <c r="R55" s="109"/>
      <c r="S55" s="55" t="str">
        <f t="shared" si="1"/>
        <v>сыграна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IF('E5'!Уч8="","",'E5'!Уч8)</f>
        <v>Дәуренбек Өміржан</v>
      </c>
      <c r="K56" s="66" t="str">
        <f t="shared" si="0"/>
        <v>-</v>
      </c>
      <c r="L56" s="121" t="str">
        <f>IF('E5'!Уч5="","",'E5'!Уч5)</f>
        <v>Сулайманова Инжу+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IF('E5'!Уч1="","",'E5'!Уч1)</f>
        <v>Сапиев Тимур+</v>
      </c>
      <c r="K57" s="53" t="str">
        <f t="shared" si="0"/>
        <v>-</v>
      </c>
      <c r="L57" s="124" t="str">
        <f>IF('E5'!Уч2="","",'E5'!Уч2)</f>
        <v>Абдраш Алинур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18</v>
      </c>
      <c r="J58" s="57" t="str">
        <f>IF('E5'!Уч3="","",'E5'!Уч3)</f>
        <v>Амантай Айым+</v>
      </c>
      <c r="K58" s="58" t="str">
        <f t="shared" si="0"/>
        <v>-</v>
      </c>
      <c r="L58" s="133" t="str">
        <f>IF('E5'!Уч4="","",'E5'!Уч4)</f>
        <v>Балгожина Надира+</v>
      </c>
      <c r="M58" s="134"/>
      <c r="N58" s="134"/>
      <c r="O58" s="135"/>
      <c r="P58" s="59" t="s">
        <v>37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20</v>
      </c>
      <c r="J59" s="61" t="str">
        <f>IF('E5'!Уч5="","",'E5'!Уч5)</f>
        <v>Сулайманова Инжу+</v>
      </c>
      <c r="K59" s="62" t="str">
        <f t="shared" si="0"/>
        <v>-</v>
      </c>
      <c r="L59" s="136" t="str">
        <f>IF('E5'!Уч6="","",'E5'!Уч6)</f>
        <v>Нурахметова Райана+</v>
      </c>
      <c r="M59" s="137"/>
      <c r="N59" s="137"/>
      <c r="O59" s="138"/>
      <c r="P59" s="63" t="s">
        <v>39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IF('E5'!Уч7="","",'E5'!Уч7)</f>
        <v>Қасым Нұрсұлтан+</v>
      </c>
      <c r="K60" s="66" t="str">
        <f t="shared" si="0"/>
        <v>-</v>
      </c>
      <c r="L60" s="121" t="str">
        <f>IF('E5'!Уч8="","",'E5'!Уч8)</f>
        <v>Дәуренбек Өміржан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95" priority="6">
      <formula>$S$35="сыграна"</formula>
    </cfRule>
  </conditionalFormatting>
  <conditionalFormatting sqref="I36:Q36">
    <cfRule type="expression" dxfId="394" priority="7">
      <formula>$S$36="сыграна"</formula>
    </cfRule>
  </conditionalFormatting>
  <conditionalFormatting sqref="I37:Q37">
    <cfRule type="expression" dxfId="393" priority="8">
      <formula>$S$37="сыграна"</formula>
    </cfRule>
  </conditionalFormatting>
  <conditionalFormatting sqref="I38:Q38">
    <cfRule type="expression" dxfId="392" priority="9">
      <formula>$S$38="сыграна"</formula>
    </cfRule>
  </conditionalFormatting>
  <conditionalFormatting sqref="I39:Q39">
    <cfRule type="expression" dxfId="391" priority="10">
      <formula>$S$39="сыграна"</formula>
    </cfRule>
  </conditionalFormatting>
  <conditionalFormatting sqref="I40:Q40">
    <cfRule type="expression" dxfId="390" priority="11">
      <formula>$S$40="сыграна"</formula>
    </cfRule>
  </conditionalFormatting>
  <conditionalFormatting sqref="I41:Q41">
    <cfRule type="expression" dxfId="389" priority="12">
      <formula>$S$41="сыграна"</formula>
    </cfRule>
  </conditionalFormatting>
  <conditionalFormatting sqref="I42:Q42">
    <cfRule type="expression" dxfId="388" priority="13">
      <formula>$S$42="сыграна"</formula>
    </cfRule>
  </conditionalFormatting>
  <conditionalFormatting sqref="I43:Q43">
    <cfRule type="expression" dxfId="387" priority="14">
      <formula>$S$43="сыграна"</formula>
    </cfRule>
  </conditionalFormatting>
  <conditionalFormatting sqref="I46:Q46">
    <cfRule type="expression" dxfId="386" priority="17">
      <formula>$S$46="сыграна"</formula>
    </cfRule>
  </conditionalFormatting>
  <conditionalFormatting sqref="I47:Q47">
    <cfRule type="expression" dxfId="385" priority="18">
      <formula>$S$47="сыграна"</formula>
    </cfRule>
  </conditionalFormatting>
  <conditionalFormatting sqref="I48:Q48">
    <cfRule type="expression" dxfId="384" priority="19">
      <formula>$S$48="сыграна"</formula>
    </cfRule>
  </conditionalFormatting>
  <conditionalFormatting sqref="I49:Q49">
    <cfRule type="expression" dxfId="383" priority="20">
      <formula>$S$49="сыграна"</formula>
    </cfRule>
  </conditionalFormatting>
  <conditionalFormatting sqref="I50:Q50">
    <cfRule type="expression" dxfId="382" priority="21">
      <formula>$S$50="сыграна"</formula>
    </cfRule>
  </conditionalFormatting>
  <conditionalFormatting sqref="I51:Q51">
    <cfRule type="expression" dxfId="381" priority="22">
      <formula>$S$51="сыграна"</formula>
    </cfRule>
  </conditionalFormatting>
  <conditionalFormatting sqref="I52:Q52">
    <cfRule type="expression" dxfId="380" priority="23">
      <formula>$S$52="сыграна"</formula>
    </cfRule>
  </conditionalFormatting>
  <conditionalFormatting sqref="I53:Q53">
    <cfRule type="expression" dxfId="379" priority="24">
      <formula>$S$53="сыграна"</formula>
    </cfRule>
  </conditionalFormatting>
  <conditionalFormatting sqref="I54:Q54">
    <cfRule type="expression" dxfId="378" priority="25">
      <formula>$S$54="сыграна"</formula>
    </cfRule>
  </conditionalFormatting>
  <conditionalFormatting sqref="I55:Q55">
    <cfRule type="expression" dxfId="377" priority="26">
      <formula>$S$55="сыграна"</formula>
    </cfRule>
  </conditionalFormatting>
  <conditionalFormatting sqref="I33:R33 P10:P12 L22:L24">
    <cfRule type="expression" dxfId="376" priority="31">
      <formula>$S$33="встреча играется"</formula>
    </cfRule>
  </conditionalFormatting>
  <conditionalFormatting sqref="I33:R33">
    <cfRule type="expression" dxfId="375" priority="4">
      <formula>$S$33="сыграна"</formula>
    </cfRule>
  </conditionalFormatting>
  <conditionalFormatting sqref="I34:R34 O13:O15 M19:M21">
    <cfRule type="expression" dxfId="374" priority="32">
      <formula>$S$34="встреча играется"</formula>
    </cfRule>
  </conditionalFormatting>
  <conditionalFormatting sqref="I34:R34">
    <cfRule type="expression" dxfId="373" priority="5">
      <formula>$S$34="сыграна"</formula>
    </cfRule>
  </conditionalFormatting>
  <conditionalFormatting sqref="I35:R35 Q7:Q9 K25:K27">
    <cfRule type="expression" dxfId="372" priority="33">
      <formula>$S$35="встреча играется"</formula>
    </cfRule>
  </conditionalFormatting>
  <conditionalFormatting sqref="I36:R36 R16:R18 N28:N30">
    <cfRule type="expression" dxfId="371" priority="34">
      <formula>$S$36="встреча играется"</formula>
    </cfRule>
  </conditionalFormatting>
  <conditionalFormatting sqref="I37:R37 O10:O12 L19:L21">
    <cfRule type="expression" dxfId="370" priority="35">
      <formula>$S$37="встреча играется"</formula>
    </cfRule>
  </conditionalFormatting>
  <conditionalFormatting sqref="I38:R38 P7:P9 K22:K24">
    <cfRule type="expression" dxfId="369" priority="36">
      <formula>$S$38="встреча играется"</formula>
    </cfRule>
  </conditionalFormatting>
  <conditionalFormatting sqref="I39:R39 R13:R15 M28:M30">
    <cfRule type="expression" dxfId="368" priority="37">
      <formula>$S$39="встреча играется"</formula>
    </cfRule>
  </conditionalFormatting>
  <conditionalFormatting sqref="I40:R40 Q16:Q18 N25:N27">
    <cfRule type="expression" dxfId="367" priority="38">
      <formula>$S$40="встреча играется"</formula>
    </cfRule>
  </conditionalFormatting>
  <conditionalFormatting sqref="I41:R41 O7:O9 K19:K21">
    <cfRule type="expression" dxfId="366" priority="39">
      <formula>$S$41="встреча играется"</formula>
    </cfRule>
  </conditionalFormatting>
  <conditionalFormatting sqref="I42:R42 R10:R12 L28:L30">
    <cfRule type="expression" dxfId="365" priority="40">
      <formula>$S$42="встреча играется"</formula>
    </cfRule>
  </conditionalFormatting>
  <conditionalFormatting sqref="I43:R43 P16:P18 N22:N24">
    <cfRule type="expression" dxfId="364" priority="41">
      <formula>$S$43="встреча играется"</formula>
    </cfRule>
  </conditionalFormatting>
  <conditionalFormatting sqref="I44:R44 Q13:Q15 M25:M27">
    <cfRule type="expression" dxfId="363" priority="42">
      <formula>$S$44="встреча играется"</formula>
    </cfRule>
  </conditionalFormatting>
  <conditionalFormatting sqref="I44:R44">
    <cfRule type="expression" dxfId="362" priority="15">
      <formula>$S$44="сыграна"</formula>
    </cfRule>
  </conditionalFormatting>
  <conditionalFormatting sqref="I45:R45 R7:R9 K28:K30">
    <cfRule type="expression" dxfId="361" priority="43">
      <formula>$S$45="встреча играется"</formula>
    </cfRule>
  </conditionalFormatting>
  <conditionalFormatting sqref="I45:R45">
    <cfRule type="expression" dxfId="360" priority="16">
      <formula>$S$45="сыграна"</formula>
    </cfRule>
  </conditionalFormatting>
  <conditionalFormatting sqref="I46:R46 O16:O18 N19:N21">
    <cfRule type="expression" dxfId="359" priority="44">
      <formula>$S$46="встреча играется"</formula>
    </cfRule>
  </conditionalFormatting>
  <conditionalFormatting sqref="I47:R47 Q10:Q12 L25:L27">
    <cfRule type="expression" dxfId="358" priority="45">
      <formula>$S$47="встреча играется"</formula>
    </cfRule>
  </conditionalFormatting>
  <conditionalFormatting sqref="I48:R48 P13:P15 M22:M24">
    <cfRule type="expression" dxfId="357" priority="46">
      <formula>$S$48="встреча играется"</formula>
    </cfRule>
  </conditionalFormatting>
  <conditionalFormatting sqref="I49:R49 M7:M9 K13:K15">
    <cfRule type="expression" dxfId="356" priority="47">
      <formula>$S$49="встреча играется"</formula>
    </cfRule>
  </conditionalFormatting>
  <conditionalFormatting sqref="I50:R50 N10:N12 L16:L18">
    <cfRule type="expression" dxfId="355" priority="48">
      <formula>$S$50="встреча играется"</formula>
    </cfRule>
  </conditionalFormatting>
  <conditionalFormatting sqref="I51:R51 Q19:Q21 O25:O27">
    <cfRule type="expression" dxfId="354" priority="49">
      <formula>$S$51="встреча играется"</formula>
    </cfRule>
  </conditionalFormatting>
  <conditionalFormatting sqref="I52:R52 R22:R24 P28:P30">
    <cfRule type="expression" dxfId="353" priority="50">
      <formula>$S$52="встреча играется"</formula>
    </cfRule>
  </conditionalFormatting>
  <conditionalFormatting sqref="I53:R53 N7:N9 K16:K18">
    <cfRule type="expression" dxfId="352" priority="51">
      <formula>$S$53="встреча играется"</formula>
    </cfRule>
  </conditionalFormatting>
  <conditionalFormatting sqref="I54:R54 M10:M12 L13:L15">
    <cfRule type="expression" dxfId="351" priority="52">
      <formula>$S$54="встреча играется"</formula>
    </cfRule>
  </conditionalFormatting>
  <conditionalFormatting sqref="I55:R55 Q22:Q24 P25:P27">
    <cfRule type="expression" dxfId="350" priority="27">
      <formula>$S$55="встреча играется"</formula>
    </cfRule>
  </conditionalFormatting>
  <conditionalFormatting sqref="I56:R56 R19:R21 O28:O30">
    <cfRule type="expression" dxfId="349" priority="53">
      <formula>$S$56="встреча играется"</formula>
    </cfRule>
  </conditionalFormatting>
  <conditionalFormatting sqref="I56:R56">
    <cfRule type="expression" dxfId="348" priority="3">
      <formula>$S$56="сыграна"</formula>
    </cfRule>
  </conditionalFormatting>
  <conditionalFormatting sqref="I57:R57 L7:L9 K10:K12">
    <cfRule type="expression" dxfId="347" priority="54">
      <formula>$S$57="встреча играется"</formula>
    </cfRule>
  </conditionalFormatting>
  <conditionalFormatting sqref="I57:R57">
    <cfRule type="expression" dxfId="346" priority="2">
      <formula>$S$57="сыграна"</formula>
    </cfRule>
  </conditionalFormatting>
  <conditionalFormatting sqref="I58:R58 N13:N15 M16:M18">
    <cfRule type="expression" dxfId="345" priority="55">
      <formula>$S$58="встреча играется"</formula>
    </cfRule>
  </conditionalFormatting>
  <conditionalFormatting sqref="I58:R58">
    <cfRule type="expression" dxfId="344" priority="28">
      <formula>$S$58="сыграна"</formula>
    </cfRule>
  </conditionalFormatting>
  <conditionalFormatting sqref="I59:R59 P19:P21 O22:O24">
    <cfRule type="expression" dxfId="343" priority="56">
      <formula>$S$59="встреча играется"</formula>
    </cfRule>
  </conditionalFormatting>
  <conditionalFormatting sqref="I59:R59">
    <cfRule type="expression" dxfId="342" priority="29">
      <formula>$S$59="сыграна"</formula>
    </cfRule>
  </conditionalFormatting>
  <conditionalFormatting sqref="I60:R60 R25:R27 Q28:Q30">
    <cfRule type="expression" dxfId="341" priority="57">
      <formula>$S$60="встреча играется"</formula>
    </cfRule>
  </conditionalFormatting>
  <conditionalFormatting sqref="I60:R60">
    <cfRule type="expression" dxfId="340" priority="30">
      <formula>$S$60="сыграна"</formula>
    </cfRule>
  </conditionalFormatting>
  <conditionalFormatting sqref="J7:J30">
    <cfRule type="endsWith" dxfId="339" priority="1" operator="endsWith" text="+">
      <formula>RIGHT((J7),LEN("+"))=("+")</formula>
    </cfRule>
  </conditionalFormatting>
  <dataValidations count="1">
    <dataValidation type="list" allowBlank="1" sqref="P33:P60" xr:uid="{00000000-0002-0000-3600-000000000000}">
      <formula1>'E5'!Список_счета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640</v>
      </c>
      <c r="E7" s="23"/>
      <c r="F7" s="69"/>
      <c r="G7" s="141">
        <v>1</v>
      </c>
      <c r="H7" s="112"/>
      <c r="I7" s="112"/>
      <c r="J7" s="115" t="s">
        <v>641</v>
      </c>
      <c r="K7" s="144"/>
      <c r="L7" s="24" t="str">
        <f>IF(LEFT(P57,1)="L",0,(IF(P57="","",(IF(LEFT(P57,1)&gt;RIGHT(P57,1),2,1)))))</f>
        <v/>
      </c>
      <c r="M7" s="24">
        <f>IF(LEFT(P49,1)="L",0,(IF(P49="","",(IF(LEFT(P49,1)&gt;RIGHT(P49,1),2,1)))))</f>
        <v>1</v>
      </c>
      <c r="N7" s="24">
        <f>IF(RIGHT(P53,1)="L",0,(IF(P53="","",(IF(RIGHT(P53,1)&gt;LEFT(P53,1),2,1)))))</f>
        <v>2</v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>
        <f>IF(LEFT(P35,1)="L",0,(IF(P35="","",(IF(LEFT(P35,1)&gt;RIGHT(P35,1),2,1)))))</f>
        <v>2</v>
      </c>
      <c r="R7" s="26">
        <f>IF(RIGHT(P45,1)="L",0,(IF(P45="","",(IF(RIGHT(P45,1)&gt;LEFT(P45,1),2,1)))))</f>
        <v>1</v>
      </c>
      <c r="S7" s="90">
        <f>IF((AND(COUNTIF(J7:J30,"&gt;""")&gt;2,COUNTIF(P33:P60,"&gt;""")&gt;0)),SUM(K7,L7,M7,N7,O7,P7,Q7,R7),"")</f>
        <v>6</v>
      </c>
      <c r="T7" s="149"/>
      <c r="U7" s="96" t="s">
        <v>12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642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0:3</v>
      </c>
      <c r="N8" s="28" t="str">
        <f>IF(RIGHT(P53,1)="W",$M$4&amp;":0(W)",IF(RIGHT(P53,1)="L","0:"&amp;$M$4&amp;"(L)",IF(P53="","",RIGHT(P53,1)&amp;":"&amp;LEFT(P53,1))))</f>
        <v>3:1</v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7" t="str">
        <f>IF(LEFT(P35,1)="W",$M$4&amp;":0(W)",IF(LEFT(P35,1)="L","0:"&amp;$M$4&amp;"(L)",IF(P35="","",P35)))</f>
        <v>3:2</v>
      </c>
      <c r="R8" s="30" t="str">
        <f>IF(RIGHT(P45,1)="W",$M$4&amp;":0(W)",IF(RIGHT(P45,1)="L","0:"&amp;$M$4&amp;"(L)",IF(P45="","",RIGHT(P45,1)&amp;":"&amp;LEFT(P45,1))))</f>
        <v>0:3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643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644</v>
      </c>
      <c r="E10" s="23"/>
      <c r="F10" s="69"/>
      <c r="G10" s="118">
        <v>2</v>
      </c>
      <c r="H10" s="112"/>
      <c r="I10" s="112"/>
      <c r="J10" s="115" t="s">
        <v>642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149"/>
      <c r="U10" s="96" t="s">
        <v>15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645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646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647</v>
      </c>
      <c r="E13" s="23"/>
      <c r="F13" s="69"/>
      <c r="G13" s="118">
        <v>3</v>
      </c>
      <c r="H13" s="112"/>
      <c r="I13" s="112"/>
      <c r="J13" s="115" t="s">
        <v>648</v>
      </c>
      <c r="K13" s="34">
        <f>IF(RIGHT(P49,1)="L",0,(IF(P49="","",(IF(RIGHT(P49,1)&gt;LEFT(P49,1),2,1)))))</f>
        <v>2</v>
      </c>
      <c r="L13" s="24" t="str">
        <f>IF(LEFT(P54,1)="L",0,(IF(P54="","",(IF(LEFT(P54,1)&gt;RIGHT(P54,1),2,1)))))</f>
        <v/>
      </c>
      <c r="M13" s="145"/>
      <c r="N13" s="24">
        <f>IF(LEFT(P58,1)="L",0,(IF(P58="","",(IF(LEFT(P58,1)&gt;RIGHT(P58,1),2,1)))))</f>
        <v>2</v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>
        <f>IF(LEFT(P44,1)="L",0,(IF(P44="","",(IF(LEFT(P44,1)&gt;RIGHT(P44,1),2,1)))))</f>
        <v>2</v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7</v>
      </c>
      <c r="T13" s="149"/>
      <c r="U13" s="96" t="s">
        <v>11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649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3:0</v>
      </c>
      <c r="L14" s="28" t="str">
        <f>IF(LEFT(P54,1)="W",$M$4&amp;":0(W)",IF(LEFT(P54,1)="L","0:"&amp;$M$4&amp;"(L)",IF(P54="","",P54)))</f>
        <v/>
      </c>
      <c r="M14" s="94"/>
      <c r="N14" s="27" t="str">
        <f>IF(LEFT(P58,1)="W",$M$4&amp;":0(W)",IF(LEFT(P58,1)="L","0:"&amp;$M$4&amp;"(L)",IF(P58="","",P58)))</f>
        <v>3:0</v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7" t="str">
        <f>IF(LEFT(P44,1)="W",$M$4&amp;":0(W)",IF(LEFT(P44,1)="L","0:"&amp;$M$4&amp;"(L)",IF(P44="","",P44)))</f>
        <v>3:0</v>
      </c>
      <c r="R14" s="30" t="str">
        <f>IF(RIGHT(P39,1)="W",$M$4&amp;":0(W)",IF(RIGHT(P39,1)="L","0:"&amp;$M$4&amp;"(L)",IF(P39="","",RIGHT(P39,1)&amp;":"&amp;LEFT(P39,1))))</f>
        <v>0:3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650</v>
      </c>
      <c r="K16" s="34">
        <f>IF(LEFT(P53,1)="L",0,(IF(P53="","",(IF(LEFT(P53,1)&gt;RIGHT(P53,1),2,1)))))</f>
        <v>1</v>
      </c>
      <c r="L16" s="24" t="str">
        <f>IF(RIGHT(P50,1)="L",0,(IF(P50="","",(IF(RIGHT(P50,1)&gt;LEFT(P50,1),2,1)))))</f>
        <v/>
      </c>
      <c r="M16" s="24">
        <f>IF(RIGHT(P58,1)="L",0,(IF(P58="","",(IF(RIGHT(P58,1)&gt;LEFT(P58,1),2,1)))))</f>
        <v>1</v>
      </c>
      <c r="N16" s="145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>
        <f>IF(RIGHT(P40,1)="L",0,(IF(P40="","",(IF(RIGHT(P40,1)&gt;LEFT(P40,1),2,1)))))</f>
        <v>1</v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4</v>
      </c>
      <c r="T16" s="149"/>
      <c r="U16" s="96" t="s">
        <v>14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40" t="str">
        <f>IF(LEFT(P53,1)="W",$M$4&amp;":0(W)",IF(LEFT(P53,1)="L","0:"&amp;$M$4&amp;"(L)",IF(P53="","",P53)))</f>
        <v>1:3</v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>0:3</v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>2:3</v>
      </c>
      <c r="R17" s="37" t="str">
        <f>IF(LEFT(P36,1)="W",$M$4&amp;":0(W)",IF(LEFT(P36,1)="L","0:"&amp;$M$4&amp;"(L)",IF(P36="","",P36)))</f>
        <v>0:3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645</v>
      </c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46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0</v>
      </c>
      <c r="T19" s="149"/>
      <c r="U19" s="96" t="s">
        <v>16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646</v>
      </c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45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0</v>
      </c>
      <c r="T22" s="149"/>
      <c r="U22" s="96" t="s">
        <v>17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651</v>
      </c>
      <c r="K25" s="34">
        <f>IF(RIGHT(P35,1)="L",0,(IF(P35="","",(IF(RIGHT(P35,1)&gt;LEFT(P35,1),2,1)))))</f>
        <v>1</v>
      </c>
      <c r="L25" s="24" t="str">
        <f>IF(LEFT(P47,1)="L",0,(IF(P47="","",(IF(LEFT(P47,1)&gt;RIGHT(P47,1),2,1)))))</f>
        <v/>
      </c>
      <c r="M25" s="24">
        <f>IF(RIGHT(P44,1)="L",0,(IF(P44="","",(IF(RIGHT(P44,1)&gt;LEFT(P44,1),2,1)))))</f>
        <v>1</v>
      </c>
      <c r="N25" s="24">
        <f>IF(LEFT(P40,1)="L",0,(IF(P40="","",(IF(LEFT(P40,1)&gt;RIGHT(P40,1),2,1)))))</f>
        <v>2</v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>
        <f>IF(LEFT(P60,1)="L",0,(IF(P60="","",(IF(LEFT(P60,1)&gt;RIGHT(P60,1),2,1)))))</f>
        <v>1</v>
      </c>
      <c r="S25" s="90">
        <f>IF((AND(COUNTIF(J7:J30,"&gt;""")&gt;2,COUNTIF(P33:P60,"&gt;""")&gt;0)),SUM(K25,L25,M25,N25,O25,P25,Q25,R25),"")</f>
        <v>5</v>
      </c>
      <c r="T25" s="149"/>
      <c r="U25" s="96" t="s">
        <v>13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>2:3</v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>0:3</v>
      </c>
      <c r="N26" s="27" t="str">
        <f>IF(LEFT(P40,1)="W",$M$4&amp;":0(W)",IF(LEFT(P40,1)="L","0:"&amp;$M$4&amp;"(L)",IF(P40="","",P40)))</f>
        <v>3:2</v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7" t="str">
        <f>IF(LEFT(P60,1)="W",$M$4&amp;":0(W)",IF(LEFT(P60,1)="L","0:"&amp;$M$4&amp;"(L)",IF(P60="","",P60)))</f>
        <v>0:3</v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652</v>
      </c>
      <c r="K28" s="34">
        <f>IF(LEFT(P45,1)="L",0,(IF(P45="","",(IF(LEFT(P45,1)&gt;RIGHT(P45,1),2,1)))))</f>
        <v>2</v>
      </c>
      <c r="L28" s="24" t="str">
        <f>IF(RIGHT(P42,1)="L",0,(IF(P42="","",(IF(RIGHT(P42,1)&gt;LEFT(P42,1),2,1)))))</f>
        <v/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2</v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>
        <f>IF(RIGHT(P60,1)="L",0,(IF(P60="","",(IF(RIGHT(P60,1)&gt;LEFT(P60,1),2,1)))))</f>
        <v>2</v>
      </c>
      <c r="R28" s="99"/>
      <c r="S28" s="90">
        <f>IF((AND(COUNTIF(J7:J30,"&gt;""")&gt;2,COUNTIF(P33:P60,"&gt;""")&gt;0)),SUM(K28,L28,M28,N28,O28,P28,Q28,R28),"")</f>
        <v>8</v>
      </c>
      <c r="T28" s="149"/>
      <c r="U28" s="96" t="s">
        <v>10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3:0</v>
      </c>
      <c r="L29" s="28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3:0</v>
      </c>
      <c r="N29" s="28" t="str">
        <f>IF(RIGHT(P36,1)="W",$M$4&amp;":0(W)",IF(RIGHT(P36,1)="L","0:"&amp;$M$4&amp;"(L)",IF(P36="","",RIGHT(P36,1)&amp;":"&amp;LEFT(P36,1))))</f>
        <v>3:0</v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>3:0</v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IF('E6'!Уч2="","",'E6'!Уч2)</f>
        <v>Сабыркызы Акерке</v>
      </c>
      <c r="K33" s="53" t="str">
        <f t="shared" ref="K33:K60" si="0">"-"</f>
        <v>-</v>
      </c>
      <c r="L33" s="124" t="str">
        <f>IF('E6'!Уч6="","",'E6'!Уч6)</f>
        <v>Нугуманова Сафия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IF('E6'!Уч3="","",'E6'!Уч3)</f>
        <v>Руденко Роман +</v>
      </c>
      <c r="K34" s="58" t="str">
        <f t="shared" si="0"/>
        <v>-</v>
      </c>
      <c r="L34" s="133" t="str">
        <f>IF('E6'!Уч5="","",'E6'!Уч5)</f>
        <v>Алеманов Асанали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>
        <v>27</v>
      </c>
      <c r="J35" s="61" t="str">
        <f>IF('E6'!Уч1="","",'E6'!Уч1)</f>
        <v>Жанузакулы Асылхан+</v>
      </c>
      <c r="K35" s="62" t="str">
        <f t="shared" si="0"/>
        <v>-</v>
      </c>
      <c r="L35" s="136" t="str">
        <f>IF('E6'!Уч7="","",'E6'!Уч7)</f>
        <v>Тынышбай Қуаныш+</v>
      </c>
      <c r="M35" s="137"/>
      <c r="N35" s="137"/>
      <c r="O35" s="138"/>
      <c r="P35" s="63" t="s">
        <v>38</v>
      </c>
      <c r="Q35" s="108"/>
      <c r="R35" s="109"/>
      <c r="S35" s="55" t="str">
        <f t="shared" si="1"/>
        <v>сыграна</v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21</v>
      </c>
      <c r="J36" s="65" t="str">
        <f>IF('E6'!Уч4="","",'E6'!Уч4)</f>
        <v>Бейл Нұрай+</v>
      </c>
      <c r="K36" s="66" t="str">
        <f t="shared" si="0"/>
        <v>-</v>
      </c>
      <c r="L36" s="121" t="str">
        <f>IF('E6'!Уч8="","",'E6'!Уч8)</f>
        <v>Бауыржанұлы Ибрахим+</v>
      </c>
      <c r="M36" s="122"/>
      <c r="N36" s="122"/>
      <c r="O36" s="123"/>
      <c r="P36" s="67" t="s">
        <v>39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IF('E6'!Уч5="","",'E6'!Уч5)</f>
        <v>Алеманов Асанали</v>
      </c>
      <c r="K37" s="53" t="str">
        <f t="shared" si="0"/>
        <v>-</v>
      </c>
      <c r="L37" s="124" t="str">
        <f>IF('E6'!Уч2="","",'E6'!Уч2)</f>
        <v>Сабыркызы Акерке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IF('E6'!Уч6="","",'E6'!Уч6)</f>
        <v>Нугуманова Сафия</v>
      </c>
      <c r="K38" s="58" t="str">
        <f t="shared" si="0"/>
        <v>-</v>
      </c>
      <c r="L38" s="133" t="str">
        <f>IF('E6'!Уч1="","",'E6'!Уч1)</f>
        <v>Жанузакулы Асылхан+</v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28</v>
      </c>
      <c r="J39" s="61" t="str">
        <f>IF('E6'!Уч8="","",'E6'!Уч8)</f>
        <v>Бауыржанұлы Ибрахим+</v>
      </c>
      <c r="K39" s="62" t="str">
        <f t="shared" si="0"/>
        <v>-</v>
      </c>
      <c r="L39" s="136" t="str">
        <f>IF('E6'!Уч3="","",'E6'!Уч3)</f>
        <v>Руденко Роман +</v>
      </c>
      <c r="M39" s="137"/>
      <c r="N39" s="137"/>
      <c r="O39" s="138"/>
      <c r="P39" s="63" t="s">
        <v>35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>
        <v>17</v>
      </c>
      <c r="J40" s="65" t="str">
        <f>IF('E6'!Уч7="","",'E6'!Уч7)</f>
        <v>Тынышбай Қуаныш+</v>
      </c>
      <c r="K40" s="66" t="str">
        <f t="shared" si="0"/>
        <v>-</v>
      </c>
      <c r="L40" s="121" t="str">
        <f>IF('E6'!Уч4="","",'E6'!Уч4)</f>
        <v>Бейл Нұрай+</v>
      </c>
      <c r="M40" s="122"/>
      <c r="N40" s="122"/>
      <c r="O40" s="123"/>
      <c r="P40" s="67" t="s">
        <v>38</v>
      </c>
      <c r="Q40" s="110"/>
      <c r="R40" s="111"/>
      <c r="S40" s="55" t="str">
        <f t="shared" si="1"/>
        <v>сыграна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IF('E6'!Уч1="","",'E6'!Уч1)</f>
        <v>Жанузакулы Асылхан+</v>
      </c>
      <c r="K41" s="53" t="str">
        <f t="shared" si="0"/>
        <v>-</v>
      </c>
      <c r="L41" s="124" t="str">
        <f>IF('E6'!Уч5="","",'E6'!Уч5)</f>
        <v>Алеманов Асанали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IF('E6'!Уч2="","",'E6'!Уч2)</f>
        <v>Сабыркызы Акерке</v>
      </c>
      <c r="K42" s="58" t="str">
        <f t="shared" si="0"/>
        <v>-</v>
      </c>
      <c r="L42" s="133" t="str">
        <f>IF('E6'!Уч8="","",'E6'!Уч8)</f>
        <v>Бауыржанұлы Ибрахим+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IF('E6'!Уч4="","",'E6'!Уч4)</f>
        <v>Бейл Нұрай+</v>
      </c>
      <c r="K43" s="62" t="str">
        <f t="shared" si="0"/>
        <v>-</v>
      </c>
      <c r="L43" s="136" t="str">
        <f>IF('E6'!Уч6="","",'E6'!Уч6)</f>
        <v>Нугуманова Сафия</v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>
        <v>15</v>
      </c>
      <c r="J44" s="65" t="str">
        <f>IF('E6'!Уч3="","",'E6'!Уч3)</f>
        <v>Руденко Роман +</v>
      </c>
      <c r="K44" s="66" t="str">
        <f t="shared" si="0"/>
        <v>-</v>
      </c>
      <c r="L44" s="121" t="str">
        <f>IF('E6'!Уч7="","",'E6'!Уч7)</f>
        <v>Тынышбай Қуаныш+</v>
      </c>
      <c r="M44" s="122"/>
      <c r="N44" s="122"/>
      <c r="O44" s="123"/>
      <c r="P44" s="67" t="s">
        <v>35</v>
      </c>
      <c r="Q44" s="110"/>
      <c r="R44" s="111"/>
      <c r="S44" s="55" t="str">
        <f t="shared" si="1"/>
        <v>сыграна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16</v>
      </c>
      <c r="J45" s="52" t="str">
        <f>IF('E6'!Уч8="","",'E6'!Уч8)</f>
        <v>Бауыржанұлы Ибрахим+</v>
      </c>
      <c r="K45" s="53" t="str">
        <f t="shared" si="0"/>
        <v>-</v>
      </c>
      <c r="L45" s="124" t="str">
        <f>IF('E6'!Уч1="","",'E6'!Уч1)</f>
        <v>Жанузакулы Асылхан+</v>
      </c>
      <c r="M45" s="125"/>
      <c r="N45" s="125"/>
      <c r="O45" s="126"/>
      <c r="P45" s="54" t="s">
        <v>35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IF('E6'!Уч5="","",'E6'!Уч5)</f>
        <v>Алеманов Асанали</v>
      </c>
      <c r="K46" s="58" t="str">
        <f t="shared" si="0"/>
        <v>-</v>
      </c>
      <c r="L46" s="133" t="str">
        <f>IF('E6'!Уч4="","",'E6'!Уч4)</f>
        <v>Бейл Нұрай+</v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IF('E6'!Уч7="","",'E6'!Уч7)</f>
        <v>Тынышбай Қуаныш+</v>
      </c>
      <c r="K47" s="62" t="str">
        <f t="shared" si="0"/>
        <v>-</v>
      </c>
      <c r="L47" s="136" t="str">
        <f>IF('E6'!Уч2="","",'E6'!Уч2)</f>
        <v>Сабыркызы Акерке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IF('E6'!Уч6="","",'E6'!Уч6)</f>
        <v>Нугуманова Сафия</v>
      </c>
      <c r="K48" s="66" t="str">
        <f t="shared" si="0"/>
        <v>-</v>
      </c>
      <c r="L48" s="121" t="str">
        <f>IF('E6'!Уч3="","",'E6'!Уч3)</f>
        <v>Руденко Роман +</v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16</v>
      </c>
      <c r="J49" s="52" t="str">
        <f>IF('E6'!Уч1="","",'E6'!Уч1)</f>
        <v>Жанузакулы Асылхан+</v>
      </c>
      <c r="K49" s="53" t="str">
        <f t="shared" si="0"/>
        <v>-</v>
      </c>
      <c r="L49" s="124" t="str">
        <f>IF('E6'!Уч3="","",'E6'!Уч3)</f>
        <v>Руденко Роман +</v>
      </c>
      <c r="M49" s="125"/>
      <c r="N49" s="125"/>
      <c r="O49" s="126"/>
      <c r="P49" s="54" t="s">
        <v>39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IF('E6'!Уч2="","",'E6'!Уч2)</f>
        <v>Сабыркызы Акерке</v>
      </c>
      <c r="K50" s="58" t="str">
        <f t="shared" si="0"/>
        <v>-</v>
      </c>
      <c r="L50" s="133" t="str">
        <f>IF('E6'!Уч4="","",'E6'!Уч4)</f>
        <v>Бейл Нұрай+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IF('E6'!Уч5="","",'E6'!Уч5)</f>
        <v>Алеманов Асанали</v>
      </c>
      <c r="K51" s="62" t="str">
        <f t="shared" si="0"/>
        <v>-</v>
      </c>
      <c r="L51" s="136" t="str">
        <f>IF('E6'!Уч7="","",'E6'!Уч7)</f>
        <v>Тынышбай Қуаныш+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IF('E6'!Уч6="","",'E6'!Уч6)</f>
        <v>Нугуманова Сафия</v>
      </c>
      <c r="K52" s="66" t="str">
        <f t="shared" si="0"/>
        <v>-</v>
      </c>
      <c r="L52" s="121" t="str">
        <f>IF('E6'!Уч8="","",'E6'!Уч8)</f>
        <v>Бауыржанұлы Ибрахим+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>
        <v>15</v>
      </c>
      <c r="J53" s="52" t="str">
        <f>IF('E6'!Уч4="","",'E6'!Уч4)</f>
        <v>Бейл Нұрай+</v>
      </c>
      <c r="K53" s="53" t="str">
        <f t="shared" si="0"/>
        <v>-</v>
      </c>
      <c r="L53" s="124" t="str">
        <f>IF('E6'!Уч1="","",'E6'!Уч1)</f>
        <v>Жанузакулы Асылхан+</v>
      </c>
      <c r="M53" s="125"/>
      <c r="N53" s="125"/>
      <c r="O53" s="126"/>
      <c r="P53" s="54" t="s">
        <v>41</v>
      </c>
      <c r="Q53" s="104"/>
      <c r="R53" s="105"/>
      <c r="S53" s="55" t="str">
        <f t="shared" si="1"/>
        <v>сыграна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IF('E6'!Уч3="","",'E6'!Уч3)</f>
        <v>Руденко Роман +</v>
      </c>
      <c r="K54" s="58" t="str">
        <f t="shared" si="0"/>
        <v>-</v>
      </c>
      <c r="L54" s="133" t="str">
        <f>IF('E6'!Уч2="","",'E6'!Уч2)</f>
        <v>Сабыркызы Акерке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IF('E6'!Уч7="","",'E6'!Уч7)</f>
        <v>Тынышбай Қуаныш+</v>
      </c>
      <c r="K55" s="62" t="str">
        <f t="shared" si="0"/>
        <v>-</v>
      </c>
      <c r="L55" s="136" t="str">
        <f>IF('E6'!Уч6="","",'E6'!Уч6)</f>
        <v>Нугуманова Сафия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IF('E6'!Уч8="","",'E6'!Уч8)</f>
        <v>Бауыржанұлы Ибрахим+</v>
      </c>
      <c r="K56" s="66" t="str">
        <f t="shared" si="0"/>
        <v>-</v>
      </c>
      <c r="L56" s="121" t="str">
        <f>IF('E6'!Уч5="","",'E6'!Уч5)</f>
        <v>Алеманов Асанали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IF('E6'!Уч1="","",'E6'!Уч1)</f>
        <v>Жанузакулы Асылхан+</v>
      </c>
      <c r="K57" s="53" t="str">
        <f t="shared" si="0"/>
        <v>-</v>
      </c>
      <c r="L57" s="124" t="str">
        <f>IF('E6'!Уч2="","",'E6'!Уч2)</f>
        <v>Сабыркызы Акерке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16</v>
      </c>
      <c r="J58" s="57" t="str">
        <f>IF('E6'!Уч3="","",'E6'!Уч3)</f>
        <v>Руденко Роман +</v>
      </c>
      <c r="K58" s="58" t="str">
        <f t="shared" si="0"/>
        <v>-</v>
      </c>
      <c r="L58" s="133" t="str">
        <f>IF('E6'!Уч4="","",'E6'!Уч4)</f>
        <v>Бейл Нұрай+</v>
      </c>
      <c r="M58" s="134"/>
      <c r="N58" s="134"/>
      <c r="O58" s="135"/>
      <c r="P58" s="59" t="s">
        <v>35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IF('E6'!Уч5="","",'E6'!Уч5)</f>
        <v>Алеманов Асанали</v>
      </c>
      <c r="K59" s="62" t="str">
        <f t="shared" si="0"/>
        <v>-</v>
      </c>
      <c r="L59" s="136" t="str">
        <f>IF('E6'!Уч6="","",'E6'!Уч6)</f>
        <v>Нугуманова Сафия</v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>
        <v>21</v>
      </c>
      <c r="J60" s="65" t="str">
        <f>IF('E6'!Уч7="","",'E6'!Уч7)</f>
        <v>Тынышбай Қуаныш+</v>
      </c>
      <c r="K60" s="66" t="str">
        <f t="shared" si="0"/>
        <v>-</v>
      </c>
      <c r="L60" s="121" t="str">
        <f>IF('E6'!Уч8="","",'E6'!Уч8)</f>
        <v>Бауыржанұлы Ибрахим+</v>
      </c>
      <c r="M60" s="122"/>
      <c r="N60" s="122"/>
      <c r="O60" s="123"/>
      <c r="P60" s="67" t="s">
        <v>39</v>
      </c>
      <c r="Q60" s="110"/>
      <c r="R60" s="111"/>
      <c r="S60" s="55" t="str">
        <f t="shared" si="1"/>
        <v>сыграна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338" priority="6">
      <formula>$S$35="сыграна"</formula>
    </cfRule>
  </conditionalFormatting>
  <conditionalFormatting sqref="I36:Q36">
    <cfRule type="expression" dxfId="337" priority="7">
      <formula>$S$36="сыграна"</formula>
    </cfRule>
  </conditionalFormatting>
  <conditionalFormatting sqref="I37:Q37">
    <cfRule type="expression" dxfId="336" priority="8">
      <formula>$S$37="сыграна"</formula>
    </cfRule>
  </conditionalFormatting>
  <conditionalFormatting sqref="I38:Q38">
    <cfRule type="expression" dxfId="335" priority="9">
      <formula>$S$38="сыграна"</formula>
    </cfRule>
  </conditionalFormatting>
  <conditionalFormatting sqref="I39:Q39">
    <cfRule type="expression" dxfId="334" priority="10">
      <formula>$S$39="сыграна"</formula>
    </cfRule>
  </conditionalFormatting>
  <conditionalFormatting sqref="I40:Q40">
    <cfRule type="expression" dxfId="333" priority="11">
      <formula>$S$40="сыграна"</formula>
    </cfRule>
  </conditionalFormatting>
  <conditionalFormatting sqref="I41:Q41">
    <cfRule type="expression" dxfId="332" priority="12">
      <formula>$S$41="сыграна"</formula>
    </cfRule>
  </conditionalFormatting>
  <conditionalFormatting sqref="I42:Q42">
    <cfRule type="expression" dxfId="331" priority="13">
      <formula>$S$42="сыграна"</formula>
    </cfRule>
  </conditionalFormatting>
  <conditionalFormatting sqref="I43:Q43">
    <cfRule type="expression" dxfId="330" priority="14">
      <formula>$S$43="сыграна"</formula>
    </cfRule>
  </conditionalFormatting>
  <conditionalFormatting sqref="I46:Q46">
    <cfRule type="expression" dxfId="329" priority="17">
      <formula>$S$46="сыграна"</formula>
    </cfRule>
  </conditionalFormatting>
  <conditionalFormatting sqref="I47:Q47">
    <cfRule type="expression" dxfId="328" priority="18">
      <formula>$S$47="сыграна"</formula>
    </cfRule>
  </conditionalFormatting>
  <conditionalFormatting sqref="I48:Q48">
    <cfRule type="expression" dxfId="327" priority="19">
      <formula>$S$48="сыграна"</formula>
    </cfRule>
  </conditionalFormatting>
  <conditionalFormatting sqref="I49:Q49">
    <cfRule type="expression" dxfId="326" priority="20">
      <formula>$S$49="сыграна"</formula>
    </cfRule>
  </conditionalFormatting>
  <conditionalFormatting sqref="I50:Q50">
    <cfRule type="expression" dxfId="325" priority="21">
      <formula>$S$50="сыграна"</formula>
    </cfRule>
  </conditionalFormatting>
  <conditionalFormatting sqref="I51:Q51">
    <cfRule type="expression" dxfId="324" priority="22">
      <formula>$S$51="сыграна"</formula>
    </cfRule>
  </conditionalFormatting>
  <conditionalFormatting sqref="I52:Q52">
    <cfRule type="expression" dxfId="323" priority="23">
      <formula>$S$52="сыграна"</formula>
    </cfRule>
  </conditionalFormatting>
  <conditionalFormatting sqref="I53:Q53">
    <cfRule type="expression" dxfId="322" priority="24">
      <formula>$S$53="сыграна"</formula>
    </cfRule>
  </conditionalFormatting>
  <conditionalFormatting sqref="I54:Q54">
    <cfRule type="expression" dxfId="321" priority="25">
      <formula>$S$54="сыграна"</formula>
    </cfRule>
  </conditionalFormatting>
  <conditionalFormatting sqref="I55:Q55">
    <cfRule type="expression" dxfId="320" priority="26">
      <formula>$S$55="сыграна"</formula>
    </cfRule>
  </conditionalFormatting>
  <conditionalFormatting sqref="I33:R33 P10:P12 L22:L24">
    <cfRule type="expression" dxfId="319" priority="31">
      <formula>$S$33="встреча играется"</formula>
    </cfRule>
  </conditionalFormatting>
  <conditionalFormatting sqref="I33:R33">
    <cfRule type="expression" dxfId="318" priority="4">
      <formula>$S$33="сыграна"</formula>
    </cfRule>
  </conditionalFormatting>
  <conditionalFormatting sqref="I34:R34 O13:O15 M19:M21">
    <cfRule type="expression" dxfId="317" priority="32">
      <formula>$S$34="встреча играется"</formula>
    </cfRule>
  </conditionalFormatting>
  <conditionalFormatting sqref="I34:R34">
    <cfRule type="expression" dxfId="316" priority="5">
      <formula>$S$34="сыграна"</formula>
    </cfRule>
  </conditionalFormatting>
  <conditionalFormatting sqref="I35:R35 Q7:Q9 K25:K27">
    <cfRule type="expression" dxfId="315" priority="33">
      <formula>$S$35="встреча играется"</formula>
    </cfRule>
  </conditionalFormatting>
  <conditionalFormatting sqref="I36:R36 R16:R18 N28:N30">
    <cfRule type="expression" dxfId="314" priority="34">
      <formula>$S$36="встреча играется"</formula>
    </cfRule>
  </conditionalFormatting>
  <conditionalFormatting sqref="I37:R37 O10:O12 L19:L21">
    <cfRule type="expression" dxfId="313" priority="35">
      <formula>$S$37="встреча играется"</formula>
    </cfRule>
  </conditionalFormatting>
  <conditionalFormatting sqref="I38:R38 P7:P9 K22:K24">
    <cfRule type="expression" dxfId="312" priority="36">
      <formula>$S$38="встреча играется"</formula>
    </cfRule>
  </conditionalFormatting>
  <conditionalFormatting sqref="I39:R39 R13:R15 M28:M30">
    <cfRule type="expression" dxfId="311" priority="37">
      <formula>$S$39="встреча играется"</formula>
    </cfRule>
  </conditionalFormatting>
  <conditionalFormatting sqref="I40:R40 Q16:Q18 N25:N27">
    <cfRule type="expression" dxfId="310" priority="38">
      <formula>$S$40="встреча играется"</formula>
    </cfRule>
  </conditionalFormatting>
  <conditionalFormatting sqref="I41:R41 O7:O9 K19:K21">
    <cfRule type="expression" dxfId="309" priority="39">
      <formula>$S$41="встреча играется"</formula>
    </cfRule>
  </conditionalFormatting>
  <conditionalFormatting sqref="I42:R42 R10:R12 L28:L30">
    <cfRule type="expression" dxfId="308" priority="40">
      <formula>$S$42="встреча играется"</formula>
    </cfRule>
  </conditionalFormatting>
  <conditionalFormatting sqref="I43:R43 P16:P18 N22:N24">
    <cfRule type="expression" dxfId="307" priority="41">
      <formula>$S$43="встреча играется"</formula>
    </cfRule>
  </conditionalFormatting>
  <conditionalFormatting sqref="I44:R44 Q13:Q15 M25:M27">
    <cfRule type="expression" dxfId="306" priority="42">
      <formula>$S$44="встреча играется"</formula>
    </cfRule>
  </conditionalFormatting>
  <conditionalFormatting sqref="I44:R44">
    <cfRule type="expression" dxfId="305" priority="15">
      <formula>$S$44="сыграна"</formula>
    </cfRule>
  </conditionalFormatting>
  <conditionalFormatting sqref="I45:R45 R7:R9 K28:K30">
    <cfRule type="expression" dxfId="304" priority="43">
      <formula>$S$45="встреча играется"</formula>
    </cfRule>
  </conditionalFormatting>
  <conditionalFormatting sqref="I45:R45">
    <cfRule type="expression" dxfId="303" priority="16">
      <formula>$S$45="сыграна"</formula>
    </cfRule>
  </conditionalFormatting>
  <conditionalFormatting sqref="I46:R46 O16:O18 N19:N21">
    <cfRule type="expression" dxfId="302" priority="44">
      <formula>$S$46="встреча играется"</formula>
    </cfRule>
  </conditionalFormatting>
  <conditionalFormatting sqref="I47:R47 Q10:Q12 L25:L27">
    <cfRule type="expression" dxfId="301" priority="45">
      <formula>$S$47="встреча играется"</formula>
    </cfRule>
  </conditionalFormatting>
  <conditionalFormatting sqref="I48:R48 P13:P15 M22:M24">
    <cfRule type="expression" dxfId="300" priority="46">
      <formula>$S$48="встреча играется"</formula>
    </cfRule>
  </conditionalFormatting>
  <conditionalFormatting sqref="I49:R49 M7:M9 K13:K15">
    <cfRule type="expression" dxfId="299" priority="47">
      <formula>$S$49="встреча играется"</formula>
    </cfRule>
  </conditionalFormatting>
  <conditionalFormatting sqref="I50:R50 N10:N12 L16:L18">
    <cfRule type="expression" dxfId="298" priority="48">
      <formula>$S$50="встреча играется"</formula>
    </cfRule>
  </conditionalFormatting>
  <conditionalFormatting sqref="I51:R51 Q19:Q21 O25:O27">
    <cfRule type="expression" dxfId="297" priority="49">
      <formula>$S$51="встреча играется"</formula>
    </cfRule>
  </conditionalFormatting>
  <conditionalFormatting sqref="I52:R52 R22:R24 P28:P30">
    <cfRule type="expression" dxfId="296" priority="50">
      <formula>$S$52="встреча играется"</formula>
    </cfRule>
  </conditionalFormatting>
  <conditionalFormatting sqref="I53:R53 N7:N9 K16:K18">
    <cfRule type="expression" dxfId="295" priority="51">
      <formula>$S$53="встреча играется"</formula>
    </cfRule>
  </conditionalFormatting>
  <conditionalFormatting sqref="I54:R54 M10:M12 L13:L15">
    <cfRule type="expression" dxfId="294" priority="52">
      <formula>$S$54="встреча играется"</formula>
    </cfRule>
  </conditionalFormatting>
  <conditionalFormatting sqref="I55:R55 Q22:Q24 P25:P27">
    <cfRule type="expression" dxfId="293" priority="27">
      <formula>$S$55="встреча играется"</formula>
    </cfRule>
  </conditionalFormatting>
  <conditionalFormatting sqref="I56:R56 R19:R21 O28:O30">
    <cfRule type="expression" dxfId="292" priority="53">
      <formula>$S$56="встреча играется"</formula>
    </cfRule>
  </conditionalFormatting>
  <conditionalFormatting sqref="I56:R56">
    <cfRule type="expression" dxfId="291" priority="3">
      <formula>$S$56="сыграна"</formula>
    </cfRule>
  </conditionalFormatting>
  <conditionalFormatting sqref="I57:R57 L7:L9 K10:K12">
    <cfRule type="expression" dxfId="290" priority="54">
      <formula>$S$57="встреча играется"</formula>
    </cfRule>
  </conditionalFormatting>
  <conditionalFormatting sqref="I57:R57">
    <cfRule type="expression" dxfId="289" priority="2">
      <formula>$S$57="сыграна"</formula>
    </cfRule>
  </conditionalFormatting>
  <conditionalFormatting sqref="I58:R58 N13:N15 M16:M18">
    <cfRule type="expression" dxfId="288" priority="55">
      <formula>$S$58="встреча играется"</formula>
    </cfRule>
  </conditionalFormatting>
  <conditionalFormatting sqref="I58:R58">
    <cfRule type="expression" dxfId="287" priority="28">
      <formula>$S$58="сыграна"</formula>
    </cfRule>
  </conditionalFormatting>
  <conditionalFormatting sqref="I59:R59 P19:P21 O22:O24">
    <cfRule type="expression" dxfId="286" priority="56">
      <formula>$S$59="встреча играется"</formula>
    </cfRule>
  </conditionalFormatting>
  <conditionalFormatting sqref="I59:R59">
    <cfRule type="expression" dxfId="285" priority="29">
      <formula>$S$59="сыграна"</formula>
    </cfRule>
  </conditionalFormatting>
  <conditionalFormatting sqref="I60:R60 R25:R27 Q28:Q30">
    <cfRule type="expression" dxfId="284" priority="57">
      <formula>$S$60="встреча играется"</formula>
    </cfRule>
  </conditionalFormatting>
  <conditionalFormatting sqref="I60:R60">
    <cfRule type="expression" dxfId="283" priority="30">
      <formula>$S$60="сыграна"</formula>
    </cfRule>
  </conditionalFormatting>
  <conditionalFormatting sqref="J7:J30">
    <cfRule type="endsWith" dxfId="282" priority="1" operator="endsWith" text="+">
      <formula>RIGHT((J7),LEN("+"))=("+")</formula>
    </cfRule>
  </conditionalFormatting>
  <dataValidations count="1">
    <dataValidation type="list" allowBlank="1" sqref="P33:P60" xr:uid="{00000000-0002-0000-3700-000000000000}">
      <formula1>'E6'!Список_счета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68" t="s">
        <v>653</v>
      </c>
      <c r="E7" s="23"/>
      <c r="F7" s="69"/>
      <c r="G7" s="141">
        <v>1</v>
      </c>
      <c r="H7" s="112"/>
      <c r="I7" s="112"/>
      <c r="J7" s="115" t="s">
        <v>653</v>
      </c>
      <c r="K7" s="144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>
        <f>IF((AND(COUNTIF(J7:J30,"&gt;""")&gt;2,COUNTIF(P33:P60,"&gt;""")&gt;0)),SUM(K7,L7,M7,N7,O7,P7,Q7,R7),"")</f>
        <v>0</v>
      </c>
      <c r="T7" s="149"/>
      <c r="U7" s="96" t="s">
        <v>15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68" t="s">
        <v>654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655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656</v>
      </c>
      <c r="E10" s="23"/>
      <c r="F10" s="69"/>
      <c r="G10" s="118">
        <v>2</v>
      </c>
      <c r="H10" s="112"/>
      <c r="I10" s="112"/>
      <c r="J10" s="115" t="s">
        <v>654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149"/>
      <c r="U10" s="96" t="s">
        <v>16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657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658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68" t="s">
        <v>659</v>
      </c>
      <c r="E13" s="23"/>
      <c r="F13" s="69"/>
      <c r="G13" s="118">
        <v>3</v>
      </c>
      <c r="H13" s="112"/>
      <c r="I13" s="112"/>
      <c r="J13" s="115" t="s">
        <v>660</v>
      </c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45"/>
      <c r="N13" s="24">
        <f>IF(LEFT(P58,1)="L",0,(IF(P58="","",(IF(LEFT(P58,1)&gt;RIGHT(P58,1),2,1)))))</f>
        <v>1</v>
      </c>
      <c r="O13" s="25">
        <f>IF(LEFT(P34,1)="L",0,(IF(P34="","",(IF(LEFT(P34,1)&gt;RIGHT(P34,1),2,1)))))</f>
        <v>1</v>
      </c>
      <c r="P13" s="24">
        <f>IF(RIGHT(P48,1)="L",0,(IF(P48="","",(IF(RIGHT(P48,1)&gt;LEFT(P48,1),2,1)))))</f>
        <v>1</v>
      </c>
      <c r="Q13" s="24" t="str">
        <f>IF(LEFT(P44,1)="L",0,(IF(P44="","",(IF(LEFT(P44,1)&gt;RIGHT(P44,1),2,1)))))</f>
        <v/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4</v>
      </c>
      <c r="T13" s="149"/>
      <c r="U13" s="96" t="s">
        <v>14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661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7" t="str">
        <f>IF(LEFT(P58,1)="W",$M$4&amp;":0(W)",IF(LEFT(P58,1)="L","0:"&amp;$M$4&amp;"(L)",IF(P58="","",P58)))</f>
        <v>1:3</v>
      </c>
      <c r="O14" s="29" t="str">
        <f>IF(LEFT(P34,1)="W",$M$4&amp;":0(W)",IF(LEFT(P34,1)="L","0:"&amp;$M$4&amp;"(L)",IF(P34="","",P34)))</f>
        <v>1:3</v>
      </c>
      <c r="P14" s="28" t="str">
        <f>IF(RIGHT(P48,1)="W",$M$4&amp;":0(W)",IF(RIGHT(P48,1)="L","0:"&amp;$M$4&amp;"(L)",IF(P48="","",RIGHT(P48,1)&amp;":"&amp;LEFT(P48,1))))</f>
        <v>0:3</v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>0:3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662</v>
      </c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>
        <f>IF(RIGHT(P58,1)="L",0,(IF(P58="","",(IF(RIGHT(P58,1)&gt;LEFT(P58,1),2,1)))))</f>
        <v>2</v>
      </c>
      <c r="N16" s="145"/>
      <c r="O16" s="25">
        <f>IF(RIGHT(P46,1)="L",0,(IF(P46="","",(IF(RIGHT(P46,1)&gt;LEFT(P46,1),2,1)))))</f>
        <v>1</v>
      </c>
      <c r="P16" s="24">
        <f>IF(LEFT(P43,1)="L",0,(IF(P43="","",(IF(LEFT(P43,1)&gt;RIGHT(P43,1),2,1)))))</f>
        <v>1</v>
      </c>
      <c r="Q16" s="24" t="str">
        <f>IF(RIGHT(P40,1)="L",0,(IF(P40="","",(IF(RIGHT(P40,1)&gt;LEFT(P40,1),2,1)))))</f>
        <v/>
      </c>
      <c r="R16" s="26">
        <f>IF(LEFT(P36,1)="L",0,(IF(P36="","",(IF(LEFT(P36,1)&gt;RIGHT(P36,1),2,1)))))</f>
        <v>1</v>
      </c>
      <c r="S16" s="90">
        <f>IF((AND(COUNTIF(J7:J30,"&gt;""")&gt;2,COUNTIF(P33:P60,"&gt;""")&gt;0)),SUM(K16,L16,M16,N16,O16,P16,Q16,R16),"")</f>
        <v>5</v>
      </c>
      <c r="T16" s="149"/>
      <c r="U16" s="96" t="s">
        <v>13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>3:1</v>
      </c>
      <c r="N17" s="94"/>
      <c r="O17" s="36" t="str">
        <f>IF(RIGHT(P46,1)="W",$M$4&amp;":0(W)",IF(RIGHT(P46,1)="L","0:"&amp;$M$4&amp;"(L)",IF(P46="","",RIGHT(P46,1)&amp;":"&amp;LEFT(P46,1))))</f>
        <v>2:3</v>
      </c>
      <c r="P17" s="27" t="str">
        <f>IF(LEFT(P43,1)="W",$M$4&amp;":0(W)",IF(LEFT(P43,1)="L","0:"&amp;$M$4&amp;"(L)",IF(P43="","",P43)))</f>
        <v>0:3</v>
      </c>
      <c r="Q17" s="28" t="str">
        <f>IF(RIGHT(P40,1)="W",$M$4&amp;":0(W)",IF(RIGHT(P40,1)="L","0:"&amp;$M$4&amp;"(L)",IF(P40="","",RIGHT(P40,1)&amp;":"&amp;LEFT(P40,1))))</f>
        <v/>
      </c>
      <c r="R17" s="37" t="str">
        <f>IF(LEFT(P36,1)="W",$M$4&amp;":0(W)",IF(LEFT(P36,1)="L","0:"&amp;$M$4&amp;"(L)",IF(P36="","",P36)))</f>
        <v>1:3</v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663</v>
      </c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>
        <f>IF(RIGHT(P34,1)="L",0,(IF(P34="","",(IF(RIGHT(P34,1)&gt;LEFT(P34,1),2,1)))))</f>
        <v>2</v>
      </c>
      <c r="N19" s="24">
        <f>IF(LEFT(P46,1)="L",0,(IF(P46="","",(IF(LEFT(P46,1)&gt;RIGHT(P46,1),2,1)))))</f>
        <v>2</v>
      </c>
      <c r="O19" s="146"/>
      <c r="P19" s="24">
        <f>IF(LEFT(P59,1)="L",0,(IF(P59="","",(IF(LEFT(P59,1)&gt;RIGHT(P59,1),2,1)))))</f>
        <v>1</v>
      </c>
      <c r="Q19" s="24" t="str">
        <f>IF(LEFT(P51,1)="L",0,(IF(P51="","",(IF(LEFT(P51,1)&gt;RIGHT(P51,1),2,1)))))</f>
        <v/>
      </c>
      <c r="R19" s="26">
        <f>IF(RIGHT(P56,1)="L",0,(IF(P56="","",(IF(RIGHT(P56,1)&gt;LEFT(P56,1),2,1)))))</f>
        <v>1</v>
      </c>
      <c r="S19" s="90">
        <f>IF((AND(COUNTIF(J7:J30,"&gt;""")&gt;2,COUNTIF(P33:P60,"&gt;""")&gt;0)),SUM(K19,L19,M19,N19,O19,P19,Q19,R19),"")</f>
        <v>6</v>
      </c>
      <c r="T19" s="149"/>
      <c r="U19" s="96" t="s">
        <v>12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>3:1</v>
      </c>
      <c r="N20" s="27" t="str">
        <f>IF(LEFT(P46,1)="W",$M$4&amp;":0(W)",IF(LEFT(P46,1)="L","0:"&amp;$M$4&amp;"(L)",IF(P46="","",P46)))</f>
        <v>3:2</v>
      </c>
      <c r="O20" s="147"/>
      <c r="P20" s="27" t="str">
        <f>IF(LEFT(P59,1)="W",$M$4&amp;":0(W)",IF(LEFT(P59,1)="L","0:"&amp;$M$4&amp;"(L)",IF(P59="","",P59)))</f>
        <v>1:3</v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>0:3</v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664</v>
      </c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>
        <f>IF(LEFT(P48,1)="L",0,(IF(P48="","",(IF(LEFT(P48,1)&gt;RIGHT(P48,1),2,1)))))</f>
        <v>2</v>
      </c>
      <c r="N22" s="24">
        <f>IF(RIGHT(P43,1)="L",0,(IF(P43="","",(IF(RIGHT(P43,1)&gt;LEFT(P43,1),2,1)))))</f>
        <v>2</v>
      </c>
      <c r="O22" s="25">
        <f>IF(RIGHT(P59,1)="L",0,(IF(P59="","",(IF(RIGHT(P59,1)&gt;LEFT(P59,1),2,1)))))</f>
        <v>2</v>
      </c>
      <c r="P22" s="145"/>
      <c r="Q22" s="24" t="str">
        <f>IF(RIGHT(P55,1)="L",0,(IF(P55="","",(IF(RIGHT(P55,1)&gt;LEFT(P55,1),2,1)))))</f>
        <v/>
      </c>
      <c r="R22" s="26">
        <f>IF(LEFT(P52,1)="L",0,(IF(P52="","",(IF(LEFT(P52,1)&gt;RIGHT(P52,1),2,1)))))</f>
        <v>2</v>
      </c>
      <c r="S22" s="90">
        <f>IF((AND(COUNTIF(J7:J30,"&gt;""")&gt;2,COUNTIF(P33:P60,"&gt;""")&gt;0)),SUM(K22,L22,M22,N22,O22,P22,Q22,R22),"")</f>
        <v>8</v>
      </c>
      <c r="T22" s="149"/>
      <c r="U22" s="96" t="s">
        <v>10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7" t="str">
        <f>IF(LEFT(P48,1)="W",$M$4&amp;":0(W)",IF(LEFT(P48,1)="L","0:"&amp;$M$4&amp;"(L)",IF(P48="","",P48)))</f>
        <v>3:0</v>
      </c>
      <c r="N23" s="28" t="str">
        <f>IF(RIGHT(P43,1)="W",$M$4&amp;":0(W)",IF(RIGHT(P43,1)="L","0:"&amp;$M$4&amp;"(L)",IF(P43="","",RIGHT(P43,1)&amp;":"&amp;LEFT(P43,1))))</f>
        <v>3:0</v>
      </c>
      <c r="O23" s="36" t="str">
        <f>IF(RIGHT(P59,1)="W",$M$4&amp;":0(W)",IF(RIGHT(P59,1)="L","0:"&amp;$M$4&amp;"(L)",IF(P59="","",RIGHT(P59,1)&amp;":"&amp;LEFT(P59,1))))</f>
        <v>3:1</v>
      </c>
      <c r="P23" s="94"/>
      <c r="Q23" s="28" t="str">
        <f>IF(RIGHT(P55,1)="W",$M$4&amp;":0(W)",IF(RIGHT(P55,1)="L","0:"&amp;$M$4&amp;"(L)",IF(P55="","",RIGHT(P55,1)&amp;":"&amp;LEFT(P55,1))))</f>
        <v/>
      </c>
      <c r="R23" s="37" t="str">
        <f>IF(LEFT(P52,1)="W",$M$4&amp;":0(W)",IF(LEFT(P52,1)="L","0:"&amp;$M$4&amp;"(L)",IF(P52="","",P52)))</f>
        <v>3:1</v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659</v>
      </c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0</v>
      </c>
      <c r="T25" s="149"/>
      <c r="U25" s="96" t="s">
        <v>17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665</v>
      </c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>
        <f>IF(LEFT(P39,1)="L",0,(IF(P39="","",(IF(LEFT(P39,1)&gt;RIGHT(P39,1),2,1)))))</f>
        <v>2</v>
      </c>
      <c r="N28" s="24">
        <f>IF(RIGHT(P36,1)="L",0,(IF(P36="","",(IF(RIGHT(P36,1)&gt;LEFT(P36,1),2,1)))))</f>
        <v>2</v>
      </c>
      <c r="O28" s="25">
        <f>IF(LEFT(P56,1)="L",0,(IF(P56="","",(IF(LEFT(P56,1)&gt;RIGHT(P56,1),2,1)))))</f>
        <v>2</v>
      </c>
      <c r="P28" s="25">
        <f>IF(RIGHT(P52,1)="L",0,(IF(P52="","",(IF(RIGHT(P52,1)&gt;LEFT(P52,1),2,1)))))</f>
        <v>1</v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7</v>
      </c>
      <c r="T28" s="149"/>
      <c r="U28" s="96" t="s">
        <v>11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3:0</v>
      </c>
      <c r="N29" s="28" t="str">
        <f>IF(RIGHT(P36,1)="W",$M$4&amp;":0(W)",IF(RIGHT(P36,1)="L","0:"&amp;$M$4&amp;"(L)",IF(P36="","",RIGHT(P36,1)&amp;":"&amp;LEFT(P36,1))))</f>
        <v>3:1</v>
      </c>
      <c r="O29" s="29" t="str">
        <f>IF(LEFT(P56,1)="W",$M$4&amp;":0(W)",IF(LEFT(P56,1)="L","0:"&amp;$M$4&amp;"(L)",IF(P56="","",P56)))</f>
        <v>3:0</v>
      </c>
      <c r="P29" s="36" t="str">
        <f>IF(RIGHT(P52,1)="W",$M$4&amp;":0(W)",IF(RIGHT(P52,1)="L","0:"&amp;$M$4&amp;"(L)",IF(P52="","",RIGHT(P52,1)&amp;":"&amp;LEFT(P52,1))))</f>
        <v>1:3</v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IF('E7'!Уч2="","",'E7'!Уч2)</f>
        <v>Даулет Диас</v>
      </c>
      <c r="K33" s="53" t="str">
        <f t="shared" ref="K33:K60" si="0">"-"</f>
        <v>-</v>
      </c>
      <c r="L33" s="124" t="str">
        <f>IF('E7'!Уч6="","",'E7'!Уч6)</f>
        <v>Асатулла Арсен+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>
        <v>22</v>
      </c>
      <c r="J34" s="57" t="str">
        <f>IF('E7'!Уч3="","",'E7'!Уч3)</f>
        <v>Нурахметова Саида+</v>
      </c>
      <c r="K34" s="58" t="str">
        <f t="shared" si="0"/>
        <v>-</v>
      </c>
      <c r="L34" s="133" t="str">
        <f>IF('E7'!Уч5="","",'E7'!Уч5)</f>
        <v>Акатаев Арлан+</v>
      </c>
      <c r="M34" s="134"/>
      <c r="N34" s="134"/>
      <c r="O34" s="135"/>
      <c r="P34" s="59" t="s">
        <v>41</v>
      </c>
      <c r="Q34" s="106"/>
      <c r="R34" s="107"/>
      <c r="S34" s="55" t="str">
        <f t="shared" si="1"/>
        <v>сыграна</v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IF('E7'!Уч1="","",'E7'!Уч1)</f>
        <v>Берікбол Жамиля</v>
      </c>
      <c r="K35" s="62" t="str">
        <f t="shared" si="0"/>
        <v>-</v>
      </c>
      <c r="L35" s="136" t="str">
        <f>IF('E7'!Уч7="","",'E7'!Уч7)</f>
        <v>Казбеков Амир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>
        <v>23</v>
      </c>
      <c r="J36" s="65" t="str">
        <f>IF('E7'!Уч4="","",'E7'!Уч4)</f>
        <v>Сансызбай Аяжан+</v>
      </c>
      <c r="K36" s="66" t="str">
        <f t="shared" si="0"/>
        <v>-</v>
      </c>
      <c r="L36" s="121" t="str">
        <f>IF('E7'!Уч8="","",'E7'!Уч8)</f>
        <v>Кусайынова Бота+</v>
      </c>
      <c r="M36" s="122"/>
      <c r="N36" s="122"/>
      <c r="O36" s="123"/>
      <c r="P36" s="67" t="s">
        <v>41</v>
      </c>
      <c r="Q36" s="110"/>
      <c r="R36" s="111"/>
      <c r="S36" s="55" t="str">
        <f t="shared" si="1"/>
        <v>сыграна</v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IF('E7'!Уч5="","",'E7'!Уч5)</f>
        <v>Акатаев Арлан+</v>
      </c>
      <c r="K37" s="53" t="str">
        <f t="shared" si="0"/>
        <v>-</v>
      </c>
      <c r="L37" s="124" t="str">
        <f>IF('E7'!Уч2="","",'E7'!Уч2)</f>
        <v>Даулет Диас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IF('E7'!Уч6="","",'E7'!Уч6)</f>
        <v>Асатулла Арсен+</v>
      </c>
      <c r="K38" s="58" t="str">
        <f t="shared" si="0"/>
        <v>-</v>
      </c>
      <c r="L38" s="133" t="str">
        <f>IF('E7'!Уч1="","",'E7'!Уч1)</f>
        <v>Берікбол Жамиля</v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24</v>
      </c>
      <c r="J39" s="61" t="str">
        <f>IF('E7'!Уч8="","",'E7'!Уч8)</f>
        <v>Кусайынова Бота+</v>
      </c>
      <c r="K39" s="62" t="str">
        <f t="shared" si="0"/>
        <v>-</v>
      </c>
      <c r="L39" s="136" t="str">
        <f>IF('E7'!Уч3="","",'E7'!Уч3)</f>
        <v>Нурахметова Саида+</v>
      </c>
      <c r="M39" s="137"/>
      <c r="N39" s="137"/>
      <c r="O39" s="138"/>
      <c r="P39" s="63" t="s">
        <v>35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IF('E7'!Уч7="","",'E7'!Уч7)</f>
        <v>Казбеков Амир</v>
      </c>
      <c r="K40" s="66" t="str">
        <f t="shared" si="0"/>
        <v>-</v>
      </c>
      <c r="L40" s="121" t="str">
        <f>IF('E7'!Уч4="","",'E7'!Уч4)</f>
        <v>Сансызбай Аяжан+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IF('E7'!Уч1="","",'E7'!Уч1)</f>
        <v>Берікбол Жамиля</v>
      </c>
      <c r="K41" s="53" t="str">
        <f t="shared" si="0"/>
        <v>-</v>
      </c>
      <c r="L41" s="124" t="str">
        <f>IF('E7'!Уч5="","",'E7'!Уч5)</f>
        <v>Акатаев Арлан+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IF('E7'!Уч2="","",'E7'!Уч2)</f>
        <v>Даулет Диас</v>
      </c>
      <c r="K42" s="58" t="str">
        <f t="shared" si="0"/>
        <v>-</v>
      </c>
      <c r="L42" s="133" t="str">
        <f>IF('E7'!Уч8="","",'E7'!Уч8)</f>
        <v>Кусайынова Бота+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>
        <v>11</v>
      </c>
      <c r="J43" s="61" t="str">
        <f>IF('E7'!Уч4="","",'E7'!Уч4)</f>
        <v>Сансызбай Аяжан+</v>
      </c>
      <c r="K43" s="62" t="str">
        <f t="shared" si="0"/>
        <v>-</v>
      </c>
      <c r="L43" s="136" t="str">
        <f>IF('E7'!Уч6="","",'E7'!Уч6)</f>
        <v>Асатулла Арсен+</v>
      </c>
      <c r="M43" s="137"/>
      <c r="N43" s="137"/>
      <c r="O43" s="138"/>
      <c r="P43" s="63" t="s">
        <v>39</v>
      </c>
      <c r="Q43" s="108"/>
      <c r="R43" s="109"/>
      <c r="S43" s="55" t="str">
        <f t="shared" si="1"/>
        <v>сыграна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IF('E7'!Уч3="","",'E7'!Уч3)</f>
        <v>Нурахметова Саида+</v>
      </c>
      <c r="K44" s="66" t="str">
        <f t="shared" si="0"/>
        <v>-</v>
      </c>
      <c r="L44" s="121" t="str">
        <f>IF('E7'!Уч7="","",'E7'!Уч7)</f>
        <v>Казбеков Амир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IF('E7'!Уч8="","",'E7'!Уч8)</f>
        <v>Кусайынова Бота+</v>
      </c>
      <c r="K45" s="53" t="str">
        <f t="shared" si="0"/>
        <v>-</v>
      </c>
      <c r="L45" s="124" t="str">
        <f>IF('E7'!Уч1="","",'E7'!Уч1)</f>
        <v>Берікбол Жамиля</v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>
        <v>23</v>
      </c>
      <c r="J46" s="57" t="str">
        <f>IF('E7'!Уч5="","",'E7'!Уч5)</f>
        <v>Акатаев Арлан+</v>
      </c>
      <c r="K46" s="58" t="str">
        <f t="shared" si="0"/>
        <v>-</v>
      </c>
      <c r="L46" s="133" t="str">
        <f>IF('E7'!Уч4="","",'E7'!Уч4)</f>
        <v>Сансызбай Аяжан+</v>
      </c>
      <c r="M46" s="134"/>
      <c r="N46" s="134"/>
      <c r="O46" s="135"/>
      <c r="P46" s="59" t="s">
        <v>38</v>
      </c>
      <c r="Q46" s="106"/>
      <c r="R46" s="107"/>
      <c r="S46" s="55" t="str">
        <f t="shared" si="1"/>
        <v>сыграна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IF('E7'!Уч7="","",'E7'!Уч7)</f>
        <v>Казбеков Амир</v>
      </c>
      <c r="K47" s="62" t="str">
        <f t="shared" si="0"/>
        <v>-</v>
      </c>
      <c r="L47" s="136" t="str">
        <f>IF('E7'!Уч2="","",'E7'!Уч2)</f>
        <v>Даулет Диас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>
        <v>25</v>
      </c>
      <c r="J48" s="65" t="str">
        <f>IF('E7'!Уч6="","",'E7'!Уч6)</f>
        <v>Асатулла Арсен+</v>
      </c>
      <c r="K48" s="66" t="str">
        <f t="shared" si="0"/>
        <v>-</v>
      </c>
      <c r="L48" s="121" t="str">
        <f>IF('E7'!Уч3="","",'E7'!Уч3)</f>
        <v>Нурахметова Саида+</v>
      </c>
      <c r="M48" s="122"/>
      <c r="N48" s="122"/>
      <c r="O48" s="123"/>
      <c r="P48" s="67" t="s">
        <v>35</v>
      </c>
      <c r="Q48" s="110"/>
      <c r="R48" s="111"/>
      <c r="S48" s="55" t="str">
        <f t="shared" si="1"/>
        <v>сыграна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IF('E7'!Уч1="","",'E7'!Уч1)</f>
        <v>Берікбол Жамиля</v>
      </c>
      <c r="K49" s="53" t="str">
        <f t="shared" si="0"/>
        <v>-</v>
      </c>
      <c r="L49" s="124" t="str">
        <f>IF('E7'!Уч3="","",'E7'!Уч3)</f>
        <v>Нурахметова Саида+</v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IF('E7'!Уч2="","",'E7'!Уч2)</f>
        <v>Даулет Диас</v>
      </c>
      <c r="K50" s="58" t="str">
        <f t="shared" si="0"/>
        <v>-</v>
      </c>
      <c r="L50" s="133" t="str">
        <f>IF('E7'!Уч4="","",'E7'!Уч4)</f>
        <v>Сансызбай Аяжан+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IF('E7'!Уч5="","",'E7'!Уч5)</f>
        <v>Акатаев Арлан+</v>
      </c>
      <c r="K51" s="62" t="str">
        <f t="shared" si="0"/>
        <v>-</v>
      </c>
      <c r="L51" s="136" t="str">
        <f>IF('E7'!Уч7="","",'E7'!Уч7)</f>
        <v>Казбеков Амир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>
        <v>11</v>
      </c>
      <c r="J52" s="65" t="str">
        <f>IF('E7'!Уч6="","",'E7'!Уч6)</f>
        <v>Асатулла Арсен+</v>
      </c>
      <c r="K52" s="66" t="str">
        <f t="shared" si="0"/>
        <v>-</v>
      </c>
      <c r="L52" s="121" t="str">
        <f>IF('E7'!Уч8="","",'E7'!Уч8)</f>
        <v>Кусайынова Бота+</v>
      </c>
      <c r="M52" s="122"/>
      <c r="N52" s="122"/>
      <c r="O52" s="123"/>
      <c r="P52" s="67" t="s">
        <v>37</v>
      </c>
      <c r="Q52" s="110"/>
      <c r="R52" s="111"/>
      <c r="S52" s="55" t="str">
        <f t="shared" si="1"/>
        <v>сыграна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IF('E7'!Уч4="","",'E7'!Уч4)</f>
        <v>Сансызбай Аяжан+</v>
      </c>
      <c r="K53" s="53" t="str">
        <f t="shared" si="0"/>
        <v>-</v>
      </c>
      <c r="L53" s="124" t="str">
        <f>IF('E7'!Уч1="","",'E7'!Уч1)</f>
        <v>Берікбол Жамиля</v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IF('E7'!Уч3="","",'E7'!Уч3)</f>
        <v>Нурахметова Саида+</v>
      </c>
      <c r="K54" s="58" t="str">
        <f t="shared" si="0"/>
        <v>-</v>
      </c>
      <c r="L54" s="133" t="str">
        <f>IF('E7'!Уч2="","",'E7'!Уч2)</f>
        <v>Даулет Диас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IF('E7'!Уч7="","",'E7'!Уч7)</f>
        <v>Казбеков Амир</v>
      </c>
      <c r="K55" s="62" t="str">
        <f t="shared" si="0"/>
        <v>-</v>
      </c>
      <c r="L55" s="136" t="str">
        <f>IF('E7'!Уч6="","",'E7'!Уч6)</f>
        <v>Асатулла Арсен+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>
        <v>25</v>
      </c>
      <c r="J56" s="65" t="str">
        <f>IF('E7'!Уч8="","",'E7'!Уч8)</f>
        <v>Кусайынова Бота+</v>
      </c>
      <c r="K56" s="66" t="str">
        <f t="shared" si="0"/>
        <v>-</v>
      </c>
      <c r="L56" s="121" t="str">
        <f>IF('E7'!Уч5="","",'E7'!Уч5)</f>
        <v>Акатаев Арлан+</v>
      </c>
      <c r="M56" s="122"/>
      <c r="N56" s="122"/>
      <c r="O56" s="123"/>
      <c r="P56" s="67" t="s">
        <v>35</v>
      </c>
      <c r="Q56" s="110"/>
      <c r="R56" s="111"/>
      <c r="S56" s="55" t="str">
        <f t="shared" si="1"/>
        <v>сыграна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IF('E7'!Уч1="","",'E7'!Уч1)</f>
        <v>Берікбол Жамиля</v>
      </c>
      <c r="K57" s="53" t="str">
        <f t="shared" si="0"/>
        <v>-</v>
      </c>
      <c r="L57" s="124" t="str">
        <f>IF('E7'!Уч2="","",'E7'!Уч2)</f>
        <v>Даулет Диас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>
        <v>23</v>
      </c>
      <c r="J58" s="57" t="str">
        <f>IF('E7'!Уч3="","",'E7'!Уч3)</f>
        <v>Нурахметова Саида+</v>
      </c>
      <c r="K58" s="58" t="str">
        <f t="shared" si="0"/>
        <v>-</v>
      </c>
      <c r="L58" s="133" t="str">
        <f>IF('E7'!Уч4="","",'E7'!Уч4)</f>
        <v>Сансызбай Аяжан+</v>
      </c>
      <c r="M58" s="134"/>
      <c r="N58" s="134"/>
      <c r="O58" s="135"/>
      <c r="P58" s="59" t="s">
        <v>41</v>
      </c>
      <c r="Q58" s="106"/>
      <c r="R58" s="107"/>
      <c r="S58" s="55" t="str">
        <f t="shared" si="1"/>
        <v>сыграна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>
        <v>17</v>
      </c>
      <c r="J59" s="61" t="str">
        <f>IF('E7'!Уч5="","",'E7'!Уч5)</f>
        <v>Акатаев Арлан+</v>
      </c>
      <c r="K59" s="62" t="str">
        <f t="shared" si="0"/>
        <v>-</v>
      </c>
      <c r="L59" s="136" t="str">
        <f>IF('E7'!Уч6="","",'E7'!Уч6)</f>
        <v>Асатулла Арсен+</v>
      </c>
      <c r="M59" s="137"/>
      <c r="N59" s="137"/>
      <c r="O59" s="138"/>
      <c r="P59" s="63" t="s">
        <v>41</v>
      </c>
      <c r="Q59" s="108"/>
      <c r="R59" s="109"/>
      <c r="S59" s="55" t="str">
        <f t="shared" si="1"/>
        <v>сыграна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IF('E7'!Уч7="","",'E7'!Уч7)</f>
        <v>Казбеков Амир</v>
      </c>
      <c r="K60" s="66" t="str">
        <f t="shared" si="0"/>
        <v>-</v>
      </c>
      <c r="L60" s="121" t="str">
        <f>IF('E7'!Уч8="","",'E7'!Уч8)</f>
        <v>Кусайынова Бота+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81" priority="6">
      <formula>$S$35="сыграна"</formula>
    </cfRule>
  </conditionalFormatting>
  <conditionalFormatting sqref="I36:Q36">
    <cfRule type="expression" dxfId="280" priority="7">
      <formula>$S$36="сыграна"</formula>
    </cfRule>
  </conditionalFormatting>
  <conditionalFormatting sqref="I37:Q37">
    <cfRule type="expression" dxfId="279" priority="8">
      <formula>$S$37="сыграна"</formula>
    </cfRule>
  </conditionalFormatting>
  <conditionalFormatting sqref="I38:Q38">
    <cfRule type="expression" dxfId="278" priority="9">
      <formula>$S$38="сыграна"</formula>
    </cfRule>
  </conditionalFormatting>
  <conditionalFormatting sqref="I39:Q39">
    <cfRule type="expression" dxfId="277" priority="10">
      <formula>$S$39="сыграна"</formula>
    </cfRule>
  </conditionalFormatting>
  <conditionalFormatting sqref="I40:Q40">
    <cfRule type="expression" dxfId="276" priority="11">
      <formula>$S$40="сыграна"</formula>
    </cfRule>
  </conditionalFormatting>
  <conditionalFormatting sqref="I41:Q41">
    <cfRule type="expression" dxfId="275" priority="12">
      <formula>$S$41="сыграна"</formula>
    </cfRule>
  </conditionalFormatting>
  <conditionalFormatting sqref="I42:Q42">
    <cfRule type="expression" dxfId="274" priority="13">
      <formula>$S$42="сыграна"</formula>
    </cfRule>
  </conditionalFormatting>
  <conditionalFormatting sqref="I43:Q43">
    <cfRule type="expression" dxfId="273" priority="14">
      <formula>$S$43="сыграна"</formula>
    </cfRule>
  </conditionalFormatting>
  <conditionalFormatting sqref="I46:Q46">
    <cfRule type="expression" dxfId="272" priority="17">
      <formula>$S$46="сыграна"</formula>
    </cfRule>
  </conditionalFormatting>
  <conditionalFormatting sqref="I47:Q47">
    <cfRule type="expression" dxfId="271" priority="18">
      <formula>$S$47="сыграна"</formula>
    </cfRule>
  </conditionalFormatting>
  <conditionalFormatting sqref="I48:Q48">
    <cfRule type="expression" dxfId="270" priority="19">
      <formula>$S$48="сыграна"</formula>
    </cfRule>
  </conditionalFormatting>
  <conditionalFormatting sqref="I49:Q49">
    <cfRule type="expression" dxfId="269" priority="20">
      <formula>$S$49="сыграна"</formula>
    </cfRule>
  </conditionalFormatting>
  <conditionalFormatting sqref="I50:Q50">
    <cfRule type="expression" dxfId="268" priority="21">
      <formula>$S$50="сыграна"</formula>
    </cfRule>
  </conditionalFormatting>
  <conditionalFormatting sqref="I51:Q51">
    <cfRule type="expression" dxfId="267" priority="22">
      <formula>$S$51="сыграна"</formula>
    </cfRule>
  </conditionalFormatting>
  <conditionalFormatting sqref="I52:Q52">
    <cfRule type="expression" dxfId="266" priority="23">
      <formula>$S$52="сыграна"</formula>
    </cfRule>
  </conditionalFormatting>
  <conditionalFormatting sqref="I53:Q53">
    <cfRule type="expression" dxfId="265" priority="24">
      <formula>$S$53="сыграна"</formula>
    </cfRule>
  </conditionalFormatting>
  <conditionalFormatting sqref="I54:Q54">
    <cfRule type="expression" dxfId="264" priority="25">
      <formula>$S$54="сыграна"</formula>
    </cfRule>
  </conditionalFormatting>
  <conditionalFormatting sqref="I55:Q55">
    <cfRule type="expression" dxfId="263" priority="26">
      <formula>$S$55="сыграна"</formula>
    </cfRule>
  </conditionalFormatting>
  <conditionalFormatting sqref="I33:R33 P10:P12 L22:L24">
    <cfRule type="expression" dxfId="262" priority="31">
      <formula>$S$33="встреча играется"</formula>
    </cfRule>
  </conditionalFormatting>
  <conditionalFormatting sqref="I33:R33">
    <cfRule type="expression" dxfId="261" priority="4">
      <formula>$S$33="сыграна"</formula>
    </cfRule>
  </conditionalFormatting>
  <conditionalFormatting sqref="I34:R34 O13:O15 M19:M21">
    <cfRule type="expression" dxfId="260" priority="32">
      <formula>$S$34="встреча играется"</formula>
    </cfRule>
  </conditionalFormatting>
  <conditionalFormatting sqref="I34:R34">
    <cfRule type="expression" dxfId="259" priority="5">
      <formula>$S$34="сыграна"</formula>
    </cfRule>
  </conditionalFormatting>
  <conditionalFormatting sqref="I35:R35 Q7:Q9 K25:K27">
    <cfRule type="expression" dxfId="258" priority="33">
      <formula>$S$35="встреча играется"</formula>
    </cfRule>
  </conditionalFormatting>
  <conditionalFormatting sqref="I36:R36 R16:R18 N28:N30">
    <cfRule type="expression" dxfId="257" priority="34">
      <formula>$S$36="встреча играется"</formula>
    </cfRule>
  </conditionalFormatting>
  <conditionalFormatting sqref="I37:R37 O10:O12 L19:L21">
    <cfRule type="expression" dxfId="256" priority="35">
      <formula>$S$37="встреча играется"</formula>
    </cfRule>
  </conditionalFormatting>
  <conditionalFormatting sqref="I38:R38 P7:P9 K22:K24">
    <cfRule type="expression" dxfId="255" priority="36">
      <formula>$S$38="встреча играется"</formula>
    </cfRule>
  </conditionalFormatting>
  <conditionalFormatting sqref="I39:R39 R13:R15 M28:M30">
    <cfRule type="expression" dxfId="254" priority="37">
      <formula>$S$39="встреча играется"</formula>
    </cfRule>
  </conditionalFormatting>
  <conditionalFormatting sqref="I40:R40 Q16:Q18 N25:N27">
    <cfRule type="expression" dxfId="253" priority="38">
      <formula>$S$40="встреча играется"</formula>
    </cfRule>
  </conditionalFormatting>
  <conditionalFormatting sqref="I41:R41 O7:O9 K19:K21">
    <cfRule type="expression" dxfId="252" priority="39">
      <formula>$S$41="встреча играется"</formula>
    </cfRule>
  </conditionalFormatting>
  <conditionalFormatting sqref="I42:R42 R10:R12 L28:L30">
    <cfRule type="expression" dxfId="251" priority="40">
      <formula>$S$42="встреча играется"</formula>
    </cfRule>
  </conditionalFormatting>
  <conditionalFormatting sqref="I43:R43 P16:P18 N22:N24">
    <cfRule type="expression" dxfId="250" priority="41">
      <formula>$S$43="встреча играется"</formula>
    </cfRule>
  </conditionalFormatting>
  <conditionalFormatting sqref="I44:R44 Q13:Q15 M25:M27">
    <cfRule type="expression" dxfId="249" priority="42">
      <formula>$S$44="встреча играется"</formula>
    </cfRule>
  </conditionalFormatting>
  <conditionalFormatting sqref="I44:R44">
    <cfRule type="expression" dxfId="248" priority="15">
      <formula>$S$44="сыграна"</formula>
    </cfRule>
  </conditionalFormatting>
  <conditionalFormatting sqref="I45:R45 R7:R9 K28:K30">
    <cfRule type="expression" dxfId="247" priority="43">
      <formula>$S$45="встреча играется"</formula>
    </cfRule>
  </conditionalFormatting>
  <conditionalFormatting sqref="I45:R45">
    <cfRule type="expression" dxfId="246" priority="16">
      <formula>$S$45="сыграна"</formula>
    </cfRule>
  </conditionalFormatting>
  <conditionalFormatting sqref="I46:R46 O16:O18 N19:N21">
    <cfRule type="expression" dxfId="245" priority="44">
      <formula>$S$46="встреча играется"</formula>
    </cfRule>
  </conditionalFormatting>
  <conditionalFormatting sqref="I47:R47 Q10:Q12 L25:L27">
    <cfRule type="expression" dxfId="244" priority="45">
      <formula>$S$47="встреча играется"</formula>
    </cfRule>
  </conditionalFormatting>
  <conditionalFormatting sqref="I48:R48 P13:P15 M22:M24">
    <cfRule type="expression" dxfId="243" priority="46">
      <formula>$S$48="встреча играется"</formula>
    </cfRule>
  </conditionalFormatting>
  <conditionalFormatting sqref="I49:R49 M7:M9 K13:K15">
    <cfRule type="expression" dxfId="242" priority="47">
      <formula>$S$49="встреча играется"</formula>
    </cfRule>
  </conditionalFormatting>
  <conditionalFormatting sqref="I50:R50 N10:N12 L16:L18">
    <cfRule type="expression" dxfId="241" priority="48">
      <formula>$S$50="встреча играется"</formula>
    </cfRule>
  </conditionalFormatting>
  <conditionalFormatting sqref="I51:R51 Q19:Q21 O25:O27">
    <cfRule type="expression" dxfId="240" priority="49">
      <formula>$S$51="встреча играется"</formula>
    </cfRule>
  </conditionalFormatting>
  <conditionalFormatting sqref="I52:R52 R22:R24 P28:P30">
    <cfRule type="expression" dxfId="239" priority="50">
      <formula>$S$52="встреча играется"</formula>
    </cfRule>
  </conditionalFormatting>
  <conditionalFormatting sqref="I53:R53 N7:N9 K16:K18">
    <cfRule type="expression" dxfId="238" priority="51">
      <formula>$S$53="встреча играется"</formula>
    </cfRule>
  </conditionalFormatting>
  <conditionalFormatting sqref="I54:R54 M10:M12 L13:L15">
    <cfRule type="expression" dxfId="237" priority="52">
      <formula>$S$54="встреча играется"</formula>
    </cfRule>
  </conditionalFormatting>
  <conditionalFormatting sqref="I55:R55 Q22:Q24 P25:P27">
    <cfRule type="expression" dxfId="236" priority="27">
      <formula>$S$55="встреча играется"</formula>
    </cfRule>
  </conditionalFormatting>
  <conditionalFormatting sqref="I56:R56 R19:R21 O28:O30">
    <cfRule type="expression" dxfId="235" priority="53">
      <formula>$S$56="встреча играется"</formula>
    </cfRule>
  </conditionalFormatting>
  <conditionalFormatting sqref="I56:R56">
    <cfRule type="expression" dxfId="234" priority="3">
      <formula>$S$56="сыграна"</formula>
    </cfRule>
  </conditionalFormatting>
  <conditionalFormatting sqref="I57:R57 L7:L9 K10:K12">
    <cfRule type="expression" dxfId="233" priority="54">
      <formula>$S$57="встреча играется"</formula>
    </cfRule>
  </conditionalFormatting>
  <conditionalFormatting sqref="I57:R57">
    <cfRule type="expression" dxfId="232" priority="2">
      <formula>$S$57="сыграна"</formula>
    </cfRule>
  </conditionalFormatting>
  <conditionalFormatting sqref="I58:R58 N13:N15 M16:M18">
    <cfRule type="expression" dxfId="231" priority="55">
      <formula>$S$58="встреча играется"</formula>
    </cfRule>
  </conditionalFormatting>
  <conditionalFormatting sqref="I58:R58">
    <cfRule type="expression" dxfId="230" priority="28">
      <formula>$S$58="сыграна"</formula>
    </cfRule>
  </conditionalFormatting>
  <conditionalFormatting sqref="I59:R59 P19:P21 O22:O24">
    <cfRule type="expression" dxfId="229" priority="56">
      <formula>$S$59="встреча играется"</formula>
    </cfRule>
  </conditionalFormatting>
  <conditionalFormatting sqref="I59:R59">
    <cfRule type="expression" dxfId="228" priority="29">
      <formula>$S$59="сыграна"</formula>
    </cfRule>
  </conditionalFormatting>
  <conditionalFormatting sqref="I60:R60 R25:R27 Q28:Q30">
    <cfRule type="expression" dxfId="227" priority="57">
      <formula>$S$60="встреча играется"</formula>
    </cfRule>
  </conditionalFormatting>
  <conditionalFormatting sqref="I60:R60">
    <cfRule type="expression" dxfId="226" priority="30">
      <formula>$S$60="сыграна"</formula>
    </cfRule>
  </conditionalFormatting>
  <conditionalFormatting sqref="J7:J30">
    <cfRule type="endsWith" dxfId="225" priority="1" operator="endsWith" text="+">
      <formula>RIGHT((J7),LEN("+"))=("+")</formula>
    </cfRule>
  </conditionalFormatting>
  <dataValidations count="1">
    <dataValidation type="list" allowBlank="1" sqref="P33:P60" xr:uid="{00000000-0002-0000-3800-000000000000}">
      <formula1>'E7'!Список_счета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AG1000"/>
  <sheetViews>
    <sheetView showGridLines="0" tabSelected="1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0</v>
      </c>
      <c r="D5" s="1"/>
      <c r="E5" s="7">
        <f>IF((COUNTIF(L33:R60,"&gt;""")+COUNTIF(T7:U30,"&gt;"""))&gt;0,1,0)</f>
        <v>1</v>
      </c>
      <c r="F5" s="1"/>
      <c r="G5" s="1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11" t="s">
        <v>4</v>
      </c>
      <c r="H6" s="12" t="s">
        <v>7</v>
      </c>
      <c r="I6" s="13" t="s">
        <v>8</v>
      </c>
      <c r="J6" s="14" t="s">
        <v>9</v>
      </c>
      <c r="K6" s="15" t="s">
        <v>10</v>
      </c>
      <c r="L6" s="16" t="s">
        <v>11</v>
      </c>
      <c r="M6" s="16" t="s">
        <v>12</v>
      </c>
      <c r="N6" s="16" t="s">
        <v>13</v>
      </c>
      <c r="O6" s="17" t="s">
        <v>14</v>
      </c>
      <c r="P6" s="16" t="s">
        <v>15</v>
      </c>
      <c r="Q6" s="16" t="s">
        <v>16</v>
      </c>
      <c r="R6" s="18" t="s">
        <v>17</v>
      </c>
      <c r="S6" s="19" t="s">
        <v>18</v>
      </c>
      <c r="T6" s="16" t="s">
        <v>19</v>
      </c>
      <c r="U6" s="20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 t="s">
        <v>666</v>
      </c>
      <c r="E7" s="23"/>
      <c r="F7" s="69"/>
      <c r="G7" s="141">
        <v>1</v>
      </c>
      <c r="H7" s="112"/>
      <c r="I7" s="112"/>
      <c r="J7" s="115" t="s">
        <v>667</v>
      </c>
      <c r="K7" s="144"/>
      <c r="L7" s="24" t="str">
        <f>IF(LEFT(P57,1)="L",0,(IF(P57="","",(IF(LEFT(P57,1)&gt;RIGHT(P57,1),2,1)))))</f>
        <v/>
      </c>
      <c r="M7" s="24">
        <f>IF(LEFT(P49,1)="L",0,(IF(P49="","",(IF(LEFT(P49,1)&gt;RIGHT(P49,1),2,1)))))</f>
        <v>2</v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>
        <f>IF(RIGHT(P45,1)="L",0,(IF(P45="","",(IF(RIGHT(P45,1)&gt;LEFT(P45,1),2,1)))))</f>
        <v>2</v>
      </c>
      <c r="S7" s="90">
        <f>IF((AND(COUNTIF(J7:J30,"&gt;""")&gt;2,COUNTIF(P33:P60,"&gt;""")&gt;0)),SUM(K7,L7,M7,N7,O7,P7,Q7,R7),"")</f>
        <v>4</v>
      </c>
      <c r="T7" s="149"/>
      <c r="U7" s="96" t="s">
        <v>10</v>
      </c>
      <c r="V7" s="7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 t="s">
        <v>668</v>
      </c>
      <c r="E8" s="23"/>
      <c r="F8" s="69"/>
      <c r="G8" s="142"/>
      <c r="H8" s="113"/>
      <c r="I8" s="113"/>
      <c r="J8" s="116"/>
      <c r="K8" s="119"/>
      <c r="L8" s="28" t="str">
        <f>IF(LEFT(P57,1)="W",$M$4&amp;":0(W)",IF(LEFT(P57,1)="L","0:"&amp;$M$4&amp;"(L)",IF(P57="","",P57)))</f>
        <v/>
      </c>
      <c r="M8" s="27" t="str">
        <f>IF(LEFT(P49,1)="W",$M$4&amp;":0(W)",IF(LEFT(P49,1)="L","0:"&amp;$M$4&amp;"(L)",IF(P49="","",P49)))</f>
        <v>3:0</v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>3:0</v>
      </c>
      <c r="S8" s="91"/>
      <c r="T8" s="94"/>
      <c r="U8" s="97"/>
      <c r="V8" s="7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 t="s">
        <v>669</v>
      </c>
      <c r="E9" s="23"/>
      <c r="F9" s="69"/>
      <c r="G9" s="143"/>
      <c r="H9" s="114"/>
      <c r="I9" s="114"/>
      <c r="J9" s="117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7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 t="s">
        <v>670</v>
      </c>
      <c r="E10" s="23"/>
      <c r="F10" s="69"/>
      <c r="G10" s="118">
        <v>2</v>
      </c>
      <c r="H10" s="112"/>
      <c r="I10" s="112"/>
      <c r="J10" s="115" t="s">
        <v>668</v>
      </c>
      <c r="K10" s="34" t="str">
        <f>IF(RIGHT(P57,1)="L",0,(IF(P57="","",(IF(RIGHT(P57,1)&gt;LEFT(P57,1),2,1)))))</f>
        <v/>
      </c>
      <c r="L10" s="145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>
        <f>IF((AND(COUNTIF(J7:J30,"&gt;""")&gt;2,COUNTIF(P33:P60,"&gt;""")&gt;0)),SUM(K10,L10,M10,N10,O10,P10,Q10,R10),"")</f>
        <v>0</v>
      </c>
      <c r="T10" s="149"/>
      <c r="U10" s="96" t="s">
        <v>13</v>
      </c>
      <c r="V10" s="7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 t="s">
        <v>671</v>
      </c>
      <c r="E11" s="23"/>
      <c r="F11" s="69"/>
      <c r="G11" s="119"/>
      <c r="H11" s="113"/>
      <c r="I11" s="113"/>
      <c r="J11" s="116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7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 t="s">
        <v>672</v>
      </c>
      <c r="E12" s="23"/>
      <c r="F12" s="69"/>
      <c r="G12" s="120"/>
      <c r="H12" s="114"/>
      <c r="I12" s="114"/>
      <c r="J12" s="117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7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 t="s">
        <v>673</v>
      </c>
      <c r="E13" s="23"/>
      <c r="F13" s="69"/>
      <c r="G13" s="118">
        <v>3</v>
      </c>
      <c r="H13" s="112"/>
      <c r="I13" s="112"/>
      <c r="J13" s="115" t="s">
        <v>674</v>
      </c>
      <c r="K13" s="34">
        <f>IF(RIGHT(P49,1)="L",0,(IF(P49="","",(IF(RIGHT(P49,1)&gt;LEFT(P49,1),2,1)))))</f>
        <v>1</v>
      </c>
      <c r="L13" s="24" t="str">
        <f>IF(LEFT(P54,1)="L",0,(IF(P54="","",(IF(LEFT(P54,1)&gt;RIGHT(P54,1),2,1)))))</f>
        <v/>
      </c>
      <c r="M13" s="145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>
        <f>IF(RIGHT(P39,1)="L",0,(IF(P39="","",(IF(RIGHT(P39,1)&gt;LEFT(P39,1),2,1)))))</f>
        <v>1</v>
      </c>
      <c r="S13" s="90">
        <f>IF((AND(COUNTIF(J7:J30,"&gt;""")&gt;2,COUNTIF(P33:P60,"&gt;""")&gt;0)),SUM(K13,L13,M13,N13,O13,P13,Q13,R13),"")</f>
        <v>2</v>
      </c>
      <c r="T13" s="149"/>
      <c r="U13" s="96" t="s">
        <v>12</v>
      </c>
      <c r="V13" s="7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 t="s">
        <v>675</v>
      </c>
      <c r="E14" s="23"/>
      <c r="F14" s="69"/>
      <c r="G14" s="119"/>
      <c r="H14" s="113"/>
      <c r="I14" s="113"/>
      <c r="J14" s="116"/>
      <c r="K14" s="35" t="str">
        <f>IF(RIGHT(P49,1)="W",$M$4&amp;":0(W)",IF(RIGHT(P49,1)="L","0:"&amp;$M$4&amp;"(L)",IF(P49="","",RIGHT(P49,1)&amp;":"&amp;LEFT(P49,1))))</f>
        <v>0:3</v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>0:3</v>
      </c>
      <c r="S14" s="91"/>
      <c r="T14" s="94"/>
      <c r="U14" s="97"/>
      <c r="V14" s="7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69"/>
      <c r="G15" s="120"/>
      <c r="H15" s="114"/>
      <c r="I15" s="114"/>
      <c r="J15" s="117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7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69"/>
      <c r="G16" s="118">
        <v>4</v>
      </c>
      <c r="H16" s="112"/>
      <c r="I16" s="112"/>
      <c r="J16" s="115" t="s">
        <v>670</v>
      </c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45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>
        <f>IF((AND(COUNTIF(J7:J30,"&gt;""")&gt;2,COUNTIF(P33:P60,"&gt;""")&gt;0)),SUM(K16,L16,M16,N16,O16,P16,Q16,R16),"")</f>
        <v>0</v>
      </c>
      <c r="T16" s="149"/>
      <c r="U16" s="96" t="s">
        <v>14</v>
      </c>
      <c r="V16" s="70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69"/>
      <c r="G17" s="119"/>
      <c r="H17" s="113"/>
      <c r="I17" s="113"/>
      <c r="J17" s="116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7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69"/>
      <c r="G18" s="120"/>
      <c r="H18" s="114"/>
      <c r="I18" s="114"/>
      <c r="J18" s="117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7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69"/>
      <c r="G19" s="118">
        <v>5</v>
      </c>
      <c r="H19" s="112"/>
      <c r="I19" s="112"/>
      <c r="J19" s="115" t="s">
        <v>671</v>
      </c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46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>
        <f>IF((AND(COUNTIF(J7:J30,"&gt;""")&gt;2,COUNTIF(P33:P60,"&gt;""")&gt;0)),SUM(K19,L19,M19,N19,O19,P19,Q19,R19),"")</f>
        <v>0</v>
      </c>
      <c r="T19" s="149"/>
      <c r="U19" s="96" t="s">
        <v>15</v>
      </c>
      <c r="V19" s="7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69"/>
      <c r="G20" s="119"/>
      <c r="H20" s="113"/>
      <c r="I20" s="113"/>
      <c r="J20" s="116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7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69"/>
      <c r="G21" s="120"/>
      <c r="H21" s="114"/>
      <c r="I21" s="114"/>
      <c r="J21" s="117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7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69"/>
      <c r="G22" s="118">
        <v>6</v>
      </c>
      <c r="H22" s="112"/>
      <c r="I22" s="112"/>
      <c r="J22" s="115" t="s">
        <v>672</v>
      </c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45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>
        <f>IF((AND(COUNTIF(J7:J30,"&gt;""")&gt;2,COUNTIF(P33:P60,"&gt;""")&gt;0)),SUM(K22,L22,M22,N22,O22,P22,Q22,R22),"")</f>
        <v>0</v>
      </c>
      <c r="T22" s="149"/>
      <c r="U22" s="96" t="s">
        <v>16</v>
      </c>
      <c r="V22" s="7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69"/>
      <c r="G23" s="119"/>
      <c r="H23" s="113"/>
      <c r="I23" s="113"/>
      <c r="J23" s="116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7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69"/>
      <c r="G24" s="120"/>
      <c r="H24" s="114"/>
      <c r="I24" s="114"/>
      <c r="J24" s="117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7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69"/>
      <c r="G25" s="118">
        <v>7</v>
      </c>
      <c r="H25" s="112"/>
      <c r="I25" s="112"/>
      <c r="J25" s="115" t="s">
        <v>673</v>
      </c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45"/>
      <c r="R25" s="26" t="str">
        <f>IF(LEFT(P60,1)="L",0,(IF(P60="","",(IF(LEFT(P60,1)&gt;RIGHT(P60,1),2,1)))))</f>
        <v/>
      </c>
      <c r="S25" s="90">
        <f>IF((AND(COUNTIF(J7:J30,"&gt;""")&gt;2,COUNTIF(P33:P60,"&gt;""")&gt;0)),SUM(K25,L25,M25,N25,O25,P25,Q25,R25),"")</f>
        <v>0</v>
      </c>
      <c r="T25" s="149"/>
      <c r="U25" s="96" t="s">
        <v>17</v>
      </c>
      <c r="V25" s="7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69"/>
      <c r="G26" s="119"/>
      <c r="H26" s="113"/>
      <c r="I26" s="113"/>
      <c r="J26" s="116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7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69"/>
      <c r="G27" s="120"/>
      <c r="H27" s="114"/>
      <c r="I27" s="114"/>
      <c r="J27" s="117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7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69"/>
      <c r="G28" s="118">
        <v>8</v>
      </c>
      <c r="H28" s="112"/>
      <c r="I28" s="112"/>
      <c r="J28" s="115" t="s">
        <v>676</v>
      </c>
      <c r="K28" s="34">
        <f>IF(LEFT(P45,1)="L",0,(IF(P45="","",(IF(LEFT(P45,1)&gt;RIGHT(P45,1),2,1)))))</f>
        <v>1</v>
      </c>
      <c r="L28" s="24" t="str">
        <f>IF(RIGHT(P42,1)="L",0,(IF(P42="","",(IF(RIGHT(P42,1)&gt;LEFT(P42,1),2,1)))))</f>
        <v/>
      </c>
      <c r="M28" s="24">
        <f>IF(LEFT(P39,1)="L",0,(IF(P39="","",(IF(LEFT(P39,1)&gt;RIGHT(P39,1),2,1)))))</f>
        <v>2</v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99"/>
      <c r="S28" s="90">
        <f>IF((AND(COUNTIF(J7:J30,"&gt;""")&gt;2,COUNTIF(P33:P60,"&gt;""")&gt;0)),SUM(K28,L28,M28,N28,O28,P28,Q28,R28),"")</f>
        <v>3</v>
      </c>
      <c r="T28" s="149"/>
      <c r="U28" s="96" t="s">
        <v>11</v>
      </c>
      <c r="V28" s="7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69"/>
      <c r="G29" s="119"/>
      <c r="H29" s="113"/>
      <c r="I29" s="113"/>
      <c r="J29" s="116"/>
      <c r="K29" s="40" t="str">
        <f>IF(LEFT(P45,1)="W",$M$4&amp;":0(W)",IF(LEFT(P45,1)="L","0:"&amp;$M$4&amp;"(L)",IF(P45="","",P45)))</f>
        <v>0:3</v>
      </c>
      <c r="L29" s="28" t="str">
        <f>IF(RIGHT(P42,1)="W",$M$4&amp;":0(W)",IF(RIGHT(P42,1)="L","0:"&amp;$M$4&amp;"(L)",IF(P42="","",RIGHT(P42,1)&amp;":"&amp;LEFT(P42,1))))</f>
        <v/>
      </c>
      <c r="M29" s="27" t="str">
        <f>IF(LEFT(P39,1)="W",$M$4&amp;":0(W)",IF(LEFT(P39,1)="L","0:"&amp;$M$4&amp;"(L)",IF(P39="","",P39)))</f>
        <v>3:0</v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7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69"/>
      <c r="G30" s="120"/>
      <c r="H30" s="114"/>
      <c r="I30" s="114"/>
      <c r="J30" s="117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7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IF('E8'!Уч2="","",'E8'!Уч2)</f>
        <v>Серик Ерсултан</v>
      </c>
      <c r="K33" s="53" t="str">
        <f t="shared" ref="K33:K60" si="0">"-"</f>
        <v>-</v>
      </c>
      <c r="L33" s="124" t="str">
        <f>IF('E8'!Уч6="","",'E8'!Уч6)</f>
        <v>Ерғали Інжу</v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IF('E8'!Уч3="","",'E8'!Уч3)</f>
        <v>Ерназарова Айлин+</v>
      </c>
      <c r="K34" s="58" t="str">
        <f t="shared" si="0"/>
        <v>-</v>
      </c>
      <c r="L34" s="133" t="str">
        <f>IF('E8'!Уч5="","",'E8'!Уч5)</f>
        <v>Өзбек Едіге</v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IF('E8'!Уч1="","",'E8'!Уч1)</f>
        <v>Байзак Улан+</v>
      </c>
      <c r="K35" s="62" t="str">
        <f t="shared" si="0"/>
        <v>-</v>
      </c>
      <c r="L35" s="136" t="str">
        <f>IF('E8'!Уч7="","",'E8'!Уч7)</f>
        <v>Макзом Алимжан</v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IF('E8'!Уч4="","",'E8'!Уч4)</f>
        <v>Суханов Матвей</v>
      </c>
      <c r="K36" s="66" t="str">
        <f t="shared" si="0"/>
        <v>-</v>
      </c>
      <c r="L36" s="121" t="str">
        <f>IF('E8'!Уч8="","",'E8'!Уч8)</f>
        <v>Нұрлан Әлмансұр+</v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IF('E8'!Уч5="","",'E8'!Уч5)</f>
        <v>Өзбек Едіге</v>
      </c>
      <c r="K37" s="53" t="str">
        <f t="shared" si="0"/>
        <v>-</v>
      </c>
      <c r="L37" s="124" t="str">
        <f>IF('E8'!Уч2="","",'E8'!Уч2)</f>
        <v>Серик Ерсултан</v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IF('E8'!Уч6="","",'E8'!Уч6)</f>
        <v>Ерғали Інжу</v>
      </c>
      <c r="K38" s="58" t="str">
        <f t="shared" si="0"/>
        <v>-</v>
      </c>
      <c r="L38" s="133" t="str">
        <f>IF('E8'!Уч1="","",'E8'!Уч1)</f>
        <v>Байзак Улан+</v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>
        <v>24</v>
      </c>
      <c r="J39" s="61" t="str">
        <f>IF('E8'!Уч8="","",'E8'!Уч8)</f>
        <v>Нұрлан Әлмансұр+</v>
      </c>
      <c r="K39" s="62" t="str">
        <f t="shared" si="0"/>
        <v>-</v>
      </c>
      <c r="L39" s="136" t="str">
        <f>IF('E8'!Уч3="","",'E8'!Уч3)</f>
        <v>Ерназарова Айлин+</v>
      </c>
      <c r="M39" s="137"/>
      <c r="N39" s="137"/>
      <c r="O39" s="138"/>
      <c r="P39" s="63" t="s">
        <v>35</v>
      </c>
      <c r="Q39" s="108"/>
      <c r="R39" s="109"/>
      <c r="S39" s="55" t="str">
        <f t="shared" si="1"/>
        <v>сыграна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IF('E8'!Уч7="","",'E8'!Уч7)</f>
        <v>Макзом Алимжан</v>
      </c>
      <c r="K40" s="66" t="str">
        <f t="shared" si="0"/>
        <v>-</v>
      </c>
      <c r="L40" s="121" t="str">
        <f>IF('E8'!Уч4="","",'E8'!Уч4)</f>
        <v>Суханов Матвей</v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IF('E8'!Уч1="","",'E8'!Уч1)</f>
        <v>Байзак Улан+</v>
      </c>
      <c r="K41" s="53" t="str">
        <f t="shared" si="0"/>
        <v>-</v>
      </c>
      <c r="L41" s="124" t="str">
        <f>IF('E8'!Уч5="","",'E8'!Уч5)</f>
        <v>Өзбек Едіге</v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IF('E8'!Уч2="","",'E8'!Уч2)</f>
        <v>Серик Ерсултан</v>
      </c>
      <c r="K42" s="58" t="str">
        <f t="shared" si="0"/>
        <v>-</v>
      </c>
      <c r="L42" s="133" t="str">
        <f>IF('E8'!Уч8="","",'E8'!Уч8)</f>
        <v>Нұрлан Әлмансұр+</v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IF('E8'!Уч4="","",'E8'!Уч4)</f>
        <v>Суханов Матвей</v>
      </c>
      <c r="K43" s="62" t="str">
        <f t="shared" si="0"/>
        <v>-</v>
      </c>
      <c r="L43" s="136" t="str">
        <f>IF('E8'!Уч6="","",'E8'!Уч6)</f>
        <v>Ерғали Інжу</v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IF('E8'!Уч3="","",'E8'!Уч3)</f>
        <v>Ерназарова Айлин+</v>
      </c>
      <c r="K44" s="66" t="str">
        <f t="shared" si="0"/>
        <v>-</v>
      </c>
      <c r="L44" s="121" t="str">
        <f>IF('E8'!Уч7="","",'E8'!Уч7)</f>
        <v>Макзом Алимжан</v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>
        <v>25</v>
      </c>
      <c r="J45" s="52" t="str">
        <f>IF('E8'!Уч8="","",'E8'!Уч8)</f>
        <v>Нұрлан Әлмансұр+</v>
      </c>
      <c r="K45" s="53" t="str">
        <f t="shared" si="0"/>
        <v>-</v>
      </c>
      <c r="L45" s="124" t="str">
        <f>IF('E8'!Уч1="","",'E8'!Уч1)</f>
        <v>Байзак Улан+</v>
      </c>
      <c r="M45" s="125"/>
      <c r="N45" s="125"/>
      <c r="O45" s="126"/>
      <c r="P45" s="54" t="s">
        <v>39</v>
      </c>
      <c r="Q45" s="104"/>
      <c r="R45" s="105"/>
      <c r="S45" s="55" t="str">
        <f t="shared" si="1"/>
        <v>сыграна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IF('E8'!Уч5="","",'E8'!Уч5)</f>
        <v>Өзбек Едіге</v>
      </c>
      <c r="K46" s="58" t="str">
        <f t="shared" si="0"/>
        <v>-</v>
      </c>
      <c r="L46" s="133" t="str">
        <f>IF('E8'!Уч4="","",'E8'!Уч4)</f>
        <v>Суханов Матвей</v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IF('E8'!Уч7="","",'E8'!Уч7)</f>
        <v>Макзом Алимжан</v>
      </c>
      <c r="K47" s="62" t="str">
        <f t="shared" si="0"/>
        <v>-</v>
      </c>
      <c r="L47" s="136" t="str">
        <f>IF('E8'!Уч2="","",'E8'!Уч2)</f>
        <v>Серик Ерсултан</v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IF('E8'!Уч6="","",'E8'!Уч6)</f>
        <v>Ерғали Інжу</v>
      </c>
      <c r="K48" s="66" t="str">
        <f t="shared" si="0"/>
        <v>-</v>
      </c>
      <c r="L48" s="121" t="str">
        <f>IF('E8'!Уч3="","",'E8'!Уч3)</f>
        <v>Ерназарова Айлин+</v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>
        <v>25</v>
      </c>
      <c r="J49" s="52" t="str">
        <f>IF('E8'!Уч1="","",'E8'!Уч1)</f>
        <v>Байзак Улан+</v>
      </c>
      <c r="K49" s="53" t="str">
        <f t="shared" si="0"/>
        <v>-</v>
      </c>
      <c r="L49" s="124" t="str">
        <f>IF('E8'!Уч3="","",'E8'!Уч3)</f>
        <v>Ерназарова Айлин+</v>
      </c>
      <c r="M49" s="125"/>
      <c r="N49" s="125"/>
      <c r="O49" s="126"/>
      <c r="P49" s="54" t="s">
        <v>35</v>
      </c>
      <c r="Q49" s="104"/>
      <c r="R49" s="105"/>
      <c r="S49" s="55" t="str">
        <f t="shared" si="1"/>
        <v>сыграна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IF('E8'!Уч2="","",'E8'!Уч2)</f>
        <v>Серик Ерсултан</v>
      </c>
      <c r="K50" s="58" t="str">
        <f t="shared" si="0"/>
        <v>-</v>
      </c>
      <c r="L50" s="133" t="str">
        <f>IF('E8'!Уч4="","",'E8'!Уч4)</f>
        <v>Суханов Матвей</v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IF('E8'!Уч5="","",'E8'!Уч5)</f>
        <v>Өзбек Едіге</v>
      </c>
      <c r="K51" s="62" t="str">
        <f t="shared" si="0"/>
        <v>-</v>
      </c>
      <c r="L51" s="136" t="str">
        <f>IF('E8'!Уч7="","",'E8'!Уч7)</f>
        <v>Макзом Алимжан</v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IF('E8'!Уч6="","",'E8'!Уч6)</f>
        <v>Ерғали Інжу</v>
      </c>
      <c r="K52" s="66" t="str">
        <f t="shared" si="0"/>
        <v>-</v>
      </c>
      <c r="L52" s="121" t="str">
        <f>IF('E8'!Уч8="","",'E8'!Уч8)</f>
        <v>Нұрлан Әлмансұр+</v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IF('E8'!Уч4="","",'E8'!Уч4)</f>
        <v>Суханов Матвей</v>
      </c>
      <c r="K53" s="53" t="str">
        <f t="shared" si="0"/>
        <v>-</v>
      </c>
      <c r="L53" s="124" t="str">
        <f>IF('E8'!Уч1="","",'E8'!Уч1)</f>
        <v>Байзак Улан+</v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IF('E8'!Уч3="","",'E8'!Уч3)</f>
        <v>Ерназарова Айлин+</v>
      </c>
      <c r="K54" s="58" t="str">
        <f t="shared" si="0"/>
        <v>-</v>
      </c>
      <c r="L54" s="133" t="str">
        <f>IF('E8'!Уч2="","",'E8'!Уч2)</f>
        <v>Серик Ерсултан</v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IF('E8'!Уч7="","",'E8'!Уч7)</f>
        <v>Макзом Алимжан</v>
      </c>
      <c r="K55" s="62" t="str">
        <f t="shared" si="0"/>
        <v>-</v>
      </c>
      <c r="L55" s="136" t="str">
        <f>IF('E8'!Уч6="","",'E8'!Уч6)</f>
        <v>Ерғали Інжу</v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IF('E8'!Уч8="","",'E8'!Уч8)</f>
        <v>Нұрлан Әлмансұр+</v>
      </c>
      <c r="K56" s="66" t="str">
        <f t="shared" si="0"/>
        <v>-</v>
      </c>
      <c r="L56" s="121" t="str">
        <f>IF('E8'!Уч5="","",'E8'!Уч5)</f>
        <v>Өзбек Едіге</v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IF('E8'!Уч1="","",'E8'!Уч1)</f>
        <v>Байзак Улан+</v>
      </c>
      <c r="K57" s="53" t="str">
        <f t="shared" si="0"/>
        <v>-</v>
      </c>
      <c r="L57" s="124" t="str">
        <f>IF('E8'!Уч2="","",'E8'!Уч2)</f>
        <v>Серик Ерсултан</v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IF('E8'!Уч3="","",'E8'!Уч3)</f>
        <v>Ерназарова Айлин+</v>
      </c>
      <c r="K58" s="58" t="str">
        <f t="shared" si="0"/>
        <v>-</v>
      </c>
      <c r="L58" s="133" t="str">
        <f>IF('E8'!Уч4="","",'E8'!Уч4)</f>
        <v>Суханов Матвей</v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IF('E8'!Уч5="","",'E8'!Уч5)</f>
        <v>Өзбек Едіге</v>
      </c>
      <c r="K59" s="62" t="str">
        <f t="shared" si="0"/>
        <v>-</v>
      </c>
      <c r="L59" s="136" t="str">
        <f>IF('E8'!Уч6="","",'E8'!Уч6)</f>
        <v>Ерғали Інжу</v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IF('E8'!Уч7="","",'E8'!Уч7)</f>
        <v>Макзом Алимжан</v>
      </c>
      <c r="K60" s="66" t="str">
        <f t="shared" si="0"/>
        <v>-</v>
      </c>
      <c r="L60" s="121" t="str">
        <f>IF('E8'!Уч8="","",'E8'!Уч8)</f>
        <v>Нұрлан Әлмансұр+</v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0">
    <mergeCell ref="U25:U27"/>
    <mergeCell ref="G19:G21"/>
    <mergeCell ref="H19:H21"/>
    <mergeCell ref="I19:I21"/>
    <mergeCell ref="J19:J21"/>
    <mergeCell ref="O19:O21"/>
    <mergeCell ref="G22:G24"/>
    <mergeCell ref="H22:H24"/>
    <mergeCell ref="G16:G18"/>
    <mergeCell ref="H16:H18"/>
    <mergeCell ref="I16:I18"/>
    <mergeCell ref="J16:J18"/>
    <mergeCell ref="N16:N18"/>
    <mergeCell ref="P22:P24"/>
    <mergeCell ref="Q25:Q27"/>
    <mergeCell ref="S25:S27"/>
    <mergeCell ref="T25:T27"/>
    <mergeCell ref="G13:G15"/>
    <mergeCell ref="H13:H15"/>
    <mergeCell ref="M13:M15"/>
    <mergeCell ref="T13:T15"/>
    <mergeCell ref="U13:U15"/>
    <mergeCell ref="S7:S9"/>
    <mergeCell ref="T7:T9"/>
    <mergeCell ref="U7:U9"/>
    <mergeCell ref="S10:S12"/>
    <mergeCell ref="T10:T12"/>
    <mergeCell ref="U10:U12"/>
    <mergeCell ref="S13:S15"/>
    <mergeCell ref="I13:I15"/>
    <mergeCell ref="J13:J15"/>
    <mergeCell ref="D1:J2"/>
    <mergeCell ref="L1:N1"/>
    <mergeCell ref="G7:G9"/>
    <mergeCell ref="H7:H9"/>
    <mergeCell ref="I7:I9"/>
    <mergeCell ref="J7:J9"/>
    <mergeCell ref="K7:K9"/>
    <mergeCell ref="G10:G12"/>
    <mergeCell ref="H10:H12"/>
    <mergeCell ref="I10:I12"/>
    <mergeCell ref="J10:J12"/>
    <mergeCell ref="L10:L12"/>
    <mergeCell ref="L56:O56"/>
    <mergeCell ref="L57:O57"/>
    <mergeCell ref="L58:O58"/>
    <mergeCell ref="L59:O59"/>
    <mergeCell ref="L60:O60"/>
    <mergeCell ref="L46:O46"/>
    <mergeCell ref="L47:O47"/>
    <mergeCell ref="L48:O48"/>
    <mergeCell ref="L49:O49"/>
    <mergeCell ref="L50:O50"/>
    <mergeCell ref="L51:O51"/>
    <mergeCell ref="L52:O52"/>
    <mergeCell ref="L37:O37"/>
    <mergeCell ref="G37:H40"/>
    <mergeCell ref="G41:H44"/>
    <mergeCell ref="G45:H48"/>
    <mergeCell ref="G49:H52"/>
    <mergeCell ref="G53:H56"/>
    <mergeCell ref="G57:H60"/>
    <mergeCell ref="H28:H30"/>
    <mergeCell ref="I28:I30"/>
    <mergeCell ref="G33:H36"/>
    <mergeCell ref="L33:O33"/>
    <mergeCell ref="L34:O34"/>
    <mergeCell ref="L35:O35"/>
    <mergeCell ref="L40:O40"/>
    <mergeCell ref="L38:O38"/>
    <mergeCell ref="L39:O39"/>
    <mergeCell ref="L41:O41"/>
    <mergeCell ref="L42:O42"/>
    <mergeCell ref="L43:O43"/>
    <mergeCell ref="L44:O44"/>
    <mergeCell ref="L45:O45"/>
    <mergeCell ref="L53:O53"/>
    <mergeCell ref="L54:O54"/>
    <mergeCell ref="L55:O55"/>
    <mergeCell ref="I22:I24"/>
    <mergeCell ref="J22:J24"/>
    <mergeCell ref="G25:G27"/>
    <mergeCell ref="H25:H27"/>
    <mergeCell ref="I25:I27"/>
    <mergeCell ref="J25:J27"/>
    <mergeCell ref="G28:G30"/>
    <mergeCell ref="J28:J30"/>
    <mergeCell ref="L36:O36"/>
    <mergeCell ref="Q46:R46"/>
    <mergeCell ref="Q54:R54"/>
    <mergeCell ref="Q55:R55"/>
    <mergeCell ref="Q56:R56"/>
    <mergeCell ref="Q57:R57"/>
    <mergeCell ref="Q58:R58"/>
    <mergeCell ref="Q59:R59"/>
    <mergeCell ref="Q60:R60"/>
    <mergeCell ref="Q47:R47"/>
    <mergeCell ref="Q48:R48"/>
    <mergeCell ref="Q49:R49"/>
    <mergeCell ref="Q50:R50"/>
    <mergeCell ref="Q51:R51"/>
    <mergeCell ref="Q52:R52"/>
    <mergeCell ref="Q53:R53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R28:R30"/>
    <mergeCell ref="S28:S30"/>
    <mergeCell ref="T28:T30"/>
    <mergeCell ref="U28:U30"/>
    <mergeCell ref="Q32:R32"/>
    <mergeCell ref="Q33:R33"/>
    <mergeCell ref="Q34:R34"/>
    <mergeCell ref="Q35:R35"/>
    <mergeCell ref="Q36:R36"/>
    <mergeCell ref="S16:S18"/>
    <mergeCell ref="T16:T18"/>
    <mergeCell ref="U16:U18"/>
    <mergeCell ref="S19:S21"/>
    <mergeCell ref="T19:T21"/>
    <mergeCell ref="U19:U21"/>
    <mergeCell ref="S22:S24"/>
    <mergeCell ref="T22:T24"/>
    <mergeCell ref="U22:U24"/>
  </mergeCells>
  <conditionalFormatting sqref="I35:Q35">
    <cfRule type="expression" dxfId="224" priority="6">
      <formula>$S$35="сыграна"</formula>
    </cfRule>
  </conditionalFormatting>
  <conditionalFormatting sqref="I36:Q36">
    <cfRule type="expression" dxfId="223" priority="7">
      <formula>$S$36="сыграна"</formula>
    </cfRule>
  </conditionalFormatting>
  <conditionalFormatting sqref="I37:Q37">
    <cfRule type="expression" dxfId="222" priority="8">
      <formula>$S$37="сыграна"</formula>
    </cfRule>
  </conditionalFormatting>
  <conditionalFormatting sqref="I38:Q38">
    <cfRule type="expression" dxfId="221" priority="9">
      <formula>$S$38="сыграна"</formula>
    </cfRule>
  </conditionalFormatting>
  <conditionalFormatting sqref="I39:Q39">
    <cfRule type="expression" dxfId="220" priority="10">
      <formula>$S$39="сыграна"</formula>
    </cfRule>
  </conditionalFormatting>
  <conditionalFormatting sqref="I40:Q40">
    <cfRule type="expression" dxfId="219" priority="11">
      <formula>$S$40="сыграна"</formula>
    </cfRule>
  </conditionalFormatting>
  <conditionalFormatting sqref="I41:Q41">
    <cfRule type="expression" dxfId="218" priority="12">
      <formula>$S$41="сыграна"</formula>
    </cfRule>
  </conditionalFormatting>
  <conditionalFormatting sqref="I42:Q42">
    <cfRule type="expression" dxfId="217" priority="13">
      <formula>$S$42="сыграна"</formula>
    </cfRule>
  </conditionalFormatting>
  <conditionalFormatting sqref="I43:Q43">
    <cfRule type="expression" dxfId="216" priority="14">
      <formula>$S$43="сыграна"</formula>
    </cfRule>
  </conditionalFormatting>
  <conditionalFormatting sqref="I46:Q46">
    <cfRule type="expression" dxfId="215" priority="17">
      <formula>$S$46="сыграна"</formula>
    </cfRule>
  </conditionalFormatting>
  <conditionalFormatting sqref="I47:Q47">
    <cfRule type="expression" dxfId="214" priority="18">
      <formula>$S$47="сыграна"</formula>
    </cfRule>
  </conditionalFormatting>
  <conditionalFormatting sqref="I48:Q48">
    <cfRule type="expression" dxfId="213" priority="19">
      <formula>$S$48="сыграна"</formula>
    </cfRule>
  </conditionalFormatting>
  <conditionalFormatting sqref="I49:Q49">
    <cfRule type="expression" dxfId="212" priority="20">
      <formula>$S$49="сыграна"</formula>
    </cfRule>
  </conditionalFormatting>
  <conditionalFormatting sqref="I50:Q50">
    <cfRule type="expression" dxfId="211" priority="21">
      <formula>$S$50="сыграна"</formula>
    </cfRule>
  </conditionalFormatting>
  <conditionalFormatting sqref="I51:Q51">
    <cfRule type="expression" dxfId="210" priority="22">
      <formula>$S$51="сыграна"</formula>
    </cfRule>
  </conditionalFormatting>
  <conditionalFormatting sqref="I52:Q52">
    <cfRule type="expression" dxfId="209" priority="23">
      <formula>$S$52="сыграна"</formula>
    </cfRule>
  </conditionalFormatting>
  <conditionalFormatting sqref="I53:Q53">
    <cfRule type="expression" dxfId="208" priority="24">
      <formula>$S$53="сыграна"</formula>
    </cfRule>
  </conditionalFormatting>
  <conditionalFormatting sqref="I54:Q54">
    <cfRule type="expression" dxfId="207" priority="25">
      <formula>$S$54="сыграна"</formula>
    </cfRule>
  </conditionalFormatting>
  <conditionalFormatting sqref="I55:Q55">
    <cfRule type="expression" dxfId="206" priority="26">
      <formula>$S$55="сыграна"</formula>
    </cfRule>
  </conditionalFormatting>
  <conditionalFormatting sqref="I33:R33 P10:P12 L22:L24">
    <cfRule type="expression" dxfId="205" priority="31">
      <formula>$S$33="встреча играется"</formula>
    </cfRule>
  </conditionalFormatting>
  <conditionalFormatting sqref="I33:R33">
    <cfRule type="expression" dxfId="204" priority="4">
      <formula>$S$33="сыграна"</formula>
    </cfRule>
  </conditionalFormatting>
  <conditionalFormatting sqref="I34:R34 O13:O15 M19:M21">
    <cfRule type="expression" dxfId="203" priority="32">
      <formula>$S$34="встреча играется"</formula>
    </cfRule>
  </conditionalFormatting>
  <conditionalFormatting sqref="I34:R34">
    <cfRule type="expression" dxfId="202" priority="5">
      <formula>$S$34="сыграна"</formula>
    </cfRule>
  </conditionalFormatting>
  <conditionalFormatting sqref="I35:R35 Q7:Q9 K25:K27">
    <cfRule type="expression" dxfId="201" priority="33">
      <formula>$S$35="встреча играется"</formula>
    </cfRule>
  </conditionalFormatting>
  <conditionalFormatting sqref="I36:R36 R16:R18 N28:N30">
    <cfRule type="expression" dxfId="200" priority="34">
      <formula>$S$36="встреча играется"</formula>
    </cfRule>
  </conditionalFormatting>
  <conditionalFormatting sqref="I37:R37 O10:O12 L19:L21">
    <cfRule type="expression" dxfId="199" priority="35">
      <formula>$S$37="встреча играется"</formula>
    </cfRule>
  </conditionalFormatting>
  <conditionalFormatting sqref="I38:R38 P7:P9 K22:K24">
    <cfRule type="expression" dxfId="198" priority="36">
      <formula>$S$38="встреча играется"</formula>
    </cfRule>
  </conditionalFormatting>
  <conditionalFormatting sqref="I39:R39 R13:R15 M28:M30">
    <cfRule type="expression" dxfId="197" priority="37">
      <formula>$S$39="встреча играется"</formula>
    </cfRule>
  </conditionalFormatting>
  <conditionalFormatting sqref="I40:R40 Q16:Q18 N25:N27">
    <cfRule type="expression" dxfId="196" priority="38">
      <formula>$S$40="встреча играется"</formula>
    </cfRule>
  </conditionalFormatting>
  <conditionalFormatting sqref="I41:R41 O7:O9 K19:K21">
    <cfRule type="expression" dxfId="195" priority="39">
      <formula>$S$41="встреча играется"</formula>
    </cfRule>
  </conditionalFormatting>
  <conditionalFormatting sqref="I42:R42 R10:R12 L28:L30">
    <cfRule type="expression" dxfId="194" priority="40">
      <formula>$S$42="встреча играется"</formula>
    </cfRule>
  </conditionalFormatting>
  <conditionalFormatting sqref="I43:R43 P16:P18 N22:N24">
    <cfRule type="expression" dxfId="193" priority="41">
      <formula>$S$43="встреча играется"</formula>
    </cfRule>
  </conditionalFormatting>
  <conditionalFormatting sqref="I44:R44 Q13:Q15 M25:M27">
    <cfRule type="expression" dxfId="192" priority="42">
      <formula>$S$44="встреча играется"</formula>
    </cfRule>
  </conditionalFormatting>
  <conditionalFormatting sqref="I44:R44">
    <cfRule type="expression" dxfId="191" priority="15">
      <formula>$S$44="сыграна"</formula>
    </cfRule>
  </conditionalFormatting>
  <conditionalFormatting sqref="I45:R45 R7:R9 K28:K30">
    <cfRule type="expression" dxfId="190" priority="43">
      <formula>$S$45="встреча играется"</formula>
    </cfRule>
  </conditionalFormatting>
  <conditionalFormatting sqref="I45:R45">
    <cfRule type="expression" dxfId="189" priority="16">
      <formula>$S$45="сыграна"</formula>
    </cfRule>
  </conditionalFormatting>
  <conditionalFormatting sqref="I46:R46 O16:O18 N19:N21">
    <cfRule type="expression" dxfId="188" priority="44">
      <formula>$S$46="встреча играется"</formula>
    </cfRule>
  </conditionalFormatting>
  <conditionalFormatting sqref="I47:R47 Q10:Q12 L25:L27">
    <cfRule type="expression" dxfId="187" priority="45">
      <formula>$S$47="встреча играется"</formula>
    </cfRule>
  </conditionalFormatting>
  <conditionalFormatting sqref="I48:R48 P13:P15 M22:M24">
    <cfRule type="expression" dxfId="186" priority="46">
      <formula>$S$48="встреча играется"</formula>
    </cfRule>
  </conditionalFormatting>
  <conditionalFormatting sqref="I49:R49 M7:M9 K13:K15">
    <cfRule type="expression" dxfId="185" priority="47">
      <formula>$S$49="встреча играется"</formula>
    </cfRule>
  </conditionalFormatting>
  <conditionalFormatting sqref="I50:R50 N10:N12 L16:L18">
    <cfRule type="expression" dxfId="184" priority="48">
      <formula>$S$50="встреча играется"</formula>
    </cfRule>
  </conditionalFormatting>
  <conditionalFormatting sqref="I51:R51 Q19:Q21 O25:O27">
    <cfRule type="expression" dxfId="183" priority="49">
      <formula>$S$51="встреча играется"</formula>
    </cfRule>
  </conditionalFormatting>
  <conditionalFormatting sqref="I52:R52 R22:R24 P28:P30">
    <cfRule type="expression" dxfId="182" priority="50">
      <formula>$S$52="встреча играется"</formula>
    </cfRule>
  </conditionalFormatting>
  <conditionalFormatting sqref="I53:R53 N7:N9 K16:K18">
    <cfRule type="expression" dxfId="181" priority="51">
      <formula>$S$53="встреча играется"</formula>
    </cfRule>
  </conditionalFormatting>
  <conditionalFormatting sqref="I54:R54 M10:M12 L13:L15">
    <cfRule type="expression" dxfId="180" priority="52">
      <formula>$S$54="встреча играется"</formula>
    </cfRule>
  </conditionalFormatting>
  <conditionalFormatting sqref="I55:R55 Q22:Q24 P25:P27">
    <cfRule type="expression" dxfId="179" priority="27">
      <formula>$S$55="встреча играется"</formula>
    </cfRule>
  </conditionalFormatting>
  <conditionalFormatting sqref="I56:R56 R19:R21 O28:O30">
    <cfRule type="expression" dxfId="178" priority="53">
      <formula>$S$56="встреча играется"</formula>
    </cfRule>
  </conditionalFormatting>
  <conditionalFormatting sqref="I56:R56">
    <cfRule type="expression" dxfId="177" priority="3">
      <formula>$S$56="сыграна"</formula>
    </cfRule>
  </conditionalFormatting>
  <conditionalFormatting sqref="I57:R57 L7:L9 K10:K12">
    <cfRule type="expression" dxfId="176" priority="54">
      <formula>$S$57="встреча играется"</formula>
    </cfRule>
  </conditionalFormatting>
  <conditionalFormatting sqref="I57:R57">
    <cfRule type="expression" dxfId="175" priority="2">
      <formula>$S$57="сыграна"</formula>
    </cfRule>
  </conditionalFormatting>
  <conditionalFormatting sqref="I58:R58 N13:N15 M16:M18">
    <cfRule type="expression" dxfId="174" priority="55">
      <formula>$S$58="встреча играется"</formula>
    </cfRule>
  </conditionalFormatting>
  <conditionalFormatting sqref="I58:R58">
    <cfRule type="expression" dxfId="173" priority="28">
      <formula>$S$58="сыграна"</formula>
    </cfRule>
  </conditionalFormatting>
  <conditionalFormatting sqref="I59:R59 P19:P21 O22:O24">
    <cfRule type="expression" dxfId="172" priority="56">
      <formula>$S$59="встреча играется"</formula>
    </cfRule>
  </conditionalFormatting>
  <conditionalFormatting sqref="I59:R59">
    <cfRule type="expression" dxfId="171" priority="29">
      <formula>$S$59="сыграна"</formula>
    </cfRule>
  </conditionalFormatting>
  <conditionalFormatting sqref="I60:R60 R25:R27 Q28:Q30">
    <cfRule type="expression" dxfId="170" priority="57">
      <formula>$S$60="встреча играется"</formula>
    </cfRule>
  </conditionalFormatting>
  <conditionalFormatting sqref="I60:R60">
    <cfRule type="expression" dxfId="169" priority="30">
      <formula>$S$60="сыграна"</formula>
    </cfRule>
  </conditionalFormatting>
  <conditionalFormatting sqref="J7:J30">
    <cfRule type="endsWith" dxfId="168" priority="1" operator="endsWith" text="+">
      <formula>RIGHT((J7),LEN("+"))=("+")</formula>
    </cfRule>
  </conditionalFormatting>
  <dataValidations count="1">
    <dataValidation type="list" allowBlank="1" sqref="P33:P60" xr:uid="{00000000-0002-0000-3900-000000000000}">
      <formula1>'E8'!Список_счета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IF('F1'!Уч2="","",'F1'!Уч2)</f>
        <v/>
      </c>
      <c r="K33" s="53" t="str">
        <f t="shared" ref="K33:K60" si="0">"-"</f>
        <v>-</v>
      </c>
      <c r="L33" s="124" t="str">
        <f>IF('F1'!Уч6="","",'F1'!Уч6)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IF('F1'!Уч3="","",'F1'!Уч3)</f>
        <v/>
      </c>
      <c r="K34" s="58" t="str">
        <f t="shared" si="0"/>
        <v>-</v>
      </c>
      <c r="L34" s="133" t="str">
        <f>IF('F1'!Уч5="","",'F1'!Уч5)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IF('F1'!Уч1="","",'F1'!Уч1)</f>
        <v/>
      </c>
      <c r="K35" s="62" t="str">
        <f t="shared" si="0"/>
        <v>-</v>
      </c>
      <c r="L35" s="136" t="str">
        <f>IF('F1'!Уч7="","",'F1'!Уч7)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IF('F1'!Уч4="","",'F1'!Уч4)</f>
        <v/>
      </c>
      <c r="K36" s="66" t="str">
        <f t="shared" si="0"/>
        <v>-</v>
      </c>
      <c r="L36" s="121" t="str">
        <f>IF('F1'!Уч8="","",'F1'!Уч8)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IF('F1'!Уч5="","",'F1'!Уч5)</f>
        <v/>
      </c>
      <c r="K37" s="53" t="str">
        <f t="shared" si="0"/>
        <v>-</v>
      </c>
      <c r="L37" s="124" t="str">
        <f>IF('F1'!Уч2="","",'F1'!Уч2)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IF('F1'!Уч6="","",'F1'!Уч6)</f>
        <v/>
      </c>
      <c r="K38" s="58" t="str">
        <f t="shared" si="0"/>
        <v>-</v>
      </c>
      <c r="L38" s="133" t="str">
        <f>IF('F1'!Уч1="","",'F1'!Уч1)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IF('F1'!Уч8="","",'F1'!Уч8)</f>
        <v/>
      </c>
      <c r="K39" s="62" t="str">
        <f t="shared" si="0"/>
        <v>-</v>
      </c>
      <c r="L39" s="136" t="str">
        <f>IF('F1'!Уч3="","",'F1'!Уч3)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IF('F1'!Уч7="","",'F1'!Уч7)</f>
        <v/>
      </c>
      <c r="K40" s="66" t="str">
        <f t="shared" si="0"/>
        <v>-</v>
      </c>
      <c r="L40" s="121" t="str">
        <f>IF('F1'!Уч4="","",'F1'!Уч4)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IF('F1'!Уч1="","",'F1'!Уч1)</f>
        <v/>
      </c>
      <c r="K41" s="53" t="str">
        <f t="shared" si="0"/>
        <v>-</v>
      </c>
      <c r="L41" s="124" t="str">
        <f>IF('F1'!Уч5="","",'F1'!Уч5)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IF('F1'!Уч2="","",'F1'!Уч2)</f>
        <v/>
      </c>
      <c r="K42" s="58" t="str">
        <f t="shared" si="0"/>
        <v>-</v>
      </c>
      <c r="L42" s="133" t="str">
        <f>IF('F1'!Уч8="","",'F1'!Уч8)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IF('F1'!Уч4="","",'F1'!Уч4)</f>
        <v/>
      </c>
      <c r="K43" s="62" t="str">
        <f t="shared" si="0"/>
        <v>-</v>
      </c>
      <c r="L43" s="136" t="str">
        <f>IF('F1'!Уч6="","",'F1'!Уч6)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IF('F1'!Уч3="","",'F1'!Уч3)</f>
        <v/>
      </c>
      <c r="K44" s="66" t="str">
        <f t="shared" si="0"/>
        <v>-</v>
      </c>
      <c r="L44" s="121" t="str">
        <f>IF('F1'!Уч7="","",'F1'!Уч7)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IF('F1'!Уч8="","",'F1'!Уч8)</f>
        <v/>
      </c>
      <c r="K45" s="53" t="str">
        <f t="shared" si="0"/>
        <v>-</v>
      </c>
      <c r="L45" s="124" t="str">
        <f>IF('F1'!Уч1="","",'F1'!Уч1)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IF('F1'!Уч5="","",'F1'!Уч5)</f>
        <v/>
      </c>
      <c r="K46" s="58" t="str">
        <f t="shared" si="0"/>
        <v>-</v>
      </c>
      <c r="L46" s="133" t="str">
        <f>IF('F1'!Уч4="","",'F1'!Уч4)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IF('F1'!Уч7="","",'F1'!Уч7)</f>
        <v/>
      </c>
      <c r="K47" s="62" t="str">
        <f t="shared" si="0"/>
        <v>-</v>
      </c>
      <c r="L47" s="136" t="str">
        <f>IF('F1'!Уч2="","",'F1'!Уч2)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IF('F1'!Уч6="","",'F1'!Уч6)</f>
        <v/>
      </c>
      <c r="K48" s="66" t="str">
        <f t="shared" si="0"/>
        <v>-</v>
      </c>
      <c r="L48" s="121" t="str">
        <f>IF('F1'!Уч3="","",'F1'!Уч3)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IF('F1'!Уч1="","",'F1'!Уч1)</f>
        <v/>
      </c>
      <c r="K49" s="53" t="str">
        <f t="shared" si="0"/>
        <v>-</v>
      </c>
      <c r="L49" s="124" t="str">
        <f>IF('F1'!Уч3="","",'F1'!Уч3)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IF('F1'!Уч2="","",'F1'!Уч2)</f>
        <v/>
      </c>
      <c r="K50" s="58" t="str">
        <f t="shared" si="0"/>
        <v>-</v>
      </c>
      <c r="L50" s="133" t="str">
        <f>IF('F1'!Уч4="","",'F1'!Уч4)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IF('F1'!Уч5="","",'F1'!Уч5)</f>
        <v/>
      </c>
      <c r="K51" s="62" t="str">
        <f t="shared" si="0"/>
        <v>-</v>
      </c>
      <c r="L51" s="136" t="str">
        <f>IF('F1'!Уч7="","",'F1'!Уч7)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IF('F1'!Уч6="","",'F1'!Уч6)</f>
        <v/>
      </c>
      <c r="K52" s="66" t="str">
        <f t="shared" si="0"/>
        <v>-</v>
      </c>
      <c r="L52" s="121" t="str">
        <f>IF('F1'!Уч8="","",'F1'!Уч8)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IF('F1'!Уч4="","",'F1'!Уч4)</f>
        <v/>
      </c>
      <c r="K53" s="53" t="str">
        <f t="shared" si="0"/>
        <v>-</v>
      </c>
      <c r="L53" s="124" t="str">
        <f>IF('F1'!Уч1="","",'F1'!Уч1)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IF('F1'!Уч3="","",'F1'!Уч3)</f>
        <v/>
      </c>
      <c r="K54" s="58" t="str">
        <f t="shared" si="0"/>
        <v>-</v>
      </c>
      <c r="L54" s="133" t="str">
        <f>IF('F1'!Уч2="","",'F1'!Уч2)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IF('F1'!Уч7="","",'F1'!Уч7)</f>
        <v/>
      </c>
      <c r="K55" s="62" t="str">
        <f t="shared" si="0"/>
        <v>-</v>
      </c>
      <c r="L55" s="136" t="str">
        <f>IF('F1'!Уч6="","",'F1'!Уч6)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IF('F1'!Уч8="","",'F1'!Уч8)</f>
        <v/>
      </c>
      <c r="K56" s="66" t="str">
        <f t="shared" si="0"/>
        <v>-</v>
      </c>
      <c r="L56" s="121" t="str">
        <f>IF('F1'!Уч5="","",'F1'!Уч5)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IF('F1'!Уч1="","",'F1'!Уч1)</f>
        <v/>
      </c>
      <c r="K57" s="53" t="str">
        <f t="shared" si="0"/>
        <v>-</v>
      </c>
      <c r="L57" s="124" t="str">
        <f>IF('F1'!Уч2="","",'F1'!Уч2)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IF('F1'!Уч3="","",'F1'!Уч3)</f>
        <v/>
      </c>
      <c r="K58" s="58" t="str">
        <f t="shared" si="0"/>
        <v>-</v>
      </c>
      <c r="L58" s="133" t="str">
        <f>IF('F1'!Уч4="","",'F1'!Уч4)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IF('F1'!Уч5="","",'F1'!Уч5)</f>
        <v/>
      </c>
      <c r="K59" s="62" t="str">
        <f t="shared" si="0"/>
        <v>-</v>
      </c>
      <c r="L59" s="136" t="str">
        <f>IF('F1'!Уч6="","",'F1'!Уч6)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IF('F1'!Уч7="","",'F1'!Уч7)</f>
        <v/>
      </c>
      <c r="K60" s="66" t="str">
        <f t="shared" si="0"/>
        <v>-</v>
      </c>
      <c r="L60" s="121" t="str">
        <f>IF('F1'!Уч8="","",'F1'!Уч8)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67" priority="5">
      <formula>$S$35="сыграна"</formula>
    </cfRule>
  </conditionalFormatting>
  <conditionalFormatting sqref="I36:Q36">
    <cfRule type="expression" dxfId="166" priority="6">
      <formula>$S$36="сыграна"</formula>
    </cfRule>
  </conditionalFormatting>
  <conditionalFormatting sqref="I37:Q37">
    <cfRule type="expression" dxfId="165" priority="7">
      <formula>$S$37="сыграна"</formula>
    </cfRule>
  </conditionalFormatting>
  <conditionalFormatting sqref="I38:Q38">
    <cfRule type="expression" dxfId="164" priority="8">
      <formula>$S$38="сыграна"</formula>
    </cfRule>
  </conditionalFormatting>
  <conditionalFormatting sqref="I39:Q39">
    <cfRule type="expression" dxfId="163" priority="9">
      <formula>$S$39="сыграна"</formula>
    </cfRule>
  </conditionalFormatting>
  <conditionalFormatting sqref="I40:Q40">
    <cfRule type="expression" dxfId="162" priority="10">
      <formula>$S$40="сыграна"</formula>
    </cfRule>
  </conditionalFormatting>
  <conditionalFormatting sqref="I41:Q41">
    <cfRule type="expression" dxfId="161" priority="11">
      <formula>$S$41="сыграна"</formula>
    </cfRule>
  </conditionalFormatting>
  <conditionalFormatting sqref="I42:Q42">
    <cfRule type="expression" dxfId="160" priority="12">
      <formula>$S$42="сыграна"</formula>
    </cfRule>
  </conditionalFormatting>
  <conditionalFormatting sqref="I43:Q43">
    <cfRule type="expression" dxfId="159" priority="13">
      <formula>$S$43="сыграна"</formula>
    </cfRule>
  </conditionalFormatting>
  <conditionalFormatting sqref="I46:Q46">
    <cfRule type="expression" dxfId="158" priority="16">
      <formula>$S$46="сыграна"</formula>
    </cfRule>
  </conditionalFormatting>
  <conditionalFormatting sqref="I47:Q47">
    <cfRule type="expression" dxfId="157" priority="17">
      <formula>$S$47="сыграна"</formula>
    </cfRule>
  </conditionalFormatting>
  <conditionalFormatting sqref="I48:Q48">
    <cfRule type="expression" dxfId="156" priority="18">
      <formula>$S$48="сыграна"</formula>
    </cfRule>
  </conditionalFormatting>
  <conditionalFormatting sqref="I49:Q49">
    <cfRule type="expression" dxfId="155" priority="19">
      <formula>$S$49="сыграна"</formula>
    </cfRule>
  </conditionalFormatting>
  <conditionalFormatting sqref="I50:Q50">
    <cfRule type="expression" dxfId="154" priority="20">
      <formula>$S$50="сыграна"</formula>
    </cfRule>
  </conditionalFormatting>
  <conditionalFormatting sqref="I51:Q51">
    <cfRule type="expression" dxfId="153" priority="21">
      <formula>$S$51="сыграна"</formula>
    </cfRule>
  </conditionalFormatting>
  <conditionalFormatting sqref="I52:Q52">
    <cfRule type="expression" dxfId="152" priority="22">
      <formula>$S$52="сыграна"</formula>
    </cfRule>
  </conditionalFormatting>
  <conditionalFormatting sqref="I53:Q53">
    <cfRule type="expression" dxfId="151" priority="23">
      <formula>$S$53="сыграна"</formula>
    </cfRule>
  </conditionalFormatting>
  <conditionalFormatting sqref="I54:Q54">
    <cfRule type="expression" dxfId="150" priority="24">
      <formula>$S$54="сыграна"</formula>
    </cfRule>
  </conditionalFormatting>
  <conditionalFormatting sqref="I55:Q55">
    <cfRule type="expression" dxfId="149" priority="25">
      <formula>$S$55="сыграна"</formula>
    </cfRule>
  </conditionalFormatting>
  <conditionalFormatting sqref="I33:R33 P10:P12 L22:L24">
    <cfRule type="expression" dxfId="148" priority="30">
      <formula>$S$33="встреча играется"</formula>
    </cfRule>
  </conditionalFormatting>
  <conditionalFormatting sqref="I33:R33">
    <cfRule type="expression" dxfId="147" priority="3">
      <formula>$S$33="сыграна"</formula>
    </cfRule>
  </conditionalFormatting>
  <conditionalFormatting sqref="I34:R34 O13:O15 M19:M21">
    <cfRule type="expression" dxfId="146" priority="31">
      <formula>$S$34="встреча играется"</formula>
    </cfRule>
  </conditionalFormatting>
  <conditionalFormatting sqref="I34:R34">
    <cfRule type="expression" dxfId="145" priority="4">
      <formula>$S$34="сыграна"</formula>
    </cfRule>
  </conditionalFormatting>
  <conditionalFormatting sqref="I35:R35 Q7:Q9 K25:K27">
    <cfRule type="expression" dxfId="144" priority="32">
      <formula>$S$35="встреча играется"</formula>
    </cfRule>
  </conditionalFormatting>
  <conditionalFormatting sqref="I36:R36 R16:R18 N28:N30">
    <cfRule type="expression" dxfId="143" priority="33">
      <formula>$S$36="встреча играется"</formula>
    </cfRule>
  </conditionalFormatting>
  <conditionalFormatting sqref="I37:R37 O10:O12 L19:L21">
    <cfRule type="expression" dxfId="142" priority="34">
      <formula>$S$37="встреча играется"</formula>
    </cfRule>
  </conditionalFormatting>
  <conditionalFormatting sqref="I38:R38 P7:P9 K22:K24">
    <cfRule type="expression" dxfId="141" priority="35">
      <formula>$S$38="встреча играется"</formula>
    </cfRule>
  </conditionalFormatting>
  <conditionalFormatting sqref="I39:R39 R13:R15 M28:M30">
    <cfRule type="expression" dxfId="140" priority="36">
      <formula>$S$39="встреча играется"</formula>
    </cfRule>
  </conditionalFormatting>
  <conditionalFormatting sqref="I40:R40 Q16:Q18 N25:N27">
    <cfRule type="expression" dxfId="139" priority="37">
      <formula>$S$40="встреча играется"</formula>
    </cfRule>
  </conditionalFormatting>
  <conditionalFormatting sqref="I41:R41 O7:O9 K19:K21">
    <cfRule type="expression" dxfId="138" priority="38">
      <formula>$S$41="встреча играется"</formula>
    </cfRule>
  </conditionalFormatting>
  <conditionalFormatting sqref="I42:R42 R10:R12 L28:L30">
    <cfRule type="expression" dxfId="137" priority="39">
      <formula>$S$42="встреча играется"</formula>
    </cfRule>
  </conditionalFormatting>
  <conditionalFormatting sqref="I43:R43 P16:P18 N22:N24">
    <cfRule type="expression" dxfId="136" priority="40">
      <formula>$S$43="встреча играется"</formula>
    </cfRule>
  </conditionalFormatting>
  <conditionalFormatting sqref="I44:R44 Q13:Q15 M25:M27">
    <cfRule type="expression" dxfId="135" priority="41">
      <formula>$S$44="встреча играется"</formula>
    </cfRule>
  </conditionalFormatting>
  <conditionalFormatting sqref="I44:R44">
    <cfRule type="expression" dxfId="134" priority="14">
      <formula>$S$44="сыграна"</formula>
    </cfRule>
  </conditionalFormatting>
  <conditionalFormatting sqref="I45:R45 R7:R9 K28:K30">
    <cfRule type="expression" dxfId="133" priority="42">
      <formula>$S$45="встреча играется"</formula>
    </cfRule>
  </conditionalFormatting>
  <conditionalFormatting sqref="I45:R45">
    <cfRule type="expression" dxfId="132" priority="15">
      <formula>$S$45="сыграна"</formula>
    </cfRule>
  </conditionalFormatting>
  <conditionalFormatting sqref="I46:R46 O16:O18 N19:N21">
    <cfRule type="expression" dxfId="131" priority="43">
      <formula>$S$46="встреча играется"</formula>
    </cfRule>
  </conditionalFormatting>
  <conditionalFormatting sqref="I47:R47 Q10:Q12 L25:L27">
    <cfRule type="expression" dxfId="130" priority="44">
      <formula>$S$47="встреча играется"</formula>
    </cfRule>
  </conditionalFormatting>
  <conditionalFormatting sqref="I48:R48 P13:P15 M22:M24">
    <cfRule type="expression" dxfId="129" priority="45">
      <formula>$S$48="встреча играется"</formula>
    </cfRule>
  </conditionalFormatting>
  <conditionalFormatting sqref="I49:R49 M7:M9 K13:K15">
    <cfRule type="expression" dxfId="128" priority="46">
      <formula>$S$49="встреча играется"</formula>
    </cfRule>
  </conditionalFormatting>
  <conditionalFormatting sqref="I50:R50 N10:N12 L16:L18">
    <cfRule type="expression" dxfId="127" priority="47">
      <formula>$S$50="встреча играется"</formula>
    </cfRule>
  </conditionalFormatting>
  <conditionalFormatting sqref="I51:R51 Q19:Q21 O25:O27">
    <cfRule type="expression" dxfId="126" priority="48">
      <formula>$S$51="встреча играется"</formula>
    </cfRule>
  </conditionalFormatting>
  <conditionalFormatting sqref="I52:R52 R22:R24 P28:P30">
    <cfRule type="expression" dxfId="125" priority="49">
      <formula>$S$52="встреча играется"</formula>
    </cfRule>
  </conditionalFormatting>
  <conditionalFormatting sqref="I53:R53 N7:N9 K16:K18">
    <cfRule type="expression" dxfId="124" priority="50">
      <formula>$S$53="встреча играется"</formula>
    </cfRule>
  </conditionalFormatting>
  <conditionalFormatting sqref="I54:R54 M10:M12 L13:L15">
    <cfRule type="expression" dxfId="123" priority="51">
      <formula>$S$54="встреча играется"</formula>
    </cfRule>
  </conditionalFormatting>
  <conditionalFormatting sqref="I55:R55 Q22:Q24 P25:P27">
    <cfRule type="expression" dxfId="122" priority="26">
      <formula>$S$55="встреча играется"</formula>
    </cfRule>
  </conditionalFormatting>
  <conditionalFormatting sqref="I56:R56 R19:R21 O28:O30">
    <cfRule type="expression" dxfId="121" priority="52">
      <formula>$S$56="встреча играется"</formula>
    </cfRule>
  </conditionalFormatting>
  <conditionalFormatting sqref="I56:R56">
    <cfRule type="expression" dxfId="120" priority="2">
      <formula>$S$56="сыграна"</formula>
    </cfRule>
  </conditionalFormatting>
  <conditionalFormatting sqref="I57:R57 L7:L9 K10:K12">
    <cfRule type="expression" dxfId="119" priority="53">
      <formula>$S$57="встреча играется"</formula>
    </cfRule>
  </conditionalFormatting>
  <conditionalFormatting sqref="I57:R57">
    <cfRule type="expression" dxfId="118" priority="1">
      <formula>$S$57="сыграна"</formula>
    </cfRule>
  </conditionalFormatting>
  <conditionalFormatting sqref="I58:R58 N13:N15 M16:M18">
    <cfRule type="expression" dxfId="117" priority="54">
      <formula>$S$58="встреча играется"</formula>
    </cfRule>
  </conditionalFormatting>
  <conditionalFormatting sqref="I58:R58">
    <cfRule type="expression" dxfId="116" priority="27">
      <formula>$S$58="сыграна"</formula>
    </cfRule>
  </conditionalFormatting>
  <conditionalFormatting sqref="I59:R59 P19:P21 O22:O24">
    <cfRule type="expression" dxfId="115" priority="55">
      <formula>$S$59="встреча играется"</formula>
    </cfRule>
  </conditionalFormatting>
  <conditionalFormatting sqref="I59:R59">
    <cfRule type="expression" dxfId="114" priority="28">
      <formula>$S$59="сыграна"</formula>
    </cfRule>
  </conditionalFormatting>
  <conditionalFormatting sqref="I60:R60 R25:R27 Q28:Q30">
    <cfRule type="expression" dxfId="113" priority="56">
      <formula>$S$60="встреча играется"</formula>
    </cfRule>
  </conditionalFormatting>
  <conditionalFormatting sqref="I60:R60">
    <cfRule type="expression" dxfId="112" priority="29">
      <formula>$S$60="сыграна"</formula>
    </cfRule>
  </conditionalFormatting>
  <dataValidations count="1">
    <dataValidation type="list" allowBlank="1" sqref="P33:P60" xr:uid="{00000000-0002-0000-3A00-000000000000}">
      <formula1>'F1'!Список_счета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IF('F2'!Уч2="","",'F2'!Уч2)</f>
        <v/>
      </c>
      <c r="K33" s="53" t="str">
        <f t="shared" ref="K33:K60" si="0">"-"</f>
        <v>-</v>
      </c>
      <c r="L33" s="124" t="str">
        <f>IF('F2'!Уч6="","",'F2'!Уч6)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IF('F2'!Уч3="","",'F2'!Уч3)</f>
        <v/>
      </c>
      <c r="K34" s="58" t="str">
        <f t="shared" si="0"/>
        <v>-</v>
      </c>
      <c r="L34" s="133" t="str">
        <f>IF('F2'!Уч5="","",'F2'!Уч5)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IF('F2'!Уч1="","",'F2'!Уч1)</f>
        <v/>
      </c>
      <c r="K35" s="62" t="str">
        <f t="shared" si="0"/>
        <v>-</v>
      </c>
      <c r="L35" s="136" t="str">
        <f>IF('F2'!Уч7="","",'F2'!Уч7)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IF('F2'!Уч4="","",'F2'!Уч4)</f>
        <v/>
      </c>
      <c r="K36" s="66" t="str">
        <f t="shared" si="0"/>
        <v>-</v>
      </c>
      <c r="L36" s="121" t="str">
        <f>IF('F2'!Уч8="","",'F2'!Уч8)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IF('F2'!Уч5="","",'F2'!Уч5)</f>
        <v/>
      </c>
      <c r="K37" s="53" t="str">
        <f t="shared" si="0"/>
        <v>-</v>
      </c>
      <c r="L37" s="124" t="str">
        <f>IF('F2'!Уч2="","",'F2'!Уч2)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IF('F2'!Уч6="","",'F2'!Уч6)</f>
        <v/>
      </c>
      <c r="K38" s="58" t="str">
        <f t="shared" si="0"/>
        <v>-</v>
      </c>
      <c r="L38" s="133" t="str">
        <f>IF('F2'!Уч1="","",'F2'!Уч1)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IF('F2'!Уч8="","",'F2'!Уч8)</f>
        <v/>
      </c>
      <c r="K39" s="62" t="str">
        <f t="shared" si="0"/>
        <v>-</v>
      </c>
      <c r="L39" s="136" t="str">
        <f>IF('F2'!Уч3="","",'F2'!Уч3)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IF('F2'!Уч7="","",'F2'!Уч7)</f>
        <v/>
      </c>
      <c r="K40" s="66" t="str">
        <f t="shared" si="0"/>
        <v>-</v>
      </c>
      <c r="L40" s="121" t="str">
        <f>IF('F2'!Уч4="","",'F2'!Уч4)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IF('F2'!Уч1="","",'F2'!Уч1)</f>
        <v/>
      </c>
      <c r="K41" s="53" t="str">
        <f t="shared" si="0"/>
        <v>-</v>
      </c>
      <c r="L41" s="124" t="str">
        <f>IF('F2'!Уч5="","",'F2'!Уч5)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IF('F2'!Уч2="","",'F2'!Уч2)</f>
        <v/>
      </c>
      <c r="K42" s="58" t="str">
        <f t="shared" si="0"/>
        <v>-</v>
      </c>
      <c r="L42" s="133" t="str">
        <f>IF('F2'!Уч8="","",'F2'!Уч8)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IF('F2'!Уч4="","",'F2'!Уч4)</f>
        <v/>
      </c>
      <c r="K43" s="62" t="str">
        <f t="shared" si="0"/>
        <v>-</v>
      </c>
      <c r="L43" s="136" t="str">
        <f>IF('F2'!Уч6="","",'F2'!Уч6)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IF('F2'!Уч3="","",'F2'!Уч3)</f>
        <v/>
      </c>
      <c r="K44" s="66" t="str">
        <f t="shared" si="0"/>
        <v>-</v>
      </c>
      <c r="L44" s="121" t="str">
        <f>IF('F2'!Уч7="","",'F2'!Уч7)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IF('F2'!Уч8="","",'F2'!Уч8)</f>
        <v/>
      </c>
      <c r="K45" s="53" t="str">
        <f t="shared" si="0"/>
        <v>-</v>
      </c>
      <c r="L45" s="124" t="str">
        <f>IF('F2'!Уч1="","",'F2'!Уч1)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IF('F2'!Уч5="","",'F2'!Уч5)</f>
        <v/>
      </c>
      <c r="K46" s="58" t="str">
        <f t="shared" si="0"/>
        <v>-</v>
      </c>
      <c r="L46" s="133" t="str">
        <f>IF('F2'!Уч4="","",'F2'!Уч4)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IF('F2'!Уч7="","",'F2'!Уч7)</f>
        <v/>
      </c>
      <c r="K47" s="62" t="str">
        <f t="shared" si="0"/>
        <v>-</v>
      </c>
      <c r="L47" s="136" t="str">
        <f>IF('F2'!Уч2="","",'F2'!Уч2)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IF('F2'!Уч6="","",'F2'!Уч6)</f>
        <v/>
      </c>
      <c r="K48" s="66" t="str">
        <f t="shared" si="0"/>
        <v>-</v>
      </c>
      <c r="L48" s="121" t="str">
        <f>IF('F2'!Уч3="","",'F2'!Уч3)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IF('F2'!Уч1="","",'F2'!Уч1)</f>
        <v/>
      </c>
      <c r="K49" s="53" t="str">
        <f t="shared" si="0"/>
        <v>-</v>
      </c>
      <c r="L49" s="124" t="str">
        <f>IF('F2'!Уч3="","",'F2'!Уч3)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IF('F2'!Уч2="","",'F2'!Уч2)</f>
        <v/>
      </c>
      <c r="K50" s="58" t="str">
        <f t="shared" si="0"/>
        <v>-</v>
      </c>
      <c r="L50" s="133" t="str">
        <f>IF('F2'!Уч4="","",'F2'!Уч4)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IF('F2'!Уч5="","",'F2'!Уч5)</f>
        <v/>
      </c>
      <c r="K51" s="62" t="str">
        <f t="shared" si="0"/>
        <v>-</v>
      </c>
      <c r="L51" s="136" t="str">
        <f>IF('F2'!Уч7="","",'F2'!Уч7)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IF('F2'!Уч6="","",'F2'!Уч6)</f>
        <v/>
      </c>
      <c r="K52" s="66" t="str">
        <f t="shared" si="0"/>
        <v>-</v>
      </c>
      <c r="L52" s="121" t="str">
        <f>IF('F2'!Уч8="","",'F2'!Уч8)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IF('F2'!Уч4="","",'F2'!Уч4)</f>
        <v/>
      </c>
      <c r="K53" s="53" t="str">
        <f t="shared" si="0"/>
        <v>-</v>
      </c>
      <c r="L53" s="124" t="str">
        <f>IF('F2'!Уч1="","",'F2'!Уч1)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IF('F2'!Уч3="","",'F2'!Уч3)</f>
        <v/>
      </c>
      <c r="K54" s="58" t="str">
        <f t="shared" si="0"/>
        <v>-</v>
      </c>
      <c r="L54" s="133" t="str">
        <f>IF('F2'!Уч2="","",'F2'!Уч2)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IF('F2'!Уч7="","",'F2'!Уч7)</f>
        <v/>
      </c>
      <c r="K55" s="62" t="str">
        <f t="shared" si="0"/>
        <v>-</v>
      </c>
      <c r="L55" s="136" t="str">
        <f>IF('F2'!Уч6="","",'F2'!Уч6)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IF('F2'!Уч8="","",'F2'!Уч8)</f>
        <v/>
      </c>
      <c r="K56" s="66" t="str">
        <f t="shared" si="0"/>
        <v>-</v>
      </c>
      <c r="L56" s="121" t="str">
        <f>IF('F2'!Уч5="","",'F2'!Уч5)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IF('F2'!Уч1="","",'F2'!Уч1)</f>
        <v/>
      </c>
      <c r="K57" s="53" t="str">
        <f t="shared" si="0"/>
        <v>-</v>
      </c>
      <c r="L57" s="124" t="str">
        <f>IF('F2'!Уч2="","",'F2'!Уч2)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IF('F2'!Уч3="","",'F2'!Уч3)</f>
        <v/>
      </c>
      <c r="K58" s="58" t="str">
        <f t="shared" si="0"/>
        <v>-</v>
      </c>
      <c r="L58" s="133" t="str">
        <f>IF('F2'!Уч4="","",'F2'!Уч4)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IF('F2'!Уч5="","",'F2'!Уч5)</f>
        <v/>
      </c>
      <c r="K59" s="62" t="str">
        <f t="shared" si="0"/>
        <v>-</v>
      </c>
      <c r="L59" s="136" t="str">
        <f>IF('F2'!Уч6="","",'F2'!Уч6)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IF('F2'!Уч7="","",'F2'!Уч7)</f>
        <v/>
      </c>
      <c r="K60" s="66" t="str">
        <f t="shared" si="0"/>
        <v>-</v>
      </c>
      <c r="L60" s="121" t="str">
        <f>IF('F2'!Уч8="","",'F2'!Уч8)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111" priority="5">
      <formula>$S$35="сыграна"</formula>
    </cfRule>
  </conditionalFormatting>
  <conditionalFormatting sqref="I36:Q36">
    <cfRule type="expression" dxfId="110" priority="6">
      <formula>$S$36="сыграна"</formula>
    </cfRule>
  </conditionalFormatting>
  <conditionalFormatting sqref="I37:Q37">
    <cfRule type="expression" dxfId="109" priority="7">
      <formula>$S$37="сыграна"</formula>
    </cfRule>
  </conditionalFormatting>
  <conditionalFormatting sqref="I38:Q38">
    <cfRule type="expression" dxfId="108" priority="8">
      <formula>$S$38="сыграна"</formula>
    </cfRule>
  </conditionalFormatting>
  <conditionalFormatting sqref="I39:Q39">
    <cfRule type="expression" dxfId="107" priority="9">
      <formula>$S$39="сыграна"</formula>
    </cfRule>
  </conditionalFormatting>
  <conditionalFormatting sqref="I40:Q40">
    <cfRule type="expression" dxfId="106" priority="10">
      <formula>$S$40="сыграна"</formula>
    </cfRule>
  </conditionalFormatting>
  <conditionalFormatting sqref="I41:Q41">
    <cfRule type="expression" dxfId="105" priority="11">
      <formula>$S$41="сыграна"</formula>
    </cfRule>
  </conditionalFormatting>
  <conditionalFormatting sqref="I42:Q42">
    <cfRule type="expression" dxfId="104" priority="12">
      <formula>$S$42="сыграна"</formula>
    </cfRule>
  </conditionalFormatting>
  <conditionalFormatting sqref="I43:Q43">
    <cfRule type="expression" dxfId="103" priority="13">
      <formula>$S$43="сыграна"</formula>
    </cfRule>
  </conditionalFormatting>
  <conditionalFormatting sqref="I46:Q46">
    <cfRule type="expression" dxfId="102" priority="16">
      <formula>$S$46="сыграна"</formula>
    </cfRule>
  </conditionalFormatting>
  <conditionalFormatting sqref="I47:Q47">
    <cfRule type="expression" dxfId="101" priority="17">
      <formula>$S$47="сыграна"</formula>
    </cfRule>
  </conditionalFormatting>
  <conditionalFormatting sqref="I48:Q48">
    <cfRule type="expression" dxfId="100" priority="18">
      <formula>$S$48="сыграна"</formula>
    </cfRule>
  </conditionalFormatting>
  <conditionalFormatting sqref="I49:Q49">
    <cfRule type="expression" dxfId="99" priority="19">
      <formula>$S$49="сыграна"</formula>
    </cfRule>
  </conditionalFormatting>
  <conditionalFormatting sqref="I50:Q50">
    <cfRule type="expression" dxfId="98" priority="20">
      <formula>$S$50="сыграна"</formula>
    </cfRule>
  </conditionalFormatting>
  <conditionalFormatting sqref="I51:Q51">
    <cfRule type="expression" dxfId="97" priority="21">
      <formula>$S$51="сыграна"</formula>
    </cfRule>
  </conditionalFormatting>
  <conditionalFormatting sqref="I52:Q52">
    <cfRule type="expression" dxfId="96" priority="22">
      <formula>$S$52="сыграна"</formula>
    </cfRule>
  </conditionalFormatting>
  <conditionalFormatting sqref="I53:Q53">
    <cfRule type="expression" dxfId="95" priority="23">
      <formula>$S$53="сыграна"</formula>
    </cfRule>
  </conditionalFormatting>
  <conditionalFormatting sqref="I54:Q54">
    <cfRule type="expression" dxfId="94" priority="24">
      <formula>$S$54="сыграна"</formula>
    </cfRule>
  </conditionalFormatting>
  <conditionalFormatting sqref="I55:Q55">
    <cfRule type="expression" dxfId="93" priority="25">
      <formula>$S$55="сыграна"</formula>
    </cfRule>
  </conditionalFormatting>
  <conditionalFormatting sqref="I33:R33 P10:P12 L22:L24">
    <cfRule type="expression" dxfId="92" priority="30">
      <formula>$S$33="встреча играется"</formula>
    </cfRule>
  </conditionalFormatting>
  <conditionalFormatting sqref="I33:R33">
    <cfRule type="expression" dxfId="91" priority="3">
      <formula>$S$33="сыграна"</formula>
    </cfRule>
  </conditionalFormatting>
  <conditionalFormatting sqref="I34:R34 O13:O15 M19:M21">
    <cfRule type="expression" dxfId="90" priority="31">
      <formula>$S$34="встреча играется"</formula>
    </cfRule>
  </conditionalFormatting>
  <conditionalFormatting sqref="I34:R34">
    <cfRule type="expression" dxfId="89" priority="4">
      <formula>$S$34="сыграна"</formula>
    </cfRule>
  </conditionalFormatting>
  <conditionalFormatting sqref="I35:R35 Q7:Q9 K25:K27">
    <cfRule type="expression" dxfId="88" priority="32">
      <formula>$S$35="встреча играется"</formula>
    </cfRule>
  </conditionalFormatting>
  <conditionalFormatting sqref="I36:R36 R16:R18 N28:N30">
    <cfRule type="expression" dxfId="87" priority="33">
      <formula>$S$36="встреча играется"</formula>
    </cfRule>
  </conditionalFormatting>
  <conditionalFormatting sqref="I37:R37 O10:O12 L19:L21">
    <cfRule type="expression" dxfId="86" priority="34">
      <formula>$S$37="встреча играется"</formula>
    </cfRule>
  </conditionalFormatting>
  <conditionalFormatting sqref="I38:R38 P7:P9 K22:K24">
    <cfRule type="expression" dxfId="85" priority="35">
      <formula>$S$38="встреча играется"</formula>
    </cfRule>
  </conditionalFormatting>
  <conditionalFormatting sqref="I39:R39 R13:R15 M28:M30">
    <cfRule type="expression" dxfId="84" priority="36">
      <formula>$S$39="встреча играется"</formula>
    </cfRule>
  </conditionalFormatting>
  <conditionalFormatting sqref="I40:R40 Q16:Q18 N25:N27">
    <cfRule type="expression" dxfId="83" priority="37">
      <formula>$S$40="встреча играется"</formula>
    </cfRule>
  </conditionalFormatting>
  <conditionalFormatting sqref="I41:R41 O7:O9 K19:K21">
    <cfRule type="expression" dxfId="82" priority="38">
      <formula>$S$41="встреча играется"</formula>
    </cfRule>
  </conditionalFormatting>
  <conditionalFormatting sqref="I42:R42 R10:R12 L28:L30">
    <cfRule type="expression" dxfId="81" priority="39">
      <formula>$S$42="встреча играется"</formula>
    </cfRule>
  </conditionalFormatting>
  <conditionalFormatting sqref="I43:R43 P16:P18 N22:N24">
    <cfRule type="expression" dxfId="80" priority="40">
      <formula>$S$43="встреча играется"</formula>
    </cfRule>
  </conditionalFormatting>
  <conditionalFormatting sqref="I44:R44 Q13:Q15 M25:M27">
    <cfRule type="expression" dxfId="79" priority="41">
      <formula>$S$44="встреча играется"</formula>
    </cfRule>
  </conditionalFormatting>
  <conditionalFormatting sqref="I44:R44">
    <cfRule type="expression" dxfId="78" priority="14">
      <formula>$S$44="сыграна"</formula>
    </cfRule>
  </conditionalFormatting>
  <conditionalFormatting sqref="I45:R45 R7:R9 K28:K30">
    <cfRule type="expression" dxfId="77" priority="42">
      <formula>$S$45="встреча играется"</formula>
    </cfRule>
  </conditionalFormatting>
  <conditionalFormatting sqref="I45:R45">
    <cfRule type="expression" dxfId="76" priority="15">
      <formula>$S$45="сыграна"</formula>
    </cfRule>
  </conditionalFormatting>
  <conditionalFormatting sqref="I46:R46 O16:O18 N19:N21">
    <cfRule type="expression" dxfId="75" priority="43">
      <formula>$S$46="встреча играется"</formula>
    </cfRule>
  </conditionalFormatting>
  <conditionalFormatting sqref="I47:R47 Q10:Q12 L25:L27">
    <cfRule type="expression" dxfId="74" priority="44">
      <formula>$S$47="встреча играется"</formula>
    </cfRule>
  </conditionalFormatting>
  <conditionalFormatting sqref="I48:R48 P13:P15 M22:M24">
    <cfRule type="expression" dxfId="73" priority="45">
      <formula>$S$48="встреча играется"</formula>
    </cfRule>
  </conditionalFormatting>
  <conditionalFormatting sqref="I49:R49 M7:M9 K13:K15">
    <cfRule type="expression" dxfId="72" priority="46">
      <formula>$S$49="встреча играется"</formula>
    </cfRule>
  </conditionalFormatting>
  <conditionalFormatting sqref="I50:R50 N10:N12 L16:L18">
    <cfRule type="expression" dxfId="71" priority="47">
      <formula>$S$50="встреча играется"</formula>
    </cfRule>
  </conditionalFormatting>
  <conditionalFormatting sqref="I51:R51 Q19:Q21 O25:O27">
    <cfRule type="expression" dxfId="70" priority="48">
      <formula>$S$51="встреча играется"</formula>
    </cfRule>
  </conditionalFormatting>
  <conditionalFormatting sqref="I52:R52 R22:R24 P28:P30">
    <cfRule type="expression" dxfId="69" priority="49">
      <formula>$S$52="встреча играется"</formula>
    </cfRule>
  </conditionalFormatting>
  <conditionalFormatting sqref="I53:R53 N7:N9 K16:K18">
    <cfRule type="expression" dxfId="68" priority="50">
      <formula>$S$53="встреча играется"</formula>
    </cfRule>
  </conditionalFormatting>
  <conditionalFormatting sqref="I54:R54 M10:M12 L13:L15">
    <cfRule type="expression" dxfId="67" priority="51">
      <formula>$S$54="встреча играется"</formula>
    </cfRule>
  </conditionalFormatting>
  <conditionalFormatting sqref="I55:R55 Q22:Q24 P25:P27">
    <cfRule type="expression" dxfId="66" priority="26">
      <formula>$S$55="встреча играется"</formula>
    </cfRule>
  </conditionalFormatting>
  <conditionalFormatting sqref="I56:R56 R19:R21 O28:O30">
    <cfRule type="expression" dxfId="65" priority="52">
      <formula>$S$56="встреча играется"</formula>
    </cfRule>
  </conditionalFormatting>
  <conditionalFormatting sqref="I56:R56">
    <cfRule type="expression" dxfId="64" priority="2">
      <formula>$S$56="сыграна"</formula>
    </cfRule>
  </conditionalFormatting>
  <conditionalFormatting sqref="I57:R57 L7:L9 K10:K12">
    <cfRule type="expression" dxfId="63" priority="53">
      <formula>$S$57="встреча играется"</formula>
    </cfRule>
  </conditionalFormatting>
  <conditionalFormatting sqref="I57:R57">
    <cfRule type="expression" dxfId="62" priority="1">
      <formula>$S$57="сыграна"</formula>
    </cfRule>
  </conditionalFormatting>
  <conditionalFormatting sqref="I58:R58 N13:N15 M16:M18">
    <cfRule type="expression" dxfId="61" priority="54">
      <formula>$S$58="встреча играется"</formula>
    </cfRule>
  </conditionalFormatting>
  <conditionalFormatting sqref="I58:R58">
    <cfRule type="expression" dxfId="60" priority="27">
      <formula>$S$58="сыграна"</formula>
    </cfRule>
  </conditionalFormatting>
  <conditionalFormatting sqref="I59:R59 P19:P21 O22:O24">
    <cfRule type="expression" dxfId="59" priority="55">
      <formula>$S$59="встреча играется"</formula>
    </cfRule>
  </conditionalFormatting>
  <conditionalFormatting sqref="I59:R59">
    <cfRule type="expression" dxfId="58" priority="28">
      <formula>$S$59="сыграна"</formula>
    </cfRule>
  </conditionalFormatting>
  <conditionalFormatting sqref="I60:R60 R25:R27 Q28:Q30">
    <cfRule type="expression" dxfId="57" priority="56">
      <formula>$S$60="встреча играется"</formula>
    </cfRule>
  </conditionalFormatting>
  <conditionalFormatting sqref="I60:R60">
    <cfRule type="expression" dxfId="56" priority="29">
      <formula>$S$60="сыграна"</formula>
    </cfRule>
  </conditionalFormatting>
  <dataValidations count="1">
    <dataValidation type="list" allowBlank="1" sqref="P33:P60" xr:uid="{00000000-0002-0000-3B00-000000000000}">
      <formula1>'F2'!Список_счета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9CC00"/>
  </sheetPr>
  <dimension ref="A1:AG1000"/>
  <sheetViews>
    <sheetView showGridLines="0" workbookViewId="0"/>
  </sheetViews>
  <sheetFormatPr defaultColWidth="14.3984375" defaultRowHeight="15" customHeight="1"/>
  <cols>
    <col min="1" max="1" width="2.296875" customWidth="1"/>
    <col min="2" max="3" width="3.59765625" customWidth="1"/>
    <col min="4" max="4" width="30.69921875" customWidth="1"/>
    <col min="5" max="5" width="8.09765625" customWidth="1"/>
    <col min="6" max="6" width="2.69921875" customWidth="1"/>
    <col min="7" max="7" width="4.8984375" customWidth="1"/>
    <col min="8" max="8" width="7.3984375" customWidth="1"/>
    <col min="9" max="9" width="3.69921875" customWidth="1"/>
    <col min="10" max="10" width="46.3984375" customWidth="1"/>
    <col min="11" max="20" width="8.69921875" customWidth="1"/>
    <col min="21" max="21" width="11.3984375" customWidth="1"/>
    <col min="22" max="32" width="8.69921875" customWidth="1"/>
    <col min="33" max="33" width="12" customWidth="1"/>
  </cols>
  <sheetData>
    <row r="1" spans="1:33" ht="27" customHeight="1">
      <c r="A1" s="1"/>
      <c r="B1" s="1"/>
      <c r="C1" s="2"/>
      <c r="D1" s="139" t="s">
        <v>0</v>
      </c>
      <c r="E1" s="116"/>
      <c r="F1" s="116"/>
      <c r="G1" s="116"/>
      <c r="H1" s="116"/>
      <c r="I1" s="116"/>
      <c r="J1" s="116"/>
      <c r="K1" s="3" t="s">
        <v>1</v>
      </c>
      <c r="L1" s="140">
        <f>Суперлига!L1</f>
        <v>46033</v>
      </c>
      <c r="M1" s="137"/>
      <c r="N1" s="138"/>
      <c r="O1" s="4"/>
      <c r="P1" s="1"/>
      <c r="Q1" s="1"/>
      <c r="R1" s="1"/>
      <c r="S1" s="1"/>
      <c r="T1" s="1"/>
      <c r="U1" s="5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25" customHeight="1">
      <c r="A2" s="1"/>
      <c r="B2" s="1"/>
      <c r="C2" s="2"/>
      <c r="D2" s="116"/>
      <c r="E2" s="116"/>
      <c r="F2" s="116"/>
      <c r="G2" s="116"/>
      <c r="H2" s="116"/>
      <c r="I2" s="116"/>
      <c r="J2" s="116"/>
      <c r="K2" s="3"/>
      <c r="L2" s="3"/>
      <c r="M2" s="3"/>
      <c r="N2" s="3"/>
      <c r="O2" s="4"/>
      <c r="P2" s="1"/>
      <c r="Q2" s="1"/>
      <c r="R2" s="1"/>
      <c r="S2" s="1"/>
      <c r="T2" s="1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8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 t="s">
        <v>2</v>
      </c>
      <c r="L4" s="1"/>
      <c r="M4" s="6">
        <v>3</v>
      </c>
      <c r="N4" s="1" t="s">
        <v>3</v>
      </c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2.75" customHeight="1">
      <c r="A5" s="1"/>
      <c r="B5" s="1"/>
      <c r="C5" s="7">
        <f>IF(COUNTIF(D7:D14,"")&gt;0,1,0)</f>
        <v>1</v>
      </c>
      <c r="D5" s="1"/>
      <c r="E5" s="7">
        <f>IF((COUNTIF(L33:R60,"&gt;""")+COUNTIF(T7:U30,"&gt;"""))&gt;0,1,0)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.5" customHeight="1">
      <c r="A6" s="1"/>
      <c r="B6" s="1"/>
      <c r="C6" s="9" t="s">
        <v>4</v>
      </c>
      <c r="D6" s="10" t="s">
        <v>5</v>
      </c>
      <c r="E6" s="9" t="s">
        <v>6</v>
      </c>
      <c r="F6" s="1"/>
      <c r="G6" s="82" t="s">
        <v>4</v>
      </c>
      <c r="H6" s="161" t="s">
        <v>6</v>
      </c>
      <c r="I6" s="162"/>
      <c r="J6" s="83" t="s">
        <v>9</v>
      </c>
      <c r="K6" s="84" t="s">
        <v>10</v>
      </c>
      <c r="L6" s="85" t="s">
        <v>11</v>
      </c>
      <c r="M6" s="85" t="s">
        <v>12</v>
      </c>
      <c r="N6" s="85" t="s">
        <v>13</v>
      </c>
      <c r="O6" s="86" t="s">
        <v>14</v>
      </c>
      <c r="P6" s="85" t="s">
        <v>15</v>
      </c>
      <c r="Q6" s="85" t="s">
        <v>16</v>
      </c>
      <c r="R6" s="87" t="s">
        <v>17</v>
      </c>
      <c r="S6" s="88" t="s">
        <v>18</v>
      </c>
      <c r="T6" s="85" t="s">
        <v>19</v>
      </c>
      <c r="U6" s="89" t="s">
        <v>20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customHeight="1">
      <c r="A7" s="1"/>
      <c r="B7" s="1"/>
      <c r="C7" s="21">
        <v>1</v>
      </c>
      <c r="D7" s="22"/>
      <c r="E7" s="23"/>
      <c r="F7" s="1"/>
      <c r="G7" s="118">
        <v>1</v>
      </c>
      <c r="H7" s="156"/>
      <c r="I7" s="157"/>
      <c r="J7" s="160"/>
      <c r="K7" s="163"/>
      <c r="L7" s="24" t="str">
        <f>IF(LEFT(P57,1)="L",0,(IF(P57="","",(IF(LEFT(P57,1)&gt;RIGHT(P57,1),2,1)))))</f>
        <v/>
      </c>
      <c r="M7" s="24" t="str">
        <f>IF(LEFT(P49,1)="L",0,(IF(P49="","",(IF(LEFT(P49,1)&gt;RIGHT(P49,1),2,1)))))</f>
        <v/>
      </c>
      <c r="N7" s="24" t="str">
        <f>IF(RIGHT(P53,1)="L",0,(IF(P53="","",(IF(RIGHT(P53,1)&gt;LEFT(P53,1),2,1)))))</f>
        <v/>
      </c>
      <c r="O7" s="25" t="str">
        <f>IF(LEFT(P41,1)="L",0,(IF(P41="","",(IF(LEFT(P41,1)&gt;RIGHT(P41,1),2,1)))))</f>
        <v/>
      </c>
      <c r="P7" s="24" t="str">
        <f>IF(RIGHT(P38,1)="L",0,(IF(P38="","",(IF(RIGHT(P38,1)&gt;LEFT(P38,1),2,1)))))</f>
        <v/>
      </c>
      <c r="Q7" s="24" t="str">
        <f>IF(LEFT(P35,1)="L",0,(IF(P35="","",(IF(LEFT(P35,1)&gt;RIGHT(P35,1),2,1)))))</f>
        <v/>
      </c>
      <c r="R7" s="26" t="str">
        <f>IF(RIGHT(P45,1)="L",0,(IF(P45="","",(IF(RIGHT(P45,1)&gt;LEFT(P45,1),2,1)))))</f>
        <v/>
      </c>
      <c r="S7" s="90" t="str">
        <f>IF((AND(COUNTIF(J7:J30,"&gt;""")&gt;2,COUNTIF(P33:P60,"&gt;""")&gt;0)),SUM(K7,L7,M7,N7,O7,P7,Q7,R7),"")</f>
        <v/>
      </c>
      <c r="T7" s="149"/>
      <c r="U7" s="9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customHeight="1">
      <c r="A8" s="1"/>
      <c r="B8" s="1"/>
      <c r="C8" s="21">
        <v>2</v>
      </c>
      <c r="D8" s="22"/>
      <c r="E8" s="23"/>
      <c r="F8" s="1"/>
      <c r="G8" s="119"/>
      <c r="H8" s="147"/>
      <c r="I8" s="158"/>
      <c r="J8" s="147"/>
      <c r="K8" s="119"/>
      <c r="L8" s="28" t="str">
        <f>IF(LEFT(P57,1)="W",$M$4&amp;":0(W)",IF(LEFT(P57,1)="L","0:"&amp;$M$4&amp;"(L)",IF(P57="","",P57)))</f>
        <v/>
      </c>
      <c r="M8" s="28" t="str">
        <f>IF(LEFT(P49,1)="W",$M$4&amp;":0(W)",IF(LEFT(P49,1)="L","0:"&amp;$M$4&amp;"(L)",IF(P49="","",P49)))</f>
        <v/>
      </c>
      <c r="N8" s="28" t="str">
        <f>IF(RIGHT(P53,1)="W",$M$4&amp;":0(W)",IF(RIGHT(P53,1)="L","0:"&amp;$M$4&amp;"(L)",IF(P53="","",RIGHT(P53,1)&amp;":"&amp;LEFT(P53,1))))</f>
        <v/>
      </c>
      <c r="O8" s="36" t="str">
        <f>IF(LEFT(P41,1)="W",$M$4&amp;":0(W)",IF(LEFT(P41,1)="L","0:"&amp;$M$4&amp;"(L)",IF(P41="","",P41)))</f>
        <v/>
      </c>
      <c r="P8" s="28" t="str">
        <f>IF(RIGHT(P38,1)="W",$M$4&amp;":0(W)",IF(RIGHT(P38,1)="L","0:"&amp;$M$4&amp;"(L)",IF(P38="","",RIGHT(P38,1)&amp;":"&amp;LEFT(P38,1))))</f>
        <v/>
      </c>
      <c r="Q8" s="28" t="str">
        <f>IF(LEFT(P35,1)="W",$M$4&amp;":0(W)",IF(LEFT(P35,1)="L","0:"&amp;$M$4&amp;"(L)",IF(P35="","",P35)))</f>
        <v/>
      </c>
      <c r="R8" s="30" t="str">
        <f>IF(RIGHT(P45,1)="W",$M$4&amp;":0(W)",IF(RIGHT(P45,1)="L","0:"&amp;$M$4&amp;"(L)",IF(P45="","",RIGHT(P45,1)&amp;":"&amp;LEFT(P45,1))))</f>
        <v/>
      </c>
      <c r="S8" s="91"/>
      <c r="T8" s="94"/>
      <c r="U8" s="9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customHeight="1">
      <c r="A9" s="1"/>
      <c r="B9" s="1"/>
      <c r="C9" s="21">
        <v>3</v>
      </c>
      <c r="D9" s="22"/>
      <c r="E9" s="23"/>
      <c r="F9" s="1"/>
      <c r="G9" s="120"/>
      <c r="H9" s="148"/>
      <c r="I9" s="159"/>
      <c r="J9" s="148"/>
      <c r="K9" s="120"/>
      <c r="L9" s="31" t="str">
        <f>IF(P57="","",IF(Q57="","",Q57))</f>
        <v/>
      </c>
      <c r="M9" s="31" t="str">
        <f>IF(P49="","",IF(Q49="","",Q49))</f>
        <v/>
      </c>
      <c r="N9" s="31" t="str">
        <f>IF(P53="","",IF(Q53="","",REPLACE(SUBSTITUTE(SUBSTITUTE(SUBSTITUTE(SUBSTITUTE(","&amp;Q53,",-","#"),",","-"),"#",","),"-",",-"),1,1,"")))</f>
        <v/>
      </c>
      <c r="O9" s="32" t="str">
        <f>IF(P41="","",IF(Q41="","",Q41))</f>
        <v/>
      </c>
      <c r="P9" s="31" t="str">
        <f>IF(P38="","",IF(Q38="","",REPLACE(SUBSTITUTE(SUBSTITUTE(SUBSTITUTE(SUBSTITUTE(","&amp;Q38,",-","#"),",","-"),"#",","),"-",",-"),1,1,"")))</f>
        <v/>
      </c>
      <c r="Q9" s="31" t="str">
        <f>IF(P35="","",IF(Q35="","",Q35))</f>
        <v/>
      </c>
      <c r="R9" s="33" t="str">
        <f>IF(P45="","",IF(Q45="","",REPLACE(SUBSTITUTE(SUBSTITUTE(SUBSTITUTE(SUBSTITUTE(","&amp;Q45,",-","#"),",","-"),"#",","),"-",",-"),1,1,"")))</f>
        <v/>
      </c>
      <c r="S9" s="92"/>
      <c r="T9" s="95"/>
      <c r="U9" s="9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customHeight="1">
      <c r="A10" s="1"/>
      <c r="B10" s="1"/>
      <c r="C10" s="21">
        <v>4</v>
      </c>
      <c r="D10" s="22"/>
      <c r="E10" s="23"/>
      <c r="F10" s="1"/>
      <c r="G10" s="118">
        <v>2</v>
      </c>
      <c r="H10" s="156"/>
      <c r="I10" s="157"/>
      <c r="J10" s="160"/>
      <c r="K10" s="34" t="str">
        <f>IF(RIGHT(P57,1)="L",0,(IF(P57="","",(IF(RIGHT(P57,1)&gt;LEFT(P57,1),2,1)))))</f>
        <v/>
      </c>
      <c r="L10" s="164"/>
      <c r="M10" s="24" t="str">
        <f>IF(RIGHT(P54,1)="L",0,(IF(P54="","",(IF(RIGHT(P54,1)&gt;LEFT(P54,1),2,1)))))</f>
        <v/>
      </c>
      <c r="N10" s="24" t="str">
        <f>IF(LEFT(P50,1)="L",0,(IF(P50="","",(IF(LEFT(P50,1)&gt;RIGHT(P50,1),2,1)))))</f>
        <v/>
      </c>
      <c r="O10" s="25" t="str">
        <f>IF(RIGHT(P37,1)="L",0,(IF(P37="","",(IF(RIGHT(P37,1)&gt;LEFT(P37,1),2,1)))))</f>
        <v/>
      </c>
      <c r="P10" s="24" t="str">
        <f>IF(LEFT(P33,1)="L",0,(IF(P33="","",(IF(LEFT(P33,1)&gt;RIGHT(P33,1),2,1)))))</f>
        <v/>
      </c>
      <c r="Q10" s="24" t="str">
        <f>IF(RIGHT(P47,1)="L",0,(IF(P47="","",(IF(RIGHT(P47,1)&gt;LEFT(P47,1),2,1)))))</f>
        <v/>
      </c>
      <c r="R10" s="26" t="str">
        <f>IF(LEFT(P42,1)="L",0,(IF(P42="","",(IF(LEFT(P42,1)&gt;RIGHT(P42,1),2,1)))))</f>
        <v/>
      </c>
      <c r="S10" s="90" t="str">
        <f>IF((AND(COUNTIF(J7:J30,"&gt;""")&gt;2,COUNTIF(P33:P60,"&gt;""")&gt;0)),SUM(K10,L10,M10,N10,O10,P10,Q10,R10),"")</f>
        <v/>
      </c>
      <c r="T10" s="149"/>
      <c r="U10" s="9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customHeight="1">
      <c r="A11" s="1"/>
      <c r="B11" s="1"/>
      <c r="C11" s="21">
        <v>5</v>
      </c>
      <c r="D11" s="22"/>
      <c r="E11" s="23"/>
      <c r="F11" s="1"/>
      <c r="G11" s="119"/>
      <c r="H11" s="147"/>
      <c r="I11" s="158"/>
      <c r="J11" s="147"/>
      <c r="K11" s="35" t="str">
        <f>IF(RIGHT(P57,1)="W",$M$4&amp;":0(W)",IF(RIGHT(P57,1)="L","0:"&amp;$M$4&amp;"(L)",IF(P57="","",RIGHT(P57,1)&amp;":"&amp;LEFT(P57,1))))</f>
        <v/>
      </c>
      <c r="L11" s="94"/>
      <c r="M11" s="28" t="str">
        <f>IF(RIGHT(P54,1)="W",$M$4&amp;":0(W)",IF(RIGHT(P54,1)="L","0:"&amp;$M$4&amp;"(L)",IF(P54="","",RIGHT(P54,1)&amp;":"&amp;LEFT(P54,1))))</f>
        <v/>
      </c>
      <c r="N11" s="28" t="str">
        <f>IF(LEFT(P50,1)="W",$M$4&amp;":0(W)",IF(LEFT(P50,1)="L","0:"&amp;$M$4&amp;"(L)",IF(P50="","",P50)))</f>
        <v/>
      </c>
      <c r="O11" s="36" t="str">
        <f>IF(RIGHT(P37,1)="W",$M$4&amp;":0(W)",IF(RIGHT(P37,1)="L","0:"&amp;$M$4&amp;"(L)",IF(P37="","",RIGHT(P37,1)&amp;":"&amp;LEFT(P37,1))))</f>
        <v/>
      </c>
      <c r="P11" s="28" t="str">
        <f>IF(LEFT(P33,1)="W",$M$4&amp;":0(W)",IF(LEFT(P33,1)="L","0:"&amp;$M$4&amp;"(L)",IF(P33="","",P33)))</f>
        <v/>
      </c>
      <c r="Q11" s="28" t="str">
        <f>IF(RIGHT(P47,1)="W",$M$4&amp;":0(W)",IF(RIGHT(P47,1)="L","0:"&amp;$M$4&amp;"(L)",IF(P47="","",RIGHT(P47,1)&amp;":"&amp;LEFT(P47,1))))</f>
        <v/>
      </c>
      <c r="R11" s="30" t="str">
        <f>IF(LEFT(P42,1)="W",$M$4&amp;":0(W)",IF(LEFT(P42,1)="L","0:"&amp;$M$4&amp;"(L)",IF(P42="","",P42)))</f>
        <v/>
      </c>
      <c r="S11" s="91"/>
      <c r="T11" s="94"/>
      <c r="U11" s="9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customHeight="1">
      <c r="A12" s="1"/>
      <c r="B12" s="1"/>
      <c r="C12" s="21">
        <v>6</v>
      </c>
      <c r="D12" s="22"/>
      <c r="E12" s="23"/>
      <c r="F12" s="1"/>
      <c r="G12" s="120"/>
      <c r="H12" s="148"/>
      <c r="I12" s="159"/>
      <c r="J12" s="148"/>
      <c r="K12" s="38" t="str">
        <f>IF(P57="","",IF(Q57="","",REPLACE(SUBSTITUTE(SUBSTITUTE(SUBSTITUTE(SUBSTITUTE(","&amp;Q57,",-","#"),",","-"),"#",","),"-",",-"),1,1,"")))</f>
        <v/>
      </c>
      <c r="L12" s="95"/>
      <c r="M12" s="31" t="str">
        <f>IF(P54="","",IF(Q54="","",REPLACE(SUBSTITUTE(SUBSTITUTE(SUBSTITUTE(SUBSTITUTE(","&amp;Q54,",-","#"),",","-"),"#",","),"-",",-"),1,1,"")))</f>
        <v/>
      </c>
      <c r="N12" s="31" t="str">
        <f>IF(P50="","",IF(Q50="","",Q50))</f>
        <v/>
      </c>
      <c r="O12" s="32" t="str">
        <f>IF(P37="","",IF(Q37="","",REPLACE(SUBSTITUTE(SUBSTITUTE(SUBSTITUTE(SUBSTITUTE(","&amp;Q37,",-","#"),",","-"),"#",","),"-",",-"),1,1,"")))</f>
        <v/>
      </c>
      <c r="P12" s="31" t="str">
        <f>IF(P33="","",IF(Q33="","",Q33))</f>
        <v/>
      </c>
      <c r="Q12" s="31" t="str">
        <f>IF(P47="","",IF(Q47="","",REPLACE(SUBSTITUTE(SUBSTITUTE(SUBSTITUTE(SUBSTITUTE(","&amp;Q47,",-","#"),",","-"),"#",","),"-",",-"),1,1,"")))</f>
        <v/>
      </c>
      <c r="R12" s="33" t="str">
        <f>IF(P42="","",IF(Q42="","",Q42))</f>
        <v/>
      </c>
      <c r="S12" s="92"/>
      <c r="T12" s="95"/>
      <c r="U12" s="9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customHeight="1">
      <c r="A13" s="1"/>
      <c r="B13" s="1"/>
      <c r="C13" s="21">
        <v>7</v>
      </c>
      <c r="D13" s="22"/>
      <c r="E13" s="23"/>
      <c r="F13" s="1"/>
      <c r="G13" s="118">
        <v>3</v>
      </c>
      <c r="H13" s="156"/>
      <c r="I13" s="157"/>
      <c r="J13" s="160"/>
      <c r="K13" s="34" t="str">
        <f>IF(RIGHT(P49,1)="L",0,(IF(P49="","",(IF(RIGHT(P49,1)&gt;LEFT(P49,1),2,1)))))</f>
        <v/>
      </c>
      <c r="L13" s="24" t="str">
        <f>IF(LEFT(P54,1)="L",0,(IF(P54="","",(IF(LEFT(P54,1)&gt;RIGHT(P54,1),2,1)))))</f>
        <v/>
      </c>
      <c r="M13" s="164"/>
      <c r="N13" s="24" t="str">
        <f>IF(LEFT(P58,1)="L",0,(IF(P58="","",(IF(LEFT(P58,1)&gt;RIGHT(P58,1),2,1)))))</f>
        <v/>
      </c>
      <c r="O13" s="25" t="str">
        <f>IF(LEFT(P34,1)="L",0,(IF(P34="","",(IF(LEFT(P34,1)&gt;RIGHT(P34,1),2,1)))))</f>
        <v/>
      </c>
      <c r="P13" s="24" t="str">
        <f>IF(RIGHT(P48,1)="L",0,(IF(P48="","",(IF(RIGHT(P48,1)&gt;LEFT(P48,1),2,1)))))</f>
        <v/>
      </c>
      <c r="Q13" s="24" t="str">
        <f>IF(LEFT(P44,1)="L",0,(IF(P44="","",(IF(LEFT(P44,1)&gt;RIGHT(P44,1),2,1)))))</f>
        <v/>
      </c>
      <c r="R13" s="26" t="str">
        <f>IF(RIGHT(P39,1)="L",0,(IF(P39="","",(IF(RIGHT(P39,1)&gt;LEFT(P39,1),2,1)))))</f>
        <v/>
      </c>
      <c r="S13" s="90" t="str">
        <f>IF((AND(COUNTIF(J7:J30,"&gt;""")&gt;2,COUNTIF(P33:P60,"&gt;""")&gt;0)),SUM(K13,L13,M13,N13,O13,P13,Q13,R13),"")</f>
        <v/>
      </c>
      <c r="T13" s="149"/>
      <c r="U13" s="9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customHeight="1">
      <c r="A14" s="1"/>
      <c r="B14" s="1"/>
      <c r="C14" s="21">
        <v>8</v>
      </c>
      <c r="D14" s="22"/>
      <c r="E14" s="23"/>
      <c r="F14" s="1"/>
      <c r="G14" s="119"/>
      <c r="H14" s="147"/>
      <c r="I14" s="158"/>
      <c r="J14" s="147"/>
      <c r="K14" s="35" t="str">
        <f>IF(RIGHT(P49,1)="W",$M$4&amp;":0(W)",IF(RIGHT(P49,1)="L","0:"&amp;$M$4&amp;"(L)",IF(P49="","",RIGHT(P49,1)&amp;":"&amp;LEFT(P49,1))))</f>
        <v/>
      </c>
      <c r="L14" s="28" t="str">
        <f>IF(LEFT(P54,1)="W",$M$4&amp;":0(W)",IF(LEFT(P54,1)="L","0:"&amp;$M$4&amp;"(L)",IF(P54="","",P54)))</f>
        <v/>
      </c>
      <c r="M14" s="94"/>
      <c r="N14" s="28" t="str">
        <f>IF(LEFT(P58,1)="W",$M$4&amp;":0(W)",IF(LEFT(P58,1)="L","0:"&amp;$M$4&amp;"(L)",IF(P58="","",P58)))</f>
        <v/>
      </c>
      <c r="O14" s="36" t="str">
        <f>IF(LEFT(P34,1)="W",$M$4&amp;":0(W)",IF(LEFT(P34,1)="L","0:"&amp;$M$4&amp;"(L)",IF(P34="","",P34)))</f>
        <v/>
      </c>
      <c r="P14" s="28" t="str">
        <f>IF(RIGHT(P48,1)="W",$M$4&amp;":0(W)",IF(RIGHT(P48,1)="L","0:"&amp;$M$4&amp;"(L)",IF(P48="","",RIGHT(P48,1)&amp;":"&amp;LEFT(P48,1))))</f>
        <v/>
      </c>
      <c r="Q14" s="28" t="str">
        <f>IF(LEFT(P44,1)="W",$M$4&amp;":0(W)",IF(LEFT(P44,1)="L","0:"&amp;$M$4&amp;"(L)",IF(P44="","",P44)))</f>
        <v/>
      </c>
      <c r="R14" s="30" t="str">
        <f>IF(RIGHT(P39,1)="W",$M$4&amp;":0(W)",IF(RIGHT(P39,1)="L","0:"&amp;$M$4&amp;"(L)",IF(P39="","",RIGHT(P39,1)&amp;":"&amp;LEFT(P39,1))))</f>
        <v/>
      </c>
      <c r="S14" s="91"/>
      <c r="T14" s="94"/>
      <c r="U14" s="9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customHeight="1">
      <c r="A15" s="39"/>
      <c r="B15" s="39"/>
      <c r="C15" s="39"/>
      <c r="D15" s="1"/>
      <c r="E15" s="1"/>
      <c r="F15" s="1"/>
      <c r="G15" s="120"/>
      <c r="H15" s="148"/>
      <c r="I15" s="159"/>
      <c r="J15" s="148"/>
      <c r="K15" s="38" t="str">
        <f>IF(P49="","",IF(Q49="","",REPLACE(SUBSTITUTE(SUBSTITUTE(SUBSTITUTE(SUBSTITUTE(","&amp;Q49,",-","#"),",","-"),"#",","),"-",",-"),1,1,"")))</f>
        <v/>
      </c>
      <c r="L15" s="31" t="str">
        <f>IF(P54="","",IF(Q54="","",Q54))</f>
        <v/>
      </c>
      <c r="M15" s="95"/>
      <c r="N15" s="31" t="str">
        <f>IF(P58="","",IF(Q58="","",Q58))</f>
        <v/>
      </c>
      <c r="O15" s="32" t="str">
        <f>IF(P34="","",IF(Q34="","",Q34))</f>
        <v/>
      </c>
      <c r="P15" s="31" t="str">
        <f>IF(P48="","",IF(Q48="","",REPLACE(SUBSTITUTE(SUBSTITUTE(SUBSTITUTE(SUBSTITUTE(","&amp;Q48,",-","#"),",","-"),"#",","),"-",",-"),1,1,"")))</f>
        <v/>
      </c>
      <c r="Q15" s="31" t="str">
        <f>IF(P44="","",IF(Q44="","",Q44))</f>
        <v/>
      </c>
      <c r="R15" s="33" t="str">
        <f>IF(P39="","",IF(Q39="","",REPLACE(SUBSTITUTE(SUBSTITUTE(SUBSTITUTE(SUBSTITUTE(","&amp;Q39,",-","#"),",","-"),"#",","),"-",",-"),1,1,"")))</f>
        <v/>
      </c>
      <c r="S15" s="92"/>
      <c r="T15" s="95"/>
      <c r="U15" s="9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>
      <c r="A16" s="39"/>
      <c r="B16" s="39"/>
      <c r="C16" s="39"/>
      <c r="D16" s="1"/>
      <c r="E16" s="1"/>
      <c r="F16" s="1"/>
      <c r="G16" s="118">
        <v>4</v>
      </c>
      <c r="H16" s="156"/>
      <c r="I16" s="157"/>
      <c r="J16" s="160"/>
      <c r="K16" s="34" t="str">
        <f>IF(LEFT(P53,1)="L",0,(IF(P53="","",(IF(LEFT(P53,1)&gt;RIGHT(P53,1),2,1)))))</f>
        <v/>
      </c>
      <c r="L16" s="24" t="str">
        <f>IF(RIGHT(P50,1)="L",0,(IF(P50="","",(IF(RIGHT(P50,1)&gt;LEFT(P50,1),2,1)))))</f>
        <v/>
      </c>
      <c r="M16" s="24" t="str">
        <f>IF(RIGHT(P58,1)="L",0,(IF(P58="","",(IF(RIGHT(P58,1)&gt;LEFT(P58,1),2,1)))))</f>
        <v/>
      </c>
      <c r="N16" s="164"/>
      <c r="O16" s="25" t="str">
        <f>IF(RIGHT(P46,1)="L",0,(IF(P46="","",(IF(RIGHT(P46,1)&gt;LEFT(P46,1),2,1)))))</f>
        <v/>
      </c>
      <c r="P16" s="24" t="str">
        <f>IF(LEFT(P43,1)="L",0,(IF(P43="","",(IF(LEFT(P43,1)&gt;RIGHT(P43,1),2,1)))))</f>
        <v/>
      </c>
      <c r="Q16" s="24" t="str">
        <f>IF(RIGHT(P40,1)="L",0,(IF(P40="","",(IF(RIGHT(P40,1)&gt;LEFT(P40,1),2,1)))))</f>
        <v/>
      </c>
      <c r="R16" s="26" t="str">
        <f>IF(LEFT(P36,1)="L",0,(IF(P36="","",(IF(LEFT(P36,1)&gt;RIGHT(P36,1),2,1)))))</f>
        <v/>
      </c>
      <c r="S16" s="90" t="str">
        <f>IF((AND(COUNTIF(J7:J30,"&gt;""")&gt;2,COUNTIF(P33:P60,"&gt;""")&gt;0)),SUM(K16,L16,M16,N16,O16,P16,Q16,R16),"")</f>
        <v/>
      </c>
      <c r="T16" s="149"/>
      <c r="U16" s="9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customHeight="1">
      <c r="A17" s="39"/>
      <c r="B17" s="39"/>
      <c r="C17" s="39"/>
      <c r="D17" s="1"/>
      <c r="E17" s="1"/>
      <c r="F17" s="1"/>
      <c r="G17" s="119"/>
      <c r="H17" s="147"/>
      <c r="I17" s="158"/>
      <c r="J17" s="147"/>
      <c r="K17" s="35" t="str">
        <f>IF(LEFT(P53,1)="W",$M$4&amp;":0(W)",IF(LEFT(P53,1)="L","0:"&amp;$M$4&amp;"(L)",IF(P53="","",P53)))</f>
        <v/>
      </c>
      <c r="L17" s="28" t="str">
        <f>IF(RIGHT(P50,1)="W",$M$4&amp;":0(W)",IF(RIGHT(P50,1)="L","0:"&amp;$M$4&amp;"(L)",IF(P50="","",RIGHT(P50,1)&amp;":"&amp;LEFT(P50,1))))</f>
        <v/>
      </c>
      <c r="M17" s="28" t="str">
        <f>IF(RIGHT(P58,1)="W",$M$4&amp;":0(W)",IF(RIGHT(P58,1)="L","0:"&amp;$M$4&amp;"(L)",IF(P58="","",RIGHT(P58,1)&amp;":"&amp;LEFT(P58,1))))</f>
        <v/>
      </c>
      <c r="N17" s="94"/>
      <c r="O17" s="36" t="str">
        <f>IF(RIGHT(P46,1)="W",$M$4&amp;":0(W)",IF(RIGHT(P46,1)="L","0:"&amp;$M$4&amp;"(L)",IF(P46="","",RIGHT(P46,1)&amp;":"&amp;LEFT(P46,1))))</f>
        <v/>
      </c>
      <c r="P17" s="28" t="str">
        <f>IF(LEFT(P43,1)="W",$M$4&amp;":0(W)",IF(LEFT(P43,1)="L","0:"&amp;$M$4&amp;"(L)",IF(P43="","",P43)))</f>
        <v/>
      </c>
      <c r="Q17" s="28" t="str">
        <f>IF(RIGHT(P40,1)="W",$M$4&amp;":0(W)",IF(RIGHT(P40,1)="L","0:"&amp;$M$4&amp;"(L)",IF(P40="","",RIGHT(P40,1)&amp;":"&amp;LEFT(P40,1))))</f>
        <v/>
      </c>
      <c r="R17" s="30" t="str">
        <f>IF(LEFT(P36,1)="W",$M$4&amp;":0(W)",IF(LEFT(P36,1)="L","0:"&amp;$M$4&amp;"(L)",IF(P36="","",P36)))</f>
        <v/>
      </c>
      <c r="S17" s="91"/>
      <c r="T17" s="94"/>
      <c r="U17" s="9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customHeight="1">
      <c r="A18" s="39"/>
      <c r="B18" s="39"/>
      <c r="C18" s="39"/>
      <c r="D18" s="1"/>
      <c r="E18" s="1"/>
      <c r="F18" s="1"/>
      <c r="G18" s="120"/>
      <c r="H18" s="148"/>
      <c r="I18" s="159"/>
      <c r="J18" s="148"/>
      <c r="K18" s="38" t="str">
        <f>IF(P53="","",IF(Q53="","",Q53))</f>
        <v/>
      </c>
      <c r="L18" s="31" t="str">
        <f>IF(P50="","",IF(Q50="","",REPLACE(SUBSTITUTE(SUBSTITUTE(SUBSTITUTE(SUBSTITUTE(","&amp;Q50,",-","#"),",","-"),"#",","),"-",",-"),1,1,"")))</f>
        <v/>
      </c>
      <c r="M18" s="31" t="str">
        <f>IF(P58="","",IF(Q58="","",REPLACE(SUBSTITUTE(SUBSTITUTE(SUBSTITUTE(SUBSTITUTE(","&amp;Q58,",-","#"),",","-"),"#",","),"-",",-"),1,1,"")))</f>
        <v/>
      </c>
      <c r="N18" s="95"/>
      <c r="O18" s="32" t="str">
        <f>IF(P46="","",IF(Q46="","",REPLACE(SUBSTITUTE(SUBSTITUTE(SUBSTITUTE(SUBSTITUTE(","&amp;Q46,",-","#"),",","-"),"#",","),"-",",-"),1,1,"")))</f>
        <v/>
      </c>
      <c r="P18" s="31" t="str">
        <f>IF(P43="","",IF(Q43="","",Q43))</f>
        <v/>
      </c>
      <c r="Q18" s="31" t="str">
        <f>IF(P40="","",IF(Q40="","",REPLACE(SUBSTITUTE(SUBSTITUTE(SUBSTITUTE(SUBSTITUTE(","&amp;Q40,",-","#"),",","-"),"#",","),"-",",-"),1,1,"")))</f>
        <v/>
      </c>
      <c r="R18" s="33" t="str">
        <f>IF(P36="","",IF(Q36="","",Q36))</f>
        <v/>
      </c>
      <c r="S18" s="92"/>
      <c r="T18" s="95"/>
      <c r="U18" s="9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customHeight="1">
      <c r="A19" s="39"/>
      <c r="B19" s="39"/>
      <c r="C19" s="39"/>
      <c r="D19" s="1"/>
      <c r="E19" s="1"/>
      <c r="F19" s="1"/>
      <c r="G19" s="118">
        <v>5</v>
      </c>
      <c r="H19" s="156"/>
      <c r="I19" s="157"/>
      <c r="J19" s="160"/>
      <c r="K19" s="34" t="str">
        <f>IF(RIGHT(P41,1)="L",0,(IF(P41="","",(IF(RIGHT(P41,1)&gt;LEFT(P41,1),2,1)))))</f>
        <v/>
      </c>
      <c r="L19" s="24" t="str">
        <f>IF(LEFT(P37,1)="L",0,(IF(P37="","",(IF(LEFT(P37,1)&gt;RIGHT(P37,1),2,1)))))</f>
        <v/>
      </c>
      <c r="M19" s="24" t="str">
        <f>IF(RIGHT(P34,1)="L",0,(IF(P34="","",(IF(RIGHT(P34,1)&gt;LEFT(P34,1),2,1)))))</f>
        <v/>
      </c>
      <c r="N19" s="24" t="str">
        <f>IF(LEFT(P46,1)="L",0,(IF(P46="","",(IF(LEFT(P46,1)&gt;RIGHT(P46,1),2,1)))))</f>
        <v/>
      </c>
      <c r="O19" s="165"/>
      <c r="P19" s="24" t="str">
        <f>IF(LEFT(P59,1)="L",0,(IF(P59="","",(IF(LEFT(P59,1)&gt;RIGHT(P59,1),2,1)))))</f>
        <v/>
      </c>
      <c r="Q19" s="24" t="str">
        <f>IF(LEFT(P51,1)="L",0,(IF(P51="","",(IF(LEFT(P51,1)&gt;RIGHT(P51,1),2,1)))))</f>
        <v/>
      </c>
      <c r="R19" s="26" t="str">
        <f>IF(RIGHT(P56,1)="L",0,(IF(P56="","",(IF(RIGHT(P56,1)&gt;LEFT(P56,1),2,1)))))</f>
        <v/>
      </c>
      <c r="S19" s="90" t="str">
        <f>IF((AND(COUNTIF(J7:J30,"&gt;""")&gt;2,COUNTIF(P33:P60,"&gt;""")&gt;0)),SUM(K19,L19,M19,N19,O19,P19,Q19,R19),"")</f>
        <v/>
      </c>
      <c r="T19" s="149"/>
      <c r="U19" s="9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customHeight="1">
      <c r="A20" s="39"/>
      <c r="B20" s="39"/>
      <c r="C20" s="39"/>
      <c r="D20" s="1"/>
      <c r="E20" s="1"/>
      <c r="F20" s="1"/>
      <c r="G20" s="119"/>
      <c r="H20" s="147"/>
      <c r="I20" s="158"/>
      <c r="J20" s="147"/>
      <c r="K20" s="35" t="str">
        <f>IF(RIGHT(P41,1)="W",$M$4&amp;":0(W)",IF(RIGHT(P41,1)="L","0:"&amp;$M$4&amp;"(L)",IF(P41="","",RIGHT(P41,1)&amp;":"&amp;LEFT(P41,1))))</f>
        <v/>
      </c>
      <c r="L20" s="28" t="str">
        <f>IF(LEFT(P37,1)="W",$M$4&amp;":0(W)",IF(LEFT(P37,1)="L","0:"&amp;$M$4&amp;"(L)",IF(P37="","",P37)))</f>
        <v/>
      </c>
      <c r="M20" s="28" t="str">
        <f>IF(RIGHT(P34,1)="W",$M$4&amp;":0(W)",IF(RIGHT(P34,1)="L","0:"&amp;$M$4&amp;"(L)",IF(P34="","",RIGHT(P34,1)&amp;":"&amp;LEFT(P34,1))))</f>
        <v/>
      </c>
      <c r="N20" s="28" t="str">
        <f>IF(LEFT(P46,1)="W",$M$4&amp;":0(W)",IF(LEFT(P46,1)="L","0:"&amp;$M$4&amp;"(L)",IF(P46="","",P46)))</f>
        <v/>
      </c>
      <c r="O20" s="147"/>
      <c r="P20" s="28" t="str">
        <f>IF(LEFT(P59,1)="W",$M$4&amp;":0(W)",IF(LEFT(P59,1)="L","0:"&amp;$M$4&amp;"(L)",IF(P59="","",P59)))</f>
        <v/>
      </c>
      <c r="Q20" s="28" t="str">
        <f>IF(LEFT(P51,1)="W",$M$4&amp;":0(W)",IF(LEFT(P51,1)="L","0:"&amp;$M$4&amp;"(L)",IF(P51="","",P51)))</f>
        <v/>
      </c>
      <c r="R20" s="30" t="str">
        <f>IF(RIGHT(P56,1)="W",$M$4&amp;":0(W)",IF(RIGHT(P56,1)="L","0:"&amp;$M$4&amp;"(L)",IF(P56="","",RIGHT(P56,1)&amp;":"&amp;LEFT(P56,1))))</f>
        <v/>
      </c>
      <c r="S20" s="91"/>
      <c r="T20" s="94"/>
      <c r="U20" s="9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customHeight="1">
      <c r="A21" s="39"/>
      <c r="B21" s="39"/>
      <c r="C21" s="39"/>
      <c r="D21" s="1"/>
      <c r="E21" s="1"/>
      <c r="F21" s="1"/>
      <c r="G21" s="120"/>
      <c r="H21" s="148"/>
      <c r="I21" s="159"/>
      <c r="J21" s="148"/>
      <c r="K21" s="38" t="str">
        <f>IF(P41="","",IF(Q41="","",REPLACE(SUBSTITUTE(SUBSTITUTE(SUBSTITUTE(SUBSTITUTE(","&amp;Q41,",-","#"),",","-"),"#",","),"-",",-"),1,1,"")))</f>
        <v/>
      </c>
      <c r="L21" s="31" t="str">
        <f>IF(P37="","",IF(Q37="","",Q37))</f>
        <v/>
      </c>
      <c r="M21" s="31" t="str">
        <f>IF(P34="","",IF(Q34="","",REPLACE(SUBSTITUTE(SUBSTITUTE(SUBSTITUTE(SUBSTITUTE(","&amp;Q34,",-","#"),",","-"),"#",","),"-",",-"),1,1,"")))</f>
        <v/>
      </c>
      <c r="N21" s="31" t="str">
        <f>IF(P46="","",IF(Q46="","",Q46))</f>
        <v/>
      </c>
      <c r="O21" s="148"/>
      <c r="P21" s="31" t="str">
        <f>IF(P59="","",IF(Q59="","",Q59))</f>
        <v/>
      </c>
      <c r="Q21" s="31" t="str">
        <f>IF(P51="","",IF(Q51="","",Q51))</f>
        <v/>
      </c>
      <c r="R21" s="33" t="str">
        <f>IF(P56="","",IF(Q56="","",REPLACE(SUBSTITUTE(SUBSTITUTE(SUBSTITUTE(SUBSTITUTE(","&amp;Q56,",-","#"),",","-"),"#",","),"-",",-"),1,1,"")))</f>
        <v/>
      </c>
      <c r="S21" s="92"/>
      <c r="T21" s="95"/>
      <c r="U21" s="9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customHeight="1">
      <c r="A22" s="39"/>
      <c r="B22" s="41" t="s">
        <v>35</v>
      </c>
      <c r="C22" s="39"/>
      <c r="D22" s="1"/>
      <c r="E22" s="1"/>
      <c r="F22" s="1"/>
      <c r="G22" s="118">
        <v>6</v>
      </c>
      <c r="H22" s="156"/>
      <c r="I22" s="157"/>
      <c r="J22" s="160"/>
      <c r="K22" s="34" t="str">
        <f>IF(LEFT(P38,1)="L",0,(IF(P38="","",(IF(LEFT(P38,1)&gt;RIGHT(P38,1),2,1)))))</f>
        <v/>
      </c>
      <c r="L22" s="24" t="str">
        <f>IF(RIGHT(P33,1)="L",0,(IF(P33="","",(IF(RIGHT(P33,1)&gt;LEFT(P33,1),2,1)))))</f>
        <v/>
      </c>
      <c r="M22" s="24" t="str">
        <f>IF(LEFT(P48,1)="L",0,(IF(P48="","",(IF(LEFT(P48,1)&gt;RIGHT(P48,1),2,1)))))</f>
        <v/>
      </c>
      <c r="N22" s="24" t="str">
        <f>IF(RIGHT(P43,1)="L",0,(IF(P43="","",(IF(RIGHT(P43,1)&gt;LEFT(P43,1),2,1)))))</f>
        <v/>
      </c>
      <c r="O22" s="25" t="str">
        <f>IF(RIGHT(P59,1)="L",0,(IF(P59="","",(IF(RIGHT(P59,1)&gt;LEFT(P59,1),2,1)))))</f>
        <v/>
      </c>
      <c r="P22" s="164"/>
      <c r="Q22" s="24" t="str">
        <f>IF(RIGHT(P55,1)="L",0,(IF(P55="","",(IF(RIGHT(P55,1)&gt;LEFT(P55,1),2,1)))))</f>
        <v/>
      </c>
      <c r="R22" s="26" t="str">
        <f>IF(LEFT(P52,1)="L",0,(IF(P52="","",(IF(LEFT(P52,1)&gt;RIGHT(P52,1),2,1)))))</f>
        <v/>
      </c>
      <c r="S22" s="90" t="str">
        <f>IF((AND(COUNTIF(J7:J30,"&gt;""")&gt;2,COUNTIF(P33:P60,"&gt;""")&gt;0)),SUM(K22,L22,M22,N22,O22,P22,Q22,R22),"")</f>
        <v/>
      </c>
      <c r="T22" s="149"/>
      <c r="U22" s="96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" customHeight="1">
      <c r="A23" s="39"/>
      <c r="B23" s="41" t="s">
        <v>37</v>
      </c>
      <c r="C23" s="39"/>
      <c r="D23" s="1"/>
      <c r="E23" s="1"/>
      <c r="F23" s="1"/>
      <c r="G23" s="119"/>
      <c r="H23" s="147"/>
      <c r="I23" s="158"/>
      <c r="J23" s="147"/>
      <c r="K23" s="35" t="str">
        <f>IF(LEFT(P38,1)="W",$M$4&amp;":0(W)",IF(LEFT(P38,1)="L","0:"&amp;$M$4&amp;"(L)",IF(P38="","",P38)))</f>
        <v/>
      </c>
      <c r="L23" s="28" t="str">
        <f>IF(RIGHT(P33,1)="W",$M$4&amp;":0(W)",IF(RIGHT(P33,1)="L","0:"&amp;$M$4&amp;"(L)",IF(P33="","",RIGHT(P33,1)&amp;":"&amp;LEFT(P33,1))))</f>
        <v/>
      </c>
      <c r="M23" s="28" t="str">
        <f>IF(LEFT(P48,1)="W",$M$4&amp;":0(W)",IF(LEFT(P48,1)="L","0:"&amp;$M$4&amp;"(L)",IF(P48="","",P48)))</f>
        <v/>
      </c>
      <c r="N23" s="28" t="str">
        <f>IF(RIGHT(P43,1)="W",$M$4&amp;":0(W)",IF(RIGHT(P43,1)="L","0:"&amp;$M$4&amp;"(L)",IF(P43="","",RIGHT(P43,1)&amp;":"&amp;LEFT(P43,1))))</f>
        <v/>
      </c>
      <c r="O23" s="36" t="str">
        <f>IF(RIGHT(P59,1)="W",$M$4&amp;":0(W)",IF(RIGHT(P59,1)="L","0:"&amp;$M$4&amp;"(L)",IF(P59="","",RIGHT(P59,1)&amp;":"&amp;LEFT(P59,1))))</f>
        <v/>
      </c>
      <c r="P23" s="94"/>
      <c r="Q23" s="28" t="str">
        <f>IF(RIGHT(P55,1)="W",$M$4&amp;":0(W)",IF(RIGHT(P55,1)="L","0:"&amp;$M$4&amp;"(L)",IF(P55="","",RIGHT(P55,1)&amp;":"&amp;LEFT(P55,1))))</f>
        <v/>
      </c>
      <c r="R23" s="30" t="str">
        <f>IF(LEFT(P52,1)="W",$M$4&amp;":0(W)",IF(LEFT(P52,1)="L","0:"&amp;$M$4&amp;"(L)",IF(P52="","",P52)))</f>
        <v/>
      </c>
      <c r="S23" s="91"/>
      <c r="T23" s="94"/>
      <c r="U23" s="9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customHeight="1">
      <c r="A24" s="39"/>
      <c r="B24" s="41" t="s">
        <v>38</v>
      </c>
      <c r="C24" s="39"/>
      <c r="D24" s="1"/>
      <c r="E24" s="1"/>
      <c r="F24" s="1"/>
      <c r="G24" s="120"/>
      <c r="H24" s="148"/>
      <c r="I24" s="159"/>
      <c r="J24" s="148"/>
      <c r="K24" s="38" t="str">
        <f>IF(P38="","",IF(Q38="","",Q38))</f>
        <v/>
      </c>
      <c r="L24" s="31" t="str">
        <f>IF(P33="","",IF(Q33="","",REPLACE(SUBSTITUTE(SUBSTITUTE(SUBSTITUTE(SUBSTITUTE(","&amp;Q33,",-","#"),",","-"),"#",","),"-",",-"),1,1,"")))</f>
        <v/>
      </c>
      <c r="M24" s="31" t="str">
        <f>IF(P48="","",IF(Q48="","",Q48))</f>
        <v/>
      </c>
      <c r="N24" s="31" t="str">
        <f>IF(P43="","",IF(Q43="","",REPLACE(SUBSTITUTE(SUBSTITUTE(SUBSTITUTE(SUBSTITUTE(","&amp;Q43,",-","#"),",","-"),"#",","),"-",",-"),1,1,"")))</f>
        <v/>
      </c>
      <c r="O24" s="32" t="str">
        <f>IF(P59="","",IF(Q59="","",REPLACE(SUBSTITUTE(SUBSTITUTE(SUBSTITUTE(SUBSTITUTE(","&amp;Q59,",-","#"),",","-"),"#",","),"-",",-"),1,1,"")))</f>
        <v/>
      </c>
      <c r="P24" s="95"/>
      <c r="Q24" s="31" t="str">
        <f>IF(P55="","",IF(Q55="","",REPLACE(SUBSTITUTE(SUBSTITUTE(SUBSTITUTE(SUBSTITUTE(","&amp;Q55,",-","#"),",","-"),"#",","),"-",",-"),1,1,"")))</f>
        <v/>
      </c>
      <c r="R24" s="33" t="str">
        <f>IF(P52="","",IF(Q52="","",Q52))</f>
        <v/>
      </c>
      <c r="S24" s="92"/>
      <c r="T24" s="95"/>
      <c r="U24" s="9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" customHeight="1">
      <c r="A25" s="39"/>
      <c r="B25" s="41" t="s">
        <v>39</v>
      </c>
      <c r="C25" s="39"/>
      <c r="D25" s="1"/>
      <c r="E25" s="1"/>
      <c r="F25" s="1"/>
      <c r="G25" s="118">
        <v>7</v>
      </c>
      <c r="H25" s="156"/>
      <c r="I25" s="157"/>
      <c r="J25" s="160"/>
      <c r="K25" s="34" t="str">
        <f>IF(RIGHT(P35,1)="L",0,(IF(P35="","",(IF(RIGHT(P35,1)&gt;LEFT(P35,1),2,1)))))</f>
        <v/>
      </c>
      <c r="L25" s="24" t="str">
        <f>IF(LEFT(P47,1)="L",0,(IF(P47="","",(IF(LEFT(P47,1)&gt;RIGHT(P47,1),2,1)))))</f>
        <v/>
      </c>
      <c r="M25" s="24" t="str">
        <f>IF(RIGHT(P44,1)="L",0,(IF(P44="","",(IF(RIGHT(P44,1)&gt;LEFT(P44,1),2,1)))))</f>
        <v/>
      </c>
      <c r="N25" s="24" t="str">
        <f>IF(LEFT(P40,1)="L",0,(IF(P40="","",(IF(LEFT(P40,1)&gt;RIGHT(P40,1),2,1)))))</f>
        <v/>
      </c>
      <c r="O25" s="25" t="str">
        <f>IF(RIGHT(P51,1)="L",0,(IF(P51="","",(IF(RIGHT(P51,1)&gt;LEFT(P51,1),2,1)))))</f>
        <v/>
      </c>
      <c r="P25" s="25" t="str">
        <f>IF(LEFT(P55,1)="L",0,(IF(P55="","",(IF(LEFT(P55,1)&gt;RIGHT(P55,1),2,1)))))</f>
        <v/>
      </c>
      <c r="Q25" s="164"/>
      <c r="R25" s="26" t="str">
        <f>IF(LEFT(P60,1)="L",0,(IF(P60="","",(IF(LEFT(P60,1)&gt;RIGHT(P60,1),2,1)))))</f>
        <v/>
      </c>
      <c r="S25" s="90" t="str">
        <f>IF((AND(COUNTIF(J7:J30,"&gt;""")&gt;2,COUNTIF(P33:P60,"&gt;""")&gt;0)),SUM(K25,L25,M25,N25,O25,P25,Q25,R25),"")</f>
        <v/>
      </c>
      <c r="T25" s="149"/>
      <c r="U25" s="96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" customHeight="1">
      <c r="A26" s="39"/>
      <c r="B26" s="41" t="s">
        <v>41</v>
      </c>
      <c r="C26" s="39"/>
      <c r="D26" s="1"/>
      <c r="E26" s="1"/>
      <c r="F26" s="1"/>
      <c r="G26" s="119"/>
      <c r="H26" s="147"/>
      <c r="I26" s="158"/>
      <c r="J26" s="147"/>
      <c r="K26" s="35" t="str">
        <f>IF(RIGHT(P35,1)="W",$M$4&amp;":0(W)",IF(RIGHT(P35,1)="L","0:"&amp;$M$4&amp;"(L)",IF(P35="","",RIGHT(P35,1)&amp;":"&amp;LEFT(P35,1))))</f>
        <v/>
      </c>
      <c r="L26" s="28" t="str">
        <f>IF(LEFT(P47)="W",$M$4&amp;":0(W)",IF(LEFT(P47,1)="L","0:"&amp;$M$4&amp;"(L)",IF(P47="","",P47)))</f>
        <v/>
      </c>
      <c r="M26" s="28" t="str">
        <f>IF(RIGHT(P44,1)="W",$M$4&amp;":0(W)",IF(RIGHT(P44,1)="L","0:"&amp;$M$4&amp;"(L)",IF(P44="","",RIGHT(P44,1)&amp;":"&amp;LEFT(P44,1))))</f>
        <v/>
      </c>
      <c r="N26" s="28" t="str">
        <f>IF(LEFT(P40,1)="W",$M$4&amp;":0(W)",IF(LEFT(P40,1)="L","0:"&amp;$M$4&amp;"(L)",IF(P40="","",P40)))</f>
        <v/>
      </c>
      <c r="O26" s="36" t="str">
        <f>IF(RIGHT(P51,1)="W",$M$4&amp;":0(W)",IF(RIGHT(P51,1)="L","0:"&amp;$M$4&amp;"(L)",IF(P51="","",RIGHT(P51,1)&amp;":"&amp;LEFT(P51,1))))</f>
        <v/>
      </c>
      <c r="P26" s="36" t="str">
        <f>IF(LEFT(P55,1)="W",$M$4&amp;":0(W)",IF(LEFT(P55,1)="L","0:"&amp;$M$4&amp;"(L)",IF(P55="","",P55)))</f>
        <v/>
      </c>
      <c r="Q26" s="94"/>
      <c r="R26" s="30" t="str">
        <f>IF(LEFT(P60,1)="W",$M$4&amp;":0(W)",IF(LEFT(P60,1)="L","0:"&amp;$M$4&amp;"(L)",IF(P60="","",P60)))</f>
        <v/>
      </c>
      <c r="S26" s="91"/>
      <c r="T26" s="94"/>
      <c r="U26" s="9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" customHeight="1">
      <c r="A27" s="39"/>
      <c r="B27" s="41" t="s">
        <v>42</v>
      </c>
      <c r="C27" s="39"/>
      <c r="D27" s="1"/>
      <c r="E27" s="1"/>
      <c r="F27" s="1"/>
      <c r="G27" s="120"/>
      <c r="H27" s="148"/>
      <c r="I27" s="159"/>
      <c r="J27" s="148"/>
      <c r="K27" s="38" t="str">
        <f>IF(P35="","",IF(Q35="","",REPLACE(SUBSTITUTE(SUBSTITUTE(SUBSTITUTE(SUBSTITUTE(","&amp;Q35,",-","#"),",","-"),"#",","),"-",",-"),1,1,"")))</f>
        <v/>
      </c>
      <c r="L27" s="31" t="str">
        <f>IF(P47="","",IF(Q47="","",Q47))</f>
        <v/>
      </c>
      <c r="M27" s="31" t="str">
        <f>IF(P44="","",IF(Q44="","",REPLACE(SUBSTITUTE(SUBSTITUTE(SUBSTITUTE(SUBSTITUTE(","&amp;Q44,",-","#"),",","-"),"#",","),"-",",-"),1,1,"")))</f>
        <v/>
      </c>
      <c r="N27" s="31" t="str">
        <f>IF(P40="","",IF(Q40="","",Q40))</f>
        <v/>
      </c>
      <c r="O27" s="32" t="str">
        <f>IF(P51="","",IF(Q51="","",REPLACE(SUBSTITUTE(SUBSTITUTE(SUBSTITUTE(SUBSTITUTE(","&amp;Q51,",-","#"),",","-"),"#",","),"-",",-"),1,1,"")))</f>
        <v/>
      </c>
      <c r="P27" s="32" t="str">
        <f>IF(P55="","",IF(Q55="","",Q55))</f>
        <v/>
      </c>
      <c r="Q27" s="95"/>
      <c r="R27" s="33" t="str">
        <f>IF(P60="","",IF(Q60="","",Q60))</f>
        <v/>
      </c>
      <c r="S27" s="92"/>
      <c r="T27" s="95"/>
      <c r="U27" s="9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customHeight="1">
      <c r="A28" s="39"/>
      <c r="B28" s="41" t="s">
        <v>43</v>
      </c>
      <c r="C28" s="39"/>
      <c r="D28" s="1"/>
      <c r="E28" s="1"/>
      <c r="F28" s="1"/>
      <c r="G28" s="118">
        <v>8</v>
      </c>
      <c r="H28" s="156"/>
      <c r="I28" s="157"/>
      <c r="J28" s="160"/>
      <c r="K28" s="34" t="str">
        <f>IF(LEFT(P45,1)="L",0,(IF(P45="","",(IF(LEFT(P45,1)&gt;RIGHT(P45,1),2,1)))))</f>
        <v/>
      </c>
      <c r="L28" s="24" t="str">
        <f>IF(RIGHT(P42,1)="L",0,(IF(P42="","",(IF(RIGHT(P42,1)&gt;LEFT(P42,1),2,1)))))</f>
        <v/>
      </c>
      <c r="M28" s="24" t="str">
        <f>IF(LEFT(P39,1)="L",0,(IF(P39="","",(IF(LEFT(P39,1)&gt;RIGHT(P39,1),2,1)))))</f>
        <v/>
      </c>
      <c r="N28" s="24" t="str">
        <f>IF(RIGHT(P36,1)="L",0,(IF(P36="","",(IF(RIGHT(P36,1)&gt;LEFT(P36,1),2,1)))))</f>
        <v/>
      </c>
      <c r="O28" s="25" t="str">
        <f>IF(LEFT(P56,1)="L",0,(IF(P56="","",(IF(LEFT(P56,1)&gt;RIGHT(P56,1),2,1)))))</f>
        <v/>
      </c>
      <c r="P28" s="25" t="str">
        <f>IF(RIGHT(P52,1)="L",0,(IF(P52="","",(IF(RIGHT(P52,1)&gt;LEFT(P52,1),2,1)))))</f>
        <v/>
      </c>
      <c r="Q28" s="24" t="str">
        <f>IF(RIGHT(P60,1)="L",0,(IF(P60="","",(IF(RIGHT(P60,1)&gt;LEFT(P60,1),2,1)))))</f>
        <v/>
      </c>
      <c r="R28" s="166"/>
      <c r="S28" s="90" t="str">
        <f>IF((AND(COUNTIF(J7:J30,"&gt;""")&gt;2,COUNTIF(P33:P60,"&gt;""")&gt;0)),SUM(K28,L28,M28,N28,O28,P28,Q28,R28),"")</f>
        <v/>
      </c>
      <c r="T28" s="149"/>
      <c r="U28" s="96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" customHeight="1">
      <c r="A29" s="39"/>
      <c r="B29" s="41" t="s">
        <v>45</v>
      </c>
      <c r="C29" s="39"/>
      <c r="D29" s="1"/>
      <c r="E29" s="1"/>
      <c r="F29" s="1"/>
      <c r="G29" s="119"/>
      <c r="H29" s="147"/>
      <c r="I29" s="158"/>
      <c r="J29" s="147"/>
      <c r="K29" s="35" t="str">
        <f>IF(LEFT(P45,1)="W",$M$4&amp;":0(W)",IF(LEFT(P45,1)="L","0:"&amp;$M$4&amp;"(L)",IF(P45="","",P45)))</f>
        <v/>
      </c>
      <c r="L29" s="28" t="str">
        <f>IF(RIGHT(P42,1)="W",$M$4&amp;":0(W)",IF(RIGHT(P42,1)="L","0:"&amp;$M$4&amp;"(L)",IF(P42="","",RIGHT(P42,1)&amp;":"&amp;LEFT(P42,1))))</f>
        <v/>
      </c>
      <c r="M29" s="28" t="str">
        <f>IF(LEFT(P39,1)="W",$M$4&amp;":0(W)",IF(LEFT(P39,1)="L","0:"&amp;$M$4&amp;"(L)",IF(P39="","",P39)))</f>
        <v/>
      </c>
      <c r="N29" s="28" t="str">
        <f>IF(RIGHT(P36,1)="W",$M$4&amp;":0(W)",IF(RIGHT(P36,1)="L","0:"&amp;$M$4&amp;"(L)",IF(P36="","",RIGHT(P36,1)&amp;":"&amp;LEFT(P36,1))))</f>
        <v/>
      </c>
      <c r="O29" s="36" t="str">
        <f>IF(LEFT(P56,1)="W",$M$4&amp;":0(W)",IF(LEFT(P56,1)="L","0:"&amp;$M$4&amp;"(L)",IF(P56="","",P56)))</f>
        <v/>
      </c>
      <c r="P29" s="36" t="str">
        <f>IF(RIGHT(P52,1)="W",$M$4&amp;":0(W)",IF(RIGHT(P52,1)="L","0:"&amp;$M$4&amp;"(L)",IF(P52="","",RIGHT(P52,1)&amp;":"&amp;LEFT(P52,1))))</f>
        <v/>
      </c>
      <c r="Q29" s="28" t="str">
        <f>IF(RIGHT(P60,1)="W",$M$4&amp;":0(W)",IF(RIGHT(P60,1)="L","0:"&amp;$M$4&amp;"(L)",IF(P60="","",RIGHT(P60,1)&amp;":"&amp;LEFT(P60,1))))</f>
        <v/>
      </c>
      <c r="R29" s="100"/>
      <c r="S29" s="91"/>
      <c r="T29" s="94"/>
      <c r="U29" s="9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customHeight="1">
      <c r="A30" s="39"/>
      <c r="B30" s="41" t="s">
        <v>46</v>
      </c>
      <c r="C30" s="39"/>
      <c r="D30" s="1"/>
      <c r="E30" s="1"/>
      <c r="F30" s="1"/>
      <c r="G30" s="120"/>
      <c r="H30" s="148"/>
      <c r="I30" s="159"/>
      <c r="J30" s="148"/>
      <c r="K30" s="38" t="str">
        <f>IF(P45="","",IF(Q45="","",Q45))</f>
        <v/>
      </c>
      <c r="L30" s="31" t="str">
        <f>IF(P42="","",IF(Q42="","",REPLACE(SUBSTITUTE(SUBSTITUTE(SUBSTITUTE(SUBSTITUTE(","&amp;Q42,",-","#"),",","-"),"#",","),"-",",-"),1,1,"")))</f>
        <v/>
      </c>
      <c r="M30" s="31" t="str">
        <f>IF(P39="","",IF(Q39="","",Q39))</f>
        <v/>
      </c>
      <c r="N30" s="31" t="str">
        <f>IF(P36="","",IF(Q36="","",REPLACE(SUBSTITUTE(SUBSTITUTE(SUBSTITUTE(SUBSTITUTE(","&amp;Q36,",-","#"),",","-"),"#",","),"-",",-"),1,1,"")))</f>
        <v/>
      </c>
      <c r="O30" s="32" t="str">
        <f>IF(P56="","",IF(Q56="","",Q56))</f>
        <v/>
      </c>
      <c r="P30" s="32" t="str">
        <f>IF(P52="","",IF(Q52="","",REPLACE(SUBSTITUTE(SUBSTITUTE(SUBSTITUTE(SUBSTITUTE(","&amp;Q52,",-","#"),",","-"),"#",","),"-",",-"),1,1,"")))</f>
        <v/>
      </c>
      <c r="Q30" s="31" t="str">
        <f>IF(P60="","",IF(Q60="","",REPLACE(SUBSTITUTE(SUBSTITUTE(SUBSTITUTE(SUBSTITUTE(","&amp;Q60,",-","#"),",","-"),"#",","),"-",",-"),1,1,"")))</f>
        <v/>
      </c>
      <c r="R30" s="101"/>
      <c r="S30" s="92"/>
      <c r="T30" s="95"/>
      <c r="U30" s="9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" customHeight="1">
      <c r="A31" s="39"/>
      <c r="B31" s="41" t="s">
        <v>47</v>
      </c>
      <c r="C31" s="39"/>
      <c r="D31" s="1"/>
      <c r="E31" s="1"/>
      <c r="F31" s="1"/>
      <c r="G31" s="42"/>
      <c r="H31" s="43"/>
      <c r="I31" s="43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39"/>
      <c r="B32" s="41" t="s">
        <v>48</v>
      </c>
      <c r="C32" s="39"/>
      <c r="D32" s="47"/>
      <c r="E32" s="1"/>
      <c r="F32" s="1"/>
      <c r="G32" s="1"/>
      <c r="H32" s="1"/>
      <c r="I32" s="48" t="s">
        <v>49</v>
      </c>
      <c r="J32" s="49"/>
      <c r="K32" s="1"/>
      <c r="L32" s="1"/>
      <c r="M32" s="1"/>
      <c r="N32" s="1"/>
      <c r="O32" s="1"/>
      <c r="P32" s="50" t="s">
        <v>50</v>
      </c>
      <c r="Q32" s="102" t="s">
        <v>51</v>
      </c>
      <c r="R32" s="103"/>
      <c r="S32" s="1"/>
      <c r="T32" s="1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6.5" customHeight="1">
      <c r="A33" s="39"/>
      <c r="B33" s="41" t="s">
        <v>52</v>
      </c>
      <c r="C33" s="39"/>
      <c r="D33" s="47"/>
      <c r="E33" s="1"/>
      <c r="F33" s="1"/>
      <c r="G33" s="127" t="s">
        <v>53</v>
      </c>
      <c r="H33" s="128"/>
      <c r="I33" s="51"/>
      <c r="J33" s="52" t="str">
        <f>IF('F3'!Уч2="","",'F3'!Уч2)</f>
        <v/>
      </c>
      <c r="K33" s="53" t="str">
        <f t="shared" ref="K33:K60" si="0">"-"</f>
        <v>-</v>
      </c>
      <c r="L33" s="124" t="str">
        <f>IF('F3'!Уч6="","",'F3'!Уч6)</f>
        <v/>
      </c>
      <c r="M33" s="125"/>
      <c r="N33" s="125"/>
      <c r="O33" s="126"/>
      <c r="P33" s="54"/>
      <c r="Q33" s="104"/>
      <c r="R33" s="105"/>
      <c r="S33" s="55" t="str">
        <f t="shared" ref="S33:S60" si="1">IF(AND(I33&lt;&gt;"",P33=""),"встреча играется",IF(P33&lt;&gt;"","сыграна",""))</f>
        <v/>
      </c>
      <c r="T33" s="1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5" customHeight="1">
      <c r="A34" s="39"/>
      <c r="B34" s="41" t="s">
        <v>54</v>
      </c>
      <c r="C34" s="39"/>
      <c r="D34" s="47"/>
      <c r="E34" s="1"/>
      <c r="F34" s="1"/>
      <c r="G34" s="129"/>
      <c r="H34" s="130"/>
      <c r="I34" s="56"/>
      <c r="J34" s="57" t="str">
        <f>IF('F3'!Уч3="","",'F3'!Уч3)</f>
        <v/>
      </c>
      <c r="K34" s="58" t="str">
        <f t="shared" si="0"/>
        <v>-</v>
      </c>
      <c r="L34" s="133" t="str">
        <f>IF('F3'!Уч5="","",'F3'!Уч5)</f>
        <v/>
      </c>
      <c r="M34" s="134"/>
      <c r="N34" s="134"/>
      <c r="O34" s="135"/>
      <c r="P34" s="59"/>
      <c r="Q34" s="106"/>
      <c r="R34" s="107"/>
      <c r="S34" s="55" t="str">
        <f t="shared" si="1"/>
        <v/>
      </c>
      <c r="T34" s="1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6.5" customHeight="1">
      <c r="A35" s="39"/>
      <c r="B35" s="41" t="s">
        <v>55</v>
      </c>
      <c r="C35" s="39"/>
      <c r="D35" s="47"/>
      <c r="E35" s="1"/>
      <c r="F35" s="1"/>
      <c r="G35" s="129"/>
      <c r="H35" s="130"/>
      <c r="I35" s="60"/>
      <c r="J35" s="61" t="str">
        <f>IF('F3'!Уч1="","",'F3'!Уч1)</f>
        <v/>
      </c>
      <c r="K35" s="62" t="str">
        <f t="shared" si="0"/>
        <v>-</v>
      </c>
      <c r="L35" s="136" t="str">
        <f>IF('F3'!Уч7="","",'F3'!Уч7)</f>
        <v/>
      </c>
      <c r="M35" s="137"/>
      <c r="N35" s="137"/>
      <c r="O35" s="138"/>
      <c r="P35" s="63"/>
      <c r="Q35" s="108"/>
      <c r="R35" s="109"/>
      <c r="S35" s="55" t="str">
        <f t="shared" si="1"/>
        <v/>
      </c>
      <c r="T35" s="1"/>
      <c r="U35" s="5" t="s">
        <v>56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customHeight="1">
      <c r="A36" s="39"/>
      <c r="B36" s="41" t="s">
        <v>57</v>
      </c>
      <c r="C36" s="39"/>
      <c r="D36" s="47"/>
      <c r="E36" s="1"/>
      <c r="F36" s="1"/>
      <c r="G36" s="131"/>
      <c r="H36" s="132"/>
      <c r="I36" s="64"/>
      <c r="J36" s="65" t="str">
        <f>IF('F3'!Уч4="","",'F3'!Уч4)</f>
        <v/>
      </c>
      <c r="K36" s="66" t="str">
        <f t="shared" si="0"/>
        <v>-</v>
      </c>
      <c r="L36" s="121" t="str">
        <f>IF('F3'!Уч8="","",'F3'!Уч8)</f>
        <v/>
      </c>
      <c r="M36" s="122"/>
      <c r="N36" s="122"/>
      <c r="O36" s="123"/>
      <c r="P36" s="67"/>
      <c r="Q36" s="110"/>
      <c r="R36" s="111"/>
      <c r="S36" s="55" t="str">
        <f t="shared" si="1"/>
        <v/>
      </c>
      <c r="T36" s="1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6.5" customHeight="1">
      <c r="A37" s="39"/>
      <c r="B37" s="41" t="s">
        <v>58</v>
      </c>
      <c r="C37" s="39"/>
      <c r="D37" s="47"/>
      <c r="E37" s="1"/>
      <c r="F37" s="1"/>
      <c r="G37" s="127" t="s">
        <v>59</v>
      </c>
      <c r="H37" s="128"/>
      <c r="I37" s="51"/>
      <c r="J37" s="52" t="str">
        <f>IF('F3'!Уч5="","",'F3'!Уч5)</f>
        <v/>
      </c>
      <c r="K37" s="53" t="str">
        <f t="shared" si="0"/>
        <v>-</v>
      </c>
      <c r="L37" s="124" t="str">
        <f>IF('F3'!Уч2="","",'F3'!Уч2)</f>
        <v/>
      </c>
      <c r="M37" s="125"/>
      <c r="N37" s="125"/>
      <c r="O37" s="126"/>
      <c r="P37" s="54"/>
      <c r="Q37" s="104"/>
      <c r="R37" s="105"/>
      <c r="S37" s="55" t="str">
        <f t="shared" si="1"/>
        <v/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39"/>
      <c r="B38" s="41" t="s">
        <v>60</v>
      </c>
      <c r="C38" s="39"/>
      <c r="D38" s="1"/>
      <c r="E38" s="1"/>
      <c r="F38" s="1"/>
      <c r="G38" s="129"/>
      <c r="H38" s="130"/>
      <c r="I38" s="56"/>
      <c r="J38" s="57" t="str">
        <f>IF('F3'!Уч6="","",'F3'!Уч6)</f>
        <v/>
      </c>
      <c r="K38" s="58" t="str">
        <f t="shared" si="0"/>
        <v>-</v>
      </c>
      <c r="L38" s="133" t="str">
        <f>IF('F3'!Уч1="","",'F3'!Уч1)</f>
        <v/>
      </c>
      <c r="M38" s="134"/>
      <c r="N38" s="134"/>
      <c r="O38" s="135"/>
      <c r="P38" s="59"/>
      <c r="Q38" s="106"/>
      <c r="R38" s="107"/>
      <c r="S38" s="55" t="str">
        <f t="shared" si="1"/>
        <v/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customHeight="1">
      <c r="A39" s="39"/>
      <c r="B39" s="41" t="s">
        <v>61</v>
      </c>
      <c r="C39" s="39"/>
      <c r="D39" s="1"/>
      <c r="E39" s="1"/>
      <c r="F39" s="1"/>
      <c r="G39" s="129"/>
      <c r="H39" s="130"/>
      <c r="I39" s="60"/>
      <c r="J39" s="61" t="str">
        <f>IF('F3'!Уч8="","",'F3'!Уч8)</f>
        <v/>
      </c>
      <c r="K39" s="62" t="str">
        <f t="shared" si="0"/>
        <v>-</v>
      </c>
      <c r="L39" s="136" t="str">
        <f>IF('F3'!Уч3="","",'F3'!Уч3)</f>
        <v/>
      </c>
      <c r="M39" s="137"/>
      <c r="N39" s="137"/>
      <c r="O39" s="138"/>
      <c r="P39" s="63"/>
      <c r="Q39" s="108"/>
      <c r="R39" s="109"/>
      <c r="S39" s="55" t="str">
        <f t="shared" si="1"/>
        <v/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customHeight="1">
      <c r="A40" s="39"/>
      <c r="B40" s="41" t="s">
        <v>62</v>
      </c>
      <c r="C40" s="39"/>
      <c r="D40" s="1"/>
      <c r="E40" s="1"/>
      <c r="F40" s="1"/>
      <c r="G40" s="131"/>
      <c r="H40" s="132"/>
      <c r="I40" s="64"/>
      <c r="J40" s="65" t="str">
        <f>IF('F3'!Уч7="","",'F3'!Уч7)</f>
        <v/>
      </c>
      <c r="K40" s="66" t="str">
        <f t="shared" si="0"/>
        <v>-</v>
      </c>
      <c r="L40" s="121" t="str">
        <f>IF('F3'!Уч4="","",'F3'!Уч4)</f>
        <v/>
      </c>
      <c r="M40" s="122"/>
      <c r="N40" s="122"/>
      <c r="O40" s="123"/>
      <c r="P40" s="67"/>
      <c r="Q40" s="110"/>
      <c r="R40" s="111"/>
      <c r="S40" s="55" t="str">
        <f t="shared" si="1"/>
        <v/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customHeight="1">
      <c r="A41" s="39"/>
      <c r="B41" s="41" t="s">
        <v>63</v>
      </c>
      <c r="C41" s="39"/>
      <c r="D41" s="1"/>
      <c r="E41" s="1"/>
      <c r="F41" s="1"/>
      <c r="G41" s="127" t="s">
        <v>64</v>
      </c>
      <c r="H41" s="128"/>
      <c r="I41" s="51"/>
      <c r="J41" s="52" t="str">
        <f>IF('F3'!Уч1="","",'F3'!Уч1)</f>
        <v/>
      </c>
      <c r="K41" s="53" t="str">
        <f t="shared" si="0"/>
        <v>-</v>
      </c>
      <c r="L41" s="124" t="str">
        <f>IF('F3'!Уч5="","",'F3'!Уч5)</f>
        <v/>
      </c>
      <c r="M41" s="125"/>
      <c r="N41" s="125"/>
      <c r="O41" s="126"/>
      <c r="P41" s="54"/>
      <c r="Q41" s="104"/>
      <c r="R41" s="105"/>
      <c r="S41" s="55" t="str">
        <f t="shared" si="1"/>
        <v/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customHeight="1">
      <c r="A42" s="1"/>
      <c r="B42" s="7"/>
      <c r="C42" s="1"/>
      <c r="D42" s="1"/>
      <c r="E42" s="1"/>
      <c r="F42" s="1"/>
      <c r="G42" s="129"/>
      <c r="H42" s="130"/>
      <c r="I42" s="56"/>
      <c r="J42" s="57" t="str">
        <f>IF('F3'!Уч2="","",'F3'!Уч2)</f>
        <v/>
      </c>
      <c r="K42" s="58" t="str">
        <f t="shared" si="0"/>
        <v>-</v>
      </c>
      <c r="L42" s="133" t="str">
        <f>IF('F3'!Уч8="","",'F3'!Уч8)</f>
        <v/>
      </c>
      <c r="M42" s="134"/>
      <c r="N42" s="134"/>
      <c r="O42" s="135"/>
      <c r="P42" s="59"/>
      <c r="Q42" s="106"/>
      <c r="R42" s="107"/>
      <c r="S42" s="55" t="str">
        <f t="shared" si="1"/>
        <v/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customHeight="1">
      <c r="A43" s="1"/>
      <c r="B43" s="1"/>
      <c r="C43" s="1"/>
      <c r="D43" s="1"/>
      <c r="E43" s="1"/>
      <c r="F43" s="1"/>
      <c r="G43" s="129"/>
      <c r="H43" s="130"/>
      <c r="I43" s="60"/>
      <c r="J43" s="61" t="str">
        <f>IF('F3'!Уч4="","",'F3'!Уч4)</f>
        <v/>
      </c>
      <c r="K43" s="62" t="str">
        <f t="shared" si="0"/>
        <v>-</v>
      </c>
      <c r="L43" s="136" t="str">
        <f>IF('F3'!Уч6="","",'F3'!Уч6)</f>
        <v/>
      </c>
      <c r="M43" s="137"/>
      <c r="N43" s="137"/>
      <c r="O43" s="138"/>
      <c r="P43" s="63"/>
      <c r="Q43" s="108"/>
      <c r="R43" s="109"/>
      <c r="S43" s="55" t="str">
        <f t="shared" si="1"/>
        <v/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customHeight="1">
      <c r="A44" s="1"/>
      <c r="B44" s="1"/>
      <c r="C44" s="1"/>
      <c r="D44" s="1"/>
      <c r="E44" s="1"/>
      <c r="F44" s="1"/>
      <c r="G44" s="131"/>
      <c r="H44" s="132"/>
      <c r="I44" s="64"/>
      <c r="J44" s="65" t="str">
        <f>IF('F3'!Уч3="","",'F3'!Уч3)</f>
        <v/>
      </c>
      <c r="K44" s="66" t="str">
        <f t="shared" si="0"/>
        <v>-</v>
      </c>
      <c r="L44" s="121" t="str">
        <f>IF('F3'!Уч7="","",'F3'!Уч7)</f>
        <v/>
      </c>
      <c r="M44" s="122"/>
      <c r="N44" s="122"/>
      <c r="O44" s="123"/>
      <c r="P44" s="67"/>
      <c r="Q44" s="110"/>
      <c r="R44" s="111"/>
      <c r="S44" s="55" t="str">
        <f t="shared" si="1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customHeight="1">
      <c r="A45" s="1"/>
      <c r="B45" s="1"/>
      <c r="C45" s="1"/>
      <c r="D45" s="1"/>
      <c r="E45" s="1"/>
      <c r="F45" s="1"/>
      <c r="G45" s="127" t="s">
        <v>65</v>
      </c>
      <c r="H45" s="128"/>
      <c r="I45" s="51"/>
      <c r="J45" s="52" t="str">
        <f>IF('F3'!Уч8="","",'F3'!Уч8)</f>
        <v/>
      </c>
      <c r="K45" s="53" t="str">
        <f t="shared" si="0"/>
        <v>-</v>
      </c>
      <c r="L45" s="124" t="str">
        <f>IF('F3'!Уч1="","",'F3'!Уч1)</f>
        <v/>
      </c>
      <c r="M45" s="125"/>
      <c r="N45" s="125"/>
      <c r="O45" s="126"/>
      <c r="P45" s="54"/>
      <c r="Q45" s="104"/>
      <c r="R45" s="105"/>
      <c r="S45" s="55" t="str">
        <f t="shared" si="1"/>
        <v/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customHeight="1">
      <c r="A46" s="1"/>
      <c r="B46" s="1"/>
      <c r="C46" s="1"/>
      <c r="D46" s="1"/>
      <c r="E46" s="1"/>
      <c r="F46" s="1"/>
      <c r="G46" s="129"/>
      <c r="H46" s="130"/>
      <c r="I46" s="56"/>
      <c r="J46" s="57" t="str">
        <f>IF('F3'!Уч5="","",'F3'!Уч5)</f>
        <v/>
      </c>
      <c r="K46" s="58" t="str">
        <f t="shared" si="0"/>
        <v>-</v>
      </c>
      <c r="L46" s="133" t="str">
        <f>IF('F3'!Уч4="","",'F3'!Уч4)</f>
        <v/>
      </c>
      <c r="M46" s="134"/>
      <c r="N46" s="134"/>
      <c r="O46" s="135"/>
      <c r="P46" s="59"/>
      <c r="Q46" s="106"/>
      <c r="R46" s="107"/>
      <c r="S46" s="55" t="str">
        <f t="shared" si="1"/>
        <v/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customHeight="1">
      <c r="A47" s="1"/>
      <c r="B47" s="1"/>
      <c r="C47" s="1"/>
      <c r="D47" s="1"/>
      <c r="E47" s="1"/>
      <c r="F47" s="1"/>
      <c r="G47" s="129"/>
      <c r="H47" s="130"/>
      <c r="I47" s="60"/>
      <c r="J47" s="61" t="str">
        <f>IF('F3'!Уч7="","",'F3'!Уч7)</f>
        <v/>
      </c>
      <c r="K47" s="62" t="str">
        <f t="shared" si="0"/>
        <v>-</v>
      </c>
      <c r="L47" s="136" t="str">
        <f>IF('F3'!Уч2="","",'F3'!Уч2)</f>
        <v/>
      </c>
      <c r="M47" s="137"/>
      <c r="N47" s="137"/>
      <c r="O47" s="138"/>
      <c r="P47" s="63"/>
      <c r="Q47" s="108"/>
      <c r="R47" s="109"/>
      <c r="S47" s="55" t="str">
        <f t="shared" si="1"/>
        <v/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customHeight="1">
      <c r="A48" s="1"/>
      <c r="B48" s="1"/>
      <c r="C48" s="1"/>
      <c r="D48" s="1"/>
      <c r="E48" s="1"/>
      <c r="F48" s="1"/>
      <c r="G48" s="131"/>
      <c r="H48" s="132"/>
      <c r="I48" s="64"/>
      <c r="J48" s="65" t="str">
        <f>IF('F3'!Уч6="","",'F3'!Уч6)</f>
        <v/>
      </c>
      <c r="K48" s="66" t="str">
        <f t="shared" si="0"/>
        <v>-</v>
      </c>
      <c r="L48" s="121" t="str">
        <f>IF('F3'!Уч3="","",'F3'!Уч3)</f>
        <v/>
      </c>
      <c r="M48" s="122"/>
      <c r="N48" s="122"/>
      <c r="O48" s="123"/>
      <c r="P48" s="67"/>
      <c r="Q48" s="110"/>
      <c r="R48" s="111"/>
      <c r="S48" s="55" t="str">
        <f t="shared" si="1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customHeight="1">
      <c r="A49" s="1"/>
      <c r="B49" s="1"/>
      <c r="C49" s="1"/>
      <c r="D49" s="1"/>
      <c r="E49" s="1"/>
      <c r="F49" s="1"/>
      <c r="G49" s="127" t="s">
        <v>66</v>
      </c>
      <c r="H49" s="128"/>
      <c r="I49" s="51"/>
      <c r="J49" s="52" t="str">
        <f>IF('F3'!Уч1="","",'F3'!Уч1)</f>
        <v/>
      </c>
      <c r="K49" s="53" t="str">
        <f t="shared" si="0"/>
        <v>-</v>
      </c>
      <c r="L49" s="124" t="str">
        <f>IF('F3'!Уч3="","",'F3'!Уч3)</f>
        <v/>
      </c>
      <c r="M49" s="125"/>
      <c r="N49" s="125"/>
      <c r="O49" s="126"/>
      <c r="P49" s="54"/>
      <c r="Q49" s="104"/>
      <c r="R49" s="105"/>
      <c r="S49" s="55" t="str">
        <f t="shared" si="1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customHeight="1">
      <c r="A50" s="1"/>
      <c r="B50" s="1"/>
      <c r="C50" s="1"/>
      <c r="D50" s="1"/>
      <c r="E50" s="1"/>
      <c r="F50" s="1"/>
      <c r="G50" s="129"/>
      <c r="H50" s="130"/>
      <c r="I50" s="56"/>
      <c r="J50" s="57" t="str">
        <f>IF('F3'!Уч2="","",'F3'!Уч2)</f>
        <v/>
      </c>
      <c r="K50" s="58" t="str">
        <f t="shared" si="0"/>
        <v>-</v>
      </c>
      <c r="L50" s="133" t="str">
        <f>IF('F3'!Уч4="","",'F3'!Уч4)</f>
        <v/>
      </c>
      <c r="M50" s="134"/>
      <c r="N50" s="134"/>
      <c r="O50" s="135"/>
      <c r="P50" s="59"/>
      <c r="Q50" s="106"/>
      <c r="R50" s="107"/>
      <c r="S50" s="55" t="str">
        <f t="shared" si="1"/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customHeight="1">
      <c r="A51" s="1"/>
      <c r="B51" s="1"/>
      <c r="C51" s="1"/>
      <c r="D51" s="1"/>
      <c r="E51" s="1"/>
      <c r="F51" s="1"/>
      <c r="G51" s="129"/>
      <c r="H51" s="130"/>
      <c r="I51" s="60"/>
      <c r="J51" s="61" t="str">
        <f>IF('F3'!Уч5="","",'F3'!Уч5)</f>
        <v/>
      </c>
      <c r="K51" s="62" t="str">
        <f t="shared" si="0"/>
        <v>-</v>
      </c>
      <c r="L51" s="136" t="str">
        <f>IF('F3'!Уч7="","",'F3'!Уч7)</f>
        <v/>
      </c>
      <c r="M51" s="137"/>
      <c r="N51" s="137"/>
      <c r="O51" s="138"/>
      <c r="P51" s="63"/>
      <c r="Q51" s="108"/>
      <c r="R51" s="109"/>
      <c r="S51" s="55" t="str">
        <f t="shared" si="1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customHeight="1">
      <c r="A52" s="1"/>
      <c r="B52" s="1"/>
      <c r="C52" s="1"/>
      <c r="D52" s="1"/>
      <c r="E52" s="1"/>
      <c r="F52" s="1"/>
      <c r="G52" s="131"/>
      <c r="H52" s="132"/>
      <c r="I52" s="64"/>
      <c r="J52" s="65" t="str">
        <f>IF('F3'!Уч6="","",'F3'!Уч6)</f>
        <v/>
      </c>
      <c r="K52" s="66" t="str">
        <f t="shared" si="0"/>
        <v>-</v>
      </c>
      <c r="L52" s="121" t="str">
        <f>IF('F3'!Уч8="","",'F3'!Уч8)</f>
        <v/>
      </c>
      <c r="M52" s="122"/>
      <c r="N52" s="122"/>
      <c r="O52" s="123"/>
      <c r="P52" s="67"/>
      <c r="Q52" s="110"/>
      <c r="R52" s="111"/>
      <c r="S52" s="55" t="str">
        <f t="shared" si="1"/>
        <v/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customHeight="1">
      <c r="A53" s="1"/>
      <c r="B53" s="1"/>
      <c r="C53" s="1"/>
      <c r="D53" s="1"/>
      <c r="E53" s="1"/>
      <c r="F53" s="1"/>
      <c r="G53" s="127" t="s">
        <v>67</v>
      </c>
      <c r="H53" s="128"/>
      <c r="I53" s="51"/>
      <c r="J53" s="52" t="str">
        <f>IF('F3'!Уч4="","",'F3'!Уч4)</f>
        <v/>
      </c>
      <c r="K53" s="53" t="str">
        <f t="shared" si="0"/>
        <v>-</v>
      </c>
      <c r="L53" s="124" t="str">
        <f>IF('F3'!Уч1="","",'F3'!Уч1)</f>
        <v/>
      </c>
      <c r="M53" s="125"/>
      <c r="N53" s="125"/>
      <c r="O53" s="126"/>
      <c r="P53" s="54"/>
      <c r="Q53" s="104"/>
      <c r="R53" s="105"/>
      <c r="S53" s="55" t="str">
        <f t="shared" si="1"/>
        <v/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customHeight="1">
      <c r="A54" s="1"/>
      <c r="B54" s="1"/>
      <c r="C54" s="1"/>
      <c r="D54" s="1"/>
      <c r="E54" s="1"/>
      <c r="F54" s="1"/>
      <c r="G54" s="129"/>
      <c r="H54" s="130"/>
      <c r="I54" s="56"/>
      <c r="J54" s="57" t="str">
        <f>IF('F3'!Уч3="","",'F3'!Уч3)</f>
        <v/>
      </c>
      <c r="K54" s="58" t="str">
        <f t="shared" si="0"/>
        <v>-</v>
      </c>
      <c r="L54" s="133" t="str">
        <f>IF('F3'!Уч2="","",'F3'!Уч2)</f>
        <v/>
      </c>
      <c r="M54" s="134"/>
      <c r="N54" s="134"/>
      <c r="O54" s="135"/>
      <c r="P54" s="59"/>
      <c r="Q54" s="106"/>
      <c r="R54" s="107"/>
      <c r="S54" s="55" t="str">
        <f t="shared" si="1"/>
        <v/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customHeight="1">
      <c r="A55" s="1"/>
      <c r="B55" s="1"/>
      <c r="C55" s="1"/>
      <c r="D55" s="1"/>
      <c r="E55" s="1"/>
      <c r="F55" s="1"/>
      <c r="G55" s="129"/>
      <c r="H55" s="130"/>
      <c r="I55" s="60"/>
      <c r="J55" s="61" t="str">
        <f>IF('F3'!Уч7="","",'F3'!Уч7)</f>
        <v/>
      </c>
      <c r="K55" s="62" t="str">
        <f t="shared" si="0"/>
        <v>-</v>
      </c>
      <c r="L55" s="136" t="str">
        <f>IF('F3'!Уч6="","",'F3'!Уч6)</f>
        <v/>
      </c>
      <c r="M55" s="137"/>
      <c r="N55" s="137"/>
      <c r="O55" s="138"/>
      <c r="P55" s="63"/>
      <c r="Q55" s="108"/>
      <c r="R55" s="109"/>
      <c r="S55" s="55" t="str">
        <f t="shared" si="1"/>
        <v/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customHeight="1">
      <c r="A56" s="1"/>
      <c r="B56" s="1"/>
      <c r="C56" s="1"/>
      <c r="D56" s="1"/>
      <c r="E56" s="1"/>
      <c r="F56" s="1"/>
      <c r="G56" s="131"/>
      <c r="H56" s="132"/>
      <c r="I56" s="64"/>
      <c r="J56" s="65" t="str">
        <f>IF('F3'!Уч8="","",'F3'!Уч8)</f>
        <v/>
      </c>
      <c r="K56" s="66" t="str">
        <f t="shared" si="0"/>
        <v>-</v>
      </c>
      <c r="L56" s="121" t="str">
        <f>IF('F3'!Уч5="","",'F3'!Уч5)</f>
        <v/>
      </c>
      <c r="M56" s="122"/>
      <c r="N56" s="122"/>
      <c r="O56" s="123"/>
      <c r="P56" s="67"/>
      <c r="Q56" s="110"/>
      <c r="R56" s="111"/>
      <c r="S56" s="55" t="str">
        <f t="shared" si="1"/>
        <v/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customHeight="1">
      <c r="A57" s="1"/>
      <c r="B57" s="1"/>
      <c r="C57" s="1"/>
      <c r="D57" s="1"/>
      <c r="E57" s="1"/>
      <c r="F57" s="1"/>
      <c r="G57" s="127" t="s">
        <v>68</v>
      </c>
      <c r="H57" s="128"/>
      <c r="I57" s="51"/>
      <c r="J57" s="52" t="str">
        <f>IF('F3'!Уч1="","",'F3'!Уч1)</f>
        <v/>
      </c>
      <c r="K57" s="53" t="str">
        <f t="shared" si="0"/>
        <v>-</v>
      </c>
      <c r="L57" s="124" t="str">
        <f>IF('F3'!Уч2="","",'F3'!Уч2)</f>
        <v/>
      </c>
      <c r="M57" s="125"/>
      <c r="N57" s="125"/>
      <c r="O57" s="126"/>
      <c r="P57" s="54"/>
      <c r="Q57" s="104"/>
      <c r="R57" s="105"/>
      <c r="S57" s="55" t="str">
        <f t="shared" si="1"/>
        <v/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customHeight="1">
      <c r="A58" s="1"/>
      <c r="B58" s="1"/>
      <c r="C58" s="1"/>
      <c r="D58" s="1"/>
      <c r="E58" s="1"/>
      <c r="F58" s="1"/>
      <c r="G58" s="129"/>
      <c r="H58" s="130"/>
      <c r="I58" s="56"/>
      <c r="J58" s="57" t="str">
        <f>IF('F3'!Уч3="","",'F3'!Уч3)</f>
        <v/>
      </c>
      <c r="K58" s="58" t="str">
        <f t="shared" si="0"/>
        <v>-</v>
      </c>
      <c r="L58" s="133" t="str">
        <f>IF('F3'!Уч4="","",'F3'!Уч4)</f>
        <v/>
      </c>
      <c r="M58" s="134"/>
      <c r="N58" s="134"/>
      <c r="O58" s="135"/>
      <c r="P58" s="59"/>
      <c r="Q58" s="106"/>
      <c r="R58" s="107"/>
      <c r="S58" s="55" t="str">
        <f t="shared" si="1"/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customHeight="1">
      <c r="A59" s="1"/>
      <c r="B59" s="1"/>
      <c r="C59" s="1"/>
      <c r="D59" s="1"/>
      <c r="E59" s="1"/>
      <c r="F59" s="1"/>
      <c r="G59" s="129"/>
      <c r="H59" s="130"/>
      <c r="I59" s="60"/>
      <c r="J59" s="61" t="str">
        <f>IF('F3'!Уч5="","",'F3'!Уч5)</f>
        <v/>
      </c>
      <c r="K59" s="62" t="str">
        <f t="shared" si="0"/>
        <v>-</v>
      </c>
      <c r="L59" s="136" t="str">
        <f>IF('F3'!Уч6="","",'F3'!Уч6)</f>
        <v/>
      </c>
      <c r="M59" s="137"/>
      <c r="N59" s="137"/>
      <c r="O59" s="138"/>
      <c r="P59" s="63"/>
      <c r="Q59" s="108"/>
      <c r="R59" s="109"/>
      <c r="S59" s="55" t="str">
        <f t="shared" si="1"/>
        <v/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31"/>
      <c r="H60" s="132"/>
      <c r="I60" s="64"/>
      <c r="J60" s="65" t="str">
        <f>IF('F3'!Уч7="","",'F3'!Уч7)</f>
        <v/>
      </c>
      <c r="K60" s="66" t="str">
        <f t="shared" si="0"/>
        <v>-</v>
      </c>
      <c r="L60" s="121" t="str">
        <f>IF('F3'!Уч8="","",'F3'!Уч8)</f>
        <v/>
      </c>
      <c r="M60" s="122"/>
      <c r="N60" s="122"/>
      <c r="O60" s="123"/>
      <c r="P60" s="67"/>
      <c r="Q60" s="110"/>
      <c r="R60" s="111"/>
      <c r="S60" s="55" t="str">
        <f t="shared" si="1"/>
        <v/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/>
    <row r="77" spans="1:33" ht="12.75" customHeight="1"/>
    <row r="78" spans="1:33" ht="12.75" customHeight="1"/>
    <row r="79" spans="1:33" ht="12.75" customHeight="1"/>
    <row r="80" spans="1:3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3">
    <mergeCell ref="L48:O48"/>
    <mergeCell ref="Q48:R48"/>
    <mergeCell ref="Q56:R56"/>
    <mergeCell ref="Q57:R57"/>
    <mergeCell ref="Q58:R58"/>
    <mergeCell ref="Q59:R59"/>
    <mergeCell ref="Q60:R60"/>
    <mergeCell ref="Q49:R49"/>
    <mergeCell ref="Q50:R50"/>
    <mergeCell ref="Q51:R51"/>
    <mergeCell ref="Q52:R52"/>
    <mergeCell ref="Q53:R53"/>
    <mergeCell ref="Q54:R54"/>
    <mergeCell ref="Q55:R55"/>
    <mergeCell ref="L54:O54"/>
    <mergeCell ref="L55:O55"/>
    <mergeCell ref="L57:O57"/>
    <mergeCell ref="L58:O58"/>
    <mergeCell ref="L59:O59"/>
    <mergeCell ref="L60:O60"/>
    <mergeCell ref="G53:H56"/>
    <mergeCell ref="G57:H60"/>
    <mergeCell ref="G49:H52"/>
    <mergeCell ref="L49:O49"/>
    <mergeCell ref="L50:O50"/>
    <mergeCell ref="L51:O51"/>
    <mergeCell ref="L52:O52"/>
    <mergeCell ref="L53:O53"/>
    <mergeCell ref="L56:O56"/>
    <mergeCell ref="G28:G30"/>
    <mergeCell ref="L39:O39"/>
    <mergeCell ref="L45:O45"/>
    <mergeCell ref="G37:H40"/>
    <mergeCell ref="L38:O38"/>
    <mergeCell ref="Q38:R38"/>
    <mergeCell ref="Q39:R39"/>
    <mergeCell ref="Q40:R40"/>
    <mergeCell ref="G41:H44"/>
    <mergeCell ref="G45:H48"/>
    <mergeCell ref="L40:O40"/>
    <mergeCell ref="L41:O41"/>
    <mergeCell ref="Q41:R41"/>
    <mergeCell ref="L42:O42"/>
    <mergeCell ref="Q42:R42"/>
    <mergeCell ref="L43:O43"/>
    <mergeCell ref="Q43:R43"/>
    <mergeCell ref="L44:O44"/>
    <mergeCell ref="Q44:R44"/>
    <mergeCell ref="Q45:R45"/>
    <mergeCell ref="L46:O46"/>
    <mergeCell ref="Q46:R46"/>
    <mergeCell ref="L47:O47"/>
    <mergeCell ref="Q47:R47"/>
    <mergeCell ref="N16:N18"/>
    <mergeCell ref="O19:O21"/>
    <mergeCell ref="P22:P24"/>
    <mergeCell ref="Q25:Q27"/>
    <mergeCell ref="S25:S27"/>
    <mergeCell ref="T25:T27"/>
    <mergeCell ref="U25:U27"/>
    <mergeCell ref="G13:G15"/>
    <mergeCell ref="G16:G18"/>
    <mergeCell ref="H16:I18"/>
    <mergeCell ref="J16:J18"/>
    <mergeCell ref="G19:G21"/>
    <mergeCell ref="H19:I21"/>
    <mergeCell ref="J19:J21"/>
    <mergeCell ref="G22:G24"/>
    <mergeCell ref="H22:I24"/>
    <mergeCell ref="J22:J24"/>
    <mergeCell ref="G25:G27"/>
    <mergeCell ref="H25:I27"/>
    <mergeCell ref="J25:J27"/>
    <mergeCell ref="D1:J2"/>
    <mergeCell ref="L1:N1"/>
    <mergeCell ref="H6:I6"/>
    <mergeCell ref="G7:G9"/>
    <mergeCell ref="H7:I9"/>
    <mergeCell ref="J7:J9"/>
    <mergeCell ref="K7:K9"/>
    <mergeCell ref="T13:T15"/>
    <mergeCell ref="U13:U15"/>
    <mergeCell ref="G10:G12"/>
    <mergeCell ref="H10:I12"/>
    <mergeCell ref="J10:J12"/>
    <mergeCell ref="L10:L12"/>
    <mergeCell ref="H13:I15"/>
    <mergeCell ref="J13:J15"/>
    <mergeCell ref="M13:M15"/>
    <mergeCell ref="S7:S9"/>
    <mergeCell ref="T7:T9"/>
    <mergeCell ref="U7:U9"/>
    <mergeCell ref="S10:S12"/>
    <mergeCell ref="T10:T12"/>
    <mergeCell ref="U10:U12"/>
    <mergeCell ref="S13:S15"/>
    <mergeCell ref="Q36:R36"/>
    <mergeCell ref="Q37:R37"/>
    <mergeCell ref="G33:H36"/>
    <mergeCell ref="L34:O34"/>
    <mergeCell ref="Q34:R34"/>
    <mergeCell ref="L35:O35"/>
    <mergeCell ref="Q35:R35"/>
    <mergeCell ref="L36:O36"/>
    <mergeCell ref="L37:O37"/>
    <mergeCell ref="Q32:R32"/>
    <mergeCell ref="Q33:R33"/>
    <mergeCell ref="H28:I30"/>
    <mergeCell ref="J28:J30"/>
    <mergeCell ref="R28:R30"/>
    <mergeCell ref="S28:S30"/>
    <mergeCell ref="T28:T30"/>
    <mergeCell ref="U28:U30"/>
    <mergeCell ref="L33:O33"/>
    <mergeCell ref="T22:T24"/>
    <mergeCell ref="U22:U24"/>
    <mergeCell ref="S16:S18"/>
    <mergeCell ref="T16:T18"/>
    <mergeCell ref="U16:U18"/>
    <mergeCell ref="S19:S21"/>
    <mergeCell ref="T19:T21"/>
    <mergeCell ref="U19:U21"/>
    <mergeCell ref="S22:S24"/>
  </mergeCells>
  <conditionalFormatting sqref="I35:Q35">
    <cfRule type="expression" dxfId="55" priority="5">
      <formula>$S$35="сыграна"</formula>
    </cfRule>
  </conditionalFormatting>
  <conditionalFormatting sqref="I36:Q36">
    <cfRule type="expression" dxfId="54" priority="6">
      <formula>$S$36="сыграна"</formula>
    </cfRule>
  </conditionalFormatting>
  <conditionalFormatting sqref="I37:Q37">
    <cfRule type="expression" dxfId="53" priority="7">
      <formula>$S$37="сыграна"</formula>
    </cfRule>
  </conditionalFormatting>
  <conditionalFormatting sqref="I38:Q38">
    <cfRule type="expression" dxfId="52" priority="8">
      <formula>$S$38="сыграна"</formula>
    </cfRule>
  </conditionalFormatting>
  <conditionalFormatting sqref="I39:Q39">
    <cfRule type="expression" dxfId="51" priority="9">
      <formula>$S$39="сыграна"</formula>
    </cfRule>
  </conditionalFormatting>
  <conditionalFormatting sqref="I40:Q40">
    <cfRule type="expression" dxfId="50" priority="10">
      <formula>$S$40="сыграна"</formula>
    </cfRule>
  </conditionalFormatting>
  <conditionalFormatting sqref="I41:Q41">
    <cfRule type="expression" dxfId="49" priority="11">
      <formula>$S$41="сыграна"</formula>
    </cfRule>
  </conditionalFormatting>
  <conditionalFormatting sqref="I42:Q42">
    <cfRule type="expression" dxfId="48" priority="12">
      <formula>$S$42="сыграна"</formula>
    </cfRule>
  </conditionalFormatting>
  <conditionalFormatting sqref="I43:Q43">
    <cfRule type="expression" dxfId="47" priority="13">
      <formula>$S$43="сыграна"</formula>
    </cfRule>
  </conditionalFormatting>
  <conditionalFormatting sqref="I46:Q46">
    <cfRule type="expression" dxfId="46" priority="16">
      <formula>$S$46="сыграна"</formula>
    </cfRule>
  </conditionalFormatting>
  <conditionalFormatting sqref="I47:Q47">
    <cfRule type="expression" dxfId="45" priority="17">
      <formula>$S$47="сыграна"</formula>
    </cfRule>
  </conditionalFormatting>
  <conditionalFormatting sqref="I48:Q48">
    <cfRule type="expression" dxfId="44" priority="18">
      <formula>$S$48="сыграна"</formula>
    </cfRule>
  </conditionalFormatting>
  <conditionalFormatting sqref="I49:Q49">
    <cfRule type="expression" dxfId="43" priority="19">
      <formula>$S$49="сыграна"</formula>
    </cfRule>
  </conditionalFormatting>
  <conditionalFormatting sqref="I50:Q50">
    <cfRule type="expression" dxfId="42" priority="20">
      <formula>$S$50="сыграна"</formula>
    </cfRule>
  </conditionalFormatting>
  <conditionalFormatting sqref="I51:Q51">
    <cfRule type="expression" dxfId="41" priority="21">
      <formula>$S$51="сыграна"</formula>
    </cfRule>
  </conditionalFormatting>
  <conditionalFormatting sqref="I52:Q52">
    <cfRule type="expression" dxfId="40" priority="22">
      <formula>$S$52="сыграна"</formula>
    </cfRule>
  </conditionalFormatting>
  <conditionalFormatting sqref="I53:Q53">
    <cfRule type="expression" dxfId="39" priority="23">
      <formula>$S$53="сыграна"</formula>
    </cfRule>
  </conditionalFormatting>
  <conditionalFormatting sqref="I54:Q54">
    <cfRule type="expression" dxfId="38" priority="24">
      <formula>$S$54="сыграна"</formula>
    </cfRule>
  </conditionalFormatting>
  <conditionalFormatting sqref="I55:Q55">
    <cfRule type="expression" dxfId="37" priority="25">
      <formula>$S$55="сыграна"</formula>
    </cfRule>
  </conditionalFormatting>
  <conditionalFormatting sqref="I33:R33 P10:P12 L22:L24">
    <cfRule type="expression" dxfId="36" priority="30">
      <formula>$S$33="встреча играется"</formula>
    </cfRule>
  </conditionalFormatting>
  <conditionalFormatting sqref="I33:R33">
    <cfRule type="expression" dxfId="35" priority="3">
      <formula>$S$33="сыграна"</formula>
    </cfRule>
  </conditionalFormatting>
  <conditionalFormatting sqref="I34:R34 O13:O15 M19:M21">
    <cfRule type="expression" dxfId="34" priority="31">
      <formula>$S$34="встреча играется"</formula>
    </cfRule>
  </conditionalFormatting>
  <conditionalFormatting sqref="I34:R34">
    <cfRule type="expression" dxfId="33" priority="4">
      <formula>$S$34="сыграна"</formula>
    </cfRule>
  </conditionalFormatting>
  <conditionalFormatting sqref="I35:R35 Q7:Q9 K25:K27">
    <cfRule type="expression" dxfId="32" priority="32">
      <formula>$S$35="встреча играется"</formula>
    </cfRule>
  </conditionalFormatting>
  <conditionalFormatting sqref="I36:R36 R16:R18 N28:N30">
    <cfRule type="expression" dxfId="31" priority="33">
      <formula>$S$36="встреча играется"</formula>
    </cfRule>
  </conditionalFormatting>
  <conditionalFormatting sqref="I37:R37 O10:O12 L19:L21">
    <cfRule type="expression" dxfId="30" priority="34">
      <formula>$S$37="встреча играется"</formula>
    </cfRule>
  </conditionalFormatting>
  <conditionalFormatting sqref="I38:R38 P7:P9 K22:K24">
    <cfRule type="expression" dxfId="29" priority="35">
      <formula>$S$38="встреча играется"</formula>
    </cfRule>
  </conditionalFormatting>
  <conditionalFormatting sqref="I39:R39 R13:R15 M28:M30">
    <cfRule type="expression" dxfId="28" priority="36">
      <formula>$S$39="встреча играется"</formula>
    </cfRule>
  </conditionalFormatting>
  <conditionalFormatting sqref="I40:R40 Q16:Q18 N25:N27">
    <cfRule type="expression" dxfId="27" priority="37">
      <formula>$S$40="встреча играется"</formula>
    </cfRule>
  </conditionalFormatting>
  <conditionalFormatting sqref="I41:R41 O7:O9 K19:K21">
    <cfRule type="expression" dxfId="26" priority="38">
      <formula>$S$41="встреча играется"</formula>
    </cfRule>
  </conditionalFormatting>
  <conditionalFormatting sqref="I42:R42 R10:R12 L28:L30">
    <cfRule type="expression" dxfId="25" priority="39">
      <formula>$S$42="встреча играется"</formula>
    </cfRule>
  </conditionalFormatting>
  <conditionalFormatting sqref="I43:R43 P16:P18 N22:N24">
    <cfRule type="expression" dxfId="24" priority="40">
      <formula>$S$43="встреча играется"</formula>
    </cfRule>
  </conditionalFormatting>
  <conditionalFormatting sqref="I44:R44 Q13:Q15 M25:M27">
    <cfRule type="expression" dxfId="23" priority="41">
      <formula>$S$44="встреча играется"</formula>
    </cfRule>
  </conditionalFormatting>
  <conditionalFormatting sqref="I44:R44">
    <cfRule type="expression" dxfId="22" priority="14">
      <formula>$S$44="сыграна"</formula>
    </cfRule>
  </conditionalFormatting>
  <conditionalFormatting sqref="I45:R45 R7:R9 K28:K30">
    <cfRule type="expression" dxfId="21" priority="42">
      <formula>$S$45="встреча играется"</formula>
    </cfRule>
  </conditionalFormatting>
  <conditionalFormatting sqref="I45:R45">
    <cfRule type="expression" dxfId="20" priority="15">
      <formula>$S$45="сыграна"</formula>
    </cfRule>
  </conditionalFormatting>
  <conditionalFormatting sqref="I46:R46 O16:O18 N19:N21">
    <cfRule type="expression" dxfId="19" priority="43">
      <formula>$S$46="встреча играется"</formula>
    </cfRule>
  </conditionalFormatting>
  <conditionalFormatting sqref="I47:R47 Q10:Q12 L25:L27">
    <cfRule type="expression" dxfId="18" priority="44">
      <formula>$S$47="встреча играется"</formula>
    </cfRule>
  </conditionalFormatting>
  <conditionalFormatting sqref="I48:R48 P13:P15 M22:M24">
    <cfRule type="expression" dxfId="17" priority="45">
      <formula>$S$48="встреча играется"</formula>
    </cfRule>
  </conditionalFormatting>
  <conditionalFormatting sqref="I49:R49 M7:M9 K13:K15">
    <cfRule type="expression" dxfId="16" priority="46">
      <formula>$S$49="встреча играется"</formula>
    </cfRule>
  </conditionalFormatting>
  <conditionalFormatting sqref="I50:R50 N10:N12 L16:L18">
    <cfRule type="expression" dxfId="15" priority="47">
      <formula>$S$50="встреча играется"</formula>
    </cfRule>
  </conditionalFormatting>
  <conditionalFormatting sqref="I51:R51 Q19:Q21 O25:O27">
    <cfRule type="expression" dxfId="14" priority="48">
      <formula>$S$51="встреча играется"</formula>
    </cfRule>
  </conditionalFormatting>
  <conditionalFormatting sqref="I52:R52 R22:R24 P28:P30">
    <cfRule type="expression" dxfId="13" priority="49">
      <formula>$S$52="встреча играется"</formula>
    </cfRule>
  </conditionalFormatting>
  <conditionalFormatting sqref="I53:R53 N7:N9 K16:K18">
    <cfRule type="expression" dxfId="12" priority="50">
      <formula>$S$53="встреча играется"</formula>
    </cfRule>
  </conditionalFormatting>
  <conditionalFormatting sqref="I54:R54 M10:M12 L13:L15">
    <cfRule type="expression" dxfId="11" priority="51">
      <formula>$S$54="встреча играется"</formula>
    </cfRule>
  </conditionalFormatting>
  <conditionalFormatting sqref="I55:R55 Q22:Q24 P25:P27">
    <cfRule type="expression" dxfId="10" priority="26">
      <formula>$S$55="встреча играется"</formula>
    </cfRule>
  </conditionalFormatting>
  <conditionalFormatting sqref="I56:R56 R19:R21 O28:O30">
    <cfRule type="expression" dxfId="9" priority="52">
      <formula>$S$56="встреча играется"</formula>
    </cfRule>
  </conditionalFormatting>
  <conditionalFormatting sqref="I56:R56">
    <cfRule type="expression" dxfId="8" priority="2">
      <formula>$S$56="сыграна"</formula>
    </cfRule>
  </conditionalFormatting>
  <conditionalFormatting sqref="I57:R57 L7:L9 K10:K12">
    <cfRule type="expression" dxfId="7" priority="53">
      <formula>$S$57="встреча играется"</formula>
    </cfRule>
  </conditionalFormatting>
  <conditionalFormatting sqref="I57:R57">
    <cfRule type="expression" dxfId="6" priority="1">
      <formula>$S$57="сыграна"</formula>
    </cfRule>
  </conditionalFormatting>
  <conditionalFormatting sqref="I58:R58 N13:N15 M16:M18">
    <cfRule type="expression" dxfId="5" priority="54">
      <formula>$S$58="встреча играется"</formula>
    </cfRule>
  </conditionalFormatting>
  <conditionalFormatting sqref="I58:R58">
    <cfRule type="expression" dxfId="4" priority="27">
      <formula>$S$58="сыграна"</formula>
    </cfRule>
  </conditionalFormatting>
  <conditionalFormatting sqref="I59:R59 P19:P21 O22:O24">
    <cfRule type="expression" dxfId="3" priority="55">
      <formula>$S$59="встреча играется"</formula>
    </cfRule>
  </conditionalFormatting>
  <conditionalFormatting sqref="I59:R59">
    <cfRule type="expression" dxfId="2" priority="28">
      <formula>$S$59="сыграна"</formula>
    </cfRule>
  </conditionalFormatting>
  <conditionalFormatting sqref="I60:R60 R25:R27 Q28:Q30">
    <cfRule type="expression" dxfId="1" priority="56">
      <formula>$S$60="встреча играется"</formula>
    </cfRule>
  </conditionalFormatting>
  <conditionalFormatting sqref="I60:R60">
    <cfRule type="expression" dxfId="0" priority="29">
      <formula>$S$60="сыграна"</formula>
    </cfRule>
  </conditionalFormatting>
  <dataValidations count="1">
    <dataValidation type="list" allowBlank="1" sqref="P33:P60" xr:uid="{00000000-0002-0000-3C00-000000000000}">
      <formula1>'F3'!Список_счета</formula1>
    </dataValidation>
  </dataValidations>
  <pageMargins left="0.75" right="0.75" top="1" bottom="1" header="0" footer="0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1112</vt:i4>
      </vt:variant>
    </vt:vector>
  </HeadingPairs>
  <TitlesOfParts>
    <vt:vector size="1173" baseType="lpstr">
      <vt:lpstr>Суперлига</vt:lpstr>
      <vt:lpstr>А1</vt:lpstr>
      <vt:lpstr>А2</vt:lpstr>
      <vt:lpstr>А3</vt:lpstr>
      <vt:lpstr>А4</vt:lpstr>
      <vt:lpstr>А5</vt:lpstr>
      <vt:lpstr>А6</vt:lpstr>
      <vt:lpstr>А7</vt:lpstr>
      <vt:lpstr>А8</vt:lpstr>
      <vt:lpstr>B1</vt:lpstr>
      <vt:lpstr>B2</vt:lpstr>
      <vt:lpstr>В3_2</vt:lpstr>
      <vt:lpstr>В2_2</vt:lpstr>
      <vt:lpstr>B4</vt:lpstr>
      <vt:lpstr>B3</vt:lpstr>
      <vt:lpstr>B5</vt:lpstr>
      <vt:lpstr>B6</vt:lpstr>
      <vt:lpstr>B7</vt:lpstr>
      <vt:lpstr>B8</vt:lpstr>
      <vt:lpstr>С1</vt:lpstr>
      <vt:lpstr>C2_2</vt:lpstr>
      <vt:lpstr>C3_2</vt:lpstr>
      <vt:lpstr>С2</vt:lpstr>
      <vt:lpstr>С3</vt:lpstr>
      <vt:lpstr>С4</vt:lpstr>
      <vt:lpstr>С5</vt:lpstr>
      <vt:lpstr>С6</vt:lpstr>
      <vt:lpstr>С7</vt:lpstr>
      <vt:lpstr>С8</vt:lpstr>
      <vt:lpstr>C4_2</vt:lpstr>
      <vt:lpstr>C5_2</vt:lpstr>
      <vt:lpstr>C6_2</vt:lpstr>
      <vt:lpstr>C7_2</vt:lpstr>
      <vt:lpstr>C8_2</vt:lpstr>
      <vt:lpstr>D1_2</vt:lpstr>
      <vt:lpstr>D1</vt:lpstr>
      <vt:lpstr>D2</vt:lpstr>
      <vt:lpstr>D3</vt:lpstr>
      <vt:lpstr>D4</vt:lpstr>
      <vt:lpstr>D5</vt:lpstr>
      <vt:lpstr>D6</vt:lpstr>
      <vt:lpstr>D7</vt:lpstr>
      <vt:lpstr>D8</vt:lpstr>
      <vt:lpstr>D2_2</vt:lpstr>
      <vt:lpstr>D3_2</vt:lpstr>
      <vt:lpstr>D4_2</vt:lpstr>
      <vt:lpstr>D5_2</vt:lpstr>
      <vt:lpstr>D6_2</vt:lpstr>
      <vt:lpstr>D7_2</vt:lpstr>
      <vt:lpstr>D8_2</vt:lpstr>
      <vt:lpstr>E1</vt:lpstr>
      <vt:lpstr>E2</vt:lpstr>
      <vt:lpstr>E3</vt:lpstr>
      <vt:lpstr>E4</vt:lpstr>
      <vt:lpstr>E5</vt:lpstr>
      <vt:lpstr>E6</vt:lpstr>
      <vt:lpstr>E7</vt:lpstr>
      <vt:lpstr>E8</vt:lpstr>
      <vt:lpstr>F1</vt:lpstr>
      <vt:lpstr>F2</vt:lpstr>
      <vt:lpstr>F3</vt:lpstr>
      <vt:lpstr>Group_A1</vt:lpstr>
      <vt:lpstr>Group_A2</vt:lpstr>
      <vt:lpstr>Group_A3</vt:lpstr>
      <vt:lpstr>Group_A4</vt:lpstr>
      <vt:lpstr>Group_A5</vt:lpstr>
      <vt:lpstr>Group_A6</vt:lpstr>
      <vt:lpstr>Group_A7</vt:lpstr>
      <vt:lpstr>Group_A8</vt:lpstr>
      <vt:lpstr>Group_B1</vt:lpstr>
      <vt:lpstr>Group_B2</vt:lpstr>
      <vt:lpstr>Group_B3</vt:lpstr>
      <vt:lpstr>Group_B4</vt:lpstr>
      <vt:lpstr>Group_B5</vt:lpstr>
      <vt:lpstr>Group_B6</vt:lpstr>
      <vt:lpstr>Group_B7</vt:lpstr>
      <vt:lpstr>Group_B8</vt:lpstr>
      <vt:lpstr>Group_C1</vt:lpstr>
      <vt:lpstr>Group_C2</vt:lpstr>
      <vt:lpstr>Group_C3</vt:lpstr>
      <vt:lpstr>Group_C4</vt:lpstr>
      <vt:lpstr>Group_C5</vt:lpstr>
      <vt:lpstr>Group_C6</vt:lpstr>
      <vt:lpstr>Group_C7</vt:lpstr>
      <vt:lpstr>Group_C8</vt:lpstr>
      <vt:lpstr>Group_D1</vt:lpstr>
      <vt:lpstr>Group_D2</vt:lpstr>
      <vt:lpstr>Group_D3</vt:lpstr>
      <vt:lpstr>Group_D4</vt:lpstr>
      <vt:lpstr>Group_D5</vt:lpstr>
      <vt:lpstr>Group_D6</vt:lpstr>
      <vt:lpstr>Group_D7</vt:lpstr>
      <vt:lpstr>Group_D8</vt:lpstr>
      <vt:lpstr>Group_E1</vt:lpstr>
      <vt:lpstr>Group_E2</vt:lpstr>
      <vt:lpstr>Group_E3</vt:lpstr>
      <vt:lpstr>Group_E4</vt:lpstr>
      <vt:lpstr>Group_E5</vt:lpstr>
      <vt:lpstr>Group_E6</vt:lpstr>
      <vt:lpstr>Group_E7</vt:lpstr>
      <vt:lpstr>Group_E8</vt:lpstr>
      <vt:lpstr>Super</vt:lpstr>
      <vt:lpstr>'B1'!Игрок1</vt:lpstr>
      <vt:lpstr>'B2'!Игрок1</vt:lpstr>
      <vt:lpstr>'B3'!Игрок1</vt:lpstr>
      <vt:lpstr>'B4'!Игрок1</vt:lpstr>
      <vt:lpstr>'B5'!Игрок1</vt:lpstr>
      <vt:lpstr>'B6'!Игрок1</vt:lpstr>
      <vt:lpstr>'B7'!Игрок1</vt:lpstr>
      <vt:lpstr>'B8'!Игрок1</vt:lpstr>
      <vt:lpstr>'C2_2'!Игрок1</vt:lpstr>
      <vt:lpstr>'C3_2'!Игрок1</vt:lpstr>
      <vt:lpstr>'C4_2'!Игрок1</vt:lpstr>
      <vt:lpstr>'C5_2'!Игрок1</vt:lpstr>
      <vt:lpstr>'C6_2'!Игрок1</vt:lpstr>
      <vt:lpstr>'C7_2'!Игрок1</vt:lpstr>
      <vt:lpstr>'C8_2'!Игрок1</vt:lpstr>
      <vt:lpstr>'D1'!Игрок1</vt:lpstr>
      <vt:lpstr>D1_2!Игрок1</vt:lpstr>
      <vt:lpstr>'D2'!Игрок1</vt:lpstr>
      <vt:lpstr>D2_2!Игрок1</vt:lpstr>
      <vt:lpstr>'D3'!Игрок1</vt:lpstr>
      <vt:lpstr>D3_2!Игрок1</vt:lpstr>
      <vt:lpstr>'D4'!Игрок1</vt:lpstr>
      <vt:lpstr>D4_2!Игрок1</vt:lpstr>
      <vt:lpstr>'D5'!Игрок1</vt:lpstr>
      <vt:lpstr>D5_2!Игрок1</vt:lpstr>
      <vt:lpstr>'D6'!Игрок1</vt:lpstr>
      <vt:lpstr>D6_2!Игрок1</vt:lpstr>
      <vt:lpstr>'D7'!Игрок1</vt:lpstr>
      <vt:lpstr>D7_2!Игрок1</vt:lpstr>
      <vt:lpstr>'D8'!Игрок1</vt:lpstr>
      <vt:lpstr>D8_2!Игрок1</vt:lpstr>
      <vt:lpstr>'E1'!Игрок1</vt:lpstr>
      <vt:lpstr>'E2'!Игрок1</vt:lpstr>
      <vt:lpstr>'E3'!Игрок1</vt:lpstr>
      <vt:lpstr>'E4'!Игрок1</vt:lpstr>
      <vt:lpstr>'E5'!Игрок1</vt:lpstr>
      <vt:lpstr>'E6'!Игрок1</vt:lpstr>
      <vt:lpstr>'E7'!Игрок1</vt:lpstr>
      <vt:lpstr>'E8'!Игрок1</vt:lpstr>
      <vt:lpstr>'F1'!Игрок1</vt:lpstr>
      <vt:lpstr>'F2'!Игрок1</vt:lpstr>
      <vt:lpstr>'F3'!Игрок1</vt:lpstr>
      <vt:lpstr>А1!Игрок1</vt:lpstr>
      <vt:lpstr>А3!Игрок1</vt:lpstr>
      <vt:lpstr>А4!Игрок1</vt:lpstr>
      <vt:lpstr>А5!Игрок1</vt:lpstr>
      <vt:lpstr>А6!Игрок1</vt:lpstr>
      <vt:lpstr>А7!Игрок1</vt:lpstr>
      <vt:lpstr>А8!Игрок1</vt:lpstr>
      <vt:lpstr>В2_2!Игрок1</vt:lpstr>
      <vt:lpstr>В3_2!Игрок1</vt:lpstr>
      <vt:lpstr>С1!Игрок1</vt:lpstr>
      <vt:lpstr>С2!Игрок1</vt:lpstr>
      <vt:lpstr>С3!Игрок1</vt:lpstr>
      <vt:lpstr>С4!Игрок1</vt:lpstr>
      <vt:lpstr>С5!Игрок1</vt:lpstr>
      <vt:lpstr>С6!Игрок1</vt:lpstr>
      <vt:lpstr>С7!Игрок1</vt:lpstr>
      <vt:lpstr>С8!Игрок1</vt:lpstr>
      <vt:lpstr>Суперлига!Игрок1</vt:lpstr>
      <vt:lpstr>Игрок1</vt:lpstr>
      <vt:lpstr>'B1'!Игрок2</vt:lpstr>
      <vt:lpstr>'B2'!Игрок2</vt:lpstr>
      <vt:lpstr>'B3'!Игрок2</vt:lpstr>
      <vt:lpstr>'B4'!Игрок2</vt:lpstr>
      <vt:lpstr>'B5'!Игрок2</vt:lpstr>
      <vt:lpstr>'B6'!Игрок2</vt:lpstr>
      <vt:lpstr>'B7'!Игрок2</vt:lpstr>
      <vt:lpstr>'B8'!Игрок2</vt:lpstr>
      <vt:lpstr>'C2_2'!Игрок2</vt:lpstr>
      <vt:lpstr>'C3_2'!Игрок2</vt:lpstr>
      <vt:lpstr>'C4_2'!Игрок2</vt:lpstr>
      <vt:lpstr>'C5_2'!Игрок2</vt:lpstr>
      <vt:lpstr>'C6_2'!Игрок2</vt:lpstr>
      <vt:lpstr>'C7_2'!Игрок2</vt:lpstr>
      <vt:lpstr>'C8_2'!Игрок2</vt:lpstr>
      <vt:lpstr>'D1'!Игрок2</vt:lpstr>
      <vt:lpstr>D1_2!Игрок2</vt:lpstr>
      <vt:lpstr>'D2'!Игрок2</vt:lpstr>
      <vt:lpstr>D2_2!Игрок2</vt:lpstr>
      <vt:lpstr>'D3'!Игрок2</vt:lpstr>
      <vt:lpstr>D3_2!Игрок2</vt:lpstr>
      <vt:lpstr>'D4'!Игрок2</vt:lpstr>
      <vt:lpstr>D4_2!Игрок2</vt:lpstr>
      <vt:lpstr>'D5'!Игрок2</vt:lpstr>
      <vt:lpstr>D5_2!Игрок2</vt:lpstr>
      <vt:lpstr>'D6'!Игрок2</vt:lpstr>
      <vt:lpstr>D6_2!Игрок2</vt:lpstr>
      <vt:lpstr>'D7'!Игрок2</vt:lpstr>
      <vt:lpstr>D7_2!Игрок2</vt:lpstr>
      <vt:lpstr>'D8'!Игрок2</vt:lpstr>
      <vt:lpstr>D8_2!Игрок2</vt:lpstr>
      <vt:lpstr>'E1'!Игрок2</vt:lpstr>
      <vt:lpstr>'E2'!Игрок2</vt:lpstr>
      <vt:lpstr>'E3'!Игрок2</vt:lpstr>
      <vt:lpstr>'E4'!Игрок2</vt:lpstr>
      <vt:lpstr>'E5'!Игрок2</vt:lpstr>
      <vt:lpstr>'E6'!Игрок2</vt:lpstr>
      <vt:lpstr>'E7'!Игрок2</vt:lpstr>
      <vt:lpstr>'E8'!Игрок2</vt:lpstr>
      <vt:lpstr>'F1'!Игрок2</vt:lpstr>
      <vt:lpstr>'F2'!Игрок2</vt:lpstr>
      <vt:lpstr>'F3'!Игрок2</vt:lpstr>
      <vt:lpstr>А1!Игрок2</vt:lpstr>
      <vt:lpstr>А3!Игрок2</vt:lpstr>
      <vt:lpstr>А4!Игрок2</vt:lpstr>
      <vt:lpstr>А5!Игрок2</vt:lpstr>
      <vt:lpstr>А6!Игрок2</vt:lpstr>
      <vt:lpstr>А7!Игрок2</vt:lpstr>
      <vt:lpstr>А8!Игрок2</vt:lpstr>
      <vt:lpstr>В2_2!Игрок2</vt:lpstr>
      <vt:lpstr>В3_2!Игрок2</vt:lpstr>
      <vt:lpstr>С1!Игрок2</vt:lpstr>
      <vt:lpstr>С2!Игрок2</vt:lpstr>
      <vt:lpstr>С3!Игрок2</vt:lpstr>
      <vt:lpstr>С4!Игрок2</vt:lpstr>
      <vt:lpstr>С5!Игрок2</vt:lpstr>
      <vt:lpstr>С6!Игрок2</vt:lpstr>
      <vt:lpstr>С7!Игрок2</vt:lpstr>
      <vt:lpstr>С8!Игрок2</vt:lpstr>
      <vt:lpstr>Суперлига!Игрок2</vt:lpstr>
      <vt:lpstr>Игрок2</vt:lpstr>
      <vt:lpstr>'B1'!Игрок3</vt:lpstr>
      <vt:lpstr>'B2'!Игрок3</vt:lpstr>
      <vt:lpstr>'B3'!Игрок3</vt:lpstr>
      <vt:lpstr>'B4'!Игрок3</vt:lpstr>
      <vt:lpstr>'B5'!Игрок3</vt:lpstr>
      <vt:lpstr>'B6'!Игрок3</vt:lpstr>
      <vt:lpstr>'B7'!Игрок3</vt:lpstr>
      <vt:lpstr>'B8'!Игрок3</vt:lpstr>
      <vt:lpstr>'C2_2'!Игрок3</vt:lpstr>
      <vt:lpstr>'C3_2'!Игрок3</vt:lpstr>
      <vt:lpstr>'C4_2'!Игрок3</vt:lpstr>
      <vt:lpstr>'C5_2'!Игрок3</vt:lpstr>
      <vt:lpstr>'C6_2'!Игрок3</vt:lpstr>
      <vt:lpstr>'C7_2'!Игрок3</vt:lpstr>
      <vt:lpstr>'C8_2'!Игрок3</vt:lpstr>
      <vt:lpstr>'D1'!Игрок3</vt:lpstr>
      <vt:lpstr>D1_2!Игрок3</vt:lpstr>
      <vt:lpstr>'D2'!Игрок3</vt:lpstr>
      <vt:lpstr>D2_2!Игрок3</vt:lpstr>
      <vt:lpstr>'D3'!Игрок3</vt:lpstr>
      <vt:lpstr>D3_2!Игрок3</vt:lpstr>
      <vt:lpstr>'D4'!Игрок3</vt:lpstr>
      <vt:lpstr>D4_2!Игрок3</vt:lpstr>
      <vt:lpstr>'D5'!Игрок3</vt:lpstr>
      <vt:lpstr>D5_2!Игрок3</vt:lpstr>
      <vt:lpstr>'D6'!Игрок3</vt:lpstr>
      <vt:lpstr>D6_2!Игрок3</vt:lpstr>
      <vt:lpstr>'D7'!Игрок3</vt:lpstr>
      <vt:lpstr>D7_2!Игрок3</vt:lpstr>
      <vt:lpstr>'D8'!Игрок3</vt:lpstr>
      <vt:lpstr>D8_2!Игрок3</vt:lpstr>
      <vt:lpstr>'E1'!Игрок3</vt:lpstr>
      <vt:lpstr>'E2'!Игрок3</vt:lpstr>
      <vt:lpstr>'E3'!Игрок3</vt:lpstr>
      <vt:lpstr>'E4'!Игрок3</vt:lpstr>
      <vt:lpstr>'E5'!Игрок3</vt:lpstr>
      <vt:lpstr>'E6'!Игрок3</vt:lpstr>
      <vt:lpstr>'E7'!Игрок3</vt:lpstr>
      <vt:lpstr>'E8'!Игрок3</vt:lpstr>
      <vt:lpstr>'F1'!Игрок3</vt:lpstr>
      <vt:lpstr>'F2'!Игрок3</vt:lpstr>
      <vt:lpstr>'F3'!Игрок3</vt:lpstr>
      <vt:lpstr>А1!Игрок3</vt:lpstr>
      <vt:lpstr>А3!Игрок3</vt:lpstr>
      <vt:lpstr>А4!Игрок3</vt:lpstr>
      <vt:lpstr>А5!Игрок3</vt:lpstr>
      <vt:lpstr>А6!Игрок3</vt:lpstr>
      <vt:lpstr>А7!Игрок3</vt:lpstr>
      <vt:lpstr>А8!Игрок3</vt:lpstr>
      <vt:lpstr>В2_2!Игрок3</vt:lpstr>
      <vt:lpstr>В3_2!Игрок3</vt:lpstr>
      <vt:lpstr>С1!Игрок3</vt:lpstr>
      <vt:lpstr>С2!Игрок3</vt:lpstr>
      <vt:lpstr>С3!Игрок3</vt:lpstr>
      <vt:lpstr>С4!Игрок3</vt:lpstr>
      <vt:lpstr>С5!Игрок3</vt:lpstr>
      <vt:lpstr>С6!Игрок3</vt:lpstr>
      <vt:lpstr>С7!Игрок3</vt:lpstr>
      <vt:lpstr>С8!Игрок3</vt:lpstr>
      <vt:lpstr>Суперлига!Игрок3</vt:lpstr>
      <vt:lpstr>Игрок3</vt:lpstr>
      <vt:lpstr>'B1'!Игрок4</vt:lpstr>
      <vt:lpstr>'B2'!Игрок4</vt:lpstr>
      <vt:lpstr>'B3'!Игрок4</vt:lpstr>
      <vt:lpstr>'B4'!Игрок4</vt:lpstr>
      <vt:lpstr>'B5'!Игрок4</vt:lpstr>
      <vt:lpstr>'B6'!Игрок4</vt:lpstr>
      <vt:lpstr>'B7'!Игрок4</vt:lpstr>
      <vt:lpstr>'B8'!Игрок4</vt:lpstr>
      <vt:lpstr>'C2_2'!Игрок4</vt:lpstr>
      <vt:lpstr>'C3_2'!Игрок4</vt:lpstr>
      <vt:lpstr>'C4_2'!Игрок4</vt:lpstr>
      <vt:lpstr>'C5_2'!Игрок4</vt:lpstr>
      <vt:lpstr>'C6_2'!Игрок4</vt:lpstr>
      <vt:lpstr>'C7_2'!Игрок4</vt:lpstr>
      <vt:lpstr>'C8_2'!Игрок4</vt:lpstr>
      <vt:lpstr>'D1'!Игрок4</vt:lpstr>
      <vt:lpstr>D1_2!Игрок4</vt:lpstr>
      <vt:lpstr>'D2'!Игрок4</vt:lpstr>
      <vt:lpstr>D2_2!Игрок4</vt:lpstr>
      <vt:lpstr>'D3'!Игрок4</vt:lpstr>
      <vt:lpstr>D3_2!Игрок4</vt:lpstr>
      <vt:lpstr>'D4'!Игрок4</vt:lpstr>
      <vt:lpstr>D4_2!Игрок4</vt:lpstr>
      <vt:lpstr>'D5'!Игрок4</vt:lpstr>
      <vt:lpstr>D5_2!Игрок4</vt:lpstr>
      <vt:lpstr>'D6'!Игрок4</vt:lpstr>
      <vt:lpstr>D6_2!Игрок4</vt:lpstr>
      <vt:lpstr>'D7'!Игрок4</vt:lpstr>
      <vt:lpstr>D7_2!Игрок4</vt:lpstr>
      <vt:lpstr>'D8'!Игрок4</vt:lpstr>
      <vt:lpstr>D8_2!Игрок4</vt:lpstr>
      <vt:lpstr>'E1'!Игрок4</vt:lpstr>
      <vt:lpstr>'E2'!Игрок4</vt:lpstr>
      <vt:lpstr>'E3'!Игрок4</vt:lpstr>
      <vt:lpstr>'E4'!Игрок4</vt:lpstr>
      <vt:lpstr>'E5'!Игрок4</vt:lpstr>
      <vt:lpstr>'E6'!Игрок4</vt:lpstr>
      <vt:lpstr>'E7'!Игрок4</vt:lpstr>
      <vt:lpstr>'E8'!Игрок4</vt:lpstr>
      <vt:lpstr>'F1'!Игрок4</vt:lpstr>
      <vt:lpstr>'F2'!Игрок4</vt:lpstr>
      <vt:lpstr>'F3'!Игрок4</vt:lpstr>
      <vt:lpstr>А1!Игрок4</vt:lpstr>
      <vt:lpstr>А3!Игрок4</vt:lpstr>
      <vt:lpstr>А4!Игрок4</vt:lpstr>
      <vt:lpstr>А5!Игрок4</vt:lpstr>
      <vt:lpstr>А6!Игрок4</vt:lpstr>
      <vt:lpstr>А7!Игрок4</vt:lpstr>
      <vt:lpstr>А8!Игрок4</vt:lpstr>
      <vt:lpstr>В2_2!Игрок4</vt:lpstr>
      <vt:lpstr>В3_2!Игрок4</vt:lpstr>
      <vt:lpstr>С1!Игрок4</vt:lpstr>
      <vt:lpstr>С2!Игрок4</vt:lpstr>
      <vt:lpstr>С3!Игрок4</vt:lpstr>
      <vt:lpstr>С4!Игрок4</vt:lpstr>
      <vt:lpstr>С5!Игрок4</vt:lpstr>
      <vt:lpstr>С6!Игрок4</vt:lpstr>
      <vt:lpstr>С7!Игрок4</vt:lpstr>
      <vt:lpstr>С8!Игрок4</vt:lpstr>
      <vt:lpstr>Суперлига!Игрок4</vt:lpstr>
      <vt:lpstr>Игрок4</vt:lpstr>
      <vt:lpstr>'B1'!Игрок5</vt:lpstr>
      <vt:lpstr>'B2'!Игрок5</vt:lpstr>
      <vt:lpstr>'B3'!Игрок5</vt:lpstr>
      <vt:lpstr>'B4'!Игрок5</vt:lpstr>
      <vt:lpstr>'B5'!Игрок5</vt:lpstr>
      <vt:lpstr>'B6'!Игрок5</vt:lpstr>
      <vt:lpstr>'B7'!Игрок5</vt:lpstr>
      <vt:lpstr>'B8'!Игрок5</vt:lpstr>
      <vt:lpstr>'C2_2'!Игрок5</vt:lpstr>
      <vt:lpstr>'C3_2'!Игрок5</vt:lpstr>
      <vt:lpstr>'C4_2'!Игрок5</vt:lpstr>
      <vt:lpstr>'C5_2'!Игрок5</vt:lpstr>
      <vt:lpstr>'C6_2'!Игрок5</vt:lpstr>
      <vt:lpstr>'C7_2'!Игрок5</vt:lpstr>
      <vt:lpstr>'C8_2'!Игрок5</vt:lpstr>
      <vt:lpstr>'D1'!Игрок5</vt:lpstr>
      <vt:lpstr>D1_2!Игрок5</vt:lpstr>
      <vt:lpstr>'D2'!Игрок5</vt:lpstr>
      <vt:lpstr>D2_2!Игрок5</vt:lpstr>
      <vt:lpstr>'D3'!Игрок5</vt:lpstr>
      <vt:lpstr>D3_2!Игрок5</vt:lpstr>
      <vt:lpstr>'D4'!Игрок5</vt:lpstr>
      <vt:lpstr>D4_2!Игрок5</vt:lpstr>
      <vt:lpstr>'D5'!Игрок5</vt:lpstr>
      <vt:lpstr>D5_2!Игрок5</vt:lpstr>
      <vt:lpstr>'D6'!Игрок5</vt:lpstr>
      <vt:lpstr>D6_2!Игрок5</vt:lpstr>
      <vt:lpstr>'D7'!Игрок5</vt:lpstr>
      <vt:lpstr>D7_2!Игрок5</vt:lpstr>
      <vt:lpstr>'D8'!Игрок5</vt:lpstr>
      <vt:lpstr>D8_2!Игрок5</vt:lpstr>
      <vt:lpstr>'E1'!Игрок5</vt:lpstr>
      <vt:lpstr>'E2'!Игрок5</vt:lpstr>
      <vt:lpstr>'E3'!Игрок5</vt:lpstr>
      <vt:lpstr>'E4'!Игрок5</vt:lpstr>
      <vt:lpstr>'E5'!Игрок5</vt:lpstr>
      <vt:lpstr>'E6'!Игрок5</vt:lpstr>
      <vt:lpstr>'E7'!Игрок5</vt:lpstr>
      <vt:lpstr>'E8'!Игрок5</vt:lpstr>
      <vt:lpstr>'F1'!Игрок5</vt:lpstr>
      <vt:lpstr>'F2'!Игрок5</vt:lpstr>
      <vt:lpstr>'F3'!Игрок5</vt:lpstr>
      <vt:lpstr>А1!Игрок5</vt:lpstr>
      <vt:lpstr>А3!Игрок5</vt:lpstr>
      <vt:lpstr>А4!Игрок5</vt:lpstr>
      <vt:lpstr>А5!Игрок5</vt:lpstr>
      <vt:lpstr>А6!Игрок5</vt:lpstr>
      <vt:lpstr>А7!Игрок5</vt:lpstr>
      <vt:lpstr>А8!Игрок5</vt:lpstr>
      <vt:lpstr>В2_2!Игрок5</vt:lpstr>
      <vt:lpstr>В3_2!Игрок5</vt:lpstr>
      <vt:lpstr>С1!Игрок5</vt:lpstr>
      <vt:lpstr>С2!Игрок5</vt:lpstr>
      <vt:lpstr>С3!Игрок5</vt:lpstr>
      <vt:lpstr>С4!Игрок5</vt:lpstr>
      <vt:lpstr>С5!Игрок5</vt:lpstr>
      <vt:lpstr>С6!Игрок5</vt:lpstr>
      <vt:lpstr>С7!Игрок5</vt:lpstr>
      <vt:lpstr>С8!Игрок5</vt:lpstr>
      <vt:lpstr>Суперлига!Игрок5</vt:lpstr>
      <vt:lpstr>Игрок5</vt:lpstr>
      <vt:lpstr>'B1'!Игрок6</vt:lpstr>
      <vt:lpstr>'B2'!Игрок6</vt:lpstr>
      <vt:lpstr>'B3'!Игрок6</vt:lpstr>
      <vt:lpstr>'B4'!Игрок6</vt:lpstr>
      <vt:lpstr>'B5'!Игрок6</vt:lpstr>
      <vt:lpstr>'B6'!Игрок6</vt:lpstr>
      <vt:lpstr>'B7'!Игрок6</vt:lpstr>
      <vt:lpstr>'B8'!Игрок6</vt:lpstr>
      <vt:lpstr>'C2_2'!Игрок6</vt:lpstr>
      <vt:lpstr>'C3_2'!Игрок6</vt:lpstr>
      <vt:lpstr>'C4_2'!Игрок6</vt:lpstr>
      <vt:lpstr>'C5_2'!Игрок6</vt:lpstr>
      <vt:lpstr>'C6_2'!Игрок6</vt:lpstr>
      <vt:lpstr>'C7_2'!Игрок6</vt:lpstr>
      <vt:lpstr>'C8_2'!Игрок6</vt:lpstr>
      <vt:lpstr>'D1'!Игрок6</vt:lpstr>
      <vt:lpstr>D1_2!Игрок6</vt:lpstr>
      <vt:lpstr>'D2'!Игрок6</vt:lpstr>
      <vt:lpstr>D2_2!Игрок6</vt:lpstr>
      <vt:lpstr>'D3'!Игрок6</vt:lpstr>
      <vt:lpstr>D3_2!Игрок6</vt:lpstr>
      <vt:lpstr>'D4'!Игрок6</vt:lpstr>
      <vt:lpstr>D4_2!Игрок6</vt:lpstr>
      <vt:lpstr>'D5'!Игрок6</vt:lpstr>
      <vt:lpstr>D5_2!Игрок6</vt:lpstr>
      <vt:lpstr>'D6'!Игрок6</vt:lpstr>
      <vt:lpstr>D6_2!Игрок6</vt:lpstr>
      <vt:lpstr>'D7'!Игрок6</vt:lpstr>
      <vt:lpstr>D7_2!Игрок6</vt:lpstr>
      <vt:lpstr>'D8'!Игрок6</vt:lpstr>
      <vt:lpstr>D8_2!Игрок6</vt:lpstr>
      <vt:lpstr>'E1'!Игрок6</vt:lpstr>
      <vt:lpstr>'E2'!Игрок6</vt:lpstr>
      <vt:lpstr>'E3'!Игрок6</vt:lpstr>
      <vt:lpstr>'E4'!Игрок6</vt:lpstr>
      <vt:lpstr>'E5'!Игрок6</vt:lpstr>
      <vt:lpstr>'E6'!Игрок6</vt:lpstr>
      <vt:lpstr>'E7'!Игрок6</vt:lpstr>
      <vt:lpstr>'E8'!Игрок6</vt:lpstr>
      <vt:lpstr>'F1'!Игрок6</vt:lpstr>
      <vt:lpstr>'F2'!Игрок6</vt:lpstr>
      <vt:lpstr>'F3'!Игрок6</vt:lpstr>
      <vt:lpstr>А1!Игрок6</vt:lpstr>
      <vt:lpstr>А3!Игрок6</vt:lpstr>
      <vt:lpstr>А4!Игрок6</vt:lpstr>
      <vt:lpstr>А5!Игрок6</vt:lpstr>
      <vt:lpstr>А6!Игрок6</vt:lpstr>
      <vt:lpstr>А7!Игрок6</vt:lpstr>
      <vt:lpstr>А8!Игрок6</vt:lpstr>
      <vt:lpstr>В2_2!Игрок6</vt:lpstr>
      <vt:lpstr>В3_2!Игрок6</vt:lpstr>
      <vt:lpstr>С1!Игрок6</vt:lpstr>
      <vt:lpstr>С2!Игрок6</vt:lpstr>
      <vt:lpstr>С3!Игрок6</vt:lpstr>
      <vt:lpstr>С4!Игрок6</vt:lpstr>
      <vt:lpstr>С5!Игрок6</vt:lpstr>
      <vt:lpstr>С6!Игрок6</vt:lpstr>
      <vt:lpstr>С7!Игрок6</vt:lpstr>
      <vt:lpstr>С8!Игрок6</vt:lpstr>
      <vt:lpstr>Суперлига!Игрок6</vt:lpstr>
      <vt:lpstr>Игрок6</vt:lpstr>
      <vt:lpstr>'B1'!Игрок7</vt:lpstr>
      <vt:lpstr>'B2'!Игрок7</vt:lpstr>
      <vt:lpstr>'B3'!Игрок7</vt:lpstr>
      <vt:lpstr>'B4'!Игрок7</vt:lpstr>
      <vt:lpstr>'B5'!Игрок7</vt:lpstr>
      <vt:lpstr>'B6'!Игрок7</vt:lpstr>
      <vt:lpstr>'B7'!Игрок7</vt:lpstr>
      <vt:lpstr>'B8'!Игрок7</vt:lpstr>
      <vt:lpstr>'C2_2'!Игрок7</vt:lpstr>
      <vt:lpstr>'C3_2'!Игрок7</vt:lpstr>
      <vt:lpstr>'C4_2'!Игрок7</vt:lpstr>
      <vt:lpstr>'C5_2'!Игрок7</vt:lpstr>
      <vt:lpstr>'C6_2'!Игрок7</vt:lpstr>
      <vt:lpstr>'C7_2'!Игрок7</vt:lpstr>
      <vt:lpstr>'C8_2'!Игрок7</vt:lpstr>
      <vt:lpstr>'D1'!Игрок7</vt:lpstr>
      <vt:lpstr>D1_2!Игрок7</vt:lpstr>
      <vt:lpstr>'D2'!Игрок7</vt:lpstr>
      <vt:lpstr>D2_2!Игрок7</vt:lpstr>
      <vt:lpstr>'D3'!Игрок7</vt:lpstr>
      <vt:lpstr>D3_2!Игрок7</vt:lpstr>
      <vt:lpstr>'D4'!Игрок7</vt:lpstr>
      <vt:lpstr>D4_2!Игрок7</vt:lpstr>
      <vt:lpstr>'D5'!Игрок7</vt:lpstr>
      <vt:lpstr>D5_2!Игрок7</vt:lpstr>
      <vt:lpstr>'D6'!Игрок7</vt:lpstr>
      <vt:lpstr>D6_2!Игрок7</vt:lpstr>
      <vt:lpstr>'D7'!Игрок7</vt:lpstr>
      <vt:lpstr>D7_2!Игрок7</vt:lpstr>
      <vt:lpstr>'D8'!Игрок7</vt:lpstr>
      <vt:lpstr>D8_2!Игрок7</vt:lpstr>
      <vt:lpstr>'E1'!Игрок7</vt:lpstr>
      <vt:lpstr>'E2'!Игрок7</vt:lpstr>
      <vt:lpstr>'E3'!Игрок7</vt:lpstr>
      <vt:lpstr>'E4'!Игрок7</vt:lpstr>
      <vt:lpstr>'E5'!Игрок7</vt:lpstr>
      <vt:lpstr>'E6'!Игрок7</vt:lpstr>
      <vt:lpstr>'E7'!Игрок7</vt:lpstr>
      <vt:lpstr>'E8'!Игрок7</vt:lpstr>
      <vt:lpstr>'F1'!Игрок7</vt:lpstr>
      <vt:lpstr>'F2'!Игрок7</vt:lpstr>
      <vt:lpstr>'F3'!Игрок7</vt:lpstr>
      <vt:lpstr>А1!Игрок7</vt:lpstr>
      <vt:lpstr>А3!Игрок7</vt:lpstr>
      <vt:lpstr>А4!Игрок7</vt:lpstr>
      <vt:lpstr>А5!Игрок7</vt:lpstr>
      <vt:lpstr>А6!Игрок7</vt:lpstr>
      <vt:lpstr>А7!Игрок7</vt:lpstr>
      <vt:lpstr>А8!Игрок7</vt:lpstr>
      <vt:lpstr>В2_2!Игрок7</vt:lpstr>
      <vt:lpstr>В3_2!Игрок7</vt:lpstr>
      <vt:lpstr>С1!Игрок7</vt:lpstr>
      <vt:lpstr>С2!Игрок7</vt:lpstr>
      <vt:lpstr>С3!Игрок7</vt:lpstr>
      <vt:lpstr>С4!Игрок7</vt:lpstr>
      <vt:lpstr>С5!Игрок7</vt:lpstr>
      <vt:lpstr>С6!Игрок7</vt:lpstr>
      <vt:lpstr>С7!Игрок7</vt:lpstr>
      <vt:lpstr>С8!Игрок7</vt:lpstr>
      <vt:lpstr>Суперлига!Игрок7</vt:lpstr>
      <vt:lpstr>Игрок7</vt:lpstr>
      <vt:lpstr>'B1'!Игрок8</vt:lpstr>
      <vt:lpstr>'B2'!Игрок8</vt:lpstr>
      <vt:lpstr>'B3'!Игрок8</vt:lpstr>
      <vt:lpstr>'B4'!Игрок8</vt:lpstr>
      <vt:lpstr>'B5'!Игрок8</vt:lpstr>
      <vt:lpstr>'B6'!Игрок8</vt:lpstr>
      <vt:lpstr>'B7'!Игрок8</vt:lpstr>
      <vt:lpstr>'B8'!Игрок8</vt:lpstr>
      <vt:lpstr>'C2_2'!Игрок8</vt:lpstr>
      <vt:lpstr>'C3_2'!Игрок8</vt:lpstr>
      <vt:lpstr>'C4_2'!Игрок8</vt:lpstr>
      <vt:lpstr>'C5_2'!Игрок8</vt:lpstr>
      <vt:lpstr>'C6_2'!Игрок8</vt:lpstr>
      <vt:lpstr>'C7_2'!Игрок8</vt:lpstr>
      <vt:lpstr>'C8_2'!Игрок8</vt:lpstr>
      <vt:lpstr>'D1'!Игрок8</vt:lpstr>
      <vt:lpstr>D1_2!Игрок8</vt:lpstr>
      <vt:lpstr>'D2'!Игрок8</vt:lpstr>
      <vt:lpstr>D2_2!Игрок8</vt:lpstr>
      <vt:lpstr>'D3'!Игрок8</vt:lpstr>
      <vt:lpstr>D3_2!Игрок8</vt:lpstr>
      <vt:lpstr>'D4'!Игрок8</vt:lpstr>
      <vt:lpstr>D4_2!Игрок8</vt:lpstr>
      <vt:lpstr>'D5'!Игрок8</vt:lpstr>
      <vt:lpstr>D5_2!Игрок8</vt:lpstr>
      <vt:lpstr>'D6'!Игрок8</vt:lpstr>
      <vt:lpstr>D6_2!Игрок8</vt:lpstr>
      <vt:lpstr>'D7'!Игрок8</vt:lpstr>
      <vt:lpstr>D7_2!Игрок8</vt:lpstr>
      <vt:lpstr>'D8'!Игрок8</vt:lpstr>
      <vt:lpstr>D8_2!Игрок8</vt:lpstr>
      <vt:lpstr>'E1'!Игрок8</vt:lpstr>
      <vt:lpstr>'E2'!Игрок8</vt:lpstr>
      <vt:lpstr>'E3'!Игрок8</vt:lpstr>
      <vt:lpstr>'E4'!Игрок8</vt:lpstr>
      <vt:lpstr>'E5'!Игрок8</vt:lpstr>
      <vt:lpstr>'E6'!Игрок8</vt:lpstr>
      <vt:lpstr>'E7'!Игрок8</vt:lpstr>
      <vt:lpstr>'E8'!Игрок8</vt:lpstr>
      <vt:lpstr>'F1'!Игрок8</vt:lpstr>
      <vt:lpstr>'F2'!Игрок8</vt:lpstr>
      <vt:lpstr>'F3'!Игрок8</vt:lpstr>
      <vt:lpstr>А1!Игрок8</vt:lpstr>
      <vt:lpstr>А3!Игрок8</vt:lpstr>
      <vt:lpstr>А4!Игрок8</vt:lpstr>
      <vt:lpstr>А5!Игрок8</vt:lpstr>
      <vt:lpstr>А6!Игрок8</vt:lpstr>
      <vt:lpstr>А7!Игрок8</vt:lpstr>
      <vt:lpstr>А8!Игрок8</vt:lpstr>
      <vt:lpstr>В2_2!Игрок8</vt:lpstr>
      <vt:lpstr>В3_2!Игрок8</vt:lpstr>
      <vt:lpstr>С1!Игрок8</vt:lpstr>
      <vt:lpstr>С2!Игрок8</vt:lpstr>
      <vt:lpstr>С3!Игрок8</vt:lpstr>
      <vt:lpstr>С4!Игрок8</vt:lpstr>
      <vt:lpstr>С5!Игрок8</vt:lpstr>
      <vt:lpstr>С6!Игрок8</vt:lpstr>
      <vt:lpstr>С7!Игрок8</vt:lpstr>
      <vt:lpstr>С8!Игрок8</vt:lpstr>
      <vt:lpstr>Суперлига!Игрок8</vt:lpstr>
      <vt:lpstr>Игрок8</vt:lpstr>
      <vt:lpstr>'C2_2'!Игрок9</vt:lpstr>
      <vt:lpstr>'C3_2'!Игрок9</vt:lpstr>
      <vt:lpstr>'C4_2'!Игрок9</vt:lpstr>
      <vt:lpstr>'C5_2'!Игрок9</vt:lpstr>
      <vt:lpstr>'C6_2'!Игрок9</vt:lpstr>
      <vt:lpstr>'C7_2'!Игрок9</vt:lpstr>
      <vt:lpstr>'C8_2'!Игрок9</vt:lpstr>
      <vt:lpstr>D1_2!Игрок9</vt:lpstr>
      <vt:lpstr>D2_2!Игрок9</vt:lpstr>
      <vt:lpstr>D3_2!Игрок9</vt:lpstr>
      <vt:lpstr>D4_2!Игрок9</vt:lpstr>
      <vt:lpstr>D5_2!Игрок9</vt:lpstr>
      <vt:lpstr>D6_2!Игрок9</vt:lpstr>
      <vt:lpstr>D7_2!Игрок9</vt:lpstr>
      <vt:lpstr>D8_2!Игрок9</vt:lpstr>
      <vt:lpstr>В2_2!Игрок9</vt:lpstr>
      <vt:lpstr>В3_2!Игрок9</vt:lpstr>
      <vt:lpstr>'B1'!Список_счета</vt:lpstr>
      <vt:lpstr>'B2'!Список_счета</vt:lpstr>
      <vt:lpstr>'B3'!Список_счета</vt:lpstr>
      <vt:lpstr>'B4'!Список_счета</vt:lpstr>
      <vt:lpstr>'B5'!Список_счета</vt:lpstr>
      <vt:lpstr>'B6'!Список_счета</vt:lpstr>
      <vt:lpstr>'B7'!Список_счета</vt:lpstr>
      <vt:lpstr>'B8'!Список_счета</vt:lpstr>
      <vt:lpstr>'C2_2'!Список_счета</vt:lpstr>
      <vt:lpstr>'C3_2'!Список_счета</vt:lpstr>
      <vt:lpstr>'C4_2'!Список_счета</vt:lpstr>
      <vt:lpstr>'C5_2'!Список_счета</vt:lpstr>
      <vt:lpstr>'C6_2'!Список_счета</vt:lpstr>
      <vt:lpstr>'C7_2'!Список_счета</vt:lpstr>
      <vt:lpstr>'C8_2'!Список_счета</vt:lpstr>
      <vt:lpstr>'D1'!Список_счета</vt:lpstr>
      <vt:lpstr>D1_2!Список_счета</vt:lpstr>
      <vt:lpstr>'D2'!Список_счета</vt:lpstr>
      <vt:lpstr>D2_2!Список_счета</vt:lpstr>
      <vt:lpstr>'D3'!Список_счета</vt:lpstr>
      <vt:lpstr>D3_2!Список_счета</vt:lpstr>
      <vt:lpstr>'D4'!Список_счета</vt:lpstr>
      <vt:lpstr>D4_2!Список_счета</vt:lpstr>
      <vt:lpstr>'D5'!Список_счета</vt:lpstr>
      <vt:lpstr>D5_2!Список_счета</vt:lpstr>
      <vt:lpstr>'D6'!Список_счета</vt:lpstr>
      <vt:lpstr>D6_2!Список_счета</vt:lpstr>
      <vt:lpstr>'D7'!Список_счета</vt:lpstr>
      <vt:lpstr>D7_2!Список_счета</vt:lpstr>
      <vt:lpstr>'D8'!Список_счета</vt:lpstr>
      <vt:lpstr>D8_2!Список_счета</vt:lpstr>
      <vt:lpstr>'E1'!Список_счета</vt:lpstr>
      <vt:lpstr>'E2'!Список_счета</vt:lpstr>
      <vt:lpstr>'E3'!Список_счета</vt:lpstr>
      <vt:lpstr>'E4'!Список_счета</vt:lpstr>
      <vt:lpstr>'E5'!Список_счета</vt:lpstr>
      <vt:lpstr>'E6'!Список_счета</vt:lpstr>
      <vt:lpstr>'E7'!Список_счета</vt:lpstr>
      <vt:lpstr>'E8'!Список_счета</vt:lpstr>
      <vt:lpstr>'F1'!Список_счета</vt:lpstr>
      <vt:lpstr>'F2'!Список_счета</vt:lpstr>
      <vt:lpstr>'F3'!Список_счета</vt:lpstr>
      <vt:lpstr>А1!Список_счета</vt:lpstr>
      <vt:lpstr>А3!Список_счета</vt:lpstr>
      <vt:lpstr>А4!Список_счета</vt:lpstr>
      <vt:lpstr>А5!Список_счета</vt:lpstr>
      <vt:lpstr>А6!Список_счета</vt:lpstr>
      <vt:lpstr>А7!Список_счета</vt:lpstr>
      <vt:lpstr>А8!Список_счета</vt:lpstr>
      <vt:lpstr>В2_2!Список_счета</vt:lpstr>
      <vt:lpstr>В3_2!Список_счета</vt:lpstr>
      <vt:lpstr>С1!Список_счета</vt:lpstr>
      <vt:lpstr>С2!Список_счета</vt:lpstr>
      <vt:lpstr>С3!Список_счета</vt:lpstr>
      <vt:lpstr>С4!Список_счета</vt:lpstr>
      <vt:lpstr>С5!Список_счета</vt:lpstr>
      <vt:lpstr>С6!Список_счета</vt:lpstr>
      <vt:lpstr>С7!Список_счета</vt:lpstr>
      <vt:lpstr>С8!Список_счета</vt:lpstr>
      <vt:lpstr>Суперлига!Список_счета</vt:lpstr>
      <vt:lpstr>Список_счета</vt:lpstr>
      <vt:lpstr>'B1'!Уч1</vt:lpstr>
      <vt:lpstr>'B2'!Уч1</vt:lpstr>
      <vt:lpstr>'B3'!Уч1</vt:lpstr>
      <vt:lpstr>'B4'!Уч1</vt:lpstr>
      <vt:lpstr>'B5'!Уч1</vt:lpstr>
      <vt:lpstr>'B6'!Уч1</vt:lpstr>
      <vt:lpstr>'B7'!Уч1</vt:lpstr>
      <vt:lpstr>'B8'!Уч1</vt:lpstr>
      <vt:lpstr>'C2_2'!Уч1</vt:lpstr>
      <vt:lpstr>'C3_2'!Уч1</vt:lpstr>
      <vt:lpstr>'C4_2'!Уч1</vt:lpstr>
      <vt:lpstr>'C5_2'!Уч1</vt:lpstr>
      <vt:lpstr>'C6_2'!Уч1</vt:lpstr>
      <vt:lpstr>'C7_2'!Уч1</vt:lpstr>
      <vt:lpstr>'C8_2'!Уч1</vt:lpstr>
      <vt:lpstr>'D1'!Уч1</vt:lpstr>
      <vt:lpstr>D1_2!Уч1</vt:lpstr>
      <vt:lpstr>'D2'!Уч1</vt:lpstr>
      <vt:lpstr>D2_2!Уч1</vt:lpstr>
      <vt:lpstr>'D3'!Уч1</vt:lpstr>
      <vt:lpstr>D3_2!Уч1</vt:lpstr>
      <vt:lpstr>'D4'!Уч1</vt:lpstr>
      <vt:lpstr>D4_2!Уч1</vt:lpstr>
      <vt:lpstr>'D5'!Уч1</vt:lpstr>
      <vt:lpstr>D5_2!Уч1</vt:lpstr>
      <vt:lpstr>'D6'!Уч1</vt:lpstr>
      <vt:lpstr>D6_2!Уч1</vt:lpstr>
      <vt:lpstr>'D7'!Уч1</vt:lpstr>
      <vt:lpstr>D7_2!Уч1</vt:lpstr>
      <vt:lpstr>'D8'!Уч1</vt:lpstr>
      <vt:lpstr>D8_2!Уч1</vt:lpstr>
      <vt:lpstr>'E1'!Уч1</vt:lpstr>
      <vt:lpstr>'E2'!Уч1</vt:lpstr>
      <vt:lpstr>'E3'!Уч1</vt:lpstr>
      <vt:lpstr>'E4'!Уч1</vt:lpstr>
      <vt:lpstr>'E5'!Уч1</vt:lpstr>
      <vt:lpstr>'E6'!Уч1</vt:lpstr>
      <vt:lpstr>'E7'!Уч1</vt:lpstr>
      <vt:lpstr>'E8'!Уч1</vt:lpstr>
      <vt:lpstr>'F1'!Уч1</vt:lpstr>
      <vt:lpstr>'F2'!Уч1</vt:lpstr>
      <vt:lpstr>'F3'!Уч1</vt:lpstr>
      <vt:lpstr>А1!Уч1</vt:lpstr>
      <vt:lpstr>А3!Уч1</vt:lpstr>
      <vt:lpstr>А4!Уч1</vt:lpstr>
      <vt:lpstr>А5!Уч1</vt:lpstr>
      <vt:lpstr>А6!Уч1</vt:lpstr>
      <vt:lpstr>А7!Уч1</vt:lpstr>
      <vt:lpstr>А8!Уч1</vt:lpstr>
      <vt:lpstr>В2_2!Уч1</vt:lpstr>
      <vt:lpstr>В3_2!Уч1</vt:lpstr>
      <vt:lpstr>С1!Уч1</vt:lpstr>
      <vt:lpstr>С2!Уч1</vt:lpstr>
      <vt:lpstr>С3!Уч1</vt:lpstr>
      <vt:lpstr>С4!Уч1</vt:lpstr>
      <vt:lpstr>С5!Уч1</vt:lpstr>
      <vt:lpstr>С6!Уч1</vt:lpstr>
      <vt:lpstr>С7!Уч1</vt:lpstr>
      <vt:lpstr>С8!Уч1</vt:lpstr>
      <vt:lpstr>Суперлига!Уч1</vt:lpstr>
      <vt:lpstr>Уч1</vt:lpstr>
      <vt:lpstr>'B1'!Уч2</vt:lpstr>
      <vt:lpstr>'B2'!Уч2</vt:lpstr>
      <vt:lpstr>'B3'!Уч2</vt:lpstr>
      <vt:lpstr>'B4'!Уч2</vt:lpstr>
      <vt:lpstr>'B5'!Уч2</vt:lpstr>
      <vt:lpstr>'B6'!Уч2</vt:lpstr>
      <vt:lpstr>'B7'!Уч2</vt:lpstr>
      <vt:lpstr>'B8'!Уч2</vt:lpstr>
      <vt:lpstr>'C2_2'!Уч2</vt:lpstr>
      <vt:lpstr>'C3_2'!Уч2</vt:lpstr>
      <vt:lpstr>'C4_2'!Уч2</vt:lpstr>
      <vt:lpstr>'C5_2'!Уч2</vt:lpstr>
      <vt:lpstr>'C6_2'!Уч2</vt:lpstr>
      <vt:lpstr>'C7_2'!Уч2</vt:lpstr>
      <vt:lpstr>'C8_2'!Уч2</vt:lpstr>
      <vt:lpstr>'D1'!Уч2</vt:lpstr>
      <vt:lpstr>D1_2!Уч2</vt:lpstr>
      <vt:lpstr>'D2'!Уч2</vt:lpstr>
      <vt:lpstr>D2_2!Уч2</vt:lpstr>
      <vt:lpstr>'D3'!Уч2</vt:lpstr>
      <vt:lpstr>D3_2!Уч2</vt:lpstr>
      <vt:lpstr>'D4'!Уч2</vt:lpstr>
      <vt:lpstr>D4_2!Уч2</vt:lpstr>
      <vt:lpstr>'D5'!Уч2</vt:lpstr>
      <vt:lpstr>D5_2!Уч2</vt:lpstr>
      <vt:lpstr>'D6'!Уч2</vt:lpstr>
      <vt:lpstr>D6_2!Уч2</vt:lpstr>
      <vt:lpstr>'D7'!Уч2</vt:lpstr>
      <vt:lpstr>D7_2!Уч2</vt:lpstr>
      <vt:lpstr>'D8'!Уч2</vt:lpstr>
      <vt:lpstr>D8_2!Уч2</vt:lpstr>
      <vt:lpstr>'E1'!Уч2</vt:lpstr>
      <vt:lpstr>'E2'!Уч2</vt:lpstr>
      <vt:lpstr>'E3'!Уч2</vt:lpstr>
      <vt:lpstr>'E4'!Уч2</vt:lpstr>
      <vt:lpstr>'E5'!Уч2</vt:lpstr>
      <vt:lpstr>'E6'!Уч2</vt:lpstr>
      <vt:lpstr>'E7'!Уч2</vt:lpstr>
      <vt:lpstr>'E8'!Уч2</vt:lpstr>
      <vt:lpstr>'F1'!Уч2</vt:lpstr>
      <vt:lpstr>'F2'!Уч2</vt:lpstr>
      <vt:lpstr>'F3'!Уч2</vt:lpstr>
      <vt:lpstr>А1!Уч2</vt:lpstr>
      <vt:lpstr>А3!Уч2</vt:lpstr>
      <vt:lpstr>А4!Уч2</vt:lpstr>
      <vt:lpstr>А5!Уч2</vt:lpstr>
      <vt:lpstr>А6!Уч2</vt:lpstr>
      <vt:lpstr>А7!Уч2</vt:lpstr>
      <vt:lpstr>А8!Уч2</vt:lpstr>
      <vt:lpstr>В2_2!Уч2</vt:lpstr>
      <vt:lpstr>В3_2!Уч2</vt:lpstr>
      <vt:lpstr>С1!Уч2</vt:lpstr>
      <vt:lpstr>С2!Уч2</vt:lpstr>
      <vt:lpstr>С3!Уч2</vt:lpstr>
      <vt:lpstr>С4!Уч2</vt:lpstr>
      <vt:lpstr>С5!Уч2</vt:lpstr>
      <vt:lpstr>С6!Уч2</vt:lpstr>
      <vt:lpstr>С7!Уч2</vt:lpstr>
      <vt:lpstr>С8!Уч2</vt:lpstr>
      <vt:lpstr>Суперлига!Уч2</vt:lpstr>
      <vt:lpstr>Уч2</vt:lpstr>
      <vt:lpstr>'B1'!Уч3</vt:lpstr>
      <vt:lpstr>'B2'!Уч3</vt:lpstr>
      <vt:lpstr>'B3'!Уч3</vt:lpstr>
      <vt:lpstr>'B4'!Уч3</vt:lpstr>
      <vt:lpstr>'B5'!Уч3</vt:lpstr>
      <vt:lpstr>'B6'!Уч3</vt:lpstr>
      <vt:lpstr>'B7'!Уч3</vt:lpstr>
      <vt:lpstr>'B8'!Уч3</vt:lpstr>
      <vt:lpstr>'C2_2'!Уч3</vt:lpstr>
      <vt:lpstr>'C3_2'!Уч3</vt:lpstr>
      <vt:lpstr>'C4_2'!Уч3</vt:lpstr>
      <vt:lpstr>'C5_2'!Уч3</vt:lpstr>
      <vt:lpstr>'C6_2'!Уч3</vt:lpstr>
      <vt:lpstr>'C7_2'!Уч3</vt:lpstr>
      <vt:lpstr>'C8_2'!Уч3</vt:lpstr>
      <vt:lpstr>'D1'!Уч3</vt:lpstr>
      <vt:lpstr>D1_2!Уч3</vt:lpstr>
      <vt:lpstr>'D2'!Уч3</vt:lpstr>
      <vt:lpstr>D2_2!Уч3</vt:lpstr>
      <vt:lpstr>'D3'!Уч3</vt:lpstr>
      <vt:lpstr>D3_2!Уч3</vt:lpstr>
      <vt:lpstr>'D4'!Уч3</vt:lpstr>
      <vt:lpstr>D4_2!Уч3</vt:lpstr>
      <vt:lpstr>'D5'!Уч3</vt:lpstr>
      <vt:lpstr>D5_2!Уч3</vt:lpstr>
      <vt:lpstr>'D6'!Уч3</vt:lpstr>
      <vt:lpstr>D6_2!Уч3</vt:lpstr>
      <vt:lpstr>'D7'!Уч3</vt:lpstr>
      <vt:lpstr>D7_2!Уч3</vt:lpstr>
      <vt:lpstr>'D8'!Уч3</vt:lpstr>
      <vt:lpstr>D8_2!Уч3</vt:lpstr>
      <vt:lpstr>'E1'!Уч3</vt:lpstr>
      <vt:lpstr>'E2'!Уч3</vt:lpstr>
      <vt:lpstr>'E3'!Уч3</vt:lpstr>
      <vt:lpstr>'E4'!Уч3</vt:lpstr>
      <vt:lpstr>'E5'!Уч3</vt:lpstr>
      <vt:lpstr>'E6'!Уч3</vt:lpstr>
      <vt:lpstr>'E7'!Уч3</vt:lpstr>
      <vt:lpstr>'E8'!Уч3</vt:lpstr>
      <vt:lpstr>'F1'!Уч3</vt:lpstr>
      <vt:lpstr>'F2'!Уч3</vt:lpstr>
      <vt:lpstr>'F3'!Уч3</vt:lpstr>
      <vt:lpstr>А1!Уч3</vt:lpstr>
      <vt:lpstr>А3!Уч3</vt:lpstr>
      <vt:lpstr>А4!Уч3</vt:lpstr>
      <vt:lpstr>А5!Уч3</vt:lpstr>
      <vt:lpstr>А6!Уч3</vt:lpstr>
      <vt:lpstr>А7!Уч3</vt:lpstr>
      <vt:lpstr>А8!Уч3</vt:lpstr>
      <vt:lpstr>В2_2!Уч3</vt:lpstr>
      <vt:lpstr>В3_2!Уч3</vt:lpstr>
      <vt:lpstr>С1!Уч3</vt:lpstr>
      <vt:lpstr>С2!Уч3</vt:lpstr>
      <vt:lpstr>С3!Уч3</vt:lpstr>
      <vt:lpstr>С4!Уч3</vt:lpstr>
      <vt:lpstr>С5!Уч3</vt:lpstr>
      <vt:lpstr>С6!Уч3</vt:lpstr>
      <vt:lpstr>С7!Уч3</vt:lpstr>
      <vt:lpstr>С8!Уч3</vt:lpstr>
      <vt:lpstr>Суперлига!Уч3</vt:lpstr>
      <vt:lpstr>Уч3</vt:lpstr>
      <vt:lpstr>'B1'!Уч4</vt:lpstr>
      <vt:lpstr>'B2'!Уч4</vt:lpstr>
      <vt:lpstr>'B3'!Уч4</vt:lpstr>
      <vt:lpstr>'B4'!Уч4</vt:lpstr>
      <vt:lpstr>'B5'!Уч4</vt:lpstr>
      <vt:lpstr>'B6'!Уч4</vt:lpstr>
      <vt:lpstr>'B7'!Уч4</vt:lpstr>
      <vt:lpstr>'B8'!Уч4</vt:lpstr>
      <vt:lpstr>'C2_2'!Уч4</vt:lpstr>
      <vt:lpstr>'C3_2'!Уч4</vt:lpstr>
      <vt:lpstr>'C4_2'!Уч4</vt:lpstr>
      <vt:lpstr>'C5_2'!Уч4</vt:lpstr>
      <vt:lpstr>'C6_2'!Уч4</vt:lpstr>
      <vt:lpstr>'C7_2'!Уч4</vt:lpstr>
      <vt:lpstr>'C8_2'!Уч4</vt:lpstr>
      <vt:lpstr>'D1'!Уч4</vt:lpstr>
      <vt:lpstr>D1_2!Уч4</vt:lpstr>
      <vt:lpstr>'D2'!Уч4</vt:lpstr>
      <vt:lpstr>D2_2!Уч4</vt:lpstr>
      <vt:lpstr>'D3'!Уч4</vt:lpstr>
      <vt:lpstr>D3_2!Уч4</vt:lpstr>
      <vt:lpstr>'D4'!Уч4</vt:lpstr>
      <vt:lpstr>D4_2!Уч4</vt:lpstr>
      <vt:lpstr>'D5'!Уч4</vt:lpstr>
      <vt:lpstr>D5_2!Уч4</vt:lpstr>
      <vt:lpstr>'D6'!Уч4</vt:lpstr>
      <vt:lpstr>D6_2!Уч4</vt:lpstr>
      <vt:lpstr>'D7'!Уч4</vt:lpstr>
      <vt:lpstr>D7_2!Уч4</vt:lpstr>
      <vt:lpstr>'D8'!Уч4</vt:lpstr>
      <vt:lpstr>D8_2!Уч4</vt:lpstr>
      <vt:lpstr>'E1'!Уч4</vt:lpstr>
      <vt:lpstr>'E2'!Уч4</vt:lpstr>
      <vt:lpstr>'E3'!Уч4</vt:lpstr>
      <vt:lpstr>'E4'!Уч4</vt:lpstr>
      <vt:lpstr>'E5'!Уч4</vt:lpstr>
      <vt:lpstr>'E6'!Уч4</vt:lpstr>
      <vt:lpstr>'E7'!Уч4</vt:lpstr>
      <vt:lpstr>'E8'!Уч4</vt:lpstr>
      <vt:lpstr>'F1'!Уч4</vt:lpstr>
      <vt:lpstr>'F2'!Уч4</vt:lpstr>
      <vt:lpstr>'F3'!Уч4</vt:lpstr>
      <vt:lpstr>А1!Уч4</vt:lpstr>
      <vt:lpstr>А3!Уч4</vt:lpstr>
      <vt:lpstr>А4!Уч4</vt:lpstr>
      <vt:lpstr>А5!Уч4</vt:lpstr>
      <vt:lpstr>А6!Уч4</vt:lpstr>
      <vt:lpstr>А7!Уч4</vt:lpstr>
      <vt:lpstr>А8!Уч4</vt:lpstr>
      <vt:lpstr>В2_2!Уч4</vt:lpstr>
      <vt:lpstr>В3_2!Уч4</vt:lpstr>
      <vt:lpstr>С1!Уч4</vt:lpstr>
      <vt:lpstr>С2!Уч4</vt:lpstr>
      <vt:lpstr>С3!Уч4</vt:lpstr>
      <vt:lpstr>С4!Уч4</vt:lpstr>
      <vt:lpstr>С5!Уч4</vt:lpstr>
      <vt:lpstr>С6!Уч4</vt:lpstr>
      <vt:lpstr>С7!Уч4</vt:lpstr>
      <vt:lpstr>С8!Уч4</vt:lpstr>
      <vt:lpstr>Суперлига!Уч4</vt:lpstr>
      <vt:lpstr>Уч4</vt:lpstr>
      <vt:lpstr>'B1'!Уч5</vt:lpstr>
      <vt:lpstr>'B2'!Уч5</vt:lpstr>
      <vt:lpstr>'B3'!Уч5</vt:lpstr>
      <vt:lpstr>'B4'!Уч5</vt:lpstr>
      <vt:lpstr>'B5'!Уч5</vt:lpstr>
      <vt:lpstr>'B6'!Уч5</vt:lpstr>
      <vt:lpstr>'B7'!Уч5</vt:lpstr>
      <vt:lpstr>'B8'!Уч5</vt:lpstr>
      <vt:lpstr>'C2_2'!Уч5</vt:lpstr>
      <vt:lpstr>'C3_2'!Уч5</vt:lpstr>
      <vt:lpstr>'C4_2'!Уч5</vt:lpstr>
      <vt:lpstr>'C5_2'!Уч5</vt:lpstr>
      <vt:lpstr>'C6_2'!Уч5</vt:lpstr>
      <vt:lpstr>'C7_2'!Уч5</vt:lpstr>
      <vt:lpstr>'C8_2'!Уч5</vt:lpstr>
      <vt:lpstr>'D1'!Уч5</vt:lpstr>
      <vt:lpstr>D1_2!Уч5</vt:lpstr>
      <vt:lpstr>'D2'!Уч5</vt:lpstr>
      <vt:lpstr>D2_2!Уч5</vt:lpstr>
      <vt:lpstr>'D3'!Уч5</vt:lpstr>
      <vt:lpstr>D3_2!Уч5</vt:lpstr>
      <vt:lpstr>'D4'!Уч5</vt:lpstr>
      <vt:lpstr>D4_2!Уч5</vt:lpstr>
      <vt:lpstr>'D5'!Уч5</vt:lpstr>
      <vt:lpstr>D5_2!Уч5</vt:lpstr>
      <vt:lpstr>'D6'!Уч5</vt:lpstr>
      <vt:lpstr>D6_2!Уч5</vt:lpstr>
      <vt:lpstr>'D7'!Уч5</vt:lpstr>
      <vt:lpstr>D7_2!Уч5</vt:lpstr>
      <vt:lpstr>'D8'!Уч5</vt:lpstr>
      <vt:lpstr>D8_2!Уч5</vt:lpstr>
      <vt:lpstr>'E1'!Уч5</vt:lpstr>
      <vt:lpstr>'E2'!Уч5</vt:lpstr>
      <vt:lpstr>'E3'!Уч5</vt:lpstr>
      <vt:lpstr>'E4'!Уч5</vt:lpstr>
      <vt:lpstr>'E5'!Уч5</vt:lpstr>
      <vt:lpstr>'E6'!Уч5</vt:lpstr>
      <vt:lpstr>'E7'!Уч5</vt:lpstr>
      <vt:lpstr>'E8'!Уч5</vt:lpstr>
      <vt:lpstr>'F1'!Уч5</vt:lpstr>
      <vt:lpstr>'F2'!Уч5</vt:lpstr>
      <vt:lpstr>'F3'!Уч5</vt:lpstr>
      <vt:lpstr>А1!Уч5</vt:lpstr>
      <vt:lpstr>А3!Уч5</vt:lpstr>
      <vt:lpstr>А4!Уч5</vt:lpstr>
      <vt:lpstr>А5!Уч5</vt:lpstr>
      <vt:lpstr>А6!Уч5</vt:lpstr>
      <vt:lpstr>А7!Уч5</vt:lpstr>
      <vt:lpstr>А8!Уч5</vt:lpstr>
      <vt:lpstr>В2_2!Уч5</vt:lpstr>
      <vt:lpstr>В3_2!Уч5</vt:lpstr>
      <vt:lpstr>С1!Уч5</vt:lpstr>
      <vt:lpstr>С2!Уч5</vt:lpstr>
      <vt:lpstr>С3!Уч5</vt:lpstr>
      <vt:lpstr>С4!Уч5</vt:lpstr>
      <vt:lpstr>С5!Уч5</vt:lpstr>
      <vt:lpstr>С6!Уч5</vt:lpstr>
      <vt:lpstr>С7!Уч5</vt:lpstr>
      <vt:lpstr>С8!Уч5</vt:lpstr>
      <vt:lpstr>Суперлига!Уч5</vt:lpstr>
      <vt:lpstr>Уч5</vt:lpstr>
      <vt:lpstr>'B1'!Уч6</vt:lpstr>
      <vt:lpstr>'B2'!Уч6</vt:lpstr>
      <vt:lpstr>'B3'!Уч6</vt:lpstr>
      <vt:lpstr>'B4'!Уч6</vt:lpstr>
      <vt:lpstr>'B5'!Уч6</vt:lpstr>
      <vt:lpstr>'B6'!Уч6</vt:lpstr>
      <vt:lpstr>'B7'!Уч6</vt:lpstr>
      <vt:lpstr>'B8'!Уч6</vt:lpstr>
      <vt:lpstr>'C2_2'!Уч6</vt:lpstr>
      <vt:lpstr>'C3_2'!Уч6</vt:lpstr>
      <vt:lpstr>'C4_2'!Уч6</vt:lpstr>
      <vt:lpstr>'C5_2'!Уч6</vt:lpstr>
      <vt:lpstr>'C6_2'!Уч6</vt:lpstr>
      <vt:lpstr>'C7_2'!Уч6</vt:lpstr>
      <vt:lpstr>'C8_2'!Уч6</vt:lpstr>
      <vt:lpstr>'D1'!Уч6</vt:lpstr>
      <vt:lpstr>D1_2!Уч6</vt:lpstr>
      <vt:lpstr>'D2'!Уч6</vt:lpstr>
      <vt:lpstr>D2_2!Уч6</vt:lpstr>
      <vt:lpstr>'D3'!Уч6</vt:lpstr>
      <vt:lpstr>D3_2!Уч6</vt:lpstr>
      <vt:lpstr>'D4'!Уч6</vt:lpstr>
      <vt:lpstr>D4_2!Уч6</vt:lpstr>
      <vt:lpstr>'D5'!Уч6</vt:lpstr>
      <vt:lpstr>D5_2!Уч6</vt:lpstr>
      <vt:lpstr>'D6'!Уч6</vt:lpstr>
      <vt:lpstr>D6_2!Уч6</vt:lpstr>
      <vt:lpstr>'D7'!Уч6</vt:lpstr>
      <vt:lpstr>D7_2!Уч6</vt:lpstr>
      <vt:lpstr>'D8'!Уч6</vt:lpstr>
      <vt:lpstr>D8_2!Уч6</vt:lpstr>
      <vt:lpstr>'E1'!Уч6</vt:lpstr>
      <vt:lpstr>'E2'!Уч6</vt:lpstr>
      <vt:lpstr>'E3'!Уч6</vt:lpstr>
      <vt:lpstr>'E4'!Уч6</vt:lpstr>
      <vt:lpstr>'E5'!Уч6</vt:lpstr>
      <vt:lpstr>'E6'!Уч6</vt:lpstr>
      <vt:lpstr>'E7'!Уч6</vt:lpstr>
      <vt:lpstr>'E8'!Уч6</vt:lpstr>
      <vt:lpstr>'F1'!Уч6</vt:lpstr>
      <vt:lpstr>'F2'!Уч6</vt:lpstr>
      <vt:lpstr>'F3'!Уч6</vt:lpstr>
      <vt:lpstr>А1!Уч6</vt:lpstr>
      <vt:lpstr>А3!Уч6</vt:lpstr>
      <vt:lpstr>А4!Уч6</vt:lpstr>
      <vt:lpstr>А5!Уч6</vt:lpstr>
      <vt:lpstr>А6!Уч6</vt:lpstr>
      <vt:lpstr>А7!Уч6</vt:lpstr>
      <vt:lpstr>А8!Уч6</vt:lpstr>
      <vt:lpstr>В2_2!Уч6</vt:lpstr>
      <vt:lpstr>В3_2!Уч6</vt:lpstr>
      <vt:lpstr>С1!Уч6</vt:lpstr>
      <vt:lpstr>С2!Уч6</vt:lpstr>
      <vt:lpstr>С3!Уч6</vt:lpstr>
      <vt:lpstr>С4!Уч6</vt:lpstr>
      <vt:lpstr>С5!Уч6</vt:lpstr>
      <vt:lpstr>С6!Уч6</vt:lpstr>
      <vt:lpstr>С7!Уч6</vt:lpstr>
      <vt:lpstr>С8!Уч6</vt:lpstr>
      <vt:lpstr>Суперлига!Уч6</vt:lpstr>
      <vt:lpstr>Уч6</vt:lpstr>
      <vt:lpstr>'B1'!Уч7</vt:lpstr>
      <vt:lpstr>'B2'!Уч7</vt:lpstr>
      <vt:lpstr>'B3'!Уч7</vt:lpstr>
      <vt:lpstr>'B4'!Уч7</vt:lpstr>
      <vt:lpstr>'B5'!Уч7</vt:lpstr>
      <vt:lpstr>'B6'!Уч7</vt:lpstr>
      <vt:lpstr>'B7'!Уч7</vt:lpstr>
      <vt:lpstr>'B8'!Уч7</vt:lpstr>
      <vt:lpstr>'C2_2'!Уч7</vt:lpstr>
      <vt:lpstr>'C3_2'!Уч7</vt:lpstr>
      <vt:lpstr>'C4_2'!Уч7</vt:lpstr>
      <vt:lpstr>'C5_2'!Уч7</vt:lpstr>
      <vt:lpstr>'C6_2'!Уч7</vt:lpstr>
      <vt:lpstr>'C7_2'!Уч7</vt:lpstr>
      <vt:lpstr>'C8_2'!Уч7</vt:lpstr>
      <vt:lpstr>'D1'!Уч7</vt:lpstr>
      <vt:lpstr>D1_2!Уч7</vt:lpstr>
      <vt:lpstr>'D2'!Уч7</vt:lpstr>
      <vt:lpstr>D2_2!Уч7</vt:lpstr>
      <vt:lpstr>'D3'!Уч7</vt:lpstr>
      <vt:lpstr>D3_2!Уч7</vt:lpstr>
      <vt:lpstr>'D4'!Уч7</vt:lpstr>
      <vt:lpstr>D4_2!Уч7</vt:lpstr>
      <vt:lpstr>'D5'!Уч7</vt:lpstr>
      <vt:lpstr>D5_2!Уч7</vt:lpstr>
      <vt:lpstr>'D6'!Уч7</vt:lpstr>
      <vt:lpstr>D6_2!Уч7</vt:lpstr>
      <vt:lpstr>'D7'!Уч7</vt:lpstr>
      <vt:lpstr>D7_2!Уч7</vt:lpstr>
      <vt:lpstr>'D8'!Уч7</vt:lpstr>
      <vt:lpstr>D8_2!Уч7</vt:lpstr>
      <vt:lpstr>'E1'!Уч7</vt:lpstr>
      <vt:lpstr>'E2'!Уч7</vt:lpstr>
      <vt:lpstr>'E3'!Уч7</vt:lpstr>
      <vt:lpstr>'E4'!Уч7</vt:lpstr>
      <vt:lpstr>'E5'!Уч7</vt:lpstr>
      <vt:lpstr>'E6'!Уч7</vt:lpstr>
      <vt:lpstr>'E7'!Уч7</vt:lpstr>
      <vt:lpstr>'E8'!Уч7</vt:lpstr>
      <vt:lpstr>'F1'!Уч7</vt:lpstr>
      <vt:lpstr>'F2'!Уч7</vt:lpstr>
      <vt:lpstr>'F3'!Уч7</vt:lpstr>
      <vt:lpstr>А1!Уч7</vt:lpstr>
      <vt:lpstr>А3!Уч7</vt:lpstr>
      <vt:lpstr>А4!Уч7</vt:lpstr>
      <vt:lpstr>А5!Уч7</vt:lpstr>
      <vt:lpstr>А6!Уч7</vt:lpstr>
      <vt:lpstr>А7!Уч7</vt:lpstr>
      <vt:lpstr>А8!Уч7</vt:lpstr>
      <vt:lpstr>В2_2!Уч7</vt:lpstr>
      <vt:lpstr>В3_2!Уч7</vt:lpstr>
      <vt:lpstr>С1!Уч7</vt:lpstr>
      <vt:lpstr>С2!Уч7</vt:lpstr>
      <vt:lpstr>С3!Уч7</vt:lpstr>
      <vt:lpstr>С4!Уч7</vt:lpstr>
      <vt:lpstr>С5!Уч7</vt:lpstr>
      <vt:lpstr>С6!Уч7</vt:lpstr>
      <vt:lpstr>С7!Уч7</vt:lpstr>
      <vt:lpstr>С8!Уч7</vt:lpstr>
      <vt:lpstr>Суперлига!Уч7</vt:lpstr>
      <vt:lpstr>Уч7</vt:lpstr>
      <vt:lpstr>'B1'!Уч8</vt:lpstr>
      <vt:lpstr>'B2'!Уч8</vt:lpstr>
      <vt:lpstr>'B3'!Уч8</vt:lpstr>
      <vt:lpstr>'B4'!Уч8</vt:lpstr>
      <vt:lpstr>'B5'!Уч8</vt:lpstr>
      <vt:lpstr>'B6'!Уч8</vt:lpstr>
      <vt:lpstr>'B7'!Уч8</vt:lpstr>
      <vt:lpstr>'B8'!Уч8</vt:lpstr>
      <vt:lpstr>'C2_2'!Уч8</vt:lpstr>
      <vt:lpstr>'C3_2'!Уч8</vt:lpstr>
      <vt:lpstr>'C4_2'!Уч8</vt:lpstr>
      <vt:lpstr>'C5_2'!Уч8</vt:lpstr>
      <vt:lpstr>'C6_2'!Уч8</vt:lpstr>
      <vt:lpstr>'C7_2'!Уч8</vt:lpstr>
      <vt:lpstr>'C8_2'!Уч8</vt:lpstr>
      <vt:lpstr>'D1'!Уч8</vt:lpstr>
      <vt:lpstr>D1_2!Уч8</vt:lpstr>
      <vt:lpstr>'D2'!Уч8</vt:lpstr>
      <vt:lpstr>D2_2!Уч8</vt:lpstr>
      <vt:lpstr>'D3'!Уч8</vt:lpstr>
      <vt:lpstr>D3_2!Уч8</vt:lpstr>
      <vt:lpstr>'D4'!Уч8</vt:lpstr>
      <vt:lpstr>D4_2!Уч8</vt:lpstr>
      <vt:lpstr>'D5'!Уч8</vt:lpstr>
      <vt:lpstr>D5_2!Уч8</vt:lpstr>
      <vt:lpstr>'D6'!Уч8</vt:lpstr>
      <vt:lpstr>D6_2!Уч8</vt:lpstr>
      <vt:lpstr>'D7'!Уч8</vt:lpstr>
      <vt:lpstr>D7_2!Уч8</vt:lpstr>
      <vt:lpstr>'D8'!Уч8</vt:lpstr>
      <vt:lpstr>D8_2!Уч8</vt:lpstr>
      <vt:lpstr>'E1'!Уч8</vt:lpstr>
      <vt:lpstr>'E2'!Уч8</vt:lpstr>
      <vt:lpstr>'E3'!Уч8</vt:lpstr>
      <vt:lpstr>'E4'!Уч8</vt:lpstr>
      <vt:lpstr>'E5'!Уч8</vt:lpstr>
      <vt:lpstr>'E6'!Уч8</vt:lpstr>
      <vt:lpstr>'E7'!Уч8</vt:lpstr>
      <vt:lpstr>'E8'!Уч8</vt:lpstr>
      <vt:lpstr>'F1'!Уч8</vt:lpstr>
      <vt:lpstr>'F2'!Уч8</vt:lpstr>
      <vt:lpstr>'F3'!Уч8</vt:lpstr>
      <vt:lpstr>А1!Уч8</vt:lpstr>
      <vt:lpstr>А3!Уч8</vt:lpstr>
      <vt:lpstr>А4!Уч8</vt:lpstr>
      <vt:lpstr>А5!Уч8</vt:lpstr>
      <vt:lpstr>А6!Уч8</vt:lpstr>
      <vt:lpstr>А7!Уч8</vt:lpstr>
      <vt:lpstr>А8!Уч8</vt:lpstr>
      <vt:lpstr>В2_2!Уч8</vt:lpstr>
      <vt:lpstr>В3_2!Уч8</vt:lpstr>
      <vt:lpstr>С1!Уч8</vt:lpstr>
      <vt:lpstr>С2!Уч8</vt:lpstr>
      <vt:lpstr>С3!Уч8</vt:lpstr>
      <vt:lpstr>С4!Уч8</vt:lpstr>
      <vt:lpstr>С5!Уч8</vt:lpstr>
      <vt:lpstr>С6!Уч8</vt:lpstr>
      <vt:lpstr>С7!Уч8</vt:lpstr>
      <vt:lpstr>С8!Уч8</vt:lpstr>
      <vt:lpstr>Суперлига!Уч8</vt:lpstr>
      <vt:lpstr>Уч8</vt:lpstr>
      <vt:lpstr>'C2_2'!Уч9</vt:lpstr>
      <vt:lpstr>'C3_2'!Уч9</vt:lpstr>
      <vt:lpstr>'C4_2'!Уч9</vt:lpstr>
      <vt:lpstr>'C5_2'!Уч9</vt:lpstr>
      <vt:lpstr>'C6_2'!Уч9</vt:lpstr>
      <vt:lpstr>'C7_2'!Уч9</vt:lpstr>
      <vt:lpstr>'C8_2'!Уч9</vt:lpstr>
      <vt:lpstr>D1_2!Уч9</vt:lpstr>
      <vt:lpstr>D2_2!Уч9</vt:lpstr>
      <vt:lpstr>D3_2!Уч9</vt:lpstr>
      <vt:lpstr>D4_2!Уч9</vt:lpstr>
      <vt:lpstr>D5_2!Уч9</vt:lpstr>
      <vt:lpstr>D6_2!Уч9</vt:lpstr>
      <vt:lpstr>D7_2!Уч9</vt:lpstr>
      <vt:lpstr>D8_2!Уч9</vt:lpstr>
      <vt:lpstr>В2_2!Уч9</vt:lpstr>
      <vt:lpstr>В3_2!Уч9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Shvaidyuk</cp:lastModifiedBy>
  <dcterms:modified xsi:type="dcterms:W3CDTF">2026-01-14T07:45:25Z</dcterms:modified>
</cp:coreProperties>
</file>