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rquivos\Downloads\"/>
    </mc:Choice>
  </mc:AlternateContent>
  <xr:revisionPtr revIDLastSave="0" documentId="13_ncr:1_{915E728F-36AF-4F79-823D-22980FAF1316}" xr6:coauthVersionLast="47" xr6:coauthVersionMax="47" xr10:uidLastSave="{00000000-0000-0000-0000-000000000000}"/>
  <bookViews>
    <workbookView xWindow="0" yWindow="0" windowWidth="28800" windowHeight="15600" tabRatio="316" xr2:uid="{D63472A4-8300-4934-9C87-0EC792DCF89D}"/>
  </bookViews>
  <sheets>
    <sheet name="APP" sheetId="3" r:id="rId1"/>
    <sheet name="Apoio" sheetId="4" state="hidden" r:id="rId2"/>
  </sheets>
  <definedNames>
    <definedName name="aporte">#REF!</definedName>
    <definedName name="patrimonio">#REF!</definedName>
    <definedName name="qtd_anos">#REF!</definedName>
    <definedName name="rendimento_carteira">#REF!</definedName>
    <definedName name="salario">#REF!</definedName>
    <definedName name="sugestao_investimento">#REF!</definedName>
    <definedName name="taxa_mens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3" l="1"/>
  <c r="C60" i="3"/>
  <c r="C57" i="3"/>
  <c r="C54" i="3"/>
  <c r="C51" i="3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2" i="4"/>
  <c r="B62" i="3"/>
  <c r="B59" i="3"/>
  <c r="B56" i="3"/>
  <c r="B53" i="3"/>
  <c r="B50" i="3"/>
  <c r="B49" i="3"/>
  <c r="E29" i="3"/>
  <c r="E30" i="3"/>
  <c r="E31" i="3"/>
  <c r="E32" i="3"/>
  <c r="E33" i="3"/>
  <c r="E34" i="3"/>
  <c r="E35" i="3"/>
  <c r="E36" i="3"/>
  <c r="E37" i="3"/>
  <c r="E38" i="3"/>
  <c r="E39" i="3"/>
  <c r="E40" i="3"/>
  <c r="E28" i="3"/>
  <c r="D25" i="3"/>
  <c r="D29" i="3"/>
  <c r="G29" i="3" s="1"/>
  <c r="D30" i="3"/>
  <c r="G30" i="3" s="1"/>
  <c r="D31" i="3"/>
  <c r="G31" i="3" s="1"/>
  <c r="D32" i="3"/>
  <c r="G32" i="3" s="1"/>
  <c r="D33" i="3"/>
  <c r="G33" i="3" s="1"/>
  <c r="D34" i="3"/>
  <c r="G34" i="3" s="1"/>
  <c r="D35" i="3"/>
  <c r="G35" i="3" s="1"/>
  <c r="D36" i="3"/>
  <c r="G36" i="3" s="1"/>
  <c r="D37" i="3"/>
  <c r="G37" i="3" s="1"/>
  <c r="D38" i="3"/>
  <c r="G38" i="3" s="1"/>
  <c r="D39" i="3"/>
  <c r="G39" i="3" s="1"/>
  <c r="D40" i="3"/>
  <c r="G40" i="3" s="1"/>
  <c r="D28" i="3"/>
  <c r="G28" i="3" s="1"/>
  <c r="C22" i="3"/>
  <c r="F20" i="3"/>
  <c r="H21" i="3" s="1"/>
  <c r="L2" i="4" s="1"/>
  <c r="L3" i="4" s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L136" i="4" s="1"/>
  <c r="L137" i="4" s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I2" i="4" l="1"/>
  <c r="J3" i="4" s="1"/>
  <c r="I3" i="4" s="1"/>
  <c r="J4" i="4" s="1"/>
  <c r="I4" i="4" s="1"/>
  <c r="M3" i="4"/>
  <c r="F29" i="3"/>
  <c r="F36" i="3"/>
  <c r="F35" i="3"/>
  <c r="F28" i="3"/>
  <c r="F33" i="3"/>
  <c r="F40" i="3"/>
  <c r="F32" i="3"/>
  <c r="F39" i="3"/>
  <c r="F31" i="3"/>
  <c r="F34" i="3"/>
  <c r="F38" i="3"/>
  <c r="F30" i="3"/>
  <c r="F37" i="3"/>
  <c r="N3" i="4" l="1"/>
  <c r="J5" i="4"/>
  <c r="I5" i="4" s="1"/>
  <c r="M4" i="4"/>
  <c r="N4" i="4" s="1"/>
  <c r="J6" i="4" l="1"/>
  <c r="I6" i="4" s="1"/>
  <c r="M5" i="4"/>
  <c r="N5" i="4" l="1"/>
  <c r="J7" i="4"/>
  <c r="I7" i="4" s="1"/>
  <c r="M6" i="4"/>
  <c r="N6" i="4" l="1"/>
  <c r="M7" i="4"/>
  <c r="N7" i="4" s="1"/>
  <c r="J8" i="4"/>
  <c r="I8" i="4" s="1"/>
  <c r="M8" i="4"/>
  <c r="N8" i="4" l="1"/>
  <c r="J9" i="4"/>
  <c r="I9" i="4" s="1"/>
  <c r="M9" i="4"/>
  <c r="N9" i="4" l="1"/>
  <c r="J10" i="4"/>
  <c r="I10" i="4" s="1"/>
  <c r="M10" i="4"/>
  <c r="N10" i="4" l="1"/>
  <c r="J11" i="4"/>
  <c r="I11" i="4" s="1"/>
  <c r="M11" i="4"/>
  <c r="N11" i="4" s="1"/>
  <c r="J12" i="4" l="1"/>
  <c r="I12" i="4" s="1"/>
  <c r="M12" i="4"/>
  <c r="N12" i="4" s="1"/>
  <c r="J13" i="4" l="1"/>
  <c r="I13" i="4" s="1"/>
  <c r="F49" i="3" s="1"/>
  <c r="M13" i="4"/>
  <c r="N13" i="4" s="1"/>
  <c r="F50" i="3" l="1"/>
  <c r="J14" i="4"/>
  <c r="I14" i="4" s="1"/>
  <c r="M14" i="4"/>
  <c r="N14" i="4" s="1"/>
  <c r="J15" i="4" l="1"/>
  <c r="I15" i="4" s="1"/>
  <c r="M15" i="4"/>
  <c r="N15" i="4" s="1"/>
  <c r="J16" i="4" l="1"/>
  <c r="I16" i="4" s="1"/>
  <c r="J17" i="4" s="1"/>
  <c r="I17" i="4" s="1"/>
  <c r="M16" i="4"/>
  <c r="N16" i="4" s="1"/>
  <c r="J18" i="4" l="1"/>
  <c r="I18" i="4" s="1"/>
  <c r="M17" i="4"/>
  <c r="N17" i="4" s="1"/>
  <c r="J19" i="4" l="1"/>
  <c r="I19" i="4" s="1"/>
  <c r="M18" i="4"/>
  <c r="N18" i="4" s="1"/>
  <c r="J20" i="4" l="1"/>
  <c r="I20" i="4" s="1"/>
  <c r="J21" i="4" s="1"/>
  <c r="I21" i="4" s="1"/>
  <c r="M19" i="4"/>
  <c r="N19" i="4" s="1"/>
  <c r="J22" i="4" l="1"/>
  <c r="I22" i="4" s="1"/>
  <c r="M20" i="4"/>
  <c r="N20" i="4" s="1"/>
  <c r="J23" i="4" l="1"/>
  <c r="I23" i="4" s="1"/>
  <c r="J24" i="4" s="1"/>
  <c r="I24" i="4" s="1"/>
  <c r="J25" i="4" s="1"/>
  <c r="I25" i="4" s="1"/>
  <c r="M21" i="4"/>
  <c r="N21" i="4" s="1"/>
  <c r="J26" i="4" l="1"/>
  <c r="I26" i="4" s="1"/>
  <c r="M22" i="4"/>
  <c r="N22" i="4" s="1"/>
  <c r="J27" i="4" l="1"/>
  <c r="I27" i="4" s="1"/>
  <c r="J28" i="4" s="1"/>
  <c r="I28" i="4" s="1"/>
  <c r="J29" i="4" s="1"/>
  <c r="I29" i="4" s="1"/>
  <c r="J30" i="4" s="1"/>
  <c r="I30" i="4" s="1"/>
  <c r="M23" i="4"/>
  <c r="N23" i="4" s="1"/>
  <c r="J31" i="4" l="1"/>
  <c r="I31" i="4" s="1"/>
  <c r="M24" i="4"/>
  <c r="N24" i="4" s="1"/>
  <c r="J32" i="4" l="1"/>
  <c r="I32" i="4" s="1"/>
  <c r="M25" i="4"/>
  <c r="N25" i="4" s="1"/>
  <c r="J33" i="4" l="1"/>
  <c r="I33" i="4" s="1"/>
  <c r="M26" i="4"/>
  <c r="N26" i="4" s="1"/>
  <c r="J34" i="4" l="1"/>
  <c r="I34" i="4" s="1"/>
  <c r="M27" i="4"/>
  <c r="N27" i="4" s="1"/>
  <c r="J35" i="4" l="1"/>
  <c r="I35" i="4" s="1"/>
  <c r="M28" i="4"/>
  <c r="N28" i="4" s="1"/>
  <c r="J36" i="4" l="1"/>
  <c r="I36" i="4" s="1"/>
  <c r="M29" i="4"/>
  <c r="N29" i="4" s="1"/>
  <c r="J37" i="4" l="1"/>
  <c r="I37" i="4" s="1"/>
  <c r="M30" i="4"/>
  <c r="N30" i="4" s="1"/>
  <c r="J38" i="4" l="1"/>
  <c r="I38" i="4" s="1"/>
  <c r="M31" i="4"/>
  <c r="N31" i="4" s="1"/>
  <c r="J39" i="4" l="1"/>
  <c r="I39" i="4" s="1"/>
  <c r="M32" i="4"/>
  <c r="N32" i="4" s="1"/>
  <c r="J40" i="4" l="1"/>
  <c r="I40" i="4" s="1"/>
  <c r="M33" i="4"/>
  <c r="N33" i="4" s="1"/>
  <c r="J41" i="4" l="1"/>
  <c r="I41" i="4" s="1"/>
  <c r="M34" i="4"/>
  <c r="N34" i="4" s="1"/>
  <c r="J42" i="4" l="1"/>
  <c r="I42" i="4" s="1"/>
  <c r="M35" i="4"/>
  <c r="N35" i="4" s="1"/>
  <c r="J43" i="4" l="1"/>
  <c r="I43" i="4" s="1"/>
  <c r="M36" i="4"/>
  <c r="N36" i="4" s="1"/>
  <c r="J44" i="4" l="1"/>
  <c r="I44" i="4" s="1"/>
  <c r="M37" i="4"/>
  <c r="N37" i="4" s="1"/>
  <c r="J45" i="4" l="1"/>
  <c r="I45" i="4" s="1"/>
  <c r="M38" i="4"/>
  <c r="N38" i="4" s="1"/>
  <c r="J46" i="4" l="1"/>
  <c r="I46" i="4" s="1"/>
  <c r="M39" i="4"/>
  <c r="N39" i="4" s="1"/>
  <c r="J47" i="4" l="1"/>
  <c r="I47" i="4" s="1"/>
  <c r="M40" i="4"/>
  <c r="N40" i="4" s="1"/>
  <c r="J48" i="4" l="1"/>
  <c r="I48" i="4" s="1"/>
  <c r="M41" i="4"/>
  <c r="N41" i="4" s="1"/>
  <c r="J49" i="4" l="1"/>
  <c r="I49" i="4" s="1"/>
  <c r="M42" i="4"/>
  <c r="N42" i="4" s="1"/>
  <c r="J50" i="4" l="1"/>
  <c r="I50" i="4" s="1"/>
  <c r="M43" i="4"/>
  <c r="N43" i="4" s="1"/>
  <c r="J51" i="4" l="1"/>
  <c r="I51" i="4" s="1"/>
  <c r="M44" i="4"/>
  <c r="N44" i="4" s="1"/>
  <c r="J52" i="4" l="1"/>
  <c r="I52" i="4" s="1"/>
  <c r="M45" i="4"/>
  <c r="N45" i="4" s="1"/>
  <c r="J53" i="4" l="1"/>
  <c r="I53" i="4" s="1"/>
  <c r="M46" i="4"/>
  <c r="N46" i="4" s="1"/>
  <c r="J54" i="4" l="1"/>
  <c r="I54" i="4" s="1"/>
  <c r="M47" i="4"/>
  <c r="N47" i="4" s="1"/>
  <c r="J55" i="4" l="1"/>
  <c r="I55" i="4" s="1"/>
  <c r="M48" i="4"/>
  <c r="N48" i="4" s="1"/>
  <c r="J56" i="4" l="1"/>
  <c r="I56" i="4" s="1"/>
  <c r="M49" i="4"/>
  <c r="N49" i="4" s="1"/>
  <c r="J57" i="4" l="1"/>
  <c r="I57" i="4" s="1"/>
  <c r="M50" i="4"/>
  <c r="N50" i="4" s="1"/>
  <c r="J58" i="4" l="1"/>
  <c r="I58" i="4" s="1"/>
  <c r="M51" i="4"/>
  <c r="N51" i="4" s="1"/>
  <c r="J59" i="4" l="1"/>
  <c r="I59" i="4" s="1"/>
  <c r="M52" i="4"/>
  <c r="N52" i="4" s="1"/>
  <c r="J60" i="4" l="1"/>
  <c r="I60" i="4" s="1"/>
  <c r="M53" i="4"/>
  <c r="N53" i="4" s="1"/>
  <c r="J61" i="4" l="1"/>
  <c r="I61" i="4" s="1"/>
  <c r="M54" i="4"/>
  <c r="N54" i="4" s="1"/>
  <c r="J62" i="4" l="1"/>
  <c r="I62" i="4" s="1"/>
  <c r="M55" i="4"/>
  <c r="N55" i="4" s="1"/>
  <c r="J63" i="4" l="1"/>
  <c r="I63" i="4" s="1"/>
  <c r="M56" i="4"/>
  <c r="N56" i="4" s="1"/>
  <c r="J64" i="4" l="1"/>
  <c r="I64" i="4" s="1"/>
  <c r="M57" i="4"/>
  <c r="N57" i="4" s="1"/>
  <c r="J65" i="4" l="1"/>
  <c r="I65" i="4" s="1"/>
  <c r="M58" i="4"/>
  <c r="N58" i="4" s="1"/>
  <c r="J66" i="4" l="1"/>
  <c r="I66" i="4" s="1"/>
  <c r="M59" i="4"/>
  <c r="N59" i="4" s="1"/>
  <c r="J67" i="4" l="1"/>
  <c r="I67" i="4" s="1"/>
  <c r="M60" i="4"/>
  <c r="N60" i="4" s="1"/>
  <c r="J68" i="4" l="1"/>
  <c r="I68" i="4" s="1"/>
  <c r="M61" i="4"/>
  <c r="N61" i="4" s="1"/>
  <c r="F54" i="3" s="1"/>
  <c r="J69" i="4" l="1"/>
  <c r="I69" i="4" s="1"/>
  <c r="M62" i="4"/>
  <c r="N62" i="4" l="1"/>
  <c r="J70" i="4"/>
  <c r="I70" i="4" s="1"/>
  <c r="M63" i="4"/>
  <c r="N63" i="4" s="1"/>
  <c r="J71" i="4" l="1"/>
  <c r="I71" i="4" s="1"/>
  <c r="M64" i="4"/>
  <c r="N64" i="4" s="1"/>
  <c r="J72" i="4" l="1"/>
  <c r="I72" i="4" s="1"/>
  <c r="M65" i="4"/>
  <c r="N65" i="4" s="1"/>
  <c r="J73" i="4" l="1"/>
  <c r="I73" i="4" s="1"/>
  <c r="M66" i="4"/>
  <c r="N66" i="4" s="1"/>
  <c r="J74" i="4" l="1"/>
  <c r="I74" i="4" s="1"/>
  <c r="M67" i="4"/>
  <c r="N67" i="4" s="1"/>
  <c r="J75" i="4" l="1"/>
  <c r="I75" i="4" s="1"/>
  <c r="M68" i="4"/>
  <c r="N68" i="4" s="1"/>
  <c r="J76" i="4" l="1"/>
  <c r="I76" i="4" s="1"/>
  <c r="M69" i="4"/>
  <c r="N69" i="4" s="1"/>
  <c r="J77" i="4" l="1"/>
  <c r="I77" i="4" s="1"/>
  <c r="M70" i="4"/>
  <c r="N70" i="4" s="1"/>
  <c r="J78" i="4" l="1"/>
  <c r="I78" i="4" s="1"/>
  <c r="M71" i="4"/>
  <c r="N71" i="4" s="1"/>
  <c r="J79" i="4" l="1"/>
  <c r="I79" i="4" s="1"/>
  <c r="M72" i="4"/>
  <c r="N72" i="4" s="1"/>
  <c r="J80" i="4" l="1"/>
  <c r="I80" i="4" s="1"/>
  <c r="M73" i="4"/>
  <c r="N73" i="4" s="1"/>
  <c r="F51" i="3" s="1"/>
  <c r="J81" i="4" l="1"/>
  <c r="I81" i="4" s="1"/>
  <c r="M74" i="4"/>
  <c r="N74" i="4" s="1"/>
  <c r="J82" i="4" l="1"/>
  <c r="I82" i="4" s="1"/>
  <c r="M75" i="4"/>
  <c r="N75" i="4" s="1"/>
  <c r="J83" i="4" l="1"/>
  <c r="I83" i="4" s="1"/>
  <c r="M76" i="4"/>
  <c r="N76" i="4" s="1"/>
  <c r="J84" i="4" l="1"/>
  <c r="I84" i="4" s="1"/>
  <c r="M77" i="4"/>
  <c r="N77" i="4" s="1"/>
  <c r="J85" i="4" l="1"/>
  <c r="I85" i="4" s="1"/>
  <c r="M78" i="4"/>
  <c r="N78" i="4" s="1"/>
  <c r="J86" i="4" l="1"/>
  <c r="I86" i="4" s="1"/>
  <c r="M79" i="4"/>
  <c r="N79" i="4" s="1"/>
  <c r="J87" i="4" l="1"/>
  <c r="I87" i="4" s="1"/>
  <c r="M80" i="4"/>
  <c r="N80" i="4" s="1"/>
  <c r="J88" i="4" l="1"/>
  <c r="I88" i="4" s="1"/>
  <c r="M81" i="4"/>
  <c r="N81" i="4" s="1"/>
  <c r="J89" i="4" l="1"/>
  <c r="I89" i="4" s="1"/>
  <c r="M82" i="4"/>
  <c r="N82" i="4" s="1"/>
  <c r="J90" i="4" l="1"/>
  <c r="I90" i="4" s="1"/>
  <c r="M83" i="4"/>
  <c r="N83" i="4" s="1"/>
  <c r="J91" i="4" l="1"/>
  <c r="I91" i="4" s="1"/>
  <c r="M84" i="4"/>
  <c r="N84" i="4" s="1"/>
  <c r="J92" i="4" l="1"/>
  <c r="I92" i="4" s="1"/>
  <c r="M85" i="4"/>
  <c r="N85" i="4" s="1"/>
  <c r="J93" i="4" l="1"/>
  <c r="I93" i="4" s="1"/>
  <c r="M86" i="4"/>
  <c r="N86" i="4" s="1"/>
  <c r="J94" i="4" l="1"/>
  <c r="I94" i="4" s="1"/>
  <c r="M87" i="4"/>
  <c r="N87" i="4" s="1"/>
  <c r="J95" i="4" l="1"/>
  <c r="I95" i="4" s="1"/>
  <c r="M88" i="4"/>
  <c r="N88" i="4" s="1"/>
  <c r="J96" i="4" l="1"/>
  <c r="I96" i="4" s="1"/>
  <c r="M89" i="4"/>
  <c r="N89" i="4" s="1"/>
  <c r="J97" i="4" l="1"/>
  <c r="I97" i="4" s="1"/>
  <c r="M90" i="4"/>
  <c r="N90" i="4" s="1"/>
  <c r="J98" i="4" l="1"/>
  <c r="I98" i="4" s="1"/>
  <c r="M91" i="4"/>
  <c r="N91" i="4" s="1"/>
  <c r="J99" i="4" l="1"/>
  <c r="I99" i="4" s="1"/>
  <c r="M92" i="4"/>
  <c r="N92" i="4" s="1"/>
  <c r="J100" i="4" l="1"/>
  <c r="I100" i="4" s="1"/>
  <c r="M93" i="4"/>
  <c r="N93" i="4" s="1"/>
  <c r="J101" i="4" l="1"/>
  <c r="I101" i="4" s="1"/>
  <c r="M94" i="4"/>
  <c r="N94" i="4" s="1"/>
  <c r="J102" i="4" l="1"/>
  <c r="I102" i="4" s="1"/>
  <c r="M95" i="4"/>
  <c r="N95" i="4" s="1"/>
  <c r="J103" i="4" l="1"/>
  <c r="I103" i="4" s="1"/>
  <c r="M96" i="4"/>
  <c r="N96" i="4" s="1"/>
  <c r="J104" i="4" l="1"/>
  <c r="I104" i="4" s="1"/>
  <c r="M97" i="4"/>
  <c r="N97" i="4" s="1"/>
  <c r="F57" i="3" s="1"/>
  <c r="J105" i="4" l="1"/>
  <c r="I105" i="4" s="1"/>
  <c r="M98" i="4"/>
  <c r="N98" i="4" l="1"/>
  <c r="J106" i="4"/>
  <c r="I106" i="4" s="1"/>
  <c r="M99" i="4"/>
  <c r="N99" i="4" s="1"/>
  <c r="J107" i="4" l="1"/>
  <c r="I107" i="4" s="1"/>
  <c r="M100" i="4"/>
  <c r="N100" i="4" s="1"/>
  <c r="J108" i="4" l="1"/>
  <c r="I108" i="4" s="1"/>
  <c r="M101" i="4"/>
  <c r="N101" i="4" s="1"/>
  <c r="J109" i="4" l="1"/>
  <c r="I109" i="4" s="1"/>
  <c r="M102" i="4"/>
  <c r="N102" i="4" s="1"/>
  <c r="J110" i="4" l="1"/>
  <c r="I110" i="4" s="1"/>
  <c r="M103" i="4"/>
  <c r="N103" i="4" s="1"/>
  <c r="J111" i="4" l="1"/>
  <c r="I111" i="4" s="1"/>
  <c r="M104" i="4"/>
  <c r="N104" i="4" s="1"/>
  <c r="J112" i="4" l="1"/>
  <c r="I112" i="4" s="1"/>
  <c r="M105" i="4"/>
  <c r="N105" i="4" s="1"/>
  <c r="J113" i="4" l="1"/>
  <c r="I113" i="4" s="1"/>
  <c r="M106" i="4"/>
  <c r="N106" i="4" s="1"/>
  <c r="J114" i="4" l="1"/>
  <c r="I114" i="4" s="1"/>
  <c r="M107" i="4"/>
  <c r="N107" i="4" s="1"/>
  <c r="J115" i="4" l="1"/>
  <c r="I115" i="4" s="1"/>
  <c r="M108" i="4"/>
  <c r="N108" i="4" s="1"/>
  <c r="J116" i="4" l="1"/>
  <c r="I116" i="4" s="1"/>
  <c r="M109" i="4"/>
  <c r="N109" i="4" s="1"/>
  <c r="J117" i="4" l="1"/>
  <c r="I117" i="4" s="1"/>
  <c r="M110" i="4"/>
  <c r="N110" i="4" s="1"/>
  <c r="J118" i="4" l="1"/>
  <c r="I118" i="4" s="1"/>
  <c r="M111" i="4"/>
  <c r="N111" i="4" s="1"/>
  <c r="J119" i="4" l="1"/>
  <c r="I119" i="4" s="1"/>
  <c r="M112" i="4"/>
  <c r="N112" i="4" s="1"/>
  <c r="J120" i="4" l="1"/>
  <c r="I120" i="4" s="1"/>
  <c r="M113" i="4"/>
  <c r="N113" i="4" s="1"/>
  <c r="J121" i="4" l="1"/>
  <c r="I121" i="4" s="1"/>
  <c r="M114" i="4"/>
  <c r="N114" i="4" s="1"/>
  <c r="J122" i="4" l="1"/>
  <c r="I122" i="4" s="1"/>
  <c r="M115" i="4"/>
  <c r="N115" i="4" s="1"/>
  <c r="J123" i="4" l="1"/>
  <c r="I123" i="4" s="1"/>
  <c r="M116" i="4"/>
  <c r="N116" i="4" s="1"/>
  <c r="J124" i="4" l="1"/>
  <c r="I124" i="4" s="1"/>
  <c r="M117" i="4"/>
  <c r="N117" i="4" s="1"/>
  <c r="J125" i="4" l="1"/>
  <c r="I125" i="4" s="1"/>
  <c r="M118" i="4"/>
  <c r="N118" i="4" s="1"/>
  <c r="J126" i="4" l="1"/>
  <c r="I126" i="4" s="1"/>
  <c r="M119" i="4"/>
  <c r="N119" i="4" s="1"/>
  <c r="J127" i="4" l="1"/>
  <c r="I127" i="4" s="1"/>
  <c r="M120" i="4"/>
  <c r="N120" i="4" s="1"/>
  <c r="J128" i="4" l="1"/>
  <c r="I128" i="4" s="1"/>
  <c r="M121" i="4"/>
  <c r="N121" i="4" s="1"/>
  <c r="F60" i="3" s="1"/>
  <c r="J129" i="4" l="1"/>
  <c r="I129" i="4" s="1"/>
  <c r="M122" i="4"/>
  <c r="J130" i="4" l="1"/>
  <c r="I130" i="4" s="1"/>
  <c r="N122" i="4"/>
  <c r="M123" i="4"/>
  <c r="N123" i="4" s="1"/>
  <c r="J131" i="4" l="1"/>
  <c r="I131" i="4" s="1"/>
  <c r="M124" i="4"/>
  <c r="N124" i="4" s="1"/>
  <c r="J132" i="4" l="1"/>
  <c r="I132" i="4" s="1"/>
  <c r="M125" i="4"/>
  <c r="N125" i="4" s="1"/>
  <c r="J133" i="4" l="1"/>
  <c r="I133" i="4" s="1"/>
  <c r="M126" i="4"/>
  <c r="N126" i="4" s="1"/>
  <c r="J134" i="4" l="1"/>
  <c r="I134" i="4" s="1"/>
  <c r="M127" i="4"/>
  <c r="N127" i="4" s="1"/>
  <c r="J135" i="4" l="1"/>
  <c r="I135" i="4" s="1"/>
  <c r="M128" i="4"/>
  <c r="N128" i="4" s="1"/>
  <c r="J136" i="4" l="1"/>
  <c r="I136" i="4" s="1"/>
  <c r="M129" i="4"/>
  <c r="N129" i="4" s="1"/>
  <c r="J137" i="4" l="1"/>
  <c r="I137" i="4" s="1"/>
  <c r="M130" i="4"/>
  <c r="N130" i="4" s="1"/>
  <c r="J138" i="4" l="1"/>
  <c r="I138" i="4" s="1"/>
  <c r="M131" i="4"/>
  <c r="N131" i="4" s="1"/>
  <c r="J139" i="4" l="1"/>
  <c r="I139" i="4" s="1"/>
  <c r="J140" i="4" s="1"/>
  <c r="I140" i="4" s="1"/>
  <c r="M132" i="4"/>
  <c r="N132" i="4" s="1"/>
  <c r="J141" i="4" l="1"/>
  <c r="I141" i="4" s="1"/>
  <c r="M133" i="4"/>
  <c r="N133" i="4" s="1"/>
  <c r="J142" i="4" l="1"/>
  <c r="I142" i="4" s="1"/>
  <c r="M134" i="4"/>
  <c r="N134" i="4" s="1"/>
  <c r="J143" i="4" l="1"/>
  <c r="I143" i="4" s="1"/>
  <c r="M135" i="4"/>
  <c r="N135" i="4" s="1"/>
  <c r="J144" i="4" l="1"/>
  <c r="I144" i="4" s="1"/>
  <c r="J145" i="4" s="1"/>
  <c r="I145" i="4" s="1"/>
  <c r="J146" i="4" s="1"/>
  <c r="I146" i="4" s="1"/>
  <c r="J147" i="4" s="1"/>
  <c r="I147" i="4" s="1"/>
  <c r="J148" i="4" s="1"/>
  <c r="I148" i="4" s="1"/>
  <c r="J149" i="4" s="1"/>
  <c r="I149" i="4" s="1"/>
  <c r="J150" i="4" s="1"/>
  <c r="I150" i="4" s="1"/>
  <c r="M136" i="4"/>
  <c r="N136" i="4" s="1"/>
  <c r="J151" i="4" l="1"/>
  <c r="I151" i="4" s="1"/>
  <c r="M137" i="4"/>
  <c r="N137" i="4" s="1"/>
  <c r="J152" i="4" l="1"/>
  <c r="I152" i="4" s="1"/>
  <c r="M138" i="4"/>
  <c r="N138" i="4" s="1"/>
  <c r="J153" i="4" l="1"/>
  <c r="I153" i="4" s="1"/>
  <c r="M139" i="4"/>
  <c r="N139" i="4" s="1"/>
  <c r="J154" i="4" l="1"/>
  <c r="I154" i="4" s="1"/>
  <c r="M140" i="4"/>
  <c r="N140" i="4" s="1"/>
  <c r="J155" i="4" l="1"/>
  <c r="I155" i="4" s="1"/>
  <c r="M141" i="4"/>
  <c r="N141" i="4" s="1"/>
  <c r="J156" i="4" l="1"/>
  <c r="I156" i="4" s="1"/>
  <c r="M142" i="4"/>
  <c r="N142" i="4" s="1"/>
  <c r="J157" i="4" l="1"/>
  <c r="I157" i="4" s="1"/>
  <c r="M143" i="4"/>
  <c r="N143" i="4" s="1"/>
  <c r="J158" i="4" l="1"/>
  <c r="I158" i="4" s="1"/>
  <c r="M144" i="4"/>
  <c r="N144" i="4" s="1"/>
  <c r="J159" i="4" l="1"/>
  <c r="I159" i="4" s="1"/>
  <c r="M145" i="4"/>
  <c r="N145" i="4" s="1"/>
  <c r="J160" i="4" l="1"/>
  <c r="I160" i="4" s="1"/>
  <c r="M146" i="4"/>
  <c r="N146" i="4" s="1"/>
  <c r="J161" i="4" l="1"/>
  <c r="I161" i="4" s="1"/>
  <c r="M147" i="4"/>
  <c r="N147" i="4" s="1"/>
  <c r="J162" i="4" l="1"/>
  <c r="I162" i="4" s="1"/>
  <c r="M148" i="4"/>
  <c r="N148" i="4" s="1"/>
  <c r="J163" i="4" l="1"/>
  <c r="I163" i="4" s="1"/>
  <c r="M149" i="4"/>
  <c r="N149" i="4" s="1"/>
  <c r="J164" i="4" l="1"/>
  <c r="I164" i="4" s="1"/>
  <c r="M150" i="4"/>
  <c r="N150" i="4" s="1"/>
  <c r="J165" i="4" l="1"/>
  <c r="I165" i="4" s="1"/>
  <c r="M151" i="4"/>
  <c r="N151" i="4" s="1"/>
  <c r="J166" i="4" l="1"/>
  <c r="I166" i="4" s="1"/>
  <c r="M152" i="4"/>
  <c r="N152" i="4" s="1"/>
  <c r="J167" i="4" l="1"/>
  <c r="I167" i="4" s="1"/>
  <c r="M153" i="4"/>
  <c r="N153" i="4" s="1"/>
  <c r="J168" i="4" l="1"/>
  <c r="I168" i="4" s="1"/>
  <c r="M154" i="4"/>
  <c r="N154" i="4" s="1"/>
  <c r="J169" i="4" l="1"/>
  <c r="I169" i="4" s="1"/>
  <c r="M155" i="4"/>
  <c r="N155" i="4" s="1"/>
  <c r="J170" i="4" l="1"/>
  <c r="I170" i="4" s="1"/>
  <c r="M156" i="4"/>
  <c r="N156" i="4" s="1"/>
  <c r="J171" i="4" l="1"/>
  <c r="I171" i="4" s="1"/>
  <c r="M157" i="4"/>
  <c r="N157" i="4" s="1"/>
  <c r="J172" i="4" l="1"/>
  <c r="I172" i="4" s="1"/>
  <c r="M158" i="4"/>
  <c r="N158" i="4" s="1"/>
  <c r="J173" i="4" l="1"/>
  <c r="I173" i="4" s="1"/>
  <c r="M159" i="4"/>
  <c r="N159" i="4" s="1"/>
  <c r="J174" i="4" l="1"/>
  <c r="I174" i="4" s="1"/>
  <c r="M160" i="4"/>
  <c r="N160" i="4" s="1"/>
  <c r="J175" i="4" l="1"/>
  <c r="I175" i="4" s="1"/>
  <c r="M161" i="4"/>
  <c r="N161" i="4" s="1"/>
  <c r="J176" i="4" l="1"/>
  <c r="I176" i="4" s="1"/>
  <c r="M162" i="4"/>
  <c r="N162" i="4" s="1"/>
  <c r="J177" i="4" l="1"/>
  <c r="I177" i="4" s="1"/>
  <c r="M163" i="4"/>
  <c r="N163" i="4" s="1"/>
  <c r="J178" i="4" l="1"/>
  <c r="I178" i="4" s="1"/>
  <c r="M164" i="4"/>
  <c r="N164" i="4" s="1"/>
  <c r="J179" i="4" l="1"/>
  <c r="I179" i="4" s="1"/>
  <c r="M165" i="4"/>
  <c r="N165" i="4" s="1"/>
  <c r="J180" i="4" l="1"/>
  <c r="I180" i="4" s="1"/>
  <c r="M166" i="4"/>
  <c r="N166" i="4" s="1"/>
  <c r="J181" i="4" l="1"/>
  <c r="I181" i="4" s="1"/>
  <c r="M167" i="4"/>
  <c r="N167" i="4" s="1"/>
  <c r="J182" i="4" l="1"/>
  <c r="I182" i="4" s="1"/>
  <c r="M168" i="4"/>
  <c r="N168" i="4" s="1"/>
  <c r="J183" i="4" l="1"/>
  <c r="I183" i="4" s="1"/>
  <c r="M169" i="4"/>
  <c r="N169" i="4" s="1"/>
  <c r="J184" i="4" l="1"/>
  <c r="I184" i="4" s="1"/>
  <c r="M170" i="4"/>
  <c r="N170" i="4" s="1"/>
  <c r="J185" i="4" l="1"/>
  <c r="I185" i="4" s="1"/>
  <c r="M171" i="4"/>
  <c r="N171" i="4" s="1"/>
  <c r="J186" i="4" l="1"/>
  <c r="I186" i="4" s="1"/>
  <c r="M172" i="4"/>
  <c r="N172" i="4" s="1"/>
  <c r="J187" i="4" l="1"/>
  <c r="I187" i="4" s="1"/>
  <c r="M173" i="4"/>
  <c r="N173" i="4" s="1"/>
  <c r="J188" i="4" l="1"/>
  <c r="I188" i="4" s="1"/>
  <c r="M174" i="4"/>
  <c r="N174" i="4" s="1"/>
  <c r="J189" i="4" l="1"/>
  <c r="I189" i="4" s="1"/>
  <c r="M175" i="4"/>
  <c r="N175" i="4" s="1"/>
  <c r="J190" i="4" l="1"/>
  <c r="I190" i="4" s="1"/>
  <c r="M176" i="4"/>
  <c r="N176" i="4" s="1"/>
  <c r="J191" i="4" l="1"/>
  <c r="I191" i="4" s="1"/>
  <c r="M177" i="4"/>
  <c r="N177" i="4" s="1"/>
  <c r="J192" i="4" l="1"/>
  <c r="I192" i="4" s="1"/>
  <c r="M178" i="4"/>
  <c r="N178" i="4" s="1"/>
  <c r="J193" i="4" l="1"/>
  <c r="I193" i="4" s="1"/>
  <c r="M179" i="4"/>
  <c r="N179" i="4" s="1"/>
  <c r="J194" i="4" l="1"/>
  <c r="I194" i="4" s="1"/>
  <c r="M180" i="4"/>
  <c r="N180" i="4" s="1"/>
  <c r="J195" i="4" l="1"/>
  <c r="I195" i="4" s="1"/>
  <c r="M181" i="4"/>
  <c r="N181" i="4" s="1"/>
  <c r="F63" i="3" s="1"/>
  <c r="J196" i="4" l="1"/>
  <c r="I196" i="4" s="1"/>
  <c r="M182" i="4"/>
  <c r="N182" i="4" l="1"/>
  <c r="J197" i="4"/>
  <c r="I197" i="4" s="1"/>
  <c r="M183" i="4"/>
  <c r="N183" i="4" s="1"/>
  <c r="J198" i="4" l="1"/>
  <c r="I198" i="4" s="1"/>
  <c r="M184" i="4"/>
  <c r="N184" i="4" s="1"/>
  <c r="J199" i="4" l="1"/>
  <c r="I199" i="4" s="1"/>
  <c r="M185" i="4"/>
  <c r="N185" i="4" s="1"/>
  <c r="J200" i="4" l="1"/>
  <c r="I200" i="4" s="1"/>
  <c r="M186" i="4"/>
  <c r="N186" i="4" s="1"/>
  <c r="J201" i="4" l="1"/>
  <c r="I201" i="4"/>
  <c r="M187" i="4"/>
  <c r="N187" i="4" s="1"/>
  <c r="J202" i="4" l="1"/>
  <c r="I202" i="4" s="1"/>
  <c r="M188" i="4"/>
  <c r="N188" i="4" s="1"/>
  <c r="J203" i="4" l="1"/>
  <c r="I203" i="4" s="1"/>
  <c r="M189" i="4"/>
  <c r="N189" i="4" s="1"/>
  <c r="J204" i="4" l="1"/>
  <c r="I204" i="4" s="1"/>
  <c r="M190" i="4"/>
  <c r="N190" i="4" s="1"/>
  <c r="J205" i="4" l="1"/>
  <c r="I205" i="4" s="1"/>
  <c r="M191" i="4"/>
  <c r="N191" i="4" s="1"/>
  <c r="J206" i="4" l="1"/>
  <c r="I206" i="4" s="1"/>
  <c r="M192" i="4"/>
  <c r="N192" i="4" s="1"/>
  <c r="J207" i="4" l="1"/>
  <c r="I207" i="4" s="1"/>
  <c r="M193" i="4"/>
  <c r="N193" i="4" s="1"/>
  <c r="J208" i="4" l="1"/>
  <c r="I208" i="4" s="1"/>
  <c r="M194" i="4"/>
  <c r="N194" i="4" s="1"/>
  <c r="J209" i="4" l="1"/>
  <c r="I209" i="4" s="1"/>
  <c r="M195" i="4"/>
  <c r="N195" i="4" s="1"/>
  <c r="J210" i="4" l="1"/>
  <c r="I210" i="4" s="1"/>
  <c r="M196" i="4"/>
  <c r="N196" i="4" s="1"/>
  <c r="J211" i="4" l="1"/>
  <c r="I211" i="4" s="1"/>
  <c r="M197" i="4"/>
  <c r="N197" i="4" s="1"/>
  <c r="J212" i="4" l="1"/>
  <c r="I212" i="4" s="1"/>
  <c r="M198" i="4"/>
  <c r="N198" i="4" s="1"/>
  <c r="J213" i="4" l="1"/>
  <c r="I213" i="4" s="1"/>
  <c r="M199" i="4"/>
  <c r="N199" i="4" s="1"/>
  <c r="J214" i="4" l="1"/>
  <c r="I214" i="4" s="1"/>
  <c r="M200" i="4"/>
  <c r="N200" i="4" s="1"/>
  <c r="J215" i="4" l="1"/>
  <c r="I215" i="4" s="1"/>
  <c r="M201" i="4"/>
  <c r="N201" i="4" s="1"/>
  <c r="J216" i="4" l="1"/>
  <c r="I216" i="4" s="1"/>
  <c r="M202" i="4"/>
  <c r="N202" i="4" s="1"/>
  <c r="J217" i="4" l="1"/>
  <c r="I217" i="4"/>
  <c r="M203" i="4"/>
  <c r="N203" i="4" s="1"/>
  <c r="J218" i="4" l="1"/>
  <c r="I218" i="4" s="1"/>
  <c r="M204" i="4"/>
  <c r="N204" i="4" s="1"/>
  <c r="J219" i="4" l="1"/>
  <c r="I219" i="4" s="1"/>
  <c r="M205" i="4"/>
  <c r="N205" i="4" s="1"/>
  <c r="J220" i="4" l="1"/>
  <c r="I220" i="4" s="1"/>
  <c r="M206" i="4"/>
  <c r="N206" i="4" s="1"/>
  <c r="J221" i="4" l="1"/>
  <c r="I221" i="4"/>
  <c r="M207" i="4"/>
  <c r="N207" i="4" s="1"/>
  <c r="J222" i="4" l="1"/>
  <c r="I222" i="4" s="1"/>
  <c r="M208" i="4"/>
  <c r="N208" i="4" s="1"/>
  <c r="J223" i="4" l="1"/>
  <c r="I223" i="4" s="1"/>
  <c r="M209" i="4"/>
  <c r="N209" i="4" s="1"/>
  <c r="J224" i="4" l="1"/>
  <c r="I224" i="4" s="1"/>
  <c r="M210" i="4"/>
  <c r="N210" i="4" s="1"/>
  <c r="J225" i="4" l="1"/>
  <c r="I225" i="4" s="1"/>
  <c r="M211" i="4"/>
  <c r="N211" i="4" s="1"/>
  <c r="J226" i="4" l="1"/>
  <c r="I226" i="4"/>
  <c r="M212" i="4"/>
  <c r="N212" i="4" s="1"/>
  <c r="J227" i="4" l="1"/>
  <c r="I227" i="4" s="1"/>
  <c r="M213" i="4"/>
  <c r="N213" i="4" s="1"/>
  <c r="J228" i="4" l="1"/>
  <c r="I228" i="4" s="1"/>
  <c r="M214" i="4"/>
  <c r="N214" i="4" s="1"/>
  <c r="J229" i="4" l="1"/>
  <c r="I229" i="4" s="1"/>
  <c r="M215" i="4"/>
  <c r="N215" i="4" s="1"/>
  <c r="J230" i="4" l="1"/>
  <c r="I230" i="4" s="1"/>
  <c r="M216" i="4"/>
  <c r="N216" i="4" s="1"/>
  <c r="J231" i="4" l="1"/>
  <c r="I231" i="4" s="1"/>
  <c r="M217" i="4"/>
  <c r="N217" i="4" s="1"/>
  <c r="J232" i="4" l="1"/>
  <c r="I232" i="4" s="1"/>
  <c r="M218" i="4"/>
  <c r="N218" i="4" s="1"/>
  <c r="J233" i="4" l="1"/>
  <c r="I233" i="4"/>
  <c r="M219" i="4"/>
  <c r="N219" i="4" s="1"/>
  <c r="J234" i="4" l="1"/>
  <c r="I234" i="4" s="1"/>
  <c r="M220" i="4"/>
  <c r="N220" i="4" s="1"/>
  <c r="J235" i="4" l="1"/>
  <c r="I235" i="4" s="1"/>
  <c r="M221" i="4"/>
  <c r="N221" i="4" s="1"/>
  <c r="J236" i="4" l="1"/>
  <c r="I236" i="4" s="1"/>
  <c r="M222" i="4"/>
  <c r="N222" i="4" s="1"/>
  <c r="J237" i="4" l="1"/>
  <c r="I237" i="4" s="1"/>
  <c r="M223" i="4"/>
  <c r="N223" i="4" s="1"/>
  <c r="J238" i="4" l="1"/>
  <c r="I238" i="4" s="1"/>
  <c r="M224" i="4"/>
  <c r="N224" i="4" s="1"/>
  <c r="J239" i="4" l="1"/>
  <c r="I239" i="4" s="1"/>
  <c r="M225" i="4"/>
  <c r="N225" i="4" s="1"/>
  <c r="J240" i="4" l="1"/>
  <c r="I240" i="4" s="1"/>
  <c r="M226" i="4"/>
  <c r="N226" i="4" s="1"/>
  <c r="J241" i="4" l="1"/>
  <c r="I241" i="4" s="1"/>
  <c r="M227" i="4"/>
  <c r="N227" i="4" s="1"/>
  <c r="J242" i="4" l="1"/>
  <c r="I242" i="4" s="1"/>
  <c r="M228" i="4"/>
  <c r="N228" i="4" s="1"/>
  <c r="J243" i="4" l="1"/>
  <c r="I243" i="4" s="1"/>
  <c r="M229" i="4"/>
  <c r="N229" i="4" s="1"/>
  <c r="J244" i="4" l="1"/>
  <c r="I244" i="4" s="1"/>
  <c r="M230" i="4"/>
  <c r="N230" i="4" s="1"/>
  <c r="J245" i="4" l="1"/>
  <c r="I245" i="4" s="1"/>
  <c r="M231" i="4"/>
  <c r="N231" i="4" s="1"/>
  <c r="J246" i="4" l="1"/>
  <c r="I246" i="4" s="1"/>
  <c r="M232" i="4"/>
  <c r="N232" i="4" s="1"/>
  <c r="J247" i="4" l="1"/>
  <c r="I247" i="4" s="1"/>
  <c r="M233" i="4"/>
  <c r="N233" i="4" s="1"/>
  <c r="J248" i="4" l="1"/>
  <c r="I248" i="4" s="1"/>
  <c r="M234" i="4"/>
  <c r="N234" i="4" s="1"/>
  <c r="J249" i="4" l="1"/>
  <c r="I249" i="4" s="1"/>
  <c r="M235" i="4"/>
  <c r="N235" i="4" s="1"/>
  <c r="J250" i="4" l="1"/>
  <c r="I250" i="4" s="1"/>
  <c r="M236" i="4"/>
  <c r="N236" i="4" s="1"/>
  <c r="J251" i="4" l="1"/>
  <c r="I251" i="4" s="1"/>
  <c r="M237" i="4"/>
  <c r="N237" i="4" s="1"/>
  <c r="J252" i="4" l="1"/>
  <c r="I252" i="4" s="1"/>
  <c r="M238" i="4"/>
  <c r="N238" i="4" s="1"/>
  <c r="J253" i="4" l="1"/>
  <c r="I253" i="4" s="1"/>
  <c r="M239" i="4"/>
  <c r="N239" i="4" s="1"/>
  <c r="J254" i="4" l="1"/>
  <c r="I254" i="4" s="1"/>
  <c r="M240" i="4"/>
  <c r="N240" i="4" s="1"/>
  <c r="J255" i="4" l="1"/>
  <c r="I255" i="4" s="1"/>
  <c r="M241" i="4"/>
  <c r="N241" i="4" s="1"/>
  <c r="J256" i="4" l="1"/>
  <c r="I256" i="4" s="1"/>
  <c r="M242" i="4"/>
  <c r="N242" i="4" s="1"/>
  <c r="J257" i="4" l="1"/>
  <c r="I257" i="4" s="1"/>
  <c r="M243" i="4"/>
  <c r="N243" i="4" s="1"/>
  <c r="J258" i="4" l="1"/>
  <c r="I258" i="4" s="1"/>
  <c r="M244" i="4"/>
  <c r="N244" i="4" s="1"/>
  <c r="J259" i="4" l="1"/>
  <c r="I259" i="4" s="1"/>
  <c r="M245" i="4"/>
  <c r="N245" i="4" s="1"/>
  <c r="J260" i="4" l="1"/>
  <c r="I260" i="4" s="1"/>
  <c r="M246" i="4"/>
  <c r="N246" i="4" s="1"/>
  <c r="J261" i="4" l="1"/>
  <c r="I261" i="4" s="1"/>
  <c r="M247" i="4"/>
  <c r="N247" i="4" s="1"/>
  <c r="J262" i="4" l="1"/>
  <c r="I262" i="4" s="1"/>
  <c r="M248" i="4"/>
  <c r="N248" i="4" s="1"/>
  <c r="J263" i="4" l="1"/>
  <c r="I263" i="4" s="1"/>
  <c r="M249" i="4"/>
  <c r="N249" i="4" s="1"/>
  <c r="J264" i="4" l="1"/>
  <c r="I264" i="4" s="1"/>
  <c r="M250" i="4"/>
  <c r="N250" i="4" s="1"/>
  <c r="J265" i="4" l="1"/>
  <c r="I265" i="4" s="1"/>
  <c r="M251" i="4"/>
  <c r="N251" i="4" s="1"/>
  <c r="J266" i="4" l="1"/>
  <c r="I266" i="4" s="1"/>
  <c r="M252" i="4"/>
  <c r="N252" i="4" s="1"/>
  <c r="J267" i="4" l="1"/>
  <c r="I267" i="4" s="1"/>
  <c r="M253" i="4"/>
  <c r="N253" i="4" s="1"/>
  <c r="J268" i="4" l="1"/>
  <c r="I268" i="4" s="1"/>
  <c r="M254" i="4"/>
  <c r="N254" i="4" s="1"/>
  <c r="J269" i="4" l="1"/>
  <c r="I269" i="4" s="1"/>
  <c r="M255" i="4"/>
  <c r="N255" i="4" s="1"/>
  <c r="J270" i="4" l="1"/>
  <c r="I270" i="4" s="1"/>
  <c r="M256" i="4"/>
  <c r="N256" i="4" s="1"/>
  <c r="J271" i="4" l="1"/>
  <c r="I271" i="4" s="1"/>
  <c r="M257" i="4"/>
  <c r="N257" i="4" s="1"/>
  <c r="J272" i="4" l="1"/>
  <c r="I272" i="4" s="1"/>
  <c r="M258" i="4"/>
  <c r="N258" i="4" s="1"/>
  <c r="J273" i="4" l="1"/>
  <c r="I273" i="4" s="1"/>
  <c r="M259" i="4"/>
  <c r="N259" i="4" s="1"/>
  <c r="J274" i="4" l="1"/>
  <c r="I274" i="4" s="1"/>
  <c r="M260" i="4"/>
  <c r="N260" i="4" s="1"/>
  <c r="J275" i="4" l="1"/>
  <c r="I275" i="4" s="1"/>
  <c r="M261" i="4"/>
  <c r="N261" i="4" s="1"/>
  <c r="J276" i="4" l="1"/>
  <c r="I276" i="4" s="1"/>
  <c r="M262" i="4"/>
  <c r="N262" i="4" s="1"/>
  <c r="J277" i="4" l="1"/>
  <c r="I277" i="4" s="1"/>
  <c r="M263" i="4"/>
  <c r="N263" i="4" s="1"/>
  <c r="J278" i="4" l="1"/>
  <c r="I278" i="4" s="1"/>
  <c r="M264" i="4"/>
  <c r="N264" i="4" s="1"/>
  <c r="J279" i="4" l="1"/>
  <c r="I279" i="4" s="1"/>
  <c r="M265" i="4"/>
  <c r="N265" i="4" s="1"/>
  <c r="J280" i="4" l="1"/>
  <c r="I280" i="4" s="1"/>
  <c r="M266" i="4"/>
  <c r="N266" i="4" s="1"/>
  <c r="J281" i="4" l="1"/>
  <c r="I281" i="4" s="1"/>
  <c r="M267" i="4"/>
  <c r="N267" i="4" s="1"/>
  <c r="J282" i="4" l="1"/>
  <c r="I282" i="4" s="1"/>
  <c r="M268" i="4"/>
  <c r="N268" i="4" s="1"/>
  <c r="J283" i="4" l="1"/>
  <c r="I283" i="4" s="1"/>
  <c r="M269" i="4"/>
  <c r="N269" i="4" s="1"/>
  <c r="J284" i="4" l="1"/>
  <c r="I284" i="4" s="1"/>
  <c r="M270" i="4"/>
  <c r="N270" i="4" s="1"/>
  <c r="J285" i="4" l="1"/>
  <c r="I285" i="4" s="1"/>
  <c r="M271" i="4"/>
  <c r="N271" i="4" s="1"/>
  <c r="J286" i="4" l="1"/>
  <c r="I286" i="4" s="1"/>
  <c r="M272" i="4"/>
  <c r="N272" i="4" s="1"/>
  <c r="J287" i="4" l="1"/>
  <c r="I287" i="4" s="1"/>
  <c r="M273" i="4"/>
  <c r="N273" i="4" s="1"/>
  <c r="J288" i="4" l="1"/>
  <c r="I288" i="4" s="1"/>
  <c r="M274" i="4"/>
  <c r="N274" i="4" s="1"/>
  <c r="J289" i="4" l="1"/>
  <c r="I289" i="4" s="1"/>
  <c r="M275" i="4"/>
  <c r="N275" i="4" s="1"/>
  <c r="J290" i="4" l="1"/>
  <c r="I290" i="4" s="1"/>
  <c r="M276" i="4"/>
  <c r="N276" i="4" s="1"/>
  <c r="J291" i="4" l="1"/>
  <c r="I291" i="4" s="1"/>
  <c r="M277" i="4"/>
  <c r="N277" i="4" s="1"/>
  <c r="J292" i="4" l="1"/>
  <c r="I292" i="4" s="1"/>
  <c r="M278" i="4"/>
  <c r="N278" i="4" s="1"/>
  <c r="J293" i="4" l="1"/>
  <c r="I293" i="4" s="1"/>
  <c r="M279" i="4"/>
  <c r="N279" i="4" s="1"/>
  <c r="J294" i="4" l="1"/>
  <c r="I294" i="4" s="1"/>
  <c r="M280" i="4"/>
  <c r="N280" i="4" s="1"/>
  <c r="J295" i="4" l="1"/>
  <c r="I295" i="4" s="1"/>
  <c r="M281" i="4"/>
  <c r="N281" i="4" s="1"/>
  <c r="J296" i="4" l="1"/>
  <c r="I296" i="4" s="1"/>
  <c r="M282" i="4"/>
  <c r="N282" i="4" s="1"/>
  <c r="J297" i="4" l="1"/>
  <c r="I297" i="4" s="1"/>
  <c r="M283" i="4"/>
  <c r="N283" i="4" s="1"/>
  <c r="J298" i="4" l="1"/>
  <c r="I298" i="4" s="1"/>
  <c r="M284" i="4"/>
  <c r="N284" i="4" s="1"/>
  <c r="J299" i="4" l="1"/>
  <c r="I299" i="4" s="1"/>
  <c r="M285" i="4"/>
  <c r="N285" i="4" s="1"/>
  <c r="J300" i="4" l="1"/>
  <c r="I300" i="4" s="1"/>
  <c r="M286" i="4"/>
  <c r="N286" i="4" s="1"/>
  <c r="J301" i="4" l="1"/>
  <c r="I301" i="4" s="1"/>
  <c r="M287" i="4"/>
  <c r="N287" i="4" s="1"/>
  <c r="J302" i="4" l="1"/>
  <c r="I302" i="4" s="1"/>
  <c r="M288" i="4"/>
  <c r="N288" i="4" s="1"/>
  <c r="J303" i="4" l="1"/>
  <c r="I303" i="4" s="1"/>
  <c r="M289" i="4"/>
  <c r="N289" i="4" s="1"/>
  <c r="J304" i="4" l="1"/>
  <c r="I304" i="4" s="1"/>
  <c r="M290" i="4"/>
  <c r="N290" i="4" s="1"/>
  <c r="J305" i="4" l="1"/>
  <c r="I305" i="4" s="1"/>
  <c r="M291" i="4"/>
  <c r="N291" i="4" s="1"/>
  <c r="J306" i="4" l="1"/>
  <c r="I306" i="4" s="1"/>
  <c r="M292" i="4"/>
  <c r="N292" i="4" s="1"/>
  <c r="J307" i="4" l="1"/>
  <c r="I307" i="4"/>
  <c r="M293" i="4"/>
  <c r="N293" i="4" s="1"/>
  <c r="J308" i="4" l="1"/>
  <c r="I308" i="4" s="1"/>
  <c r="M294" i="4"/>
  <c r="N294" i="4" s="1"/>
  <c r="J309" i="4" l="1"/>
  <c r="I309" i="4" s="1"/>
  <c r="M295" i="4"/>
  <c r="N295" i="4" s="1"/>
  <c r="J310" i="4" l="1"/>
  <c r="I310" i="4" s="1"/>
  <c r="M296" i="4"/>
  <c r="N296" i="4" s="1"/>
  <c r="J311" i="4" l="1"/>
  <c r="I311" i="4" s="1"/>
  <c r="M297" i="4"/>
  <c r="N297" i="4" s="1"/>
  <c r="J312" i="4" l="1"/>
  <c r="I312" i="4" s="1"/>
  <c r="M298" i="4"/>
  <c r="N298" i="4" s="1"/>
  <c r="J313" i="4" l="1"/>
  <c r="I313" i="4" s="1"/>
  <c r="M299" i="4"/>
  <c r="N299" i="4" s="1"/>
  <c r="J314" i="4" l="1"/>
  <c r="I314" i="4"/>
  <c r="M300" i="4"/>
  <c r="N300" i="4" s="1"/>
  <c r="J315" i="4" l="1"/>
  <c r="I315" i="4" s="1"/>
  <c r="M301" i="4"/>
  <c r="N301" i="4" s="1"/>
  <c r="J316" i="4" l="1"/>
  <c r="I316" i="4" s="1"/>
  <c r="M302" i="4"/>
  <c r="N302" i="4" s="1"/>
  <c r="J317" i="4" l="1"/>
  <c r="I317" i="4" s="1"/>
  <c r="M303" i="4"/>
  <c r="N303" i="4" s="1"/>
  <c r="J318" i="4" l="1"/>
  <c r="I318" i="4" s="1"/>
  <c r="M304" i="4"/>
  <c r="N304" i="4" s="1"/>
  <c r="J319" i="4" l="1"/>
  <c r="I319" i="4" s="1"/>
  <c r="M305" i="4"/>
  <c r="N305" i="4" s="1"/>
  <c r="J320" i="4" l="1"/>
  <c r="I320" i="4" s="1"/>
  <c r="M306" i="4"/>
  <c r="N306" i="4" s="1"/>
  <c r="J321" i="4" l="1"/>
  <c r="I321" i="4" s="1"/>
  <c r="M307" i="4"/>
  <c r="N307" i="4" s="1"/>
  <c r="J322" i="4" l="1"/>
  <c r="I322" i="4" s="1"/>
  <c r="M308" i="4"/>
  <c r="N308" i="4" s="1"/>
  <c r="J323" i="4" l="1"/>
  <c r="I323" i="4" s="1"/>
  <c r="M309" i="4"/>
  <c r="N309" i="4" s="1"/>
  <c r="J324" i="4" l="1"/>
  <c r="I324" i="4"/>
  <c r="M310" i="4"/>
  <c r="N310" i="4" s="1"/>
  <c r="J325" i="4" l="1"/>
  <c r="I325" i="4" s="1"/>
  <c r="M311" i="4"/>
  <c r="N311" i="4" s="1"/>
  <c r="J326" i="4" l="1"/>
  <c r="I326" i="4"/>
  <c r="M312" i="4"/>
  <c r="N312" i="4" s="1"/>
  <c r="J327" i="4" l="1"/>
  <c r="I327" i="4" s="1"/>
  <c r="M313" i="4"/>
  <c r="N313" i="4" s="1"/>
  <c r="J328" i="4" l="1"/>
  <c r="I328" i="4" s="1"/>
  <c r="M314" i="4"/>
  <c r="N314" i="4" s="1"/>
  <c r="J329" i="4" l="1"/>
  <c r="I329" i="4" s="1"/>
  <c r="M315" i="4"/>
  <c r="N315" i="4" s="1"/>
  <c r="J330" i="4" l="1"/>
  <c r="I330" i="4" s="1"/>
  <c r="M316" i="4"/>
  <c r="N316" i="4" s="1"/>
  <c r="J331" i="4" l="1"/>
  <c r="I331" i="4" s="1"/>
  <c r="M317" i="4"/>
  <c r="N317" i="4" s="1"/>
  <c r="J332" i="4" l="1"/>
  <c r="I332" i="4" s="1"/>
  <c r="M318" i="4"/>
  <c r="N318" i="4" s="1"/>
  <c r="J333" i="4" l="1"/>
  <c r="I333" i="4" s="1"/>
  <c r="M319" i="4"/>
  <c r="N319" i="4" s="1"/>
  <c r="J334" i="4" l="1"/>
  <c r="I334" i="4" s="1"/>
  <c r="M320" i="4"/>
  <c r="N320" i="4" s="1"/>
  <c r="J335" i="4" l="1"/>
  <c r="I335" i="4" s="1"/>
  <c r="M321" i="4"/>
  <c r="N321" i="4" s="1"/>
  <c r="J336" i="4" l="1"/>
  <c r="I336" i="4" s="1"/>
  <c r="M322" i="4"/>
  <c r="N322" i="4" s="1"/>
  <c r="J337" i="4" l="1"/>
  <c r="I337" i="4" s="1"/>
  <c r="M323" i="4"/>
  <c r="N323" i="4" s="1"/>
  <c r="J338" i="4" l="1"/>
  <c r="I338" i="4" s="1"/>
  <c r="M324" i="4"/>
  <c r="N324" i="4" s="1"/>
  <c r="J339" i="4" l="1"/>
  <c r="I339" i="4" s="1"/>
  <c r="M325" i="4"/>
  <c r="N325" i="4" s="1"/>
  <c r="J340" i="4" l="1"/>
  <c r="I340" i="4" s="1"/>
  <c r="M326" i="4"/>
  <c r="N326" i="4" s="1"/>
  <c r="J341" i="4" l="1"/>
  <c r="I341" i="4"/>
  <c r="M327" i="4"/>
  <c r="N327" i="4" s="1"/>
  <c r="J342" i="4" l="1"/>
  <c r="I342" i="4" s="1"/>
  <c r="M328" i="4"/>
  <c r="N328" i="4" s="1"/>
  <c r="J343" i="4" l="1"/>
  <c r="I343" i="4" s="1"/>
  <c r="M329" i="4"/>
  <c r="N329" i="4" s="1"/>
  <c r="J344" i="4" l="1"/>
  <c r="I344" i="4" s="1"/>
  <c r="M330" i="4"/>
  <c r="N330" i="4" s="1"/>
  <c r="J345" i="4" l="1"/>
  <c r="I345" i="4" s="1"/>
  <c r="M331" i="4"/>
  <c r="N331" i="4" s="1"/>
  <c r="J346" i="4" l="1"/>
  <c r="I346" i="4" s="1"/>
  <c r="M332" i="4"/>
  <c r="N332" i="4" s="1"/>
  <c r="J347" i="4" l="1"/>
  <c r="I347" i="4" s="1"/>
  <c r="M333" i="4"/>
  <c r="N333" i="4" s="1"/>
  <c r="J348" i="4" l="1"/>
  <c r="I348" i="4" s="1"/>
  <c r="M334" i="4"/>
  <c r="N334" i="4" s="1"/>
  <c r="J349" i="4" l="1"/>
  <c r="I349" i="4" s="1"/>
  <c r="M335" i="4"/>
  <c r="N335" i="4" s="1"/>
  <c r="J350" i="4" l="1"/>
  <c r="I350" i="4" s="1"/>
  <c r="M336" i="4"/>
  <c r="N336" i="4" s="1"/>
  <c r="J351" i="4" l="1"/>
  <c r="I351" i="4" s="1"/>
  <c r="M337" i="4"/>
  <c r="N337" i="4" s="1"/>
  <c r="J352" i="4" l="1"/>
  <c r="I352" i="4" s="1"/>
  <c r="M338" i="4"/>
  <c r="N338" i="4" s="1"/>
  <c r="J353" i="4" l="1"/>
  <c r="I353" i="4" s="1"/>
  <c r="M339" i="4"/>
  <c r="N339" i="4" s="1"/>
  <c r="J354" i="4" l="1"/>
  <c r="I354" i="4"/>
  <c r="M340" i="4"/>
  <c r="N340" i="4" s="1"/>
  <c r="J355" i="4" l="1"/>
  <c r="I355" i="4" s="1"/>
  <c r="M341" i="4"/>
  <c r="N341" i="4" s="1"/>
  <c r="J356" i="4" l="1"/>
  <c r="I356" i="4" s="1"/>
  <c r="M342" i="4"/>
  <c r="N342" i="4" s="1"/>
  <c r="J357" i="4" l="1"/>
  <c r="I357" i="4" s="1"/>
  <c r="M343" i="4"/>
  <c r="N343" i="4" s="1"/>
  <c r="J358" i="4" l="1"/>
  <c r="I358" i="4"/>
  <c r="M344" i="4"/>
  <c r="N344" i="4" s="1"/>
  <c r="J359" i="4" l="1"/>
  <c r="I359" i="4" s="1"/>
  <c r="M345" i="4"/>
  <c r="N345" i="4" s="1"/>
  <c r="J360" i="4" l="1"/>
  <c r="I360" i="4" s="1"/>
  <c r="M346" i="4"/>
  <c r="N346" i="4" s="1"/>
  <c r="J361" i="4" l="1"/>
  <c r="I361" i="4" s="1"/>
  <c r="M347" i="4"/>
  <c r="N347" i="4" s="1"/>
  <c r="J362" i="4" l="1"/>
  <c r="I362" i="4" s="1"/>
  <c r="F52" i="3" s="1"/>
  <c r="M348" i="4"/>
  <c r="N348" i="4" s="1"/>
  <c r="F53" i="3" l="1"/>
  <c r="F55" i="3"/>
  <c r="M349" i="4"/>
  <c r="N349" i="4" s="1"/>
  <c r="F56" i="3" l="1"/>
  <c r="F58" i="3"/>
  <c r="M350" i="4"/>
  <c r="N350" i="4" s="1"/>
  <c r="F59" i="3" l="1"/>
  <c r="F61" i="3"/>
  <c r="F62" i="3" s="1"/>
  <c r="M351" i="4"/>
  <c r="N351" i="4" s="1"/>
  <c r="M352" i="4" l="1"/>
  <c r="N352" i="4" s="1"/>
  <c r="M353" i="4" l="1"/>
  <c r="N353" i="4" s="1"/>
  <c r="M354" i="4" l="1"/>
  <c r="N354" i="4" s="1"/>
  <c r="M355" i="4" l="1"/>
  <c r="N355" i="4" s="1"/>
  <c r="M356" i="4" l="1"/>
  <c r="N356" i="4" s="1"/>
  <c r="M357" i="4" l="1"/>
  <c r="N357" i="4" s="1"/>
  <c r="M358" i="4" l="1"/>
  <c r="N358" i="4" s="1"/>
  <c r="M359" i="4" l="1"/>
  <c r="N359" i="4" s="1"/>
  <c r="M360" i="4" l="1"/>
  <c r="N360" i="4" s="1"/>
  <c r="M361" i="4" l="1"/>
  <c r="N361" i="4" s="1"/>
  <c r="M362" i="4" l="1"/>
  <c r="N362" i="4" s="1"/>
</calcChain>
</file>

<file path=xl/sharedStrings.xml><?xml version="1.0" encoding="utf-8"?>
<sst xmlns="http://schemas.openxmlformats.org/spreadsheetml/2006/main" count="55" uniqueCount="39">
  <si>
    <t>Salário</t>
  </si>
  <si>
    <t>Conservador</t>
  </si>
  <si>
    <t>Moderado</t>
  </si>
  <si>
    <t>Aporte</t>
  </si>
  <si>
    <t>Personalizado</t>
  </si>
  <si>
    <t>Sugerido (25% do salário)</t>
  </si>
  <si>
    <t>Personalizado (inserida um valor de acordo com a sua possibilidade)</t>
  </si>
  <si>
    <t>Agência de banco</t>
  </si>
  <si>
    <t>Educacional</t>
  </si>
  <si>
    <t>Fundo de desenvolvimento</t>
  </si>
  <si>
    <t>Fundo de fundo (FOF)</t>
  </si>
  <si>
    <t>Híbrido</t>
  </si>
  <si>
    <t>Hospitalar</t>
  </si>
  <si>
    <t>Hotéis</t>
  </si>
  <si>
    <t>Industrial</t>
  </si>
  <si>
    <t>Laje corporativa</t>
  </si>
  <si>
    <t>Logístico</t>
  </si>
  <si>
    <t>Recebíveis (papel)</t>
  </si>
  <si>
    <t>Renda urbana (varejo)</t>
  </si>
  <si>
    <t>Shopping</t>
  </si>
  <si>
    <t>Arrojado</t>
  </si>
  <si>
    <t>ETAPA 3 (projeções e rendimentos)</t>
  </si>
  <si>
    <t>Distribuição do aporte</t>
  </si>
  <si>
    <t>Segmento do fundo imobiliário</t>
  </si>
  <si>
    <t>Período de investimento em ano(s)</t>
  </si>
  <si>
    <t>Patrimônio acumulado no período de 5 anos</t>
  </si>
  <si>
    <t>Patrimônio acumulado no período de 8 anos</t>
  </si>
  <si>
    <t>Patrimônio acumulado no período de 10 anos</t>
  </si>
  <si>
    <t>Patrimônio acumulado no período de 15 anos</t>
  </si>
  <si>
    <t>Considerar reinvestimento de rendimentos</t>
  </si>
  <si>
    <t>Defina aqui o seu perfil de investidor</t>
  </si>
  <si>
    <t>ETAPA 1 (definição do aporte)</t>
  </si>
  <si>
    <t>Taxa de rendimento mensal (varia entre 0,80% a 1,20%)</t>
  </si>
  <si>
    <t>ETAPA 2 (configuração da carteira)</t>
  </si>
  <si>
    <t>Mês corrido</t>
  </si>
  <si>
    <t>Patrimônio</t>
  </si>
  <si>
    <t>Renda</t>
  </si>
  <si>
    <t>Ano corrido</t>
  </si>
  <si>
    <t>Renda acumulada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</si>
</sst>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44" formatCode="_-&quot;R$&quot;* #,##0.00_-;\-&quot;R$&quot;* #,##0.00_-;_-&quot;R$&quot;* &quot;-&quot;??_-;_-@_-"/>
    <numFmt numFmtId="164" formatCode="&quot;R$&quot;#,##0.00"/>
  </numFmts>
  <fonts count="9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FF000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name val="Aptos Narrow"/>
      <family val="2"/>
      <scheme val="minor"/>
    </font>
    <font>
      <sz val="11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0" fillId="0" borderId="4" xfId="0" applyBorder="1"/>
    <xf numFmtId="0" fontId="0" fillId="0" borderId="0" xfId="0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left" vertical="center"/>
    </xf>
    <xf numFmtId="0" fontId="0" fillId="0" borderId="6" xfId="0" applyBorder="1"/>
    <xf numFmtId="164" fontId="0" fillId="0" borderId="6" xfId="0" applyNumberForma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0" fillId="0" borderId="8" xfId="0" applyBorder="1"/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4" xfId="0" applyBorder="1"/>
    <xf numFmtId="0" fontId="3" fillId="2" borderId="15" xfId="0" applyFont="1" applyFill="1" applyBorder="1" applyAlignment="1">
      <alignment horizontal="left" vertical="center"/>
    </xf>
    <xf numFmtId="0" fontId="1" fillId="2" borderId="16" xfId="0" applyFont="1" applyFill="1" applyBorder="1"/>
    <xf numFmtId="0" fontId="1" fillId="2" borderId="17" xfId="0" applyFont="1" applyFill="1" applyBorder="1"/>
    <xf numFmtId="0" fontId="4" fillId="0" borderId="5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0" xfId="0" applyFont="1"/>
    <xf numFmtId="0" fontId="5" fillId="0" borderId="6" xfId="0" applyFont="1" applyBorder="1"/>
    <xf numFmtId="10" fontId="5" fillId="0" borderId="12" xfId="0" applyNumberFormat="1" applyFont="1" applyBorder="1" applyAlignment="1">
      <alignment horizontal="center" vertical="center"/>
    </xf>
    <xf numFmtId="44" fontId="5" fillId="0" borderId="6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4" xfId="0" applyFont="1" applyBorder="1"/>
    <xf numFmtId="0" fontId="5" fillId="0" borderId="13" xfId="0" applyFont="1" applyBorder="1"/>
    <xf numFmtId="0" fontId="5" fillId="0" borderId="8" xfId="0" applyFont="1" applyBorder="1"/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6" xfId="0" applyFont="1" applyBorder="1" applyAlignment="1">
      <alignment horizontal="left" vertical="center"/>
    </xf>
    <xf numFmtId="0" fontId="5" fillId="0" borderId="27" xfId="0" applyFont="1" applyBorder="1"/>
    <xf numFmtId="10" fontId="5" fillId="0" borderId="12" xfId="0" applyNumberFormat="1" applyFont="1" applyBorder="1" applyAlignment="1" applyProtection="1">
      <alignment horizontal="center" vertical="center"/>
      <protection locked="0"/>
    </xf>
    <xf numFmtId="0" fontId="5" fillId="0" borderId="12" xfId="0" applyFont="1" applyBorder="1" applyProtection="1"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164" fontId="0" fillId="0" borderId="11" xfId="0" applyNumberFormat="1" applyBorder="1" applyProtection="1">
      <protection locked="0"/>
    </xf>
    <xf numFmtId="164" fontId="0" fillId="0" borderId="6" xfId="0" applyNumberFormat="1" applyBorder="1" applyProtection="1">
      <protection locked="0"/>
    </xf>
    <xf numFmtId="8" fontId="0" fillId="0" borderId="6" xfId="0" applyNumberFormat="1" applyBorder="1" applyAlignment="1">
      <alignment horizontal="left" vertical="center" indent="6"/>
    </xf>
    <xf numFmtId="0" fontId="0" fillId="0" borderId="29" xfId="0" applyBorder="1"/>
    <xf numFmtId="0" fontId="0" fillId="0" borderId="18" xfId="0" applyBorder="1" applyAlignment="1">
      <alignment horizontal="left" vertical="center"/>
    </xf>
    <xf numFmtId="0" fontId="0" fillId="0" borderId="19" xfId="0" applyBorder="1"/>
    <xf numFmtId="8" fontId="0" fillId="0" borderId="20" xfId="0" applyNumberFormat="1" applyBorder="1" applyAlignment="1">
      <alignment horizontal="center" vertical="center"/>
    </xf>
    <xf numFmtId="4" fontId="0" fillId="0" borderId="6" xfId="0" applyNumberFormat="1" applyBorder="1" applyAlignment="1" applyProtection="1">
      <alignment horizontal="center" vertical="center"/>
      <protection locked="0"/>
    </xf>
    <xf numFmtId="10" fontId="0" fillId="0" borderId="6" xfId="0" applyNumberForma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right" vertical="center"/>
      <protection locked="0"/>
      <extLst>
        <ext xmlns:xfpb="http://schemas.microsoft.com/office/spreadsheetml/2022/featurepropertybag" uri="{C7286773-470A-42A8-94C5-96B5CB345126}">
          <xfpb:xfComplement i="0"/>
        </ext>
      </extLst>
    </xf>
    <xf numFmtId="10" fontId="0" fillId="0" borderId="5" xfId="0" applyNumberFormat="1" applyBorder="1" applyAlignment="1">
      <alignment horizontal="left" vertical="center" indent="4"/>
    </xf>
    <xf numFmtId="0" fontId="6" fillId="0" borderId="3" xfId="0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28" xfId="0" applyBorder="1" applyAlignment="1">
      <alignment horizontal="left" vertical="center"/>
    </xf>
    <xf numFmtId="8" fontId="0" fillId="0" borderId="0" xfId="0" applyNumberFormat="1"/>
    <xf numFmtId="0" fontId="7" fillId="0" borderId="29" xfId="0" applyFont="1" applyBorder="1"/>
    <xf numFmtId="164" fontId="0" fillId="0" borderId="30" xfId="0" applyNumberFormat="1" applyBorder="1" applyAlignment="1">
      <alignment horizontal="left" vertical="center" indent="6"/>
    </xf>
    <xf numFmtId="0" fontId="0" fillId="0" borderId="5" xfId="0" applyBorder="1" applyAlignment="1" applyProtection="1">
      <alignment horizontal="right" vertical="center"/>
      <protection locked="0"/>
    </xf>
    <xf numFmtId="0" fontId="8" fillId="0" borderId="19" xfId="0" applyFont="1" applyBorder="1"/>
    <xf numFmtId="0" fontId="0" fillId="3" borderId="18" xfId="0" applyFill="1" applyBorder="1" applyAlignment="1">
      <alignment horizontal="left" vertical="center"/>
    </xf>
    <xf numFmtId="0" fontId="0" fillId="3" borderId="19" xfId="0" applyFill="1" applyBorder="1"/>
    <xf numFmtId="8" fontId="0" fillId="3" borderId="20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indent="4"/>
    </xf>
    <xf numFmtId="0" fontId="0" fillId="3" borderId="0" xfId="0" applyFill="1"/>
    <xf numFmtId="8" fontId="0" fillId="3" borderId="6" xfId="0" applyNumberFormat="1" applyFill="1" applyBorder="1" applyAlignment="1">
      <alignment horizontal="left" vertical="center" indent="6"/>
    </xf>
    <xf numFmtId="0" fontId="0" fillId="3" borderId="28" xfId="0" applyFill="1" applyBorder="1" applyAlignment="1">
      <alignment horizontal="left" vertical="center"/>
    </xf>
    <xf numFmtId="0" fontId="7" fillId="3" borderId="29" xfId="0" applyFont="1" applyFill="1" applyBorder="1"/>
    <xf numFmtId="0" fontId="0" fillId="3" borderId="29" xfId="0" applyFill="1" applyBorder="1"/>
    <xf numFmtId="164" fontId="0" fillId="3" borderId="30" xfId="0" applyNumberFormat="1" applyFill="1" applyBorder="1" applyAlignment="1">
      <alignment horizontal="left" vertical="center" indent="6"/>
    </xf>
    <xf numFmtId="0" fontId="0" fillId="3" borderId="5" xfId="0" applyFill="1" applyBorder="1" applyAlignment="1">
      <alignment horizontal="left" vertical="center"/>
    </xf>
    <xf numFmtId="0" fontId="7" fillId="3" borderId="0" xfId="0" applyFont="1" applyFill="1"/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2" fillId="0" borderId="25" xfId="0" applyFont="1" applyBorder="1" applyAlignment="1">
      <alignment horizontal="left" vertical="center"/>
    </xf>
    <xf numFmtId="0" fontId="2" fillId="0" borderId="24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</cellXfs>
  <cellStyles count="1">
    <cellStyle name="Normal" xfId="0" builtinId="0"/>
  </cellStyles>
  <dxfs count="2">
    <dxf>
      <font>
        <color theme="0" tint="-0.14996795556505021"/>
      </font>
    </dxf>
    <dxf>
      <font>
        <color rgb="FFFF0000"/>
      </font>
    </dxf>
  </dxfs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22/11/relationships/FeaturePropertyBag" Target="featurePropertyBag/featurePropertyBag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8C-4882-A669-F36A292635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8C-4882-A669-F36A292635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8C-4882-A669-F36A292635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8C-4882-A669-F36A292635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8C-4882-A669-F36A2926353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8C-4882-A669-F36A2926353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8C-4882-A669-F36A2926353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8C-4882-A669-F36A29263531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9A8C-4882-A669-F36A29263531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8C-4882-A669-F36A29263531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8C-4882-A669-F36A29263531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7-9A8C-4882-A669-F36A29263531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9-9A8C-4882-A669-F36A29263531}"/>
              </c:ext>
            </c:extLst>
          </c:dPt>
          <c:dLbls>
            <c:dLbl>
              <c:idx val="4"/>
              <c:layout>
                <c:manualLayout>
                  <c:x val="0.10567509429809202"/>
                  <c:y val="8.736747785680849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8C-4882-A669-F36A29263531}"/>
                </c:ext>
              </c:extLst>
            </c:dLbl>
            <c:dLbl>
              <c:idx val="8"/>
              <c:layout>
                <c:manualLayout>
                  <c:x val="3.0181992816336333E-2"/>
                  <c:y val="7.212630143286469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8C-4882-A669-F36A292635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APP!$B$27:$B$40</c:f>
              <c:strCache>
                <c:ptCount val="14"/>
                <c:pt idx="1">
                  <c:v>Agência de banco</c:v>
                </c:pt>
                <c:pt idx="2">
                  <c:v>Educacional</c:v>
                </c:pt>
                <c:pt idx="3">
                  <c:v>Fundo de desenvolvimento</c:v>
                </c:pt>
                <c:pt idx="4">
                  <c:v>Fundo de fundo (FOF)</c:v>
                </c:pt>
                <c:pt idx="5">
                  <c:v>Híbrido</c:v>
                </c:pt>
                <c:pt idx="6">
                  <c:v>Hospitalar</c:v>
                </c:pt>
                <c:pt idx="7">
                  <c:v>Hotéis</c:v>
                </c:pt>
                <c:pt idx="8">
                  <c:v>Industrial</c:v>
                </c:pt>
                <c:pt idx="9">
                  <c:v>Laje corporativa</c:v>
                </c:pt>
                <c:pt idx="10">
                  <c:v>Logístico</c:v>
                </c:pt>
                <c:pt idx="11">
                  <c:v>Recebíveis (papel)</c:v>
                </c:pt>
                <c:pt idx="12">
                  <c:v>Renda urbana (varejo)</c:v>
                </c:pt>
                <c:pt idx="13">
                  <c:v>Shopping</c:v>
                </c:pt>
              </c:strCache>
            </c:strRef>
          </c:cat>
          <c:val>
            <c:numRef>
              <c:f>APP!$G$27:$G$39</c:f>
              <c:numCache>
                <c:formatCode>General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0.12</c:v>
                </c:pt>
                <c:pt idx="10">
                  <c:v>0.17</c:v>
                </c:pt>
                <c:pt idx="11">
                  <c:v>0.3</c:v>
                </c:pt>
                <c:pt idx="1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4F-4BA6-A3E0-962AE3C647E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1142999</xdr:colOff>
      <xdr:row>26</xdr:row>
      <xdr:rowOff>9525</xdr:rowOff>
    </xdr:from>
    <xdr:to>
      <xdr:col>2</xdr:col>
      <xdr:colOff>5981700</xdr:colOff>
      <xdr:row>40</xdr:row>
      <xdr:rowOff>171451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ACCD588-F93E-1899-19C2-BC13B77700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228600</xdr:colOff>
      <xdr:row>0</xdr:row>
      <xdr:rowOff>76200</xdr:rowOff>
    </xdr:from>
    <xdr:to>
      <xdr:col>6</xdr:col>
      <xdr:colOff>9525</xdr:colOff>
      <xdr:row>14</xdr:row>
      <xdr:rowOff>38099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849002E-1D84-A97C-6E7D-E12E6E3904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alphaModFix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76200"/>
          <a:ext cx="9677400" cy="2628899"/>
        </a:xfrm>
        <a:prstGeom prst="rect">
          <a:avLst/>
        </a:prstGeom>
      </xdr:spPr>
    </xdr:pic>
    <xdr:clientData/>
  </xdr:twoCellAnchor>
  <xdr:twoCellAnchor editAs="absolute">
    <xdr:from>
      <xdr:col>0</xdr:col>
      <xdr:colOff>238124</xdr:colOff>
      <xdr:row>1</xdr:row>
      <xdr:rowOff>57151</xdr:rowOff>
    </xdr:from>
    <xdr:to>
      <xdr:col>6</xdr:col>
      <xdr:colOff>9525</xdr:colOff>
      <xdr:row>3</xdr:row>
      <xdr:rowOff>95251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6036E385-B2CE-F22E-87CA-F9F749952698}"/>
            </a:ext>
          </a:extLst>
        </xdr:cNvPr>
        <xdr:cNvSpPr txBox="1"/>
      </xdr:nvSpPr>
      <xdr:spPr>
        <a:xfrm>
          <a:off x="238124" y="247651"/>
          <a:ext cx="9667876" cy="419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  <a:effectLst>
          <a:softEdge rad="127000"/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2000"/>
            <a:t>SIMULADOR</a:t>
          </a:r>
          <a:r>
            <a:rPr lang="pt-BR" sz="2000" baseline="0"/>
            <a:t> DE INVESTIMENTO EM FUNDO IMOBILIÁRIO</a:t>
          </a:r>
          <a:endParaRPr lang="pt-BR" sz="2000"/>
        </a:p>
      </xdr:txBody>
    </xdr:sp>
    <xdr:clientData/>
  </xdr:twoCellAnchor>
  <xdr:twoCellAnchor>
    <xdr:from>
      <xdr:col>3</xdr:col>
      <xdr:colOff>88281</xdr:colOff>
      <xdr:row>24</xdr:row>
      <xdr:rowOff>120805</xdr:rowOff>
    </xdr:from>
    <xdr:to>
      <xdr:col>3</xdr:col>
      <xdr:colOff>288073</xdr:colOff>
      <xdr:row>25</xdr:row>
      <xdr:rowOff>51109</xdr:rowOff>
    </xdr:to>
    <xdr:cxnSp macro="">
      <xdr:nvCxnSpPr>
        <xdr:cNvPr id="5" name="Conector de Seta Reta 4">
          <a:extLst>
            <a:ext uri="{FF2B5EF4-FFF2-40B4-BE49-F238E27FC236}">
              <a16:creationId xmlns:a16="http://schemas.microsoft.com/office/drawing/2014/main" id="{9DFEF51F-D61F-303F-04E7-D6472CDC09BB}"/>
            </a:ext>
          </a:extLst>
        </xdr:cNvPr>
        <xdr:cNvCxnSpPr/>
      </xdr:nvCxnSpPr>
      <xdr:spPr>
        <a:xfrm>
          <a:off x="6853354" y="4832195"/>
          <a:ext cx="199792" cy="167268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80149</xdr:colOff>
      <xdr:row>24</xdr:row>
      <xdr:rowOff>122837</xdr:rowOff>
    </xdr:from>
    <xdr:to>
      <xdr:col>4</xdr:col>
      <xdr:colOff>371707</xdr:colOff>
      <xdr:row>25</xdr:row>
      <xdr:rowOff>32524</xdr:rowOff>
    </xdr:to>
    <xdr:cxnSp macro="">
      <xdr:nvCxnSpPr>
        <xdr:cNvPr id="7" name="Conector de Seta Reta 6">
          <a:extLst>
            <a:ext uri="{FF2B5EF4-FFF2-40B4-BE49-F238E27FC236}">
              <a16:creationId xmlns:a16="http://schemas.microsoft.com/office/drawing/2014/main" id="{F4937D6C-1167-92CE-E334-FA6C29097D93}"/>
            </a:ext>
          </a:extLst>
        </xdr:cNvPr>
        <xdr:cNvCxnSpPr/>
      </xdr:nvCxnSpPr>
      <xdr:spPr>
        <a:xfrm>
          <a:off x="6845222" y="4834227"/>
          <a:ext cx="1100022" cy="14665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2620D-602E-4824-9D55-A17A3D66B5E3}">
  <sheetPr codeName="Planilha1"/>
  <dimension ref="A1:J65"/>
  <sheetViews>
    <sheetView showGridLines="0" tabSelected="1" zoomScale="115" zoomScaleNormal="115" workbookViewId="0">
      <selection activeCell="F18" sqref="F18"/>
    </sheetView>
  </sheetViews>
  <sheetFormatPr defaultColWidth="0" defaultRowHeight="15" zeroHeight="1" x14ac:dyDescent="0.25"/>
  <cols>
    <col min="1" max="1" width="3.7109375" customWidth="1"/>
    <col min="2" max="2" width="7.7109375" style="3" customWidth="1"/>
    <col min="3" max="3" width="90" customWidth="1"/>
    <col min="4" max="4" width="12.140625" bestFit="1" customWidth="1"/>
    <col min="5" max="5" width="13.85546875" bestFit="1" customWidth="1"/>
    <col min="6" max="6" width="21" bestFit="1" customWidth="1"/>
    <col min="7" max="7" width="3.7109375" customWidth="1"/>
    <col min="8" max="9" width="9.140625" hidden="1" customWidth="1"/>
    <col min="10" max="10" width="9.5703125" hidden="1" customWidth="1"/>
    <col min="11" max="16384" width="9.140625" hidden="1"/>
  </cols>
  <sheetData>
    <row r="1" spans="2:6" x14ac:dyDescent="0.25"/>
    <row r="2" spans="2:6" x14ac:dyDescent="0.25"/>
    <row r="3" spans="2:6" x14ac:dyDescent="0.25"/>
    <row r="4" spans="2:6" x14ac:dyDescent="0.25"/>
    <row r="5" spans="2:6" x14ac:dyDescent="0.25"/>
    <row r="6" spans="2:6" x14ac:dyDescent="0.25"/>
    <row r="7" spans="2:6" x14ac:dyDescent="0.25"/>
    <row r="8" spans="2:6" x14ac:dyDescent="0.25"/>
    <row r="9" spans="2:6" x14ac:dyDescent="0.25"/>
    <row r="10" spans="2:6" x14ac:dyDescent="0.25"/>
    <row r="11" spans="2:6" x14ac:dyDescent="0.25"/>
    <row r="12" spans="2:6" x14ac:dyDescent="0.25"/>
    <row r="13" spans="2:6" x14ac:dyDescent="0.25"/>
    <row r="14" spans="2:6" x14ac:dyDescent="0.25"/>
    <row r="15" spans="2:6" ht="15.75" thickBot="1" x14ac:dyDescent="0.3"/>
    <row r="16" spans="2:6" ht="19.5" thickBot="1" x14ac:dyDescent="0.3">
      <c r="B16" s="73" t="s">
        <v>31</v>
      </c>
      <c r="C16" s="74"/>
      <c r="D16" s="18"/>
      <c r="E16" s="18"/>
      <c r="F16" s="19"/>
    </row>
    <row r="17" spans="2:8" x14ac:dyDescent="0.25">
      <c r="B17" s="6"/>
      <c r="F17" s="7"/>
    </row>
    <row r="18" spans="2:8" x14ac:dyDescent="0.25">
      <c r="B18" s="13" t="s">
        <v>0</v>
      </c>
      <c r="C18" s="14"/>
      <c r="D18" s="14"/>
      <c r="F18" s="36">
        <v>5000</v>
      </c>
    </row>
    <row r="19" spans="2:8" x14ac:dyDescent="0.25">
      <c r="B19" s="71" t="s">
        <v>3</v>
      </c>
      <c r="C19" s="72"/>
      <c r="E19" s="16"/>
      <c r="F19" s="8"/>
    </row>
    <row r="20" spans="2:8" x14ac:dyDescent="0.25">
      <c r="B20" s="46" t="b">
        <v>1</v>
      </c>
      <c r="C20" s="9" t="s">
        <v>5</v>
      </c>
      <c r="F20" s="8">
        <f>IF(B20=TRUE,F18*25%,"")</f>
        <v>1250</v>
      </c>
    </row>
    <row r="21" spans="2:8" x14ac:dyDescent="0.25">
      <c r="B21" s="46" t="b">
        <v>0</v>
      </c>
      <c r="C21" s="9" t="s">
        <v>6</v>
      </c>
      <c r="F21" s="37">
        <v>1000</v>
      </c>
      <c r="H21">
        <f>IF(OR(AND($B$20=FALSE,$B$21=FALSE),AND($B$20=TRUE,$B$21=TRUE)),"",IF($B$20=FALSE,F21,IF($B$21=FALSE,F20,"")))</f>
        <v>1250</v>
      </c>
    </row>
    <row r="22" spans="2:8" ht="15.75" thickBot="1" x14ac:dyDescent="0.3">
      <c r="B22" s="10"/>
      <c r="C22" s="11" t="str">
        <f>IF(AND(B20=TRUE,B21=TRUE),"Escolha somente uma opção: sugerido ou personalizado",IF(AND(B20=FALSE,B21=FALSE),"Você deve escolher uma opção: sugerido ou personalizado",""))</f>
        <v/>
      </c>
      <c r="D22" s="2"/>
      <c r="E22" s="2"/>
      <c r="F22" s="12"/>
    </row>
    <row r="23" spans="2:8" ht="15.75" thickBot="1" x14ac:dyDescent="0.3"/>
    <row r="24" spans="2:8" ht="19.5" thickBot="1" x14ac:dyDescent="0.3">
      <c r="B24" s="17" t="s">
        <v>33</v>
      </c>
      <c r="C24" s="18"/>
      <c r="D24" s="18"/>
      <c r="E24" s="18"/>
      <c r="F24" s="19"/>
    </row>
    <row r="25" spans="2:8" ht="18.75" x14ac:dyDescent="0.25">
      <c r="B25" s="20"/>
      <c r="C25" s="48" t="s">
        <v>30</v>
      </c>
      <c r="D25" s="75" t="str">
        <f>IF(AND(D27=TRUE,E27=TRUE),"Escolha somente uma opção: sugerido ou personalizado",IF(AND(D27=FALSE,E27=FALSE),"Você deve escolher uma opção: sugerido ou personalizado",""))</f>
        <v/>
      </c>
      <c r="E25" s="76"/>
      <c r="F25" s="77"/>
    </row>
    <row r="26" spans="2:8" x14ac:dyDescent="0.25">
      <c r="B26" s="32" t="s">
        <v>23</v>
      </c>
      <c r="C26" s="33"/>
      <c r="D26" s="45" t="s">
        <v>1</v>
      </c>
      <c r="E26" s="30" t="s">
        <v>4</v>
      </c>
      <c r="F26" s="31" t="s">
        <v>22</v>
      </c>
    </row>
    <row r="27" spans="2:8" x14ac:dyDescent="0.25">
      <c r="B27" s="21"/>
      <c r="C27" s="22"/>
      <c r="D27" s="35" t="b">
        <v>1</v>
      </c>
      <c r="E27" s="35" t="b">
        <v>0</v>
      </c>
      <c r="F27" s="23"/>
    </row>
    <row r="28" spans="2:8" x14ac:dyDescent="0.25">
      <c r="B28" s="21" t="s">
        <v>7</v>
      </c>
      <c r="C28" s="22"/>
      <c r="D28" s="24">
        <f>IFERROR(VLOOKUP(B28,Apoio!$A$3:$D$15,MATCH(APP!$D$26,Apoio!$A$2:$D$2,0),0),"")</f>
        <v>0</v>
      </c>
      <c r="E28" s="34">
        <f>1/13</f>
        <v>7.6923076923076927E-2</v>
      </c>
      <c r="F28" s="25">
        <f>IFERROR(IF(OR(AND($D$27=FALSE,$E$27=FALSE),AND($D$27=TRUE,$E$27=TRUE)),"",IF($D$27=FALSE,E28*$H$21,IF($E$27=FALSE,D28*$H$21,""))),"")</f>
        <v>0</v>
      </c>
      <c r="G28" s="1">
        <f t="shared" ref="G28:G40" si="0">IFERROR(IF(OR(AND($D$27=FALSE,$E$27=FALSE),AND($D$27=TRUE,$E$27=TRUE)),"",IF($D$27=FALSE,E28,IF($E$27=FALSE,D28,""))),"")</f>
        <v>0</v>
      </c>
    </row>
    <row r="29" spans="2:8" x14ac:dyDescent="0.25">
      <c r="B29" s="21" t="s">
        <v>8</v>
      </c>
      <c r="C29" s="22"/>
      <c r="D29" s="24">
        <f>IFERROR(VLOOKUP(B29,Apoio!$A$3:$D$15,MATCH(APP!$D$26,Apoio!$A$2:$D$2,0),0),"")</f>
        <v>0</v>
      </c>
      <c r="E29" s="34">
        <f t="shared" ref="E29:E40" si="1">1/13</f>
        <v>7.6923076923076927E-2</v>
      </c>
      <c r="F29" s="25">
        <f t="shared" ref="F29:F40" si="2">IFERROR(IF(OR(AND($D$27=FALSE,$E$27=FALSE),AND($D$27=TRUE,$E$27=TRUE)),"",IF($D$27=FALSE,E29*$H$21,IF($E$27=FALSE,D29*$H$21,""))),"")</f>
        <v>0</v>
      </c>
      <c r="G29" s="1">
        <f t="shared" si="0"/>
        <v>0</v>
      </c>
    </row>
    <row r="30" spans="2:8" x14ac:dyDescent="0.25">
      <c r="B30" s="21" t="s">
        <v>9</v>
      </c>
      <c r="C30" s="22"/>
      <c r="D30" s="24">
        <f>IFERROR(VLOOKUP(B30,Apoio!$A$3:$D$15,MATCH(APP!$D$26,Apoio!$A$2:$D$2,0),0),"")</f>
        <v>0</v>
      </c>
      <c r="E30" s="34">
        <f t="shared" si="1"/>
        <v>7.6923076923076927E-2</v>
      </c>
      <c r="F30" s="25">
        <f t="shared" si="2"/>
        <v>0</v>
      </c>
      <c r="G30" s="1">
        <f t="shared" si="0"/>
        <v>0</v>
      </c>
    </row>
    <row r="31" spans="2:8" x14ac:dyDescent="0.25">
      <c r="B31" s="21" t="s">
        <v>10</v>
      </c>
      <c r="C31" s="22"/>
      <c r="D31" s="24">
        <f>IFERROR(VLOOKUP(B31,Apoio!$A$3:$D$15,MATCH(APP!$D$26,Apoio!$A$2:$D$2,0),0),"")</f>
        <v>0</v>
      </c>
      <c r="E31" s="34">
        <f t="shared" si="1"/>
        <v>7.6923076923076927E-2</v>
      </c>
      <c r="F31" s="25">
        <f t="shared" si="2"/>
        <v>0</v>
      </c>
      <c r="G31" s="1">
        <f t="shared" si="0"/>
        <v>0</v>
      </c>
    </row>
    <row r="32" spans="2:8" x14ac:dyDescent="0.25">
      <c r="B32" s="21" t="s">
        <v>11</v>
      </c>
      <c r="C32" s="22"/>
      <c r="D32" s="24">
        <f>IFERROR(VLOOKUP(B32,Apoio!$A$3:$D$15,MATCH(APP!$D$26,Apoio!$A$2:$D$2,0),0),"")</f>
        <v>0.12</v>
      </c>
      <c r="E32" s="34">
        <f t="shared" si="1"/>
        <v>7.6923076923076927E-2</v>
      </c>
      <c r="F32" s="25">
        <f t="shared" si="2"/>
        <v>150</v>
      </c>
      <c r="G32" s="1">
        <f t="shared" si="0"/>
        <v>0.12</v>
      </c>
    </row>
    <row r="33" spans="2:7" x14ac:dyDescent="0.25">
      <c r="B33" s="21" t="s">
        <v>12</v>
      </c>
      <c r="D33" s="24">
        <f>IFERROR(VLOOKUP(B33,Apoio!$A$3:$D$15,MATCH(APP!$D$26,Apoio!$A$2:$D$2,0),0),"")</f>
        <v>0</v>
      </c>
      <c r="E33" s="34">
        <f t="shared" si="1"/>
        <v>7.6923076923076927E-2</v>
      </c>
      <c r="F33" s="25">
        <f t="shared" si="2"/>
        <v>0</v>
      </c>
      <c r="G33" s="1">
        <f t="shared" si="0"/>
        <v>0</v>
      </c>
    </row>
    <row r="34" spans="2:7" x14ac:dyDescent="0.25">
      <c r="B34" s="21" t="s">
        <v>13</v>
      </c>
      <c r="C34" s="22"/>
      <c r="D34" s="24">
        <f>IFERROR(VLOOKUP(B34,Apoio!$A$3:$D$15,MATCH(APP!$D$26,Apoio!$A$2:$D$2,0),0),"")</f>
        <v>0</v>
      </c>
      <c r="E34" s="34">
        <f t="shared" si="1"/>
        <v>7.6923076923076927E-2</v>
      </c>
      <c r="F34" s="25">
        <f t="shared" si="2"/>
        <v>0</v>
      </c>
      <c r="G34" s="1">
        <f t="shared" si="0"/>
        <v>0</v>
      </c>
    </row>
    <row r="35" spans="2:7" x14ac:dyDescent="0.25">
      <c r="B35" s="21" t="s">
        <v>14</v>
      </c>
      <c r="D35" s="24">
        <f>IFERROR(VLOOKUP(B35,Apoio!$A$3:$D$15,MATCH(APP!$D$26,Apoio!$A$2:$D$2,0),0),"")</f>
        <v>0</v>
      </c>
      <c r="E35" s="34">
        <f t="shared" si="1"/>
        <v>7.6923076923076927E-2</v>
      </c>
      <c r="F35" s="25">
        <f t="shared" si="2"/>
        <v>0</v>
      </c>
      <c r="G35" s="1">
        <f t="shared" si="0"/>
        <v>0</v>
      </c>
    </row>
    <row r="36" spans="2:7" x14ac:dyDescent="0.25">
      <c r="B36" s="21" t="s">
        <v>15</v>
      </c>
      <c r="D36" s="24">
        <f>IFERROR(VLOOKUP(B36,Apoio!$A$3:$D$15,MATCH(APP!$D$26,Apoio!$A$2:$D$2,0),0),"")</f>
        <v>0.12</v>
      </c>
      <c r="E36" s="34">
        <f t="shared" si="1"/>
        <v>7.6923076923076927E-2</v>
      </c>
      <c r="F36" s="25">
        <f t="shared" si="2"/>
        <v>150</v>
      </c>
      <c r="G36" s="1">
        <f t="shared" si="0"/>
        <v>0.12</v>
      </c>
    </row>
    <row r="37" spans="2:7" x14ac:dyDescent="0.25">
      <c r="B37" s="21" t="s">
        <v>16</v>
      </c>
      <c r="C37" s="22"/>
      <c r="D37" s="24">
        <f>IFERROR(VLOOKUP(B37,Apoio!$A$3:$D$15,MATCH(APP!$D$26,Apoio!$A$2:$D$2,0),0),"")</f>
        <v>0.17</v>
      </c>
      <c r="E37" s="34">
        <f t="shared" si="1"/>
        <v>7.6923076923076927E-2</v>
      </c>
      <c r="F37" s="25">
        <f t="shared" si="2"/>
        <v>212.50000000000003</v>
      </c>
      <c r="G37" s="1">
        <f t="shared" si="0"/>
        <v>0.17</v>
      </c>
    </row>
    <row r="38" spans="2:7" x14ac:dyDescent="0.25">
      <c r="B38" s="21" t="s">
        <v>17</v>
      </c>
      <c r="C38" s="22"/>
      <c r="D38" s="24">
        <f>IFERROR(VLOOKUP(B38,Apoio!$A$3:$D$15,MATCH(APP!$D$26,Apoio!$A$2:$D$2,0),0),"")</f>
        <v>0.3</v>
      </c>
      <c r="E38" s="34">
        <f t="shared" si="1"/>
        <v>7.6923076923076927E-2</v>
      </c>
      <c r="F38" s="25">
        <f t="shared" si="2"/>
        <v>375</v>
      </c>
      <c r="G38" s="1">
        <f t="shared" si="0"/>
        <v>0.3</v>
      </c>
    </row>
    <row r="39" spans="2:7" x14ac:dyDescent="0.25">
      <c r="B39" s="21" t="s">
        <v>18</v>
      </c>
      <c r="C39" s="22"/>
      <c r="D39" s="24">
        <f>IFERROR(VLOOKUP(B39,Apoio!$A$3:$D$15,MATCH(APP!$D$26,Apoio!$A$2:$D$2,0),0),"")</f>
        <v>0.17</v>
      </c>
      <c r="E39" s="34">
        <f t="shared" si="1"/>
        <v>7.6923076923076927E-2</v>
      </c>
      <c r="F39" s="25">
        <f t="shared" si="2"/>
        <v>212.50000000000003</v>
      </c>
      <c r="G39" s="1">
        <f t="shared" si="0"/>
        <v>0.17</v>
      </c>
    </row>
    <row r="40" spans="2:7" x14ac:dyDescent="0.25">
      <c r="B40" s="21" t="s">
        <v>19</v>
      </c>
      <c r="C40" s="22"/>
      <c r="D40" s="24">
        <f>IFERROR(VLOOKUP(B40,Apoio!$A$3:$D$15,MATCH(APP!$D$26,Apoio!$A$2:$D$2,0),0),"")</f>
        <v>0.12</v>
      </c>
      <c r="E40" s="34">
        <f t="shared" si="1"/>
        <v>7.6923076923076927E-2</v>
      </c>
      <c r="F40" s="25">
        <f t="shared" si="2"/>
        <v>150</v>
      </c>
      <c r="G40" s="1">
        <f t="shared" si="0"/>
        <v>0.12</v>
      </c>
    </row>
    <row r="41" spans="2:7" ht="15.75" thickBot="1" x14ac:dyDescent="0.3">
      <c r="B41" s="26"/>
      <c r="C41" s="27"/>
      <c r="D41" s="28"/>
      <c r="E41" s="28"/>
      <c r="F41" s="29"/>
    </row>
    <row r="42" spans="2:7" ht="15.75" thickBot="1" x14ac:dyDescent="0.3"/>
    <row r="43" spans="2:7" ht="19.5" thickBot="1" x14ac:dyDescent="0.3">
      <c r="B43" s="17" t="s">
        <v>21</v>
      </c>
      <c r="C43" s="18"/>
      <c r="D43" s="18"/>
      <c r="E43" s="18"/>
      <c r="F43" s="19"/>
    </row>
    <row r="44" spans="2:7" x14ac:dyDescent="0.25">
      <c r="B44" s="15"/>
      <c r="C44" s="4"/>
      <c r="D44" s="4"/>
      <c r="E44" s="4"/>
      <c r="F44" s="5"/>
    </row>
    <row r="45" spans="2:7" x14ac:dyDescent="0.25">
      <c r="B45" s="6" t="s">
        <v>32</v>
      </c>
      <c r="F45" s="44">
        <v>0.01</v>
      </c>
    </row>
    <row r="46" spans="2:7" x14ac:dyDescent="0.25">
      <c r="B46" s="6" t="s">
        <v>24</v>
      </c>
      <c r="D46" s="54"/>
      <c r="F46" s="43">
        <v>3</v>
      </c>
    </row>
    <row r="47" spans="2:7" x14ac:dyDescent="0.25">
      <c r="B47" s="46" t="b">
        <v>0</v>
      </c>
      <c r="C47" s="52" t="s">
        <v>29</v>
      </c>
      <c r="D47" s="54"/>
      <c r="F47" s="43"/>
    </row>
    <row r="48" spans="2:7" x14ac:dyDescent="0.25">
      <c r="B48" s="57"/>
      <c r="C48" s="52"/>
      <c r="D48" s="54"/>
      <c r="F48" s="43"/>
    </row>
    <row r="49" spans="2:8" x14ac:dyDescent="0.25">
      <c r="B49" s="40" t="str">
        <f>"Patrimônio acumulado no período de " &amp;F46&amp; " ano(s)"</f>
        <v>Patrimônio acumulado no período de 3 ano(s)</v>
      </c>
      <c r="C49" s="41"/>
      <c r="D49" s="41"/>
      <c r="E49" s="58"/>
      <c r="F49" s="42">
        <f>IFERROR(IF($B$47=TRUE,VLOOKUP(F46,Apoio!G:M,3,1),VLOOKUP(F46,Apoio!G:M,6,1)),"")</f>
        <v>45000</v>
      </c>
    </row>
    <row r="50" spans="2:8" x14ac:dyDescent="0.25">
      <c r="B50" s="47" t="str">
        <f>"Rendimento mensal do patrimônio (considerando "&amp; TEXT($F$45,"0,00%") &amp; " ao mês)"</f>
        <v>Rendimento mensal do patrimônio (considerando 1,00% ao mês)</v>
      </c>
      <c r="F50" s="38">
        <f>IFERROR(F49*F45,"")</f>
        <v>450</v>
      </c>
    </row>
    <row r="51" spans="2:8" x14ac:dyDescent="0.25">
      <c r="B51" s="53"/>
      <c r="C51" s="55" t="str">
        <f>IF($B$47=TRUE,"","Rendimento acumulado não aplicado")</f>
        <v>Rendimento acumulado não aplicado</v>
      </c>
      <c r="D51" s="39"/>
      <c r="E51" s="39"/>
      <c r="F51" s="56">
        <f>IFERROR(IF($B$47=TRUE,"",VLOOKUP($F$46,Apoio!$G:$N,8,1)),"")</f>
        <v>7875</v>
      </c>
    </row>
    <row r="52" spans="2:8" x14ac:dyDescent="0.25">
      <c r="B52" s="59" t="s">
        <v>25</v>
      </c>
      <c r="C52" s="60"/>
      <c r="D52" s="60"/>
      <c r="E52" s="60"/>
      <c r="F52" s="61">
        <f>IFERROR(IF($B$47=TRUE,VLOOKUP(F49,Apoio!G:M,3,1),VLOOKUP(F49,Apoio!G:M,6,1)),"")</f>
        <v>451250</v>
      </c>
      <c r="H52">
        <v>5</v>
      </c>
    </row>
    <row r="53" spans="2:8" x14ac:dyDescent="0.25">
      <c r="B53" s="62" t="str">
        <f>"Rendimento mensal do patrimônio (considerando "&amp; TEXT($F$45,"0,00%") &amp; " ao mês)"</f>
        <v>Rendimento mensal do patrimônio (considerando 1,00% ao mês)</v>
      </c>
      <c r="C53" s="63"/>
      <c r="D53" s="63"/>
      <c r="E53" s="63"/>
      <c r="F53" s="64">
        <f>IFERROR(F52*$F$45,"")</f>
        <v>4512.5</v>
      </c>
    </row>
    <row r="54" spans="2:8" x14ac:dyDescent="0.25">
      <c r="B54" s="65"/>
      <c r="C54" s="66" t="str">
        <f>IF($B$47=TRUE,"","Rendimento acumulado não aplicado")</f>
        <v>Rendimento acumulado não aplicado</v>
      </c>
      <c r="D54" s="67"/>
      <c r="E54" s="67"/>
      <c r="F54" s="68">
        <f>IFERROR(IF($B$47=TRUE,"",VLOOKUP(H52,Apoio!$G:$N,8,1)),"")</f>
        <v>22125</v>
      </c>
    </row>
    <row r="55" spans="2:8" x14ac:dyDescent="0.25">
      <c r="B55" s="69" t="s">
        <v>26</v>
      </c>
      <c r="C55" s="63"/>
      <c r="D55" s="63"/>
      <c r="E55" s="63"/>
      <c r="F55" s="61">
        <f>IFERROR(IF($B$47=TRUE,VLOOKUP(F52,Apoio!G:M,3,1),VLOOKUP(F52,Apoio!G:M,6,1)),"")</f>
        <v>451250</v>
      </c>
      <c r="H55">
        <v>8</v>
      </c>
    </row>
    <row r="56" spans="2:8" x14ac:dyDescent="0.25">
      <c r="B56" s="62" t="str">
        <f>"Rendimento mensal do patrimônio (considerando "&amp; TEXT($F$45,"0,00%") &amp; " ao mês)"</f>
        <v>Rendimento mensal do patrimônio (considerando 1,00% ao mês)</v>
      </c>
      <c r="C56" s="63"/>
      <c r="D56" s="63"/>
      <c r="E56" s="63"/>
      <c r="F56" s="64">
        <f>IFERROR(F55*$F$45,"")</f>
        <v>4512.5</v>
      </c>
    </row>
    <row r="57" spans="2:8" x14ac:dyDescent="0.25">
      <c r="B57" s="69"/>
      <c r="C57" s="70" t="str">
        <f>IF($B$47=TRUE,"","Rendimento acumulado não aplicado")</f>
        <v>Rendimento acumulado não aplicado</v>
      </c>
      <c r="D57" s="63"/>
      <c r="E57" s="63"/>
      <c r="F57" s="68">
        <f>IFERROR(IF($B$47=TRUE,"",VLOOKUP(H55,Apoio!$G:$N,8,1)),"")</f>
        <v>57000</v>
      </c>
    </row>
    <row r="58" spans="2:8" x14ac:dyDescent="0.25">
      <c r="B58" s="59" t="s">
        <v>27</v>
      </c>
      <c r="C58" s="60"/>
      <c r="D58" s="60"/>
      <c r="E58" s="60"/>
      <c r="F58" s="61">
        <f>IFERROR(IF($B$47=TRUE,VLOOKUP(F55,Apoio!G:M,3,1),VLOOKUP(F55,Apoio!G:M,6,1)),"")</f>
        <v>451250</v>
      </c>
      <c r="H58">
        <v>10</v>
      </c>
    </row>
    <row r="59" spans="2:8" x14ac:dyDescent="0.25">
      <c r="B59" s="62" t="str">
        <f>"Rendimento mensal do patrimônio (considerando "&amp; TEXT($F$45,"0,00%") &amp; " ao mês)"</f>
        <v>Rendimento mensal do patrimônio (considerando 1,00% ao mês)</v>
      </c>
      <c r="C59" s="63"/>
      <c r="D59" s="63"/>
      <c r="E59" s="63"/>
      <c r="F59" s="64">
        <f>IFERROR(F58*$F$45,"")</f>
        <v>4512.5</v>
      </c>
    </row>
    <row r="60" spans="2:8" x14ac:dyDescent="0.25">
      <c r="B60" s="69"/>
      <c r="C60" s="70" t="str">
        <f>IF($B$47=TRUE,"","Rendimento acumulado não aplicado")</f>
        <v>Rendimento acumulado não aplicado</v>
      </c>
      <c r="D60" s="63"/>
      <c r="E60" s="63"/>
      <c r="F60" s="68">
        <f>IFERROR(IF($B$47=TRUE,"",VLOOKUP(H58,Apoio!$G:$N,8,1)),"")</f>
        <v>89250</v>
      </c>
    </row>
    <row r="61" spans="2:8" x14ac:dyDescent="0.25">
      <c r="B61" s="59" t="s">
        <v>28</v>
      </c>
      <c r="C61" s="60"/>
      <c r="D61" s="60"/>
      <c r="E61" s="60"/>
      <c r="F61" s="61">
        <f>IFERROR(IF($B$47=TRUE,VLOOKUP(F58,Apoio!G:M,3,1),VLOOKUP(F58,Apoio!G:M,6,1)),"")</f>
        <v>451250</v>
      </c>
      <c r="H61">
        <v>15</v>
      </c>
    </row>
    <row r="62" spans="2:8" x14ac:dyDescent="0.25">
      <c r="B62" s="62" t="str">
        <f>"Rendimento mensal do patrimônio (considerando "&amp; TEXT($F$45,"0,00%") &amp; " ao mês)"</f>
        <v>Rendimento mensal do patrimônio (considerando 1,00% ao mês)</v>
      </c>
      <c r="C62" s="63"/>
      <c r="D62" s="63"/>
      <c r="E62" s="63"/>
      <c r="F62" s="64">
        <f>IFERROR(F61*$F$45,"")</f>
        <v>4512.5</v>
      </c>
    </row>
    <row r="63" spans="2:8" x14ac:dyDescent="0.25">
      <c r="B63" s="65"/>
      <c r="C63" s="66" t="str">
        <f>IF($B$47=TRUE,"","Rendimento acumulado não aplicado")</f>
        <v>Rendimento acumulado não aplicado</v>
      </c>
      <c r="D63" s="67"/>
      <c r="E63" s="67"/>
      <c r="F63" s="68">
        <f>IFERROR(IF($B$47=TRUE,"",VLOOKUP(H61,Apoio!$G:$N,8,1)),"")</f>
        <v>201375</v>
      </c>
    </row>
    <row r="64" spans="2:8" ht="15.75" thickBot="1" x14ac:dyDescent="0.3">
      <c r="B64" s="10"/>
      <c r="C64" s="2"/>
      <c r="D64" s="2"/>
      <c r="E64" s="2"/>
      <c r="F64" s="12"/>
    </row>
    <row r="65" x14ac:dyDescent="0.25"/>
  </sheetData>
  <sheetProtection sheet="1" objects="1" scenarios="1"/>
  <mergeCells count="3">
    <mergeCell ref="B19:C19"/>
    <mergeCell ref="B16:C16"/>
    <mergeCell ref="D25:F25"/>
  </mergeCells>
  <conditionalFormatting sqref="F20:F21">
    <cfRule type="expression" dxfId="1" priority="3">
      <formula>AND($B$20=TRUE,$B$21=TRUE)</formula>
    </cfRule>
  </conditionalFormatting>
  <conditionalFormatting sqref="F21">
    <cfRule type="expression" dxfId="0" priority="1">
      <formula>B21=FALSE</formula>
    </cfRule>
  </conditionalFormatting>
  <dataValidations count="2">
    <dataValidation type="decimal" operator="greaterThanOrEqual" allowBlank="1" showInputMessage="1" showErrorMessage="1" sqref="F18 F21" xr:uid="{467FD540-7A61-4E6A-BF83-E2394E59BFD4}">
      <formula1>0</formula1>
    </dataValidation>
    <dataValidation type="decimal" allowBlank="1" showInputMessage="1" showErrorMessage="1" errorTitle="Aviso" error="O limite do valor para o cálculo é de 30 anos" sqref="F46:F48" xr:uid="{A4242292-25CC-4650-A650-09977D1EFA81}">
      <formula1>1</formula1>
      <formula2>30</formula2>
    </dataValidation>
  </dataValidations>
  <pageMargins left="0.511811024" right="0.511811024" top="0.78740157499999996" bottom="0.78740157499999996" header="0.31496062000000002" footer="0.31496062000000002"/>
  <ignoredErrors>
    <ignoredError sqref="E28:E40" unlockedFormula="1"/>
  </ignoredErrors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BDA7B828-3020-48FB-A3EC-8951E591699A}">
            <x14:iconSet iconSet="3Arrows" custom="1">
              <x14:cfvo type="percent">
                <xm:f>0</xm:f>
              </x14:cfvo>
              <x14:cfvo type="percent">
                <xm:f>33</xm:f>
              </x14:cfvo>
              <x14:cfvo type="formula">
                <xm:f>$B$20=TRUE</xm:f>
              </x14:cfvo>
              <x14:cfIcon iconSet="3Arrows" iconId="0"/>
              <x14:cfIcon iconSet="3Arrows" iconId="1"/>
              <x14:cfIcon iconSet="3Arrows" iconId="1"/>
            </x14:iconSet>
          </x14:cfRule>
          <xm:sqref>D20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5ECF00-586C-4DDB-AFEE-4AE4654C80A1}">
          <x14:formula1>
            <xm:f>Apoio!$B$2:$D$2</xm:f>
          </x14:formula1>
          <xm:sqref>D26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4D335-1A05-46A1-98EA-9CEDEC91CF54}">
  <dimension ref="A1:Q362"/>
  <sheetViews>
    <sheetView topLeftCell="B1" zoomScale="145" zoomScaleNormal="145" workbookViewId="0">
      <selection activeCell="G19" sqref="G19"/>
    </sheetView>
  </sheetViews>
  <sheetFormatPr defaultRowHeight="15" x14ac:dyDescent="0.25"/>
  <cols>
    <col min="1" max="1" width="24.85546875" style="3" bestFit="1" customWidth="1"/>
    <col min="2" max="2" width="12.140625" style="49" bestFit="1" customWidth="1"/>
    <col min="3" max="3" width="10" style="49" bestFit="1" customWidth="1"/>
    <col min="4" max="6" width="9.140625" style="49"/>
    <col min="7" max="7" width="12" style="49" bestFit="1" customWidth="1"/>
    <col min="8" max="8" width="11.42578125" style="49" bestFit="1" customWidth="1"/>
    <col min="9" max="9" width="11.7109375" style="50" bestFit="1" customWidth="1"/>
    <col min="10" max="11" width="9.140625" style="49"/>
    <col min="12" max="12" width="10.85546875" style="50" bestFit="1" customWidth="1"/>
    <col min="13" max="13" width="8.140625" style="50" bestFit="1" customWidth="1"/>
    <col min="14" max="14" width="17.42578125" style="49" bestFit="1" customWidth="1"/>
    <col min="15" max="15" width="9.140625" style="49"/>
    <col min="16" max="17" width="9.140625" style="50"/>
    <col min="18" max="16384" width="9.140625" style="49"/>
  </cols>
  <sheetData>
    <row r="1" spans="1:14" x14ac:dyDescent="0.25">
      <c r="G1" s="49" t="s">
        <v>37</v>
      </c>
      <c r="H1" s="49" t="s">
        <v>34</v>
      </c>
      <c r="I1" s="50" t="s">
        <v>35</v>
      </c>
      <c r="J1" s="49" t="s">
        <v>36</v>
      </c>
      <c r="L1" s="50" t="s">
        <v>35</v>
      </c>
      <c r="M1" s="49" t="s">
        <v>36</v>
      </c>
      <c r="N1" s="49" t="s">
        <v>38</v>
      </c>
    </row>
    <row r="2" spans="1:14" x14ac:dyDescent="0.25">
      <c r="B2" s="49" t="s">
        <v>1</v>
      </c>
      <c r="C2" s="49" t="s">
        <v>2</v>
      </c>
      <c r="D2" s="49" t="s">
        <v>20</v>
      </c>
      <c r="G2" s="49">
        <f>H3/12</f>
        <v>8.3333333333333329E-2</v>
      </c>
      <c r="H2" s="49">
        <v>0</v>
      </c>
      <c r="I2" s="50">
        <f>APP!$H$21</f>
        <v>1250</v>
      </c>
      <c r="J2" s="50"/>
      <c r="L2" s="50">
        <f>APP!$H$21</f>
        <v>1250</v>
      </c>
    </row>
    <row r="3" spans="1:14" x14ac:dyDescent="0.25">
      <c r="A3" s="3" t="s">
        <v>7</v>
      </c>
      <c r="B3" s="51"/>
      <c r="C3" s="51"/>
      <c r="D3" s="51"/>
      <c r="G3" s="49">
        <f t="shared" ref="G3:G66" si="0">H4/12</f>
        <v>0.16666666666666666</v>
      </c>
      <c r="H3" s="49">
        <v>1</v>
      </c>
      <c r="I3" s="50">
        <f>I2+APP!$H$21+J3</f>
        <v>2512.5</v>
      </c>
      <c r="J3" s="50">
        <f t="shared" ref="J3:J15" si="1">I2*1%</f>
        <v>12.5</v>
      </c>
      <c r="K3" s="50"/>
      <c r="L3" s="50">
        <f>L2+APP!$H$21</f>
        <v>2500</v>
      </c>
      <c r="M3" s="50">
        <f>L2*1%</f>
        <v>12.5</v>
      </c>
      <c r="N3" s="50">
        <f>SUM($M$2:M3)</f>
        <v>12.5</v>
      </c>
    </row>
    <row r="4" spans="1:14" x14ac:dyDescent="0.25">
      <c r="A4" s="3" t="s">
        <v>8</v>
      </c>
      <c r="B4" s="51"/>
      <c r="C4" s="51"/>
      <c r="D4" s="51"/>
      <c r="G4" s="49">
        <f t="shared" si="0"/>
        <v>0.25</v>
      </c>
      <c r="H4" s="49">
        <v>2</v>
      </c>
      <c r="I4" s="50">
        <f>I3+APP!$H$21+J4</f>
        <v>3787.625</v>
      </c>
      <c r="J4" s="50">
        <f t="shared" si="1"/>
        <v>25.125</v>
      </c>
      <c r="K4" s="50"/>
      <c r="L4" s="50">
        <f>L3+APP!$H$21</f>
        <v>3750</v>
      </c>
      <c r="M4" s="50">
        <f>L3*APP!$F$45</f>
        <v>25</v>
      </c>
      <c r="N4" s="50">
        <f>SUM($M$2:M4)</f>
        <v>37.5</v>
      </c>
    </row>
    <row r="5" spans="1:14" x14ac:dyDescent="0.25">
      <c r="A5" s="3" t="s">
        <v>9</v>
      </c>
      <c r="B5" s="51"/>
      <c r="C5" s="51"/>
      <c r="D5" s="51">
        <v>0.09</v>
      </c>
      <c r="G5" s="49">
        <f t="shared" si="0"/>
        <v>0.33333333333333331</v>
      </c>
      <c r="H5" s="49">
        <v>3</v>
      </c>
      <c r="I5" s="50">
        <f>I4+APP!$H$21+J5</f>
        <v>5075.5012500000003</v>
      </c>
      <c r="J5" s="50">
        <f t="shared" si="1"/>
        <v>37.876249999999999</v>
      </c>
      <c r="K5" s="50"/>
      <c r="L5" s="50">
        <f>L4+APP!$H$21</f>
        <v>5000</v>
      </c>
      <c r="M5" s="50">
        <f>L4*APP!$F$45</f>
        <v>37.5</v>
      </c>
      <c r="N5" s="50">
        <f>SUM($M$2:M5)</f>
        <v>75</v>
      </c>
    </row>
    <row r="6" spans="1:14" x14ac:dyDescent="0.25">
      <c r="A6" s="3" t="s">
        <v>10</v>
      </c>
      <c r="B6" s="51"/>
      <c r="C6" s="51">
        <v>0.1</v>
      </c>
      <c r="D6" s="51">
        <v>0.08</v>
      </c>
      <c r="G6" s="49">
        <f t="shared" si="0"/>
        <v>0.41666666666666669</v>
      </c>
      <c r="H6" s="49">
        <v>4</v>
      </c>
      <c r="I6" s="50">
        <f>I5+APP!$H$21+J6</f>
        <v>6376.2562625</v>
      </c>
      <c r="J6" s="50">
        <f t="shared" si="1"/>
        <v>50.755012500000007</v>
      </c>
      <c r="K6" s="50"/>
      <c r="L6" s="50">
        <f>L5+APP!$H$21</f>
        <v>6250</v>
      </c>
      <c r="M6" s="50">
        <f>L5*APP!$F$45</f>
        <v>50</v>
      </c>
      <c r="N6" s="50">
        <f>SUM($M$2:M6)</f>
        <v>125</v>
      </c>
    </row>
    <row r="7" spans="1:14" x14ac:dyDescent="0.25">
      <c r="A7" s="3" t="s">
        <v>11</v>
      </c>
      <c r="B7" s="51">
        <v>0.12</v>
      </c>
      <c r="C7" s="51">
        <v>0.15</v>
      </c>
      <c r="D7" s="51">
        <v>0.1</v>
      </c>
      <c r="G7" s="49">
        <f t="shared" si="0"/>
        <v>0.5</v>
      </c>
      <c r="H7" s="49">
        <v>5</v>
      </c>
      <c r="I7" s="50">
        <f>I6+APP!$H$21+J7</f>
        <v>7690.0188251250001</v>
      </c>
      <c r="J7" s="50">
        <f t="shared" si="1"/>
        <v>63.762562625000001</v>
      </c>
      <c r="K7" s="50"/>
      <c r="L7" s="50">
        <f>L6+APP!$H$21</f>
        <v>7500</v>
      </c>
      <c r="M7" s="50">
        <f>L6*APP!$F$45</f>
        <v>62.5</v>
      </c>
      <c r="N7" s="50">
        <f>SUM($M$2:M7)</f>
        <v>187.5</v>
      </c>
    </row>
    <row r="8" spans="1:14" x14ac:dyDescent="0.25">
      <c r="A8" s="3" t="s">
        <v>12</v>
      </c>
      <c r="B8" s="51"/>
      <c r="C8" s="51"/>
      <c r="D8" s="51"/>
      <c r="G8" s="49">
        <f t="shared" si="0"/>
        <v>0.58333333333333337</v>
      </c>
      <c r="H8" s="49">
        <v>6</v>
      </c>
      <c r="I8" s="50">
        <f>I7+APP!$H$21+J8</f>
        <v>9016.9190133762495</v>
      </c>
      <c r="J8" s="50">
        <f t="shared" si="1"/>
        <v>76.90018825125</v>
      </c>
      <c r="L8" s="50">
        <f>L7+APP!$H$21</f>
        <v>8750</v>
      </c>
      <c r="M8" s="50">
        <f>L7*APP!$F$45</f>
        <v>75</v>
      </c>
      <c r="N8" s="50">
        <f>SUM($M$2:M8)</f>
        <v>262.5</v>
      </c>
    </row>
    <row r="9" spans="1:14" x14ac:dyDescent="0.25">
      <c r="A9" s="3" t="s">
        <v>13</v>
      </c>
      <c r="B9" s="51"/>
      <c r="C9" s="51"/>
      <c r="D9" s="51">
        <v>0.1</v>
      </c>
      <c r="G9" s="49">
        <f t="shared" si="0"/>
        <v>0.66666666666666663</v>
      </c>
      <c r="H9" s="49">
        <v>7</v>
      </c>
      <c r="I9" s="50">
        <f>I8+APP!$H$21+J9</f>
        <v>10357.088203510011</v>
      </c>
      <c r="J9" s="50">
        <f t="shared" si="1"/>
        <v>90.169190133762498</v>
      </c>
      <c r="L9" s="50">
        <f>L8+APP!$H$21</f>
        <v>10000</v>
      </c>
      <c r="M9" s="50">
        <f>L8*APP!$F$45</f>
        <v>87.5</v>
      </c>
      <c r="N9" s="50">
        <f>SUM($M$2:M9)</f>
        <v>350</v>
      </c>
    </row>
    <row r="10" spans="1:14" x14ac:dyDescent="0.25">
      <c r="A10" s="3" t="s">
        <v>14</v>
      </c>
      <c r="B10" s="51"/>
      <c r="C10" s="51"/>
      <c r="D10" s="51"/>
      <c r="G10" s="49">
        <f t="shared" si="0"/>
        <v>0.75</v>
      </c>
      <c r="H10" s="49">
        <v>8</v>
      </c>
      <c r="I10" s="50">
        <f>I9+APP!$H$21+J10</f>
        <v>11710.65908554511</v>
      </c>
      <c r="J10" s="50">
        <f t="shared" si="1"/>
        <v>103.57088203510011</v>
      </c>
      <c r="L10" s="50">
        <f>L9+APP!$H$21</f>
        <v>11250</v>
      </c>
      <c r="M10" s="50">
        <f>L9*APP!$F$45</f>
        <v>100</v>
      </c>
      <c r="N10" s="50">
        <f>SUM($M$2:M10)</f>
        <v>450</v>
      </c>
    </row>
    <row r="11" spans="1:14" x14ac:dyDescent="0.25">
      <c r="A11" s="3" t="s">
        <v>15</v>
      </c>
      <c r="B11" s="51">
        <v>0.12</v>
      </c>
      <c r="C11" s="51">
        <v>0.08</v>
      </c>
      <c r="D11" s="51">
        <v>0.08</v>
      </c>
      <c r="G11" s="49">
        <f t="shared" si="0"/>
        <v>0.83333333333333337</v>
      </c>
      <c r="H11" s="49">
        <v>9</v>
      </c>
      <c r="I11" s="50">
        <f>I10+APP!$H$21+J11</f>
        <v>13077.765676400562</v>
      </c>
      <c r="J11" s="50">
        <f t="shared" si="1"/>
        <v>117.1065908554511</v>
      </c>
      <c r="L11" s="50">
        <f>L10+APP!$H$21</f>
        <v>12500</v>
      </c>
      <c r="M11" s="50">
        <f>L10*APP!$F$45</f>
        <v>112.5</v>
      </c>
      <c r="N11" s="50">
        <f>SUM($M$2:M11)</f>
        <v>562.5</v>
      </c>
    </row>
    <row r="12" spans="1:14" x14ac:dyDescent="0.25">
      <c r="A12" s="3" t="s">
        <v>16</v>
      </c>
      <c r="B12" s="51">
        <v>0.17</v>
      </c>
      <c r="C12" s="51">
        <v>0.1</v>
      </c>
      <c r="D12" s="51">
        <v>0.05</v>
      </c>
      <c r="G12" s="49">
        <f t="shared" si="0"/>
        <v>0.91666666666666663</v>
      </c>
      <c r="H12" s="49">
        <v>10</v>
      </c>
      <c r="I12" s="50">
        <f>I11+APP!$H$21+J12</f>
        <v>14458.543333164567</v>
      </c>
      <c r="J12" s="50">
        <f t="shared" si="1"/>
        <v>130.77765676400563</v>
      </c>
      <c r="L12" s="50">
        <f>L11+APP!$H$21</f>
        <v>13750</v>
      </c>
      <c r="M12" s="50">
        <f>L11*APP!$F$45</f>
        <v>125</v>
      </c>
      <c r="N12" s="50">
        <f>SUM($M$2:M12)</f>
        <v>687.5</v>
      </c>
    </row>
    <row r="13" spans="1:14" x14ac:dyDescent="0.25">
      <c r="A13" s="3" t="s">
        <v>17</v>
      </c>
      <c r="B13" s="51">
        <v>0.3</v>
      </c>
      <c r="C13" s="51">
        <v>0.37</v>
      </c>
      <c r="D13" s="51">
        <v>0.4</v>
      </c>
      <c r="G13" s="49">
        <f t="shared" si="0"/>
        <v>1</v>
      </c>
      <c r="H13" s="49">
        <v>11</v>
      </c>
      <c r="I13" s="50">
        <f>I12+APP!$H$21+J13</f>
        <v>15853.128766496213</v>
      </c>
      <c r="J13" s="50">
        <f t="shared" si="1"/>
        <v>144.58543333164567</v>
      </c>
      <c r="L13" s="50">
        <f>L12+APP!$H$21</f>
        <v>15000</v>
      </c>
      <c r="M13" s="50">
        <f>L12*APP!$F$45</f>
        <v>137.5</v>
      </c>
      <c r="N13" s="50">
        <f>SUM($M$2:M13)</f>
        <v>825</v>
      </c>
    </row>
    <row r="14" spans="1:14" x14ac:dyDescent="0.25">
      <c r="A14" s="3" t="s">
        <v>18</v>
      </c>
      <c r="B14" s="51">
        <v>0.17</v>
      </c>
      <c r="C14" s="51">
        <v>0.1</v>
      </c>
      <c r="D14" s="51">
        <v>0.05</v>
      </c>
      <c r="G14" s="49">
        <f t="shared" si="0"/>
        <v>1.0833333333333333</v>
      </c>
      <c r="H14" s="49">
        <v>12</v>
      </c>
      <c r="I14" s="50">
        <f>I13+APP!$H$21+J14</f>
        <v>17261.660054161177</v>
      </c>
      <c r="J14" s="50">
        <f t="shared" si="1"/>
        <v>158.53128766496212</v>
      </c>
      <c r="L14" s="50">
        <f>L13+APP!$H$21</f>
        <v>16250</v>
      </c>
      <c r="M14" s="50">
        <f>L13*APP!$F$45</f>
        <v>150</v>
      </c>
      <c r="N14" s="50">
        <f>SUM($M$2:M14)</f>
        <v>975</v>
      </c>
    </row>
    <row r="15" spans="1:14" x14ac:dyDescent="0.25">
      <c r="A15" s="3" t="s">
        <v>19</v>
      </c>
      <c r="B15" s="51">
        <v>0.12</v>
      </c>
      <c r="C15" s="51">
        <v>0.1</v>
      </c>
      <c r="D15" s="51">
        <v>0.05</v>
      </c>
      <c r="G15" s="49">
        <f t="shared" si="0"/>
        <v>1.1666666666666667</v>
      </c>
      <c r="H15" s="49">
        <v>13</v>
      </c>
      <c r="I15" s="50">
        <f>I14+APP!$H$21+J15</f>
        <v>18684.27665470279</v>
      </c>
      <c r="J15" s="50">
        <f t="shared" si="1"/>
        <v>172.61660054161177</v>
      </c>
      <c r="L15" s="50">
        <f>L14+APP!$H$21</f>
        <v>17500</v>
      </c>
      <c r="M15" s="50">
        <f>L14*APP!$F$45</f>
        <v>162.5</v>
      </c>
      <c r="N15" s="50">
        <f>SUM($M$2:M15)</f>
        <v>1137.5</v>
      </c>
    </row>
    <row r="16" spans="1:14" x14ac:dyDescent="0.25">
      <c r="G16" s="49">
        <f t="shared" si="0"/>
        <v>1.25</v>
      </c>
      <c r="H16" s="49">
        <v>14</v>
      </c>
      <c r="I16" s="50">
        <f>I15+APP!$H$21+J16</f>
        <v>20121.119421249816</v>
      </c>
      <c r="J16" s="50">
        <f t="shared" ref="J16:J79" si="2">I15*1%</f>
        <v>186.84276654702791</v>
      </c>
      <c r="L16" s="50">
        <f>L15+APP!$H$21</f>
        <v>18750</v>
      </c>
      <c r="M16" s="50">
        <f>L15*APP!$F$45</f>
        <v>175</v>
      </c>
      <c r="N16" s="50">
        <f>SUM($M$2:M16)</f>
        <v>1312.5</v>
      </c>
    </row>
    <row r="17" spans="7:14" x14ac:dyDescent="0.25">
      <c r="G17" s="49">
        <f t="shared" si="0"/>
        <v>1.3333333333333333</v>
      </c>
      <c r="H17" s="49">
        <v>15</v>
      </c>
      <c r="I17" s="50">
        <f>I16+APP!$H$21+J17</f>
        <v>21572.330615462313</v>
      </c>
      <c r="J17" s="50">
        <f t="shared" si="2"/>
        <v>201.21119421249816</v>
      </c>
      <c r="L17" s="50">
        <f>L16+APP!$H$21</f>
        <v>20000</v>
      </c>
      <c r="M17" s="50">
        <f>L16*APP!$F$45</f>
        <v>187.5</v>
      </c>
      <c r="N17" s="50">
        <f>SUM($M$2:M17)</f>
        <v>1500</v>
      </c>
    </row>
    <row r="18" spans="7:14" x14ac:dyDescent="0.25">
      <c r="G18" s="49">
        <f t="shared" si="0"/>
        <v>1.4166666666666667</v>
      </c>
      <c r="H18" s="49">
        <v>16</v>
      </c>
      <c r="I18" s="50">
        <f>I17+APP!$H$21+J18</f>
        <v>23038.053921616938</v>
      </c>
      <c r="J18" s="50">
        <f t="shared" si="2"/>
        <v>215.72330615462315</v>
      </c>
      <c r="L18" s="50">
        <f>L17+APP!$H$21</f>
        <v>21250</v>
      </c>
      <c r="M18" s="50">
        <f>L17*APP!$F$45</f>
        <v>200</v>
      </c>
      <c r="N18" s="50">
        <f>SUM($M$2:M18)</f>
        <v>1700</v>
      </c>
    </row>
    <row r="19" spans="7:14" x14ac:dyDescent="0.25">
      <c r="G19" s="49">
        <f t="shared" si="0"/>
        <v>1.5</v>
      </c>
      <c r="H19" s="49">
        <v>17</v>
      </c>
      <c r="I19" s="50">
        <f>I18+APP!$H$21+J19</f>
        <v>24518.434460833108</v>
      </c>
      <c r="J19" s="50">
        <f t="shared" si="2"/>
        <v>230.38053921616938</v>
      </c>
      <c r="L19" s="50">
        <f>L18+APP!$H$21</f>
        <v>22500</v>
      </c>
      <c r="M19" s="50">
        <f>L18*APP!$F$45</f>
        <v>212.5</v>
      </c>
      <c r="N19" s="50">
        <f>SUM($M$2:M19)</f>
        <v>1912.5</v>
      </c>
    </row>
    <row r="20" spans="7:14" x14ac:dyDescent="0.25">
      <c r="G20" s="49">
        <f t="shared" si="0"/>
        <v>1.5833333333333333</v>
      </c>
      <c r="H20" s="49">
        <v>18</v>
      </c>
      <c r="I20" s="50">
        <f>I19+APP!$H$21+J20</f>
        <v>26013.618805441438</v>
      </c>
      <c r="J20" s="50">
        <f t="shared" si="2"/>
        <v>245.18434460833109</v>
      </c>
      <c r="L20" s="50">
        <f>L19+APP!$H$21</f>
        <v>23750</v>
      </c>
      <c r="M20" s="50">
        <f>L19*APP!$F$45</f>
        <v>225</v>
      </c>
      <c r="N20" s="50">
        <f>SUM($M$2:M20)</f>
        <v>2137.5</v>
      </c>
    </row>
    <row r="21" spans="7:14" x14ac:dyDescent="0.25">
      <c r="G21" s="49">
        <f t="shared" si="0"/>
        <v>1.6666666666666667</v>
      </c>
      <c r="H21" s="49">
        <v>19</v>
      </c>
      <c r="I21" s="50">
        <f>I20+APP!$H$21+J21</f>
        <v>27523.754993495852</v>
      </c>
      <c r="J21" s="50">
        <f t="shared" si="2"/>
        <v>260.13618805441439</v>
      </c>
      <c r="L21" s="50">
        <f>L20+APP!$H$21</f>
        <v>25000</v>
      </c>
      <c r="M21" s="50">
        <f>L20*APP!$F$45</f>
        <v>237.5</v>
      </c>
      <c r="N21" s="50">
        <f>SUM($M$2:M21)</f>
        <v>2375</v>
      </c>
    </row>
    <row r="22" spans="7:14" x14ac:dyDescent="0.25">
      <c r="G22" s="49">
        <f t="shared" si="0"/>
        <v>1.75</v>
      </c>
      <c r="H22" s="49">
        <v>20</v>
      </c>
      <c r="I22" s="50">
        <f>I21+APP!$H$21+J22</f>
        <v>29048.99254343081</v>
      </c>
      <c r="J22" s="50">
        <f t="shared" si="2"/>
        <v>275.23754993495851</v>
      </c>
      <c r="L22" s="50">
        <f>L21+APP!$H$21</f>
        <v>26250</v>
      </c>
      <c r="M22" s="50">
        <f>L21*APP!$F$45</f>
        <v>250</v>
      </c>
      <c r="N22" s="50">
        <f>SUM($M$2:M22)</f>
        <v>2625</v>
      </c>
    </row>
    <row r="23" spans="7:14" x14ac:dyDescent="0.25">
      <c r="G23" s="49">
        <f t="shared" si="0"/>
        <v>1.8333333333333333</v>
      </c>
      <c r="H23" s="49">
        <v>21</v>
      </c>
      <c r="I23" s="50">
        <f>I22+APP!$H$21+J23</f>
        <v>30589.482468865117</v>
      </c>
      <c r="J23" s="50">
        <f t="shared" si="2"/>
        <v>290.48992543430808</v>
      </c>
      <c r="L23" s="50">
        <f>L22+APP!$H$21</f>
        <v>27500</v>
      </c>
      <c r="M23" s="50">
        <f>L22*APP!$F$45</f>
        <v>262.5</v>
      </c>
      <c r="N23" s="50">
        <f>SUM($M$2:M23)</f>
        <v>2887.5</v>
      </c>
    </row>
    <row r="24" spans="7:14" x14ac:dyDescent="0.25">
      <c r="G24" s="49">
        <f t="shared" si="0"/>
        <v>1.9166666666666667</v>
      </c>
      <c r="H24" s="49">
        <v>22</v>
      </c>
      <c r="I24" s="50">
        <f>I23+APP!$H$21+J24</f>
        <v>32145.377293553767</v>
      </c>
      <c r="J24" s="50">
        <f t="shared" si="2"/>
        <v>305.89482468865117</v>
      </c>
      <c r="L24" s="50">
        <f>L23+APP!$H$21</f>
        <v>28750</v>
      </c>
      <c r="M24" s="50">
        <f>L23*APP!$F$45</f>
        <v>275</v>
      </c>
      <c r="N24" s="50">
        <f>SUM($M$2:M24)</f>
        <v>3162.5</v>
      </c>
    </row>
    <row r="25" spans="7:14" x14ac:dyDescent="0.25">
      <c r="G25" s="49">
        <f t="shared" si="0"/>
        <v>2</v>
      </c>
      <c r="H25" s="49">
        <v>23</v>
      </c>
      <c r="I25" s="50">
        <f>I24+APP!$H$21+J25</f>
        <v>33716.831066489307</v>
      </c>
      <c r="J25" s="50">
        <f t="shared" si="2"/>
        <v>321.4537729355377</v>
      </c>
      <c r="L25" s="50">
        <f>L24+APP!$H$21</f>
        <v>30000</v>
      </c>
      <c r="M25" s="50">
        <f>L24*APP!$F$45</f>
        <v>287.5</v>
      </c>
      <c r="N25" s="50">
        <f>SUM($M$2:M25)</f>
        <v>3450</v>
      </c>
    </row>
    <row r="26" spans="7:14" x14ac:dyDescent="0.25">
      <c r="G26" s="49">
        <f t="shared" si="0"/>
        <v>2.0833333333333335</v>
      </c>
      <c r="H26" s="49">
        <v>24</v>
      </c>
      <c r="I26" s="50">
        <f>I25+APP!$H$21+J26</f>
        <v>35303.999377154199</v>
      </c>
      <c r="J26" s="50">
        <f t="shared" si="2"/>
        <v>337.16831066489306</v>
      </c>
      <c r="L26" s="50">
        <f>L25+APP!$H$21</f>
        <v>31250</v>
      </c>
      <c r="M26" s="50">
        <f>L25*APP!$F$45</f>
        <v>300</v>
      </c>
      <c r="N26" s="50">
        <f>SUM($M$2:M26)</f>
        <v>3750</v>
      </c>
    </row>
    <row r="27" spans="7:14" x14ac:dyDescent="0.25">
      <c r="G27" s="49">
        <f t="shared" si="0"/>
        <v>2.1666666666666665</v>
      </c>
      <c r="H27" s="49">
        <v>25</v>
      </c>
      <c r="I27" s="50">
        <f>I26+APP!$H$21+J27</f>
        <v>36907.039370925741</v>
      </c>
      <c r="J27" s="50">
        <f t="shared" si="2"/>
        <v>353.03999377154202</v>
      </c>
      <c r="L27" s="50">
        <f>L26+APP!$H$21</f>
        <v>32500</v>
      </c>
      <c r="M27" s="50">
        <f>L26*APP!$F$45</f>
        <v>312.5</v>
      </c>
      <c r="N27" s="50">
        <f>SUM($M$2:M27)</f>
        <v>4062.5</v>
      </c>
    </row>
    <row r="28" spans="7:14" x14ac:dyDescent="0.25">
      <c r="G28" s="49">
        <f t="shared" si="0"/>
        <v>2.25</v>
      </c>
      <c r="H28" s="49">
        <v>26</v>
      </c>
      <c r="I28" s="50">
        <f>I27+APP!$H$21+J28</f>
        <v>38526.109764634995</v>
      </c>
      <c r="J28" s="50">
        <f t="shared" si="2"/>
        <v>369.07039370925742</v>
      </c>
      <c r="L28" s="50">
        <f>L27+APP!$H$21</f>
        <v>33750</v>
      </c>
      <c r="M28" s="50">
        <f>L27*APP!$F$45</f>
        <v>325</v>
      </c>
      <c r="N28" s="50">
        <f>SUM($M$2:M28)</f>
        <v>4387.5</v>
      </c>
    </row>
    <row r="29" spans="7:14" x14ac:dyDescent="0.25">
      <c r="G29" s="49">
        <f t="shared" si="0"/>
        <v>2.3333333333333335</v>
      </c>
      <c r="H29" s="49">
        <v>27</v>
      </c>
      <c r="I29" s="50">
        <f>I28+APP!$H$21+J29</f>
        <v>40161.370862281343</v>
      </c>
      <c r="J29" s="50">
        <f t="shared" si="2"/>
        <v>385.26109764634998</v>
      </c>
      <c r="L29" s="50">
        <f>L28+APP!$H$21</f>
        <v>35000</v>
      </c>
      <c r="M29" s="50">
        <f>L28*APP!$F$45</f>
        <v>337.5</v>
      </c>
      <c r="N29" s="50">
        <f>SUM($M$2:M29)</f>
        <v>4725</v>
      </c>
    </row>
    <row r="30" spans="7:14" x14ac:dyDescent="0.25">
      <c r="G30" s="49">
        <f t="shared" si="0"/>
        <v>2.4166666666666665</v>
      </c>
      <c r="H30" s="49">
        <v>28</v>
      </c>
      <c r="I30" s="50">
        <f>I29+APP!$H$21+J30</f>
        <v>41812.984570904155</v>
      </c>
      <c r="J30" s="50">
        <f t="shared" si="2"/>
        <v>401.61370862281342</v>
      </c>
      <c r="L30" s="50">
        <f>L29+APP!$H$21</f>
        <v>36250</v>
      </c>
      <c r="M30" s="50">
        <f>L29*APP!$F$45</f>
        <v>350</v>
      </c>
      <c r="N30" s="50">
        <f>SUM($M$2:M30)</f>
        <v>5075</v>
      </c>
    </row>
    <row r="31" spans="7:14" x14ac:dyDescent="0.25">
      <c r="G31" s="49">
        <f t="shared" si="0"/>
        <v>2.5</v>
      </c>
      <c r="H31" s="49">
        <v>29</v>
      </c>
      <c r="I31" s="50">
        <f>I30+APP!$H$21+J31</f>
        <v>43481.1144166132</v>
      </c>
      <c r="J31" s="50">
        <f t="shared" si="2"/>
        <v>418.12984570904155</v>
      </c>
      <c r="L31" s="50">
        <f>L30+APP!$H$21</f>
        <v>37500</v>
      </c>
      <c r="M31" s="50">
        <f>L30*APP!$F$45</f>
        <v>362.5</v>
      </c>
      <c r="N31" s="50">
        <f>SUM($M$2:M31)</f>
        <v>5437.5</v>
      </c>
    </row>
    <row r="32" spans="7:14" x14ac:dyDescent="0.25">
      <c r="G32" s="49">
        <f t="shared" si="0"/>
        <v>2.5833333333333335</v>
      </c>
      <c r="H32" s="49">
        <v>30</v>
      </c>
      <c r="I32" s="50">
        <f>I31+APP!$H$21+J32</f>
        <v>45165.925560779331</v>
      </c>
      <c r="J32" s="50">
        <f t="shared" si="2"/>
        <v>434.81114416613201</v>
      </c>
      <c r="L32" s="50">
        <f>L31+APP!$H$21</f>
        <v>38750</v>
      </c>
      <c r="M32" s="50">
        <f>L31*APP!$F$45</f>
        <v>375</v>
      </c>
      <c r="N32" s="50">
        <f>SUM($M$2:M32)</f>
        <v>5812.5</v>
      </c>
    </row>
    <row r="33" spans="7:14" x14ac:dyDescent="0.25">
      <c r="G33" s="49">
        <f t="shared" si="0"/>
        <v>2.6666666666666665</v>
      </c>
      <c r="H33" s="49">
        <v>31</v>
      </c>
      <c r="I33" s="50">
        <f>I32+APP!$H$21+J33</f>
        <v>46867.584816387127</v>
      </c>
      <c r="J33" s="50">
        <f t="shared" si="2"/>
        <v>451.65925560779334</v>
      </c>
      <c r="L33" s="50">
        <f>L32+APP!$H$21</f>
        <v>40000</v>
      </c>
      <c r="M33" s="50">
        <f>L32*APP!$F$45</f>
        <v>387.5</v>
      </c>
      <c r="N33" s="50">
        <f>SUM($M$2:M33)</f>
        <v>6200</v>
      </c>
    </row>
    <row r="34" spans="7:14" x14ac:dyDescent="0.25">
      <c r="G34" s="49">
        <f t="shared" si="0"/>
        <v>2.75</v>
      </c>
      <c r="H34" s="49">
        <v>32</v>
      </c>
      <c r="I34" s="50">
        <f>I33+APP!$H$21+J34</f>
        <v>48586.260664550995</v>
      </c>
      <c r="J34" s="50">
        <f t="shared" si="2"/>
        <v>468.67584816387125</v>
      </c>
      <c r="L34" s="50">
        <f>L33+APP!$H$21</f>
        <v>41250</v>
      </c>
      <c r="M34" s="50">
        <f>L33*APP!$F$45</f>
        <v>400</v>
      </c>
      <c r="N34" s="50">
        <f>SUM($M$2:M34)</f>
        <v>6600</v>
      </c>
    </row>
    <row r="35" spans="7:14" x14ac:dyDescent="0.25">
      <c r="G35" s="49">
        <f t="shared" si="0"/>
        <v>2.8333333333333335</v>
      </c>
      <c r="H35" s="49">
        <v>33</v>
      </c>
      <c r="I35" s="50">
        <f>I34+APP!$H$21+J35</f>
        <v>50322.123271196506</v>
      </c>
      <c r="J35" s="50">
        <f t="shared" si="2"/>
        <v>485.86260664550997</v>
      </c>
      <c r="L35" s="50">
        <f>L34+APP!$H$21</f>
        <v>42500</v>
      </c>
      <c r="M35" s="50">
        <f>L34*APP!$F$45</f>
        <v>412.5</v>
      </c>
      <c r="N35" s="50">
        <f>SUM($M$2:M35)</f>
        <v>7012.5</v>
      </c>
    </row>
    <row r="36" spans="7:14" x14ac:dyDescent="0.25">
      <c r="G36" s="49">
        <f t="shared" si="0"/>
        <v>2.9166666666666665</v>
      </c>
      <c r="H36" s="49">
        <v>34</v>
      </c>
      <c r="I36" s="50">
        <f>I35+APP!$H$21+J36</f>
        <v>52075.344503908469</v>
      </c>
      <c r="J36" s="50">
        <f t="shared" si="2"/>
        <v>503.22123271196506</v>
      </c>
      <c r="L36" s="50">
        <f>L35+APP!$H$21</f>
        <v>43750</v>
      </c>
      <c r="M36" s="50">
        <f>L35*APP!$F$45</f>
        <v>425</v>
      </c>
      <c r="N36" s="50">
        <f>SUM($M$2:M36)</f>
        <v>7437.5</v>
      </c>
    </row>
    <row r="37" spans="7:14" x14ac:dyDescent="0.25">
      <c r="G37" s="49">
        <f t="shared" si="0"/>
        <v>3</v>
      </c>
      <c r="H37" s="49">
        <v>35</v>
      </c>
      <c r="I37" s="50">
        <f>I36+APP!$H$21+J37</f>
        <v>53846.09794894755</v>
      </c>
      <c r="J37" s="50">
        <f t="shared" si="2"/>
        <v>520.75344503908468</v>
      </c>
      <c r="L37" s="50">
        <f>L36+APP!$H$21</f>
        <v>45000</v>
      </c>
      <c r="M37" s="50">
        <f>L36*APP!$F$45</f>
        <v>437.5</v>
      </c>
      <c r="N37" s="50">
        <f>SUM($M$2:M37)</f>
        <v>7875</v>
      </c>
    </row>
    <row r="38" spans="7:14" x14ac:dyDescent="0.25">
      <c r="G38" s="49">
        <f t="shared" si="0"/>
        <v>3.0833333333333335</v>
      </c>
      <c r="H38" s="49">
        <v>36</v>
      </c>
      <c r="I38" s="50">
        <f>I37+APP!$H$21+J38</f>
        <v>55634.558928437029</v>
      </c>
      <c r="J38" s="50">
        <f t="shared" si="2"/>
        <v>538.46097948947556</v>
      </c>
      <c r="L38" s="50">
        <f>L37+APP!$H$21</f>
        <v>46250</v>
      </c>
      <c r="M38" s="50">
        <f>L37*APP!$F$45</f>
        <v>450</v>
      </c>
      <c r="N38" s="50">
        <f>SUM($M$2:M38)</f>
        <v>8325</v>
      </c>
    </row>
    <row r="39" spans="7:14" x14ac:dyDescent="0.25">
      <c r="G39" s="49">
        <f t="shared" si="0"/>
        <v>3.1666666666666665</v>
      </c>
      <c r="H39" s="49">
        <v>37</v>
      </c>
      <c r="I39" s="50">
        <f>I38+APP!$H$21+J39</f>
        <v>57440.904517721399</v>
      </c>
      <c r="J39" s="50">
        <f t="shared" si="2"/>
        <v>556.34558928437025</v>
      </c>
      <c r="L39" s="50">
        <f>L38+APP!$H$21</f>
        <v>47500</v>
      </c>
      <c r="M39" s="50">
        <f>L38*APP!$F$45</f>
        <v>462.5</v>
      </c>
      <c r="N39" s="50">
        <f>SUM($M$2:M39)</f>
        <v>8787.5</v>
      </c>
    </row>
    <row r="40" spans="7:14" x14ac:dyDescent="0.25">
      <c r="G40" s="49">
        <f t="shared" si="0"/>
        <v>3.25</v>
      </c>
      <c r="H40" s="49">
        <v>38</v>
      </c>
      <c r="I40" s="50">
        <f>I39+APP!$H$21+J40</f>
        <v>59265.313562898613</v>
      </c>
      <c r="J40" s="50">
        <f t="shared" si="2"/>
        <v>574.40904517721401</v>
      </c>
      <c r="L40" s="50">
        <f>L39+APP!$H$21</f>
        <v>48750</v>
      </c>
      <c r="M40" s="50">
        <f>L39*APP!$F$45</f>
        <v>475</v>
      </c>
      <c r="N40" s="50">
        <f>SUM($M$2:M40)</f>
        <v>9262.5</v>
      </c>
    </row>
    <row r="41" spans="7:14" x14ac:dyDescent="0.25">
      <c r="G41" s="49">
        <f t="shared" si="0"/>
        <v>3.3333333333333335</v>
      </c>
      <c r="H41" s="49">
        <v>39</v>
      </c>
      <c r="I41" s="50">
        <f>I40+APP!$H$21+J41</f>
        <v>61107.966698527598</v>
      </c>
      <c r="J41" s="50">
        <f t="shared" si="2"/>
        <v>592.65313562898609</v>
      </c>
      <c r="L41" s="50">
        <f>L40+APP!$H$21</f>
        <v>50000</v>
      </c>
      <c r="M41" s="50">
        <f>L40*APP!$F$45</f>
        <v>487.5</v>
      </c>
      <c r="N41" s="50">
        <f>SUM($M$2:M41)</f>
        <v>9750</v>
      </c>
    </row>
    <row r="42" spans="7:14" x14ac:dyDescent="0.25">
      <c r="G42" s="49">
        <f t="shared" si="0"/>
        <v>3.4166666666666665</v>
      </c>
      <c r="H42" s="49">
        <v>40</v>
      </c>
      <c r="I42" s="50">
        <f>I41+APP!$H$21+J42</f>
        <v>62969.046365512877</v>
      </c>
      <c r="J42" s="50">
        <f t="shared" si="2"/>
        <v>611.07966698527605</v>
      </c>
      <c r="L42" s="50">
        <f>L41+APP!$H$21</f>
        <v>51250</v>
      </c>
      <c r="M42" s="50">
        <f>L41*APP!$F$45</f>
        <v>500</v>
      </c>
      <c r="N42" s="50">
        <f>SUM($M$2:M42)</f>
        <v>10250</v>
      </c>
    </row>
    <row r="43" spans="7:14" x14ac:dyDescent="0.25">
      <c r="G43" s="49">
        <f t="shared" si="0"/>
        <v>3.5</v>
      </c>
      <c r="H43" s="49">
        <v>41</v>
      </c>
      <c r="I43" s="50">
        <f>I42+APP!$H$21+J43</f>
        <v>64848.736829168003</v>
      </c>
      <c r="J43" s="50">
        <f t="shared" si="2"/>
        <v>629.69046365512884</v>
      </c>
      <c r="L43" s="50">
        <f>L42+APP!$H$21</f>
        <v>52500</v>
      </c>
      <c r="M43" s="50">
        <f>L42*APP!$F$45</f>
        <v>512.5</v>
      </c>
      <c r="N43" s="50">
        <f>SUM($M$2:M43)</f>
        <v>10762.5</v>
      </c>
    </row>
    <row r="44" spans="7:14" x14ac:dyDescent="0.25">
      <c r="G44" s="49">
        <f t="shared" si="0"/>
        <v>3.5833333333333335</v>
      </c>
      <c r="H44" s="49">
        <v>42</v>
      </c>
      <c r="I44" s="50">
        <f>I43+APP!$H$21+J44</f>
        <v>66747.224197459684</v>
      </c>
      <c r="J44" s="50">
        <f t="shared" si="2"/>
        <v>648.48736829168001</v>
      </c>
      <c r="L44" s="50">
        <f>L43+APP!$H$21</f>
        <v>53750</v>
      </c>
      <c r="M44" s="50">
        <f>L43*APP!$F$45</f>
        <v>525</v>
      </c>
      <c r="N44" s="50">
        <f>SUM($M$2:M44)</f>
        <v>11287.5</v>
      </c>
    </row>
    <row r="45" spans="7:14" x14ac:dyDescent="0.25">
      <c r="G45" s="49">
        <f t="shared" si="0"/>
        <v>3.6666666666666665</v>
      </c>
      <c r="H45" s="49">
        <v>43</v>
      </c>
      <c r="I45" s="50">
        <f>I44+APP!$H$21+J45</f>
        <v>68664.696439434279</v>
      </c>
      <c r="J45" s="50">
        <f t="shared" si="2"/>
        <v>667.47224197459684</v>
      </c>
      <c r="L45" s="50">
        <f>L44+APP!$H$21</f>
        <v>55000</v>
      </c>
      <c r="M45" s="50">
        <f>L44*APP!$F$45</f>
        <v>537.5</v>
      </c>
      <c r="N45" s="50">
        <f>SUM($M$2:M45)</f>
        <v>11825</v>
      </c>
    </row>
    <row r="46" spans="7:14" x14ac:dyDescent="0.25">
      <c r="G46" s="49">
        <f t="shared" si="0"/>
        <v>3.75</v>
      </c>
      <c r="H46" s="49">
        <v>44</v>
      </c>
      <c r="I46" s="50">
        <f>I45+APP!$H$21+J46</f>
        <v>70601.343403828621</v>
      </c>
      <c r="J46" s="50">
        <f t="shared" si="2"/>
        <v>686.64696439434283</v>
      </c>
      <c r="L46" s="50">
        <f>L45+APP!$H$21</f>
        <v>56250</v>
      </c>
      <c r="M46" s="50">
        <f>L45*APP!$F$45</f>
        <v>550</v>
      </c>
      <c r="N46" s="50">
        <f>SUM($M$2:M46)</f>
        <v>12375</v>
      </c>
    </row>
    <row r="47" spans="7:14" x14ac:dyDescent="0.25">
      <c r="G47" s="49">
        <f t="shared" si="0"/>
        <v>3.8333333333333335</v>
      </c>
      <c r="H47" s="49">
        <v>45</v>
      </c>
      <c r="I47" s="50">
        <f>I46+APP!$H$21+J47</f>
        <v>72557.356837866901</v>
      </c>
      <c r="J47" s="50">
        <f t="shared" si="2"/>
        <v>706.01343403828628</v>
      </c>
      <c r="L47" s="50">
        <f>L46+APP!$H$21</f>
        <v>57500</v>
      </c>
      <c r="M47" s="50">
        <f>L46*APP!$F$45</f>
        <v>562.5</v>
      </c>
      <c r="N47" s="50">
        <f>SUM($M$2:M47)</f>
        <v>12937.5</v>
      </c>
    </row>
    <row r="48" spans="7:14" x14ac:dyDescent="0.25">
      <c r="G48" s="49">
        <f t="shared" si="0"/>
        <v>3.9166666666666665</v>
      </c>
      <c r="H48" s="49">
        <v>46</v>
      </c>
      <c r="I48" s="50">
        <f>I47+APP!$H$21+J48</f>
        <v>74532.930406245563</v>
      </c>
      <c r="J48" s="50">
        <f t="shared" si="2"/>
        <v>725.57356837866905</v>
      </c>
      <c r="L48" s="50">
        <f>L47+APP!$H$21</f>
        <v>58750</v>
      </c>
      <c r="M48" s="50">
        <f>L47*APP!$F$45</f>
        <v>575</v>
      </c>
      <c r="N48" s="50">
        <f>SUM($M$2:M48)</f>
        <v>13512.5</v>
      </c>
    </row>
    <row r="49" spans="7:14" x14ac:dyDescent="0.25">
      <c r="G49" s="49">
        <f t="shared" si="0"/>
        <v>4</v>
      </c>
      <c r="H49" s="49">
        <v>47</v>
      </c>
      <c r="I49" s="50">
        <f>I48+APP!$H$21+J49</f>
        <v>76528.259710308019</v>
      </c>
      <c r="J49" s="50">
        <f t="shared" si="2"/>
        <v>745.32930406245566</v>
      </c>
      <c r="L49" s="50">
        <f>L48+APP!$H$21</f>
        <v>60000</v>
      </c>
      <c r="M49" s="50">
        <f>L48*APP!$F$45</f>
        <v>587.5</v>
      </c>
      <c r="N49" s="50">
        <f>SUM($M$2:M49)</f>
        <v>14100</v>
      </c>
    </row>
    <row r="50" spans="7:14" x14ac:dyDescent="0.25">
      <c r="G50" s="49">
        <f t="shared" si="0"/>
        <v>4.083333333333333</v>
      </c>
      <c r="H50" s="49">
        <v>48</v>
      </c>
      <c r="I50" s="50">
        <f>I49+APP!$H$21+J50</f>
        <v>78543.542307411102</v>
      </c>
      <c r="J50" s="50">
        <f t="shared" si="2"/>
        <v>765.28259710308021</v>
      </c>
      <c r="L50" s="50">
        <f>L49+APP!$H$21</f>
        <v>61250</v>
      </c>
      <c r="M50" s="50">
        <f>L49*APP!$F$45</f>
        <v>600</v>
      </c>
      <c r="N50" s="50">
        <f>SUM($M$2:M50)</f>
        <v>14700</v>
      </c>
    </row>
    <row r="51" spans="7:14" x14ac:dyDescent="0.25">
      <c r="G51" s="49">
        <f t="shared" si="0"/>
        <v>4.166666666666667</v>
      </c>
      <c r="H51" s="49">
        <v>49</v>
      </c>
      <c r="I51" s="50">
        <f>I50+APP!$H$21+J51</f>
        <v>80578.977730485218</v>
      </c>
      <c r="J51" s="50">
        <f t="shared" si="2"/>
        <v>785.43542307411099</v>
      </c>
      <c r="L51" s="50">
        <f>L50+APP!$H$21</f>
        <v>62500</v>
      </c>
      <c r="M51" s="50">
        <f>L50*APP!$F$45</f>
        <v>612.5</v>
      </c>
      <c r="N51" s="50">
        <f>SUM($M$2:M51)</f>
        <v>15312.5</v>
      </c>
    </row>
    <row r="52" spans="7:14" x14ac:dyDescent="0.25">
      <c r="G52" s="49">
        <f t="shared" si="0"/>
        <v>4.25</v>
      </c>
      <c r="H52" s="49">
        <v>50</v>
      </c>
      <c r="I52" s="50">
        <f>I51+APP!$H$21+J52</f>
        <v>82634.767507790064</v>
      </c>
      <c r="J52" s="50">
        <f t="shared" si="2"/>
        <v>805.78977730485224</v>
      </c>
      <c r="L52" s="50">
        <f>L51+APP!$H$21</f>
        <v>63750</v>
      </c>
      <c r="M52" s="50">
        <f>L51*APP!$F$45</f>
        <v>625</v>
      </c>
      <c r="N52" s="50">
        <f>SUM($M$2:M52)</f>
        <v>15937.5</v>
      </c>
    </row>
    <row r="53" spans="7:14" x14ac:dyDescent="0.25">
      <c r="G53" s="49">
        <f t="shared" si="0"/>
        <v>4.333333333333333</v>
      </c>
      <c r="H53" s="49">
        <v>51</v>
      </c>
      <c r="I53" s="50">
        <f>I52+APP!$H$21+J53</f>
        <v>84711.115182867958</v>
      </c>
      <c r="J53" s="50">
        <f t="shared" si="2"/>
        <v>826.3476750779007</v>
      </c>
      <c r="L53" s="50">
        <f>L52+APP!$H$21</f>
        <v>65000</v>
      </c>
      <c r="M53" s="50">
        <f>L52*APP!$F$45</f>
        <v>637.5</v>
      </c>
      <c r="N53" s="50">
        <f>SUM($M$2:M53)</f>
        <v>16575</v>
      </c>
    </row>
    <row r="54" spans="7:14" x14ac:dyDescent="0.25">
      <c r="G54" s="49">
        <f t="shared" si="0"/>
        <v>4.416666666666667</v>
      </c>
      <c r="H54" s="49">
        <v>52</v>
      </c>
      <c r="I54" s="50">
        <f>I53+APP!$H$21+J54</f>
        <v>86808.226334696636</v>
      </c>
      <c r="J54" s="50">
        <f t="shared" si="2"/>
        <v>847.11115182867957</v>
      </c>
      <c r="L54" s="50">
        <f>L53+APP!$H$21</f>
        <v>66250</v>
      </c>
      <c r="M54" s="50">
        <f>L53*APP!$F$45</f>
        <v>650</v>
      </c>
      <c r="N54" s="50">
        <f>SUM($M$2:M54)</f>
        <v>17225</v>
      </c>
    </row>
    <row r="55" spans="7:14" x14ac:dyDescent="0.25">
      <c r="G55" s="49">
        <f t="shared" si="0"/>
        <v>4.5</v>
      </c>
      <c r="H55" s="49">
        <v>53</v>
      </c>
      <c r="I55" s="50">
        <f>I54+APP!$H$21+J55</f>
        <v>88926.308598043601</v>
      </c>
      <c r="J55" s="50">
        <f t="shared" si="2"/>
        <v>868.08226334696633</v>
      </c>
      <c r="L55" s="50">
        <f>L54+APP!$H$21</f>
        <v>67500</v>
      </c>
      <c r="M55" s="50">
        <f>L54*APP!$F$45</f>
        <v>662.5</v>
      </c>
      <c r="N55" s="50">
        <f>SUM($M$2:M55)</f>
        <v>17887.5</v>
      </c>
    </row>
    <row r="56" spans="7:14" x14ac:dyDescent="0.25">
      <c r="G56" s="49">
        <f t="shared" si="0"/>
        <v>4.583333333333333</v>
      </c>
      <c r="H56" s="49">
        <v>54</v>
      </c>
      <c r="I56" s="50">
        <f>I55+APP!$H$21+J56</f>
        <v>91065.571684024035</v>
      </c>
      <c r="J56" s="50">
        <f t="shared" si="2"/>
        <v>889.26308598043602</v>
      </c>
      <c r="L56" s="50">
        <f>L55+APP!$H$21</f>
        <v>68750</v>
      </c>
      <c r="M56" s="50">
        <f>L55*APP!$F$45</f>
        <v>675</v>
      </c>
      <c r="N56" s="50">
        <f>SUM($M$2:M56)</f>
        <v>18562.5</v>
      </c>
    </row>
    <row r="57" spans="7:14" x14ac:dyDescent="0.25">
      <c r="G57" s="49">
        <f t="shared" si="0"/>
        <v>4.666666666666667</v>
      </c>
      <c r="H57" s="49">
        <v>55</v>
      </c>
      <c r="I57" s="50">
        <f>I56+APP!$H$21+J57</f>
        <v>93226.227400864271</v>
      </c>
      <c r="J57" s="50">
        <f t="shared" si="2"/>
        <v>910.65571684024042</v>
      </c>
      <c r="L57" s="50">
        <f>L56+APP!$H$21</f>
        <v>70000</v>
      </c>
      <c r="M57" s="50">
        <f>L56*APP!$F$45</f>
        <v>687.5</v>
      </c>
      <c r="N57" s="50">
        <f>SUM($M$2:M57)</f>
        <v>19250</v>
      </c>
    </row>
    <row r="58" spans="7:14" x14ac:dyDescent="0.25">
      <c r="G58" s="49">
        <f t="shared" si="0"/>
        <v>4.75</v>
      </c>
      <c r="H58" s="49">
        <v>56</v>
      </c>
      <c r="I58" s="50">
        <f>I57+APP!$H$21+J58</f>
        <v>95408.489674872908</v>
      </c>
      <c r="J58" s="50">
        <f t="shared" si="2"/>
        <v>932.26227400864275</v>
      </c>
      <c r="L58" s="50">
        <f>L57+APP!$H$21</f>
        <v>71250</v>
      </c>
      <c r="M58" s="50">
        <f>L57*APP!$F$45</f>
        <v>700</v>
      </c>
      <c r="N58" s="50">
        <f>SUM($M$2:M58)</f>
        <v>19950</v>
      </c>
    </row>
    <row r="59" spans="7:14" x14ac:dyDescent="0.25">
      <c r="G59" s="49">
        <f t="shared" si="0"/>
        <v>4.833333333333333</v>
      </c>
      <c r="H59" s="49">
        <v>57</v>
      </c>
      <c r="I59" s="50">
        <f>I58+APP!$H$21+J59</f>
        <v>97612.574571621633</v>
      </c>
      <c r="J59" s="50">
        <f t="shared" si="2"/>
        <v>954.08489674872908</v>
      </c>
      <c r="L59" s="50">
        <f>L58+APP!$H$21</f>
        <v>72500</v>
      </c>
      <c r="M59" s="50">
        <f>L58*APP!$F$45</f>
        <v>712.5</v>
      </c>
      <c r="N59" s="50">
        <f>SUM($M$2:M59)</f>
        <v>20662.5</v>
      </c>
    </row>
    <row r="60" spans="7:14" x14ac:dyDescent="0.25">
      <c r="G60" s="49">
        <f t="shared" si="0"/>
        <v>4.916666666666667</v>
      </c>
      <c r="H60" s="49">
        <v>58</v>
      </c>
      <c r="I60" s="50">
        <f>I59+APP!$H$21+J60</f>
        <v>99838.700317337847</v>
      </c>
      <c r="J60" s="50">
        <f t="shared" si="2"/>
        <v>976.12574571621633</v>
      </c>
      <c r="L60" s="50">
        <f>L59+APP!$H$21</f>
        <v>73750</v>
      </c>
      <c r="M60" s="50">
        <f>L59*APP!$F$45</f>
        <v>725</v>
      </c>
      <c r="N60" s="50">
        <f>SUM($M$2:M60)</f>
        <v>21387.5</v>
      </c>
    </row>
    <row r="61" spans="7:14" x14ac:dyDescent="0.25">
      <c r="G61" s="49">
        <f t="shared" si="0"/>
        <v>5</v>
      </c>
      <c r="H61" s="49">
        <v>59</v>
      </c>
      <c r="I61" s="50">
        <f>I60+APP!$H$21+J61</f>
        <v>102087.08732051123</v>
      </c>
      <c r="J61" s="50">
        <f t="shared" si="2"/>
        <v>998.3870031733785</v>
      </c>
      <c r="L61" s="50">
        <f>L60+APP!$H$21</f>
        <v>75000</v>
      </c>
      <c r="M61" s="50">
        <f>L60*APP!$F$45</f>
        <v>737.5</v>
      </c>
      <c r="N61" s="50">
        <f>SUM($M$2:M61)</f>
        <v>22125</v>
      </c>
    </row>
    <row r="62" spans="7:14" x14ac:dyDescent="0.25">
      <c r="G62" s="49">
        <f t="shared" si="0"/>
        <v>5.083333333333333</v>
      </c>
      <c r="H62" s="49">
        <v>60</v>
      </c>
      <c r="I62" s="50">
        <f>I61+APP!$H$21+J62</f>
        <v>104357.95819371635</v>
      </c>
      <c r="J62" s="50">
        <f t="shared" si="2"/>
        <v>1020.8708732051123</v>
      </c>
      <c r="L62" s="50">
        <f>L61+APP!$H$21</f>
        <v>76250</v>
      </c>
      <c r="M62" s="50">
        <f>L61*APP!$F$45</f>
        <v>750</v>
      </c>
      <c r="N62" s="50">
        <f>SUM($M$2:M62)</f>
        <v>22875</v>
      </c>
    </row>
    <row r="63" spans="7:14" x14ac:dyDescent="0.25">
      <c r="G63" s="49">
        <f t="shared" si="0"/>
        <v>5.166666666666667</v>
      </c>
      <c r="H63" s="49">
        <v>61</v>
      </c>
      <c r="I63" s="50">
        <f>I62+APP!$H$21+J63</f>
        <v>106651.53777565352</v>
      </c>
      <c r="J63" s="50">
        <f t="shared" si="2"/>
        <v>1043.5795819371635</v>
      </c>
      <c r="L63" s="50">
        <f>L62+APP!$H$21</f>
        <v>77500</v>
      </c>
      <c r="M63" s="50">
        <f>L62*APP!$F$45</f>
        <v>762.5</v>
      </c>
      <c r="N63" s="50">
        <f>SUM($M$2:M63)</f>
        <v>23637.5</v>
      </c>
    </row>
    <row r="64" spans="7:14" x14ac:dyDescent="0.25">
      <c r="G64" s="49">
        <f t="shared" si="0"/>
        <v>5.25</v>
      </c>
      <c r="H64" s="49">
        <v>62</v>
      </c>
      <c r="I64" s="50">
        <f>I63+APP!$H$21+J64</f>
        <v>108968.05315341004</v>
      </c>
      <c r="J64" s="50">
        <f t="shared" si="2"/>
        <v>1066.5153777565351</v>
      </c>
      <c r="L64" s="50">
        <f>L63+APP!$H$21</f>
        <v>78750</v>
      </c>
      <c r="M64" s="50">
        <f>L63*APP!$F$45</f>
        <v>775</v>
      </c>
      <c r="N64" s="50">
        <f>SUM($M$2:M64)</f>
        <v>24412.5</v>
      </c>
    </row>
    <row r="65" spans="7:14" x14ac:dyDescent="0.25">
      <c r="G65" s="49">
        <f t="shared" si="0"/>
        <v>5.333333333333333</v>
      </c>
      <c r="H65" s="49">
        <v>63</v>
      </c>
      <c r="I65" s="50">
        <f>I64+APP!$H$21+J65</f>
        <v>111307.73368494415</v>
      </c>
      <c r="J65" s="50">
        <f t="shared" si="2"/>
        <v>1089.6805315341005</v>
      </c>
      <c r="L65" s="50">
        <f>L64+APP!$H$21</f>
        <v>80000</v>
      </c>
      <c r="M65" s="50">
        <f>L64*APP!$F$45</f>
        <v>787.5</v>
      </c>
      <c r="N65" s="50">
        <f>SUM($M$2:M65)</f>
        <v>25200</v>
      </c>
    </row>
    <row r="66" spans="7:14" x14ac:dyDescent="0.25">
      <c r="G66" s="49">
        <f t="shared" si="0"/>
        <v>5.416666666666667</v>
      </c>
      <c r="H66" s="49">
        <v>64</v>
      </c>
      <c r="I66" s="50">
        <f>I65+APP!$H$21+J66</f>
        <v>113670.81102179359</v>
      </c>
      <c r="J66" s="50">
        <f t="shared" si="2"/>
        <v>1113.0773368494415</v>
      </c>
      <c r="L66" s="50">
        <f>L65+APP!$H$21</f>
        <v>81250</v>
      </c>
      <c r="M66" s="50">
        <f>L65*APP!$F$45</f>
        <v>800</v>
      </c>
      <c r="N66" s="50">
        <f>SUM($M$2:M66)</f>
        <v>26000</v>
      </c>
    </row>
    <row r="67" spans="7:14" x14ac:dyDescent="0.25">
      <c r="G67" s="49">
        <f t="shared" ref="G67:G130" si="3">H68/12</f>
        <v>5.5</v>
      </c>
      <c r="H67" s="49">
        <v>65</v>
      </c>
      <c r="I67" s="50">
        <f>I66+APP!$H$21+J67</f>
        <v>116057.51913201153</v>
      </c>
      <c r="J67" s="50">
        <f t="shared" si="2"/>
        <v>1136.7081102179359</v>
      </c>
      <c r="L67" s="50">
        <f>L66+APP!$H$21</f>
        <v>82500</v>
      </c>
      <c r="M67" s="50">
        <f>L66*APP!$F$45</f>
        <v>812.5</v>
      </c>
      <c r="N67" s="50">
        <f>SUM($M$2:M67)</f>
        <v>26812.5</v>
      </c>
    </row>
    <row r="68" spans="7:14" x14ac:dyDescent="0.25">
      <c r="G68" s="49">
        <f t="shared" si="3"/>
        <v>5.583333333333333</v>
      </c>
      <c r="H68" s="49">
        <v>66</v>
      </c>
      <c r="I68" s="50">
        <f>I67+APP!$H$21+J68</f>
        <v>118468.09432333164</v>
      </c>
      <c r="J68" s="50">
        <f t="shared" si="2"/>
        <v>1160.5751913201152</v>
      </c>
      <c r="L68" s="50">
        <f>L67+APP!$H$21</f>
        <v>83750</v>
      </c>
      <c r="M68" s="50">
        <f>L67*APP!$F$45</f>
        <v>825</v>
      </c>
      <c r="N68" s="50">
        <f>SUM($M$2:M68)</f>
        <v>27637.5</v>
      </c>
    </row>
    <row r="69" spans="7:14" x14ac:dyDescent="0.25">
      <c r="G69" s="49">
        <f t="shared" si="3"/>
        <v>5.666666666666667</v>
      </c>
      <c r="H69" s="49">
        <v>67</v>
      </c>
      <c r="I69" s="50">
        <f>I68+APP!$H$21+J69</f>
        <v>120902.77526656495</v>
      </c>
      <c r="J69" s="50">
        <f t="shared" si="2"/>
        <v>1184.6809432333164</v>
      </c>
      <c r="L69" s="50">
        <f>L68+APP!$H$21</f>
        <v>85000</v>
      </c>
      <c r="M69" s="50">
        <f>L68*APP!$F$45</f>
        <v>837.5</v>
      </c>
      <c r="N69" s="50">
        <f>SUM($M$2:M69)</f>
        <v>28475</v>
      </c>
    </row>
    <row r="70" spans="7:14" x14ac:dyDescent="0.25">
      <c r="G70" s="49">
        <f t="shared" si="3"/>
        <v>5.75</v>
      </c>
      <c r="H70" s="49">
        <v>68</v>
      </c>
      <c r="I70" s="50">
        <f>I69+APP!$H$21+J70</f>
        <v>123361.80301923059</v>
      </c>
      <c r="J70" s="50">
        <f t="shared" si="2"/>
        <v>1209.0277526656496</v>
      </c>
      <c r="L70" s="50">
        <f>L69+APP!$H$21</f>
        <v>86250</v>
      </c>
      <c r="M70" s="50">
        <f>L69*APP!$F$45</f>
        <v>850</v>
      </c>
      <c r="N70" s="50">
        <f>SUM($M$2:M70)</f>
        <v>29325</v>
      </c>
    </row>
    <row r="71" spans="7:14" x14ac:dyDescent="0.25">
      <c r="G71" s="49">
        <f t="shared" si="3"/>
        <v>5.833333333333333</v>
      </c>
      <c r="H71" s="49">
        <v>69</v>
      </c>
      <c r="I71" s="50">
        <f>I70+APP!$H$21+J71</f>
        <v>125845.42104942289</v>
      </c>
      <c r="J71" s="50">
        <f t="shared" si="2"/>
        <v>1233.6180301923059</v>
      </c>
      <c r="L71" s="50">
        <f>L70+APP!$H$21</f>
        <v>87500</v>
      </c>
      <c r="M71" s="50">
        <f>L70*APP!$F$45</f>
        <v>862.5</v>
      </c>
      <c r="N71" s="50">
        <f>SUM($M$2:M71)</f>
        <v>30187.5</v>
      </c>
    </row>
    <row r="72" spans="7:14" x14ac:dyDescent="0.25">
      <c r="G72" s="49">
        <f t="shared" si="3"/>
        <v>5.916666666666667</v>
      </c>
      <c r="H72" s="49">
        <v>70</v>
      </c>
      <c r="I72" s="50">
        <f>I71+APP!$H$21+J72</f>
        <v>128353.87525991711</v>
      </c>
      <c r="J72" s="50">
        <f t="shared" si="2"/>
        <v>1258.4542104942288</v>
      </c>
      <c r="L72" s="50">
        <f>L71+APP!$H$21</f>
        <v>88750</v>
      </c>
      <c r="M72" s="50">
        <f>L71*APP!$F$45</f>
        <v>875</v>
      </c>
      <c r="N72" s="50">
        <f>SUM($M$2:M72)</f>
        <v>31062.5</v>
      </c>
    </row>
    <row r="73" spans="7:14" x14ac:dyDescent="0.25">
      <c r="G73" s="49">
        <f t="shared" si="3"/>
        <v>6</v>
      </c>
      <c r="H73" s="49">
        <v>71</v>
      </c>
      <c r="I73" s="50">
        <f>I72+APP!$H$21+J73</f>
        <v>130887.41401251628</v>
      </c>
      <c r="J73" s="50">
        <f t="shared" si="2"/>
        <v>1283.5387525991712</v>
      </c>
      <c r="L73" s="50">
        <f>L72+APP!$H$21</f>
        <v>90000</v>
      </c>
      <c r="M73" s="50">
        <f>L72*APP!$F$45</f>
        <v>887.5</v>
      </c>
      <c r="N73" s="50">
        <f>SUM($M$2:M73)</f>
        <v>31950</v>
      </c>
    </row>
    <row r="74" spans="7:14" x14ac:dyDescent="0.25">
      <c r="G74" s="49">
        <f t="shared" si="3"/>
        <v>6.083333333333333</v>
      </c>
      <c r="H74" s="49">
        <v>72</v>
      </c>
      <c r="I74" s="50">
        <f>I73+APP!$H$21+J74</f>
        <v>133446.28815264144</v>
      </c>
      <c r="J74" s="50">
        <f t="shared" si="2"/>
        <v>1308.8741401251627</v>
      </c>
      <c r="L74" s="50">
        <f>L73+APP!$H$21</f>
        <v>91250</v>
      </c>
      <c r="M74" s="50">
        <f>L73*APP!$F$45</f>
        <v>900</v>
      </c>
      <c r="N74" s="50">
        <f>SUM($M$2:M74)</f>
        <v>32850</v>
      </c>
    </row>
    <row r="75" spans="7:14" x14ac:dyDescent="0.25">
      <c r="G75" s="49">
        <f t="shared" si="3"/>
        <v>6.166666666666667</v>
      </c>
      <c r="H75" s="49">
        <v>73</v>
      </c>
      <c r="I75" s="50">
        <f>I74+APP!$H$21+J75</f>
        <v>136030.75103416786</v>
      </c>
      <c r="J75" s="50">
        <f t="shared" si="2"/>
        <v>1334.4628815264145</v>
      </c>
      <c r="L75" s="50">
        <f>L74+APP!$H$21</f>
        <v>92500</v>
      </c>
      <c r="M75" s="50">
        <f>L74*APP!$F$45</f>
        <v>912.5</v>
      </c>
      <c r="N75" s="50">
        <f>SUM($M$2:M75)</f>
        <v>33762.5</v>
      </c>
    </row>
    <row r="76" spans="7:14" x14ac:dyDescent="0.25">
      <c r="G76" s="49">
        <f t="shared" si="3"/>
        <v>6.25</v>
      </c>
      <c r="H76" s="49">
        <v>74</v>
      </c>
      <c r="I76" s="50">
        <f>I75+APP!$H$21+J76</f>
        <v>138641.05854450955</v>
      </c>
      <c r="J76" s="50">
        <f t="shared" si="2"/>
        <v>1360.3075103416786</v>
      </c>
      <c r="L76" s="50">
        <f>L75+APP!$H$21</f>
        <v>93750</v>
      </c>
      <c r="M76" s="50">
        <f>L75*APP!$F$45</f>
        <v>925</v>
      </c>
      <c r="N76" s="50">
        <f>SUM($M$2:M76)</f>
        <v>34687.5</v>
      </c>
    </row>
    <row r="77" spans="7:14" x14ac:dyDescent="0.25">
      <c r="G77" s="49">
        <f t="shared" si="3"/>
        <v>6.333333333333333</v>
      </c>
      <c r="H77" s="49">
        <v>75</v>
      </c>
      <c r="I77" s="50">
        <f>I76+APP!$H$21+J77</f>
        <v>141277.46912995464</v>
      </c>
      <c r="J77" s="50">
        <f t="shared" si="2"/>
        <v>1386.4105854450954</v>
      </c>
      <c r="L77" s="50">
        <f>L76+APP!$H$21</f>
        <v>95000</v>
      </c>
      <c r="M77" s="50">
        <f>L76*APP!$F$45</f>
        <v>937.5</v>
      </c>
      <c r="N77" s="50">
        <f>SUM($M$2:M77)</f>
        <v>35625</v>
      </c>
    </row>
    <row r="78" spans="7:14" x14ac:dyDescent="0.25">
      <c r="G78" s="49">
        <f t="shared" si="3"/>
        <v>6.416666666666667</v>
      </c>
      <c r="H78" s="49">
        <v>76</v>
      </c>
      <c r="I78" s="50">
        <f>I77+APP!$H$21+J78</f>
        <v>143940.24382125417</v>
      </c>
      <c r="J78" s="50">
        <f t="shared" si="2"/>
        <v>1412.7746912995465</v>
      </c>
      <c r="L78" s="50">
        <f>L77+APP!$H$21</f>
        <v>96250</v>
      </c>
      <c r="M78" s="50">
        <f>L77*APP!$F$45</f>
        <v>950</v>
      </c>
      <c r="N78" s="50">
        <f>SUM($M$2:M78)</f>
        <v>36575</v>
      </c>
    </row>
    <row r="79" spans="7:14" x14ac:dyDescent="0.25">
      <c r="G79" s="49">
        <f t="shared" si="3"/>
        <v>6.5</v>
      </c>
      <c r="H79" s="49">
        <v>77</v>
      </c>
      <c r="I79" s="50">
        <f>I78+APP!$H$21+J79</f>
        <v>146629.64625946671</v>
      </c>
      <c r="J79" s="50">
        <f t="shared" si="2"/>
        <v>1439.4024382125417</v>
      </c>
      <c r="L79" s="50">
        <f>L78+APP!$H$21</f>
        <v>97500</v>
      </c>
      <c r="M79" s="50">
        <f>L78*APP!$F$45</f>
        <v>962.5</v>
      </c>
      <c r="N79" s="50">
        <f>SUM($M$2:M79)</f>
        <v>37537.5</v>
      </c>
    </row>
    <row r="80" spans="7:14" x14ac:dyDescent="0.25">
      <c r="G80" s="49">
        <f t="shared" si="3"/>
        <v>6.583333333333333</v>
      </c>
      <c r="H80" s="49">
        <v>78</v>
      </c>
      <c r="I80" s="50">
        <f>I79+APP!$H$21+J80</f>
        <v>149345.94272206139</v>
      </c>
      <c r="J80" s="50">
        <f t="shared" ref="J80:J143" si="4">I79*1%</f>
        <v>1466.2964625946672</v>
      </c>
      <c r="L80" s="50">
        <f>L79+APP!$H$21</f>
        <v>98750</v>
      </c>
      <c r="M80" s="50">
        <f>L79*APP!$F$45</f>
        <v>975</v>
      </c>
      <c r="N80" s="50">
        <f>SUM($M$2:M80)</f>
        <v>38512.5</v>
      </c>
    </row>
    <row r="81" spans="7:14" x14ac:dyDescent="0.25">
      <c r="G81" s="49">
        <f t="shared" si="3"/>
        <v>6.666666666666667</v>
      </c>
      <c r="H81" s="49">
        <v>79</v>
      </c>
      <c r="I81" s="50">
        <f>I80+APP!$H$21+J81</f>
        <v>152089.40214928199</v>
      </c>
      <c r="J81" s="50">
        <f t="shared" si="4"/>
        <v>1493.4594272206139</v>
      </c>
      <c r="L81" s="50">
        <f>L80+APP!$H$21</f>
        <v>100000</v>
      </c>
      <c r="M81" s="50">
        <f>L80*APP!$F$45</f>
        <v>987.5</v>
      </c>
      <c r="N81" s="50">
        <f>SUM($M$2:M81)</f>
        <v>39500</v>
      </c>
    </row>
    <row r="82" spans="7:14" x14ac:dyDescent="0.25">
      <c r="G82" s="49">
        <f t="shared" si="3"/>
        <v>6.75</v>
      </c>
      <c r="H82" s="49">
        <v>80</v>
      </c>
      <c r="I82" s="50">
        <f>I81+APP!$H$21+J82</f>
        <v>154860.29617077482</v>
      </c>
      <c r="J82" s="50">
        <f t="shared" si="4"/>
        <v>1520.89402149282</v>
      </c>
      <c r="L82" s="50">
        <f>L81+APP!$H$21</f>
        <v>101250</v>
      </c>
      <c r="M82" s="50">
        <f>L81*APP!$F$45</f>
        <v>1000</v>
      </c>
      <c r="N82" s="50">
        <f>SUM($M$2:M82)</f>
        <v>40500</v>
      </c>
    </row>
    <row r="83" spans="7:14" x14ac:dyDescent="0.25">
      <c r="G83" s="49">
        <f t="shared" si="3"/>
        <v>6.833333333333333</v>
      </c>
      <c r="H83" s="49">
        <v>81</v>
      </c>
      <c r="I83" s="50">
        <f>I82+APP!$H$21+J83</f>
        <v>157658.89913248256</v>
      </c>
      <c r="J83" s="50">
        <f t="shared" si="4"/>
        <v>1548.6029617077481</v>
      </c>
      <c r="L83" s="50">
        <f>L82+APP!$H$21</f>
        <v>102500</v>
      </c>
      <c r="M83" s="50">
        <f>L82*APP!$F$45</f>
        <v>1012.5</v>
      </c>
      <c r="N83" s="50">
        <f>SUM($M$2:M83)</f>
        <v>41512.5</v>
      </c>
    </row>
    <row r="84" spans="7:14" x14ac:dyDescent="0.25">
      <c r="G84" s="49">
        <f t="shared" si="3"/>
        <v>6.916666666666667</v>
      </c>
      <c r="H84" s="49">
        <v>82</v>
      </c>
      <c r="I84" s="50">
        <f>I83+APP!$H$21+J84</f>
        <v>160485.48812380739</v>
      </c>
      <c r="J84" s="50">
        <f t="shared" si="4"/>
        <v>1576.5889913248257</v>
      </c>
      <c r="L84" s="50">
        <f>L83+APP!$H$21</f>
        <v>103750</v>
      </c>
      <c r="M84" s="50">
        <f>L83*APP!$F$45</f>
        <v>1025</v>
      </c>
      <c r="N84" s="50">
        <f>SUM($M$2:M84)</f>
        <v>42537.5</v>
      </c>
    </row>
    <row r="85" spans="7:14" x14ac:dyDescent="0.25">
      <c r="G85" s="49">
        <f t="shared" si="3"/>
        <v>7</v>
      </c>
      <c r="H85" s="49">
        <v>83</v>
      </c>
      <c r="I85" s="50">
        <f>I84+APP!$H$21+J85</f>
        <v>163340.34300504546</v>
      </c>
      <c r="J85" s="50">
        <f t="shared" si="4"/>
        <v>1604.8548812380739</v>
      </c>
      <c r="L85" s="50">
        <f>L84+APP!$H$21</f>
        <v>105000</v>
      </c>
      <c r="M85" s="50">
        <f>L84*APP!$F$45</f>
        <v>1037.5</v>
      </c>
      <c r="N85" s="50">
        <f>SUM($M$2:M85)</f>
        <v>43575</v>
      </c>
    </row>
    <row r="86" spans="7:14" x14ac:dyDescent="0.25">
      <c r="G86" s="49">
        <f t="shared" si="3"/>
        <v>7.083333333333333</v>
      </c>
      <c r="H86" s="49">
        <v>84</v>
      </c>
      <c r="I86" s="50">
        <f>I85+APP!$H$21+J86</f>
        <v>166223.74643509591</v>
      </c>
      <c r="J86" s="50">
        <f t="shared" si="4"/>
        <v>1633.4034300504547</v>
      </c>
      <c r="L86" s="50">
        <f>L85+APP!$H$21</f>
        <v>106250</v>
      </c>
      <c r="M86" s="50">
        <f>L85*APP!$F$45</f>
        <v>1050</v>
      </c>
      <c r="N86" s="50">
        <f>SUM($M$2:M86)</f>
        <v>44625</v>
      </c>
    </row>
    <row r="87" spans="7:14" x14ac:dyDescent="0.25">
      <c r="G87" s="49">
        <f t="shared" si="3"/>
        <v>7.166666666666667</v>
      </c>
      <c r="H87" s="49">
        <v>85</v>
      </c>
      <c r="I87" s="50">
        <f>I86+APP!$H$21+J87</f>
        <v>169135.98389944687</v>
      </c>
      <c r="J87" s="50">
        <f t="shared" si="4"/>
        <v>1662.237464350959</v>
      </c>
      <c r="L87" s="50">
        <f>L86+APP!$H$21</f>
        <v>107500</v>
      </c>
      <c r="M87" s="50">
        <f>L86*APP!$F$45</f>
        <v>1062.5</v>
      </c>
      <c r="N87" s="50">
        <f>SUM($M$2:M87)</f>
        <v>45687.5</v>
      </c>
    </row>
    <row r="88" spans="7:14" x14ac:dyDescent="0.25">
      <c r="G88" s="49">
        <f t="shared" si="3"/>
        <v>7.25</v>
      </c>
      <c r="H88" s="49">
        <v>86</v>
      </c>
      <c r="I88" s="50">
        <f>I87+APP!$H$21+J88</f>
        <v>172077.34373844136</v>
      </c>
      <c r="J88" s="50">
        <f t="shared" si="4"/>
        <v>1691.3598389944689</v>
      </c>
      <c r="L88" s="50">
        <f>L87+APP!$H$21</f>
        <v>108750</v>
      </c>
      <c r="M88" s="50">
        <f>L87*APP!$F$45</f>
        <v>1075</v>
      </c>
      <c r="N88" s="50">
        <f>SUM($M$2:M88)</f>
        <v>46762.5</v>
      </c>
    </row>
    <row r="89" spans="7:14" x14ac:dyDescent="0.25">
      <c r="G89" s="49">
        <f t="shared" si="3"/>
        <v>7.333333333333333</v>
      </c>
      <c r="H89" s="49">
        <v>87</v>
      </c>
      <c r="I89" s="50">
        <f>I88+APP!$H$21+J89</f>
        <v>175048.11717582576</v>
      </c>
      <c r="J89" s="50">
        <f t="shared" si="4"/>
        <v>1720.7734373844137</v>
      </c>
      <c r="L89" s="50">
        <f>L88+APP!$H$21</f>
        <v>110000</v>
      </c>
      <c r="M89" s="50">
        <f>L88*APP!$F$45</f>
        <v>1087.5</v>
      </c>
      <c r="N89" s="50">
        <f>SUM($M$2:M89)</f>
        <v>47850</v>
      </c>
    </row>
    <row r="90" spans="7:14" x14ac:dyDescent="0.25">
      <c r="G90" s="49">
        <f t="shared" si="3"/>
        <v>7.416666666666667</v>
      </c>
      <c r="H90" s="49">
        <v>88</v>
      </c>
      <c r="I90" s="50">
        <f>I89+APP!$H$21+J90</f>
        <v>178048.59834758402</v>
      </c>
      <c r="J90" s="50">
        <f t="shared" si="4"/>
        <v>1750.4811717582577</v>
      </c>
      <c r="L90" s="50">
        <f>L89+APP!$H$21</f>
        <v>111250</v>
      </c>
      <c r="M90" s="50">
        <f>L89*APP!$F$45</f>
        <v>1100</v>
      </c>
      <c r="N90" s="50">
        <f>SUM($M$2:M90)</f>
        <v>48950</v>
      </c>
    </row>
    <row r="91" spans="7:14" x14ac:dyDescent="0.25">
      <c r="G91" s="49">
        <f t="shared" si="3"/>
        <v>7.5</v>
      </c>
      <c r="H91" s="49">
        <v>89</v>
      </c>
      <c r="I91" s="50">
        <f>I90+APP!$H$21+J91</f>
        <v>181079.08433105986</v>
      </c>
      <c r="J91" s="50">
        <f t="shared" si="4"/>
        <v>1780.4859834758402</v>
      </c>
      <c r="L91" s="50">
        <f>L90+APP!$H$21</f>
        <v>112500</v>
      </c>
      <c r="M91" s="50">
        <f>L90*APP!$F$45</f>
        <v>1112.5</v>
      </c>
      <c r="N91" s="50">
        <f>SUM($M$2:M91)</f>
        <v>50062.5</v>
      </c>
    </row>
    <row r="92" spans="7:14" x14ac:dyDescent="0.25">
      <c r="G92" s="49">
        <f t="shared" si="3"/>
        <v>7.583333333333333</v>
      </c>
      <c r="H92" s="49">
        <v>90</v>
      </c>
      <c r="I92" s="50">
        <f>I91+APP!$H$21+J92</f>
        <v>184139.87517437045</v>
      </c>
      <c r="J92" s="50">
        <f t="shared" si="4"/>
        <v>1810.7908433105986</v>
      </c>
      <c r="L92" s="50">
        <f>L91+APP!$H$21</f>
        <v>113750</v>
      </c>
      <c r="M92" s="50">
        <f>L91*APP!$F$45</f>
        <v>1125</v>
      </c>
      <c r="N92" s="50">
        <f>SUM($M$2:M92)</f>
        <v>51187.5</v>
      </c>
    </row>
    <row r="93" spans="7:14" x14ac:dyDescent="0.25">
      <c r="G93" s="49">
        <f t="shared" si="3"/>
        <v>7.666666666666667</v>
      </c>
      <c r="H93" s="49">
        <v>91</v>
      </c>
      <c r="I93" s="50">
        <f>I92+APP!$H$21+J93</f>
        <v>187231.27392611414</v>
      </c>
      <c r="J93" s="50">
        <f t="shared" si="4"/>
        <v>1841.3987517437045</v>
      </c>
      <c r="L93" s="50">
        <f>L92+APP!$H$21</f>
        <v>115000</v>
      </c>
      <c r="M93" s="50">
        <f>L92*APP!$F$45</f>
        <v>1137.5</v>
      </c>
      <c r="N93" s="50">
        <f>SUM($M$2:M93)</f>
        <v>52325</v>
      </c>
    </row>
    <row r="94" spans="7:14" x14ac:dyDescent="0.25">
      <c r="G94" s="49">
        <f t="shared" si="3"/>
        <v>7.75</v>
      </c>
      <c r="H94" s="49">
        <v>92</v>
      </c>
      <c r="I94" s="50">
        <f>I93+APP!$H$21+J94</f>
        <v>190353.58666537527</v>
      </c>
      <c r="J94" s="50">
        <f t="shared" si="4"/>
        <v>1872.3127392611414</v>
      </c>
      <c r="L94" s="50">
        <f>L93+APP!$H$21</f>
        <v>116250</v>
      </c>
      <c r="M94" s="50">
        <f>L93*APP!$F$45</f>
        <v>1150</v>
      </c>
      <c r="N94" s="50">
        <f>SUM($M$2:M94)</f>
        <v>53475</v>
      </c>
    </row>
    <row r="95" spans="7:14" x14ac:dyDescent="0.25">
      <c r="G95" s="49">
        <f t="shared" si="3"/>
        <v>7.833333333333333</v>
      </c>
      <c r="H95" s="49">
        <v>93</v>
      </c>
      <c r="I95" s="50">
        <f>I94+APP!$H$21+J95</f>
        <v>193507.12253202903</v>
      </c>
      <c r="J95" s="50">
        <f t="shared" si="4"/>
        <v>1903.5358666537527</v>
      </c>
      <c r="L95" s="50">
        <f>L94+APP!$H$21</f>
        <v>117500</v>
      </c>
      <c r="M95" s="50">
        <f>L94*APP!$F$45</f>
        <v>1162.5</v>
      </c>
      <c r="N95" s="50">
        <f>SUM($M$2:M95)</f>
        <v>54637.5</v>
      </c>
    </row>
    <row r="96" spans="7:14" x14ac:dyDescent="0.25">
      <c r="G96" s="49">
        <f t="shared" si="3"/>
        <v>7.916666666666667</v>
      </c>
      <c r="H96" s="49">
        <v>94</v>
      </c>
      <c r="I96" s="50">
        <f>I95+APP!$H$21+J96</f>
        <v>196692.19375734931</v>
      </c>
      <c r="J96" s="50">
        <f t="shared" si="4"/>
        <v>1935.0712253202903</v>
      </c>
      <c r="L96" s="50">
        <f>L95+APP!$H$21</f>
        <v>118750</v>
      </c>
      <c r="M96" s="50">
        <f>L95*APP!$F$45</f>
        <v>1175</v>
      </c>
      <c r="N96" s="50">
        <f>SUM($M$2:M96)</f>
        <v>55812.5</v>
      </c>
    </row>
    <row r="97" spans="7:14" x14ac:dyDescent="0.25">
      <c r="G97" s="49">
        <f t="shared" si="3"/>
        <v>8</v>
      </c>
      <c r="H97" s="49">
        <v>95</v>
      </c>
      <c r="I97" s="50">
        <f>I96+APP!$H$21+J97</f>
        <v>199909.1156949228</v>
      </c>
      <c r="J97" s="50">
        <f t="shared" si="4"/>
        <v>1966.9219375734931</v>
      </c>
      <c r="L97" s="50">
        <f>L96+APP!$H$21</f>
        <v>120000</v>
      </c>
      <c r="M97" s="50">
        <f>L96*APP!$F$45</f>
        <v>1187.5</v>
      </c>
      <c r="N97" s="50">
        <f>SUM($M$2:M97)</f>
        <v>57000</v>
      </c>
    </row>
    <row r="98" spans="7:14" x14ac:dyDescent="0.25">
      <c r="G98" s="49">
        <f t="shared" si="3"/>
        <v>8.0833333333333339</v>
      </c>
      <c r="H98" s="49">
        <v>96</v>
      </c>
      <c r="I98" s="50">
        <f>I97+APP!$H$21+J98</f>
        <v>203158.20685187203</v>
      </c>
      <c r="J98" s="50">
        <f t="shared" si="4"/>
        <v>1999.091156949228</v>
      </c>
      <c r="L98" s="50">
        <f>L97+APP!$H$21</f>
        <v>121250</v>
      </c>
      <c r="M98" s="50">
        <f>L97*APP!$F$45</f>
        <v>1200</v>
      </c>
      <c r="N98" s="50">
        <f>SUM($M$2:M98)</f>
        <v>58200</v>
      </c>
    </row>
    <row r="99" spans="7:14" x14ac:dyDescent="0.25">
      <c r="G99" s="49">
        <f t="shared" si="3"/>
        <v>8.1666666666666661</v>
      </c>
      <c r="H99" s="49">
        <v>97</v>
      </c>
      <c r="I99" s="50">
        <f>I98+APP!$H$21+J99</f>
        <v>206439.78892039074</v>
      </c>
      <c r="J99" s="50">
        <f t="shared" si="4"/>
        <v>2031.5820685187205</v>
      </c>
      <c r="L99" s="50">
        <f>L98+APP!$H$21</f>
        <v>122500</v>
      </c>
      <c r="M99" s="50">
        <f>L98*APP!$F$45</f>
        <v>1212.5</v>
      </c>
      <c r="N99" s="50">
        <f>SUM($M$2:M99)</f>
        <v>59412.5</v>
      </c>
    </row>
    <row r="100" spans="7:14" x14ac:dyDescent="0.25">
      <c r="G100" s="49">
        <f t="shared" si="3"/>
        <v>8.25</v>
      </c>
      <c r="H100" s="49">
        <v>98</v>
      </c>
      <c r="I100" s="50">
        <f>I99+APP!$H$21+J100</f>
        <v>209754.18680959466</v>
      </c>
      <c r="J100" s="50">
        <f t="shared" si="4"/>
        <v>2064.3978892039077</v>
      </c>
      <c r="L100" s="50">
        <f>L99+APP!$H$21</f>
        <v>123750</v>
      </c>
      <c r="M100" s="50">
        <f>L99*APP!$F$45</f>
        <v>1225</v>
      </c>
      <c r="N100" s="50">
        <f>SUM($M$2:M100)</f>
        <v>60637.5</v>
      </c>
    </row>
    <row r="101" spans="7:14" x14ac:dyDescent="0.25">
      <c r="G101" s="49">
        <f t="shared" si="3"/>
        <v>8.3333333333333339</v>
      </c>
      <c r="H101" s="49">
        <v>99</v>
      </c>
      <c r="I101" s="50">
        <f>I100+APP!$H$21+J101</f>
        <v>213101.72867769061</v>
      </c>
      <c r="J101" s="50">
        <f t="shared" si="4"/>
        <v>2097.5418680959465</v>
      </c>
      <c r="L101" s="50">
        <f>L100+APP!$H$21</f>
        <v>125000</v>
      </c>
      <c r="M101" s="50">
        <f>L100*APP!$F$45</f>
        <v>1237.5</v>
      </c>
      <c r="N101" s="50">
        <f>SUM($M$2:M101)</f>
        <v>61875</v>
      </c>
    </row>
    <row r="102" spans="7:14" x14ac:dyDescent="0.25">
      <c r="G102" s="49">
        <f t="shared" si="3"/>
        <v>8.4166666666666661</v>
      </c>
      <c r="H102" s="49">
        <v>100</v>
      </c>
      <c r="I102" s="50">
        <f>I101+APP!$H$21+J102</f>
        <v>216482.74596446753</v>
      </c>
      <c r="J102" s="50">
        <f t="shared" si="4"/>
        <v>2131.0172867769061</v>
      </c>
      <c r="L102" s="50">
        <f>L101+APP!$H$21</f>
        <v>126250</v>
      </c>
      <c r="M102" s="50">
        <f>L101*APP!$F$45</f>
        <v>1250</v>
      </c>
      <c r="N102" s="50">
        <f>SUM($M$2:M102)</f>
        <v>63125</v>
      </c>
    </row>
    <row r="103" spans="7:14" x14ac:dyDescent="0.25">
      <c r="G103" s="49">
        <f t="shared" si="3"/>
        <v>8.5</v>
      </c>
      <c r="H103" s="49">
        <v>101</v>
      </c>
      <c r="I103" s="50">
        <f>I102+APP!$H$21+J103</f>
        <v>219897.5734241122</v>
      </c>
      <c r="J103" s="50">
        <f t="shared" si="4"/>
        <v>2164.8274596446754</v>
      </c>
      <c r="L103" s="50">
        <f>L102+APP!$H$21</f>
        <v>127500</v>
      </c>
      <c r="M103" s="50">
        <f>L102*APP!$F$45</f>
        <v>1262.5</v>
      </c>
      <c r="N103" s="50">
        <f>SUM($M$2:M103)</f>
        <v>64387.5</v>
      </c>
    </row>
    <row r="104" spans="7:14" x14ac:dyDescent="0.25">
      <c r="G104" s="49">
        <f t="shared" si="3"/>
        <v>8.5833333333333339</v>
      </c>
      <c r="H104" s="49">
        <v>102</v>
      </c>
      <c r="I104" s="50">
        <f>I103+APP!$H$21+J104</f>
        <v>223346.54915835333</v>
      </c>
      <c r="J104" s="50">
        <f t="shared" si="4"/>
        <v>2198.9757342411222</v>
      </c>
      <c r="L104" s="50">
        <f>L103+APP!$H$21</f>
        <v>128750</v>
      </c>
      <c r="M104" s="50">
        <f>L103*APP!$F$45</f>
        <v>1275</v>
      </c>
      <c r="N104" s="50">
        <f>SUM($M$2:M104)</f>
        <v>65662.5</v>
      </c>
    </row>
    <row r="105" spans="7:14" x14ac:dyDescent="0.25">
      <c r="G105" s="49">
        <f t="shared" si="3"/>
        <v>8.6666666666666661</v>
      </c>
      <c r="H105" s="49">
        <v>103</v>
      </c>
      <c r="I105" s="50">
        <f>I104+APP!$H$21+J105</f>
        <v>226830.01464993687</v>
      </c>
      <c r="J105" s="50">
        <f t="shared" si="4"/>
        <v>2233.4654915835335</v>
      </c>
      <c r="L105" s="50">
        <f>L104+APP!$H$21</f>
        <v>130000</v>
      </c>
      <c r="M105" s="50">
        <f>L104*APP!$F$45</f>
        <v>1287.5</v>
      </c>
      <c r="N105" s="50">
        <f>SUM($M$2:M105)</f>
        <v>66950</v>
      </c>
    </row>
    <row r="106" spans="7:14" x14ac:dyDescent="0.25">
      <c r="G106" s="49">
        <f t="shared" si="3"/>
        <v>8.75</v>
      </c>
      <c r="H106" s="49">
        <v>104</v>
      </c>
      <c r="I106" s="50">
        <f>I105+APP!$H$21+J106</f>
        <v>230348.31479643623</v>
      </c>
      <c r="J106" s="50">
        <f t="shared" si="4"/>
        <v>2268.3001464993686</v>
      </c>
      <c r="L106" s="50">
        <f>L105+APP!$H$21</f>
        <v>131250</v>
      </c>
      <c r="M106" s="50">
        <f>L105*APP!$F$45</f>
        <v>1300</v>
      </c>
      <c r="N106" s="50">
        <f>SUM($M$2:M106)</f>
        <v>68250</v>
      </c>
    </row>
    <row r="107" spans="7:14" x14ac:dyDescent="0.25">
      <c r="G107" s="49">
        <f t="shared" si="3"/>
        <v>8.8333333333333339</v>
      </c>
      <c r="H107" s="49">
        <v>105</v>
      </c>
      <c r="I107" s="50">
        <f>I106+APP!$H$21+J107</f>
        <v>233901.79794440061</v>
      </c>
      <c r="J107" s="50">
        <f t="shared" si="4"/>
        <v>2303.4831479643622</v>
      </c>
      <c r="L107" s="50">
        <f>L106+APP!$H$21</f>
        <v>132500</v>
      </c>
      <c r="M107" s="50">
        <f>L106*APP!$F$45</f>
        <v>1312.5</v>
      </c>
      <c r="N107" s="50">
        <f>SUM($M$2:M107)</f>
        <v>69562.5</v>
      </c>
    </row>
    <row r="108" spans="7:14" x14ac:dyDescent="0.25">
      <c r="G108" s="49">
        <f t="shared" si="3"/>
        <v>8.9166666666666661</v>
      </c>
      <c r="H108" s="49">
        <v>106</v>
      </c>
      <c r="I108" s="50">
        <f>I107+APP!$H$21+J108</f>
        <v>237490.81592384461</v>
      </c>
      <c r="J108" s="50">
        <f t="shared" si="4"/>
        <v>2339.017979444006</v>
      </c>
      <c r="L108" s="50">
        <f>L107+APP!$H$21</f>
        <v>133750</v>
      </c>
      <c r="M108" s="50">
        <f>L107*APP!$F$45</f>
        <v>1325</v>
      </c>
      <c r="N108" s="50">
        <f>SUM($M$2:M108)</f>
        <v>70887.5</v>
      </c>
    </row>
    <row r="109" spans="7:14" x14ac:dyDescent="0.25">
      <c r="G109" s="49">
        <f t="shared" si="3"/>
        <v>9</v>
      </c>
      <c r="H109" s="49">
        <v>107</v>
      </c>
      <c r="I109" s="50">
        <f>I108+APP!$H$21+J109</f>
        <v>241115.72408308304</v>
      </c>
      <c r="J109" s="50">
        <f t="shared" si="4"/>
        <v>2374.9081592384459</v>
      </c>
      <c r="L109" s="50">
        <f>L108+APP!$H$21</f>
        <v>135000</v>
      </c>
      <c r="M109" s="50">
        <f>L108*APP!$F$45</f>
        <v>1337.5</v>
      </c>
      <c r="N109" s="50">
        <f>SUM($M$2:M109)</f>
        <v>72225</v>
      </c>
    </row>
    <row r="110" spans="7:14" x14ac:dyDescent="0.25">
      <c r="G110" s="49">
        <f t="shared" si="3"/>
        <v>9.0833333333333339</v>
      </c>
      <c r="H110" s="49">
        <v>108</v>
      </c>
      <c r="I110" s="50">
        <f>I109+APP!$H$21+J110</f>
        <v>244776.88132391387</v>
      </c>
      <c r="J110" s="50">
        <f t="shared" si="4"/>
        <v>2411.1572408308307</v>
      </c>
      <c r="L110" s="50">
        <f>L109+APP!$H$21</f>
        <v>136250</v>
      </c>
      <c r="M110" s="50">
        <f>L109*APP!$F$45</f>
        <v>1350</v>
      </c>
      <c r="N110" s="50">
        <f>SUM($M$2:M110)</f>
        <v>73575</v>
      </c>
    </row>
    <row r="111" spans="7:14" x14ac:dyDescent="0.25">
      <c r="G111" s="49">
        <f t="shared" si="3"/>
        <v>9.1666666666666661</v>
      </c>
      <c r="H111" s="49">
        <v>109</v>
      </c>
      <c r="I111" s="50">
        <f>I110+APP!$H$21+J111</f>
        <v>248474.65013715302</v>
      </c>
      <c r="J111" s="50">
        <f t="shared" si="4"/>
        <v>2447.7688132391386</v>
      </c>
      <c r="L111" s="50">
        <f>L110+APP!$H$21</f>
        <v>137500</v>
      </c>
      <c r="M111" s="50">
        <f>L110*APP!$F$45</f>
        <v>1362.5</v>
      </c>
      <c r="N111" s="50">
        <f>SUM($M$2:M111)</f>
        <v>74937.5</v>
      </c>
    </row>
    <row r="112" spans="7:14" x14ac:dyDescent="0.25">
      <c r="G112" s="49">
        <f t="shared" si="3"/>
        <v>9.25</v>
      </c>
      <c r="H112" s="49">
        <v>110</v>
      </c>
      <c r="I112" s="50">
        <f>I111+APP!$H$21+J112</f>
        <v>252209.39663852454</v>
      </c>
      <c r="J112" s="50">
        <f t="shared" si="4"/>
        <v>2484.74650137153</v>
      </c>
      <c r="L112" s="50">
        <f>L111+APP!$H$21</f>
        <v>138750</v>
      </c>
      <c r="M112" s="50">
        <f>L111*APP!$F$45</f>
        <v>1375</v>
      </c>
      <c r="N112" s="50">
        <f>SUM($M$2:M112)</f>
        <v>76312.5</v>
      </c>
    </row>
    <row r="113" spans="7:14" x14ac:dyDescent="0.25">
      <c r="G113" s="49">
        <f t="shared" si="3"/>
        <v>9.3333333333333339</v>
      </c>
      <c r="H113" s="49">
        <v>111</v>
      </c>
      <c r="I113" s="50">
        <f>I112+APP!$H$21+J113</f>
        <v>255981.49060490978</v>
      </c>
      <c r="J113" s="50">
        <f t="shared" si="4"/>
        <v>2522.0939663852455</v>
      </c>
      <c r="L113" s="50">
        <f>L112+APP!$H$21</f>
        <v>140000</v>
      </c>
      <c r="M113" s="50">
        <f>L112*APP!$F$45</f>
        <v>1387.5</v>
      </c>
      <c r="N113" s="50">
        <f>SUM($M$2:M113)</f>
        <v>77700</v>
      </c>
    </row>
    <row r="114" spans="7:14" x14ac:dyDescent="0.25">
      <c r="G114" s="49">
        <f t="shared" si="3"/>
        <v>9.4166666666666661</v>
      </c>
      <c r="H114" s="49">
        <v>112</v>
      </c>
      <c r="I114" s="50">
        <f>I113+APP!$H$21+J114</f>
        <v>259791.30551095889</v>
      </c>
      <c r="J114" s="50">
        <f t="shared" si="4"/>
        <v>2559.8149060490978</v>
      </c>
      <c r="L114" s="50">
        <f>L113+APP!$H$21</f>
        <v>141250</v>
      </c>
      <c r="M114" s="50">
        <f>L113*APP!$F$45</f>
        <v>1400</v>
      </c>
      <c r="N114" s="50">
        <f>SUM($M$2:M114)</f>
        <v>79100</v>
      </c>
    </row>
    <row r="115" spans="7:14" x14ac:dyDescent="0.25">
      <c r="G115" s="49">
        <f t="shared" si="3"/>
        <v>9.5</v>
      </c>
      <c r="H115" s="49">
        <v>113</v>
      </c>
      <c r="I115" s="50">
        <f>I114+APP!$H$21+J115</f>
        <v>263639.21856606851</v>
      </c>
      <c r="J115" s="50">
        <f t="shared" si="4"/>
        <v>2597.9130551095891</v>
      </c>
      <c r="L115" s="50">
        <f>L114+APP!$H$21</f>
        <v>142500</v>
      </c>
      <c r="M115" s="50">
        <f>L114*APP!$F$45</f>
        <v>1412.5</v>
      </c>
      <c r="N115" s="50">
        <f>SUM($M$2:M115)</f>
        <v>80512.5</v>
      </c>
    </row>
    <row r="116" spans="7:14" x14ac:dyDescent="0.25">
      <c r="G116" s="49">
        <f t="shared" si="3"/>
        <v>9.5833333333333339</v>
      </c>
      <c r="H116" s="49">
        <v>114</v>
      </c>
      <c r="I116" s="50">
        <f>I115+APP!$H$21+J116</f>
        <v>267525.61075172917</v>
      </c>
      <c r="J116" s="50">
        <f t="shared" si="4"/>
        <v>2636.3921856606853</v>
      </c>
      <c r="L116" s="50">
        <f>L115+APP!$H$21</f>
        <v>143750</v>
      </c>
      <c r="M116" s="50">
        <f>L115*APP!$F$45</f>
        <v>1425</v>
      </c>
      <c r="N116" s="50">
        <f>SUM($M$2:M116)</f>
        <v>81937.5</v>
      </c>
    </row>
    <row r="117" spans="7:14" x14ac:dyDescent="0.25">
      <c r="G117" s="49">
        <f t="shared" si="3"/>
        <v>9.6666666666666661</v>
      </c>
      <c r="H117" s="49">
        <v>115</v>
      </c>
      <c r="I117" s="50">
        <f>I116+APP!$H$21+J117</f>
        <v>271450.86685924645</v>
      </c>
      <c r="J117" s="50">
        <f t="shared" si="4"/>
        <v>2675.2561075172916</v>
      </c>
      <c r="L117" s="50">
        <f>L116+APP!$H$21</f>
        <v>145000</v>
      </c>
      <c r="M117" s="50">
        <f>L116*APP!$F$45</f>
        <v>1437.5</v>
      </c>
      <c r="N117" s="50">
        <f>SUM($M$2:M117)</f>
        <v>83375</v>
      </c>
    </row>
    <row r="118" spans="7:14" x14ac:dyDescent="0.25">
      <c r="G118" s="49">
        <f t="shared" si="3"/>
        <v>9.75</v>
      </c>
      <c r="H118" s="49">
        <v>116</v>
      </c>
      <c r="I118" s="50">
        <f>I117+APP!$H$21+J118</f>
        <v>275415.37552783894</v>
      </c>
      <c r="J118" s="50">
        <f t="shared" si="4"/>
        <v>2714.5086685924648</v>
      </c>
      <c r="L118" s="50">
        <f>L117+APP!$H$21</f>
        <v>146250</v>
      </c>
      <c r="M118" s="50">
        <f>L117*APP!$F$45</f>
        <v>1450</v>
      </c>
      <c r="N118" s="50">
        <f>SUM($M$2:M118)</f>
        <v>84825</v>
      </c>
    </row>
    <row r="119" spans="7:14" x14ac:dyDescent="0.25">
      <c r="G119" s="49">
        <f t="shared" si="3"/>
        <v>9.8333333333333339</v>
      </c>
      <c r="H119" s="49">
        <v>117</v>
      </c>
      <c r="I119" s="50">
        <f>I118+APP!$H$21+J119</f>
        <v>279419.52928311733</v>
      </c>
      <c r="J119" s="50">
        <f t="shared" si="4"/>
        <v>2754.1537552783893</v>
      </c>
      <c r="L119" s="50">
        <f>L118+APP!$H$21</f>
        <v>147500</v>
      </c>
      <c r="M119" s="50">
        <f>L118*APP!$F$45</f>
        <v>1462.5</v>
      </c>
      <c r="N119" s="50">
        <f>SUM($M$2:M119)</f>
        <v>86287.5</v>
      </c>
    </row>
    <row r="120" spans="7:14" x14ac:dyDescent="0.25">
      <c r="G120" s="49">
        <f t="shared" si="3"/>
        <v>9.9166666666666661</v>
      </c>
      <c r="H120" s="49">
        <v>118</v>
      </c>
      <c r="I120" s="50">
        <f>I119+APP!$H$21+J120</f>
        <v>283463.72457594849</v>
      </c>
      <c r="J120" s="50">
        <f t="shared" si="4"/>
        <v>2794.1952928311734</v>
      </c>
      <c r="L120" s="50">
        <f>L119+APP!$H$21</f>
        <v>148750</v>
      </c>
      <c r="M120" s="50">
        <f>L119*APP!$F$45</f>
        <v>1475</v>
      </c>
      <c r="N120" s="50">
        <f>SUM($M$2:M120)</f>
        <v>87762.5</v>
      </c>
    </row>
    <row r="121" spans="7:14" x14ac:dyDescent="0.25">
      <c r="G121" s="49">
        <f t="shared" si="3"/>
        <v>10</v>
      </c>
      <c r="H121" s="49">
        <v>119</v>
      </c>
      <c r="I121" s="50">
        <f>I120+APP!$H$21+J121</f>
        <v>287548.36182170798</v>
      </c>
      <c r="J121" s="50">
        <f t="shared" si="4"/>
        <v>2834.6372457594848</v>
      </c>
      <c r="L121" s="50">
        <f>L120+APP!$H$21</f>
        <v>150000</v>
      </c>
      <c r="M121" s="50">
        <f>L120*APP!$F$45</f>
        <v>1487.5</v>
      </c>
      <c r="N121" s="50">
        <f>SUM($M$2:M121)</f>
        <v>89250</v>
      </c>
    </row>
    <row r="122" spans="7:14" x14ac:dyDescent="0.25">
      <c r="G122" s="49">
        <f t="shared" si="3"/>
        <v>10.083333333333334</v>
      </c>
      <c r="H122" s="49">
        <v>120</v>
      </c>
      <c r="I122" s="50">
        <f>I121+APP!$H$21+J122</f>
        <v>291673.84543992503</v>
      </c>
      <c r="J122" s="50">
        <f t="shared" si="4"/>
        <v>2875.4836182170798</v>
      </c>
      <c r="L122" s="50">
        <f>L121+APP!$H$21</f>
        <v>151250</v>
      </c>
      <c r="M122" s="50">
        <f>L121*APP!$F$45</f>
        <v>1500</v>
      </c>
      <c r="N122" s="50">
        <f>SUM($M$2:M122)</f>
        <v>90750</v>
      </c>
    </row>
    <row r="123" spans="7:14" x14ac:dyDescent="0.25">
      <c r="G123" s="49">
        <f t="shared" si="3"/>
        <v>10.166666666666666</v>
      </c>
      <c r="H123" s="49">
        <v>121</v>
      </c>
      <c r="I123" s="50">
        <f>I122+APP!$H$21+J123</f>
        <v>295840.58389432426</v>
      </c>
      <c r="J123" s="50">
        <f t="shared" si="4"/>
        <v>2916.7384543992503</v>
      </c>
      <c r="L123" s="50">
        <f>L122+APP!$H$21</f>
        <v>152500</v>
      </c>
      <c r="M123" s="50">
        <f>L122*APP!$F$45</f>
        <v>1512.5</v>
      </c>
      <c r="N123" s="50">
        <f>SUM($M$2:M123)</f>
        <v>92262.5</v>
      </c>
    </row>
    <row r="124" spans="7:14" x14ac:dyDescent="0.25">
      <c r="G124" s="49">
        <f t="shared" si="3"/>
        <v>10.25</v>
      </c>
      <c r="H124" s="49">
        <v>122</v>
      </c>
      <c r="I124" s="50">
        <f>I123+APP!$H$21+J124</f>
        <v>300048.98973326752</v>
      </c>
      <c r="J124" s="50">
        <f t="shared" si="4"/>
        <v>2958.4058389432425</v>
      </c>
      <c r="L124" s="50">
        <f>L123+APP!$H$21</f>
        <v>153750</v>
      </c>
      <c r="M124" s="50">
        <f>L123*APP!$F$45</f>
        <v>1525</v>
      </c>
      <c r="N124" s="50">
        <f>SUM($M$2:M124)</f>
        <v>93787.5</v>
      </c>
    </row>
    <row r="125" spans="7:14" x14ac:dyDescent="0.25">
      <c r="G125" s="49">
        <f t="shared" si="3"/>
        <v>10.333333333333334</v>
      </c>
      <c r="H125" s="49">
        <v>123</v>
      </c>
      <c r="I125" s="50">
        <f>I124+APP!$H$21+J125</f>
        <v>304299.4796306002</v>
      </c>
      <c r="J125" s="50">
        <f t="shared" si="4"/>
        <v>3000.4898973326754</v>
      </c>
      <c r="L125" s="50">
        <f>L124+APP!$H$21</f>
        <v>155000</v>
      </c>
      <c r="M125" s="50">
        <f>L124*APP!$F$45</f>
        <v>1537.5</v>
      </c>
      <c r="N125" s="50">
        <f>SUM($M$2:M125)</f>
        <v>95325</v>
      </c>
    </row>
    <row r="126" spans="7:14" x14ac:dyDescent="0.25">
      <c r="G126" s="49">
        <f t="shared" si="3"/>
        <v>10.416666666666666</v>
      </c>
      <c r="H126" s="49">
        <v>124</v>
      </c>
      <c r="I126" s="50">
        <f>I125+APP!$H$21+J126</f>
        <v>308592.47442690621</v>
      </c>
      <c r="J126" s="50">
        <f t="shared" si="4"/>
        <v>3042.9947963060022</v>
      </c>
      <c r="L126" s="50">
        <f>L125+APP!$H$21</f>
        <v>156250</v>
      </c>
      <c r="M126" s="50">
        <f>L125*APP!$F$45</f>
        <v>1550</v>
      </c>
      <c r="N126" s="50">
        <f>SUM($M$2:M126)</f>
        <v>96875</v>
      </c>
    </row>
    <row r="127" spans="7:14" x14ac:dyDescent="0.25">
      <c r="G127" s="49">
        <f t="shared" si="3"/>
        <v>10.5</v>
      </c>
      <c r="H127" s="49">
        <v>125</v>
      </c>
      <c r="I127" s="50">
        <f>I126+APP!$H$21+J127</f>
        <v>312928.39917117526</v>
      </c>
      <c r="J127" s="50">
        <f t="shared" si="4"/>
        <v>3085.9247442690621</v>
      </c>
      <c r="L127" s="50">
        <f>L126+APP!$H$21</f>
        <v>157500</v>
      </c>
      <c r="M127" s="50">
        <f>L126*APP!$F$45</f>
        <v>1562.5</v>
      </c>
      <c r="N127" s="50">
        <f>SUM($M$2:M127)</f>
        <v>98437.5</v>
      </c>
    </row>
    <row r="128" spans="7:14" x14ac:dyDescent="0.25">
      <c r="G128" s="49">
        <f t="shared" si="3"/>
        <v>10.583333333333334</v>
      </c>
      <c r="H128" s="49">
        <v>126</v>
      </c>
      <c r="I128" s="50">
        <f>I127+APP!$H$21+J128</f>
        <v>317307.683162887</v>
      </c>
      <c r="J128" s="50">
        <f t="shared" si="4"/>
        <v>3129.2839917117526</v>
      </c>
      <c r="L128" s="50">
        <f>L127+APP!$H$21</f>
        <v>158750</v>
      </c>
      <c r="M128" s="50">
        <f>L127*APP!$F$45</f>
        <v>1575</v>
      </c>
      <c r="N128" s="50">
        <f>SUM($M$2:M128)</f>
        <v>100012.5</v>
      </c>
    </row>
    <row r="129" spans="7:14" x14ac:dyDescent="0.25">
      <c r="G129" s="49">
        <f t="shared" si="3"/>
        <v>10.666666666666666</v>
      </c>
      <c r="H129" s="49">
        <v>127</v>
      </c>
      <c r="I129" s="50">
        <f>I128+APP!$H$21+J129</f>
        <v>321730.75999451586</v>
      </c>
      <c r="J129" s="50">
        <f t="shared" si="4"/>
        <v>3173.07683162887</v>
      </c>
      <c r="L129" s="50">
        <f>L128+APP!$H$21</f>
        <v>160000</v>
      </c>
      <c r="M129" s="50">
        <f>L128*APP!$F$45</f>
        <v>1587.5</v>
      </c>
      <c r="N129" s="50">
        <f>SUM($M$2:M129)</f>
        <v>101600</v>
      </c>
    </row>
    <row r="130" spans="7:14" x14ac:dyDescent="0.25">
      <c r="G130" s="49">
        <f t="shared" si="3"/>
        <v>10.75</v>
      </c>
      <c r="H130" s="49">
        <v>128</v>
      </c>
      <c r="I130" s="50">
        <f>I129+APP!$H$21+J130</f>
        <v>326198.06759446103</v>
      </c>
      <c r="J130" s="50">
        <f t="shared" si="4"/>
        <v>3217.3075999451585</v>
      </c>
      <c r="L130" s="50">
        <f>L129+APP!$H$21</f>
        <v>161250</v>
      </c>
      <c r="M130" s="50">
        <f>L129*APP!$F$45</f>
        <v>1600</v>
      </c>
      <c r="N130" s="50">
        <f>SUM($M$2:M130)</f>
        <v>103200</v>
      </c>
    </row>
    <row r="131" spans="7:14" x14ac:dyDescent="0.25">
      <c r="G131" s="49">
        <f t="shared" ref="G131:G194" si="5">H132/12</f>
        <v>10.833333333333334</v>
      </c>
      <c r="H131" s="49">
        <v>129</v>
      </c>
      <c r="I131" s="50">
        <f>I130+APP!$H$21+J131</f>
        <v>330710.04827040562</v>
      </c>
      <c r="J131" s="50">
        <f t="shared" si="4"/>
        <v>3261.9806759446105</v>
      </c>
      <c r="L131" s="50">
        <f>L130+APP!$H$21</f>
        <v>162500</v>
      </c>
      <c r="M131" s="50">
        <f>L130*APP!$F$45</f>
        <v>1612.5</v>
      </c>
      <c r="N131" s="50">
        <f>SUM($M$2:M131)</f>
        <v>104812.5</v>
      </c>
    </row>
    <row r="132" spans="7:14" x14ac:dyDescent="0.25">
      <c r="G132" s="49">
        <f t="shared" si="5"/>
        <v>10.916666666666666</v>
      </c>
      <c r="H132" s="49">
        <v>130</v>
      </c>
      <c r="I132" s="50">
        <f>I131+APP!$H$21+J132</f>
        <v>335267.14875310968</v>
      </c>
      <c r="J132" s="50">
        <f t="shared" si="4"/>
        <v>3307.100482704056</v>
      </c>
      <c r="L132" s="50">
        <f>L131+APP!$H$21</f>
        <v>163750</v>
      </c>
      <c r="M132" s="50">
        <f>L131*APP!$F$45</f>
        <v>1625</v>
      </c>
      <c r="N132" s="50">
        <f>SUM($M$2:M132)</f>
        <v>106437.5</v>
      </c>
    </row>
    <row r="133" spans="7:14" x14ac:dyDescent="0.25">
      <c r="G133" s="49">
        <f t="shared" si="5"/>
        <v>11</v>
      </c>
      <c r="H133" s="49">
        <v>131</v>
      </c>
      <c r="I133" s="50">
        <f>I132+APP!$H$21+J133</f>
        <v>339869.82024064078</v>
      </c>
      <c r="J133" s="50">
        <f t="shared" si="4"/>
        <v>3352.6714875310968</v>
      </c>
      <c r="L133" s="50">
        <f>L132+APP!$H$21</f>
        <v>165000</v>
      </c>
      <c r="M133" s="50">
        <f>L132*APP!$F$45</f>
        <v>1637.5</v>
      </c>
      <c r="N133" s="50">
        <f>SUM($M$2:M133)</f>
        <v>108075</v>
      </c>
    </row>
    <row r="134" spans="7:14" x14ac:dyDescent="0.25">
      <c r="G134" s="49">
        <f t="shared" si="5"/>
        <v>11.083333333333334</v>
      </c>
      <c r="H134" s="49">
        <v>132</v>
      </c>
      <c r="I134" s="50">
        <f>I133+APP!$H$21+J134</f>
        <v>344518.51844304719</v>
      </c>
      <c r="J134" s="50">
        <f t="shared" si="4"/>
        <v>3398.6982024064077</v>
      </c>
      <c r="L134" s="50">
        <f>L133+APP!$H$21</f>
        <v>166250</v>
      </c>
      <c r="M134" s="50">
        <f>L133*APP!$F$45</f>
        <v>1650</v>
      </c>
      <c r="N134" s="50">
        <f>SUM($M$2:M134)</f>
        <v>109725</v>
      </c>
    </row>
    <row r="135" spans="7:14" x14ac:dyDescent="0.25">
      <c r="G135" s="49">
        <f t="shared" si="5"/>
        <v>11.166666666666666</v>
      </c>
      <c r="H135" s="49">
        <v>133</v>
      </c>
      <c r="I135" s="50">
        <f>I134+APP!$H$21+J135</f>
        <v>349213.70362747763</v>
      </c>
      <c r="J135" s="50">
        <f t="shared" si="4"/>
        <v>3445.185184430472</v>
      </c>
      <c r="L135" s="50">
        <f>L134+APP!$H$21</f>
        <v>167500</v>
      </c>
      <c r="M135" s="50">
        <f>L134*APP!$F$45</f>
        <v>1662.5</v>
      </c>
      <c r="N135" s="50">
        <f>SUM($M$2:M135)</f>
        <v>111387.5</v>
      </c>
    </row>
    <row r="136" spans="7:14" x14ac:dyDescent="0.25">
      <c r="G136" s="49">
        <f t="shared" si="5"/>
        <v>11.25</v>
      </c>
      <c r="H136" s="49">
        <v>134</v>
      </c>
      <c r="I136" s="50">
        <f>I135+APP!$H$21+J136</f>
        <v>353955.8406637524</v>
      </c>
      <c r="J136" s="50">
        <f t="shared" si="4"/>
        <v>3492.1370362747766</v>
      </c>
      <c r="L136" s="50">
        <f>L135+APP!$H$21</f>
        <v>168750</v>
      </c>
      <c r="M136" s="50">
        <f>L135*APP!$F$45</f>
        <v>1675</v>
      </c>
      <c r="N136" s="50">
        <f>SUM($M$2:M136)</f>
        <v>113062.5</v>
      </c>
    </row>
    <row r="137" spans="7:14" x14ac:dyDescent="0.25">
      <c r="G137" s="49">
        <f t="shared" si="5"/>
        <v>11.333333333333334</v>
      </c>
      <c r="H137" s="49">
        <v>135</v>
      </c>
      <c r="I137" s="50">
        <f>I136+APP!$H$21+J137</f>
        <v>358745.39907038992</v>
      </c>
      <c r="J137" s="50">
        <f t="shared" si="4"/>
        <v>3539.5584066375241</v>
      </c>
      <c r="L137" s="50">
        <f>L136+APP!$H$21</f>
        <v>170000</v>
      </c>
      <c r="M137" s="50">
        <f>L136*APP!$F$45</f>
        <v>1687.5</v>
      </c>
      <c r="N137" s="50">
        <f>SUM($M$2:M137)</f>
        <v>114750</v>
      </c>
    </row>
    <row r="138" spans="7:14" x14ac:dyDescent="0.25">
      <c r="G138" s="49">
        <f t="shared" si="5"/>
        <v>11.416666666666666</v>
      </c>
      <c r="H138" s="49">
        <v>136</v>
      </c>
      <c r="I138" s="50">
        <f>I137+APP!$H$21+J138</f>
        <v>363582.85306109383</v>
      </c>
      <c r="J138" s="50">
        <f t="shared" si="4"/>
        <v>3587.4539907038993</v>
      </c>
      <c r="L138" s="50">
        <f>L137+APP!$H$21</f>
        <v>171250</v>
      </c>
      <c r="M138" s="50">
        <f>L137*APP!$F$45</f>
        <v>1700</v>
      </c>
      <c r="N138" s="50">
        <f>SUM($M$2:M138)</f>
        <v>116450</v>
      </c>
    </row>
    <row r="139" spans="7:14" x14ac:dyDescent="0.25">
      <c r="G139" s="49">
        <f t="shared" si="5"/>
        <v>11.5</v>
      </c>
      <c r="H139" s="49">
        <v>137</v>
      </c>
      <c r="I139" s="50">
        <f>I138+APP!$H$21+J139</f>
        <v>368468.68159170478</v>
      </c>
      <c r="J139" s="50">
        <f t="shared" si="4"/>
        <v>3635.8285306109383</v>
      </c>
      <c r="L139" s="50">
        <f>L138+APP!$H$21</f>
        <v>172500</v>
      </c>
      <c r="M139" s="50">
        <f>L138*APP!$F$45</f>
        <v>1712.5</v>
      </c>
      <c r="N139" s="50">
        <f>SUM($M$2:M139)</f>
        <v>118162.5</v>
      </c>
    </row>
    <row r="140" spans="7:14" x14ac:dyDescent="0.25">
      <c r="G140" s="49">
        <f t="shared" si="5"/>
        <v>11.583333333333334</v>
      </c>
      <c r="H140" s="49">
        <v>138</v>
      </c>
      <c r="I140" s="50">
        <f>I139+APP!$H$21+J140</f>
        <v>373403.36840762181</v>
      </c>
      <c r="J140" s="50">
        <f t="shared" si="4"/>
        <v>3684.6868159170481</v>
      </c>
      <c r="L140" s="50">
        <f>L139+APP!$H$21</f>
        <v>173750</v>
      </c>
      <c r="M140" s="50">
        <f>L139*APP!$F$45</f>
        <v>1725</v>
      </c>
      <c r="N140" s="50">
        <f>SUM($M$2:M140)</f>
        <v>119887.5</v>
      </c>
    </row>
    <row r="141" spans="7:14" x14ac:dyDescent="0.25">
      <c r="G141" s="49">
        <f t="shared" si="5"/>
        <v>11.666666666666666</v>
      </c>
      <c r="H141" s="49">
        <v>139</v>
      </c>
      <c r="I141" s="50">
        <f>I140+APP!$H$21+J141</f>
        <v>378387.40209169802</v>
      </c>
      <c r="J141" s="50">
        <f t="shared" si="4"/>
        <v>3734.0336840762179</v>
      </c>
      <c r="L141" s="50">
        <f>L140+APP!$H$21</f>
        <v>175000</v>
      </c>
      <c r="M141" s="50">
        <f>L140*APP!$F$45</f>
        <v>1737.5</v>
      </c>
      <c r="N141" s="50">
        <f>SUM($M$2:M141)</f>
        <v>121625</v>
      </c>
    </row>
    <row r="142" spans="7:14" x14ac:dyDescent="0.25">
      <c r="G142" s="49">
        <f t="shared" si="5"/>
        <v>11.75</v>
      </c>
      <c r="H142" s="49">
        <v>140</v>
      </c>
      <c r="I142" s="50">
        <f>I141+APP!$H$21+J142</f>
        <v>383421.27611261501</v>
      </c>
      <c r="J142" s="50">
        <f t="shared" si="4"/>
        <v>3783.8740209169805</v>
      </c>
      <c r="L142" s="50">
        <f>L141+APP!$H$21</f>
        <v>176250</v>
      </c>
      <c r="M142" s="50">
        <f>L141*APP!$F$45</f>
        <v>1750</v>
      </c>
      <c r="N142" s="50">
        <f>SUM($M$2:M142)</f>
        <v>123375</v>
      </c>
    </row>
    <row r="143" spans="7:14" x14ac:dyDescent="0.25">
      <c r="G143" s="49">
        <f t="shared" si="5"/>
        <v>11.833333333333334</v>
      </c>
      <c r="H143" s="49">
        <v>141</v>
      </c>
      <c r="I143" s="50">
        <f>I142+APP!$H$21+J143</f>
        <v>388505.48887374118</v>
      </c>
      <c r="J143" s="50">
        <f t="shared" si="4"/>
        <v>3834.2127611261503</v>
      </c>
      <c r="L143" s="50">
        <f>L142+APP!$H$21</f>
        <v>177500</v>
      </c>
      <c r="M143" s="50">
        <f>L142*APP!$F$45</f>
        <v>1762.5</v>
      </c>
      <c r="N143" s="50">
        <f>SUM($M$2:M143)</f>
        <v>125137.5</v>
      </c>
    </row>
    <row r="144" spans="7:14" x14ac:dyDescent="0.25">
      <c r="G144" s="49">
        <f t="shared" si="5"/>
        <v>11.916666666666666</v>
      </c>
      <c r="H144" s="49">
        <v>142</v>
      </c>
      <c r="I144" s="50">
        <f>I143+APP!$H$21+J144</f>
        <v>393640.54376247857</v>
      </c>
      <c r="J144" s="50">
        <f t="shared" ref="J144:J207" si="6">I143*1%</f>
        <v>3885.0548887374121</v>
      </c>
      <c r="L144" s="50">
        <f>L143+APP!$H$21</f>
        <v>178750</v>
      </c>
      <c r="M144" s="50">
        <f>L143*APP!$F$45</f>
        <v>1775</v>
      </c>
      <c r="N144" s="50">
        <f>SUM($M$2:M144)</f>
        <v>126912.5</v>
      </c>
    </row>
    <row r="145" spans="7:14" x14ac:dyDescent="0.25">
      <c r="G145" s="49">
        <f t="shared" si="5"/>
        <v>12</v>
      </c>
      <c r="H145" s="49">
        <v>143</v>
      </c>
      <c r="I145" s="50">
        <f>I144+APP!$H$21+J145</f>
        <v>398826.94920010335</v>
      </c>
      <c r="J145" s="50">
        <f t="shared" si="6"/>
        <v>3936.4054376247859</v>
      </c>
      <c r="L145" s="50">
        <f>L144+APP!$H$21</f>
        <v>180000</v>
      </c>
      <c r="M145" s="50">
        <f>L144*APP!$F$45</f>
        <v>1787.5</v>
      </c>
      <c r="N145" s="50">
        <f>SUM($M$2:M145)</f>
        <v>128700</v>
      </c>
    </row>
    <row r="146" spans="7:14" x14ac:dyDescent="0.25">
      <c r="G146" s="49">
        <f t="shared" si="5"/>
        <v>12.083333333333334</v>
      </c>
      <c r="H146" s="49">
        <v>144</v>
      </c>
      <c r="I146" s="50">
        <f>I145+APP!$H$21+J146</f>
        <v>404065.21869210439</v>
      </c>
      <c r="J146" s="50">
        <f t="shared" si="6"/>
        <v>3988.2694920010335</v>
      </c>
      <c r="L146" s="50">
        <f>L145+APP!$H$21</f>
        <v>181250</v>
      </c>
      <c r="M146" s="50">
        <f>L145*APP!$F$45</f>
        <v>1800</v>
      </c>
      <c r="N146" s="50">
        <f>SUM($M$2:M146)</f>
        <v>130500</v>
      </c>
    </row>
    <row r="147" spans="7:14" x14ac:dyDescent="0.25">
      <c r="G147" s="49">
        <f t="shared" si="5"/>
        <v>12.166666666666666</v>
      </c>
      <c r="H147" s="49">
        <v>145</v>
      </c>
      <c r="I147" s="50">
        <f>I146+APP!$H$21+J147</f>
        <v>409355.87087902543</v>
      </c>
      <c r="J147" s="50">
        <f t="shared" si="6"/>
        <v>4040.6521869210442</v>
      </c>
      <c r="L147" s="50">
        <f>L146+APP!$H$21</f>
        <v>182500</v>
      </c>
      <c r="M147" s="50">
        <f>L146*APP!$F$45</f>
        <v>1812.5</v>
      </c>
      <c r="N147" s="50">
        <f>SUM($M$2:M147)</f>
        <v>132312.5</v>
      </c>
    </row>
    <row r="148" spans="7:14" x14ac:dyDescent="0.25">
      <c r="G148" s="49">
        <f t="shared" si="5"/>
        <v>12.25</v>
      </c>
      <c r="H148" s="49">
        <v>146</v>
      </c>
      <c r="I148" s="50">
        <f>I147+APP!$H$21+J148</f>
        <v>414699.42958781571</v>
      </c>
      <c r="J148" s="50">
        <f t="shared" si="6"/>
        <v>4093.5587087902545</v>
      </c>
      <c r="L148" s="50">
        <f>L147+APP!$H$21</f>
        <v>183750</v>
      </c>
      <c r="M148" s="50">
        <f>L147*APP!$F$45</f>
        <v>1825</v>
      </c>
      <c r="N148" s="50">
        <f>SUM($M$2:M148)</f>
        <v>134137.5</v>
      </c>
    </row>
    <row r="149" spans="7:14" x14ac:dyDescent="0.25">
      <c r="G149" s="49">
        <f t="shared" si="5"/>
        <v>12.333333333333334</v>
      </c>
      <c r="H149" s="49">
        <v>147</v>
      </c>
      <c r="I149" s="50">
        <f>I148+APP!$H$21+J149</f>
        <v>420096.42388369387</v>
      </c>
      <c r="J149" s="50">
        <f t="shared" si="6"/>
        <v>4146.9942958781576</v>
      </c>
      <c r="L149" s="50">
        <f>L148+APP!$H$21</f>
        <v>185000</v>
      </c>
      <c r="M149" s="50">
        <f>L148*APP!$F$45</f>
        <v>1837.5</v>
      </c>
      <c r="N149" s="50">
        <f>SUM($M$2:M149)</f>
        <v>135975</v>
      </c>
    </row>
    <row r="150" spans="7:14" x14ac:dyDescent="0.25">
      <c r="G150" s="49">
        <f t="shared" si="5"/>
        <v>12.416666666666666</v>
      </c>
      <c r="H150" s="49">
        <v>148</v>
      </c>
      <c r="I150" s="50">
        <f>I149+APP!$H$21+J150</f>
        <v>425547.38812253083</v>
      </c>
      <c r="J150" s="50">
        <f t="shared" si="6"/>
        <v>4200.9642388369384</v>
      </c>
      <c r="L150" s="50">
        <f>L149+APP!$H$21</f>
        <v>186250</v>
      </c>
      <c r="M150" s="50">
        <f>L149*APP!$F$45</f>
        <v>1850</v>
      </c>
      <c r="N150" s="50">
        <f>SUM($M$2:M150)</f>
        <v>137825</v>
      </c>
    </row>
    <row r="151" spans="7:14" x14ac:dyDescent="0.25">
      <c r="G151" s="49">
        <f t="shared" si="5"/>
        <v>12.5</v>
      </c>
      <c r="H151" s="49">
        <v>149</v>
      </c>
      <c r="I151" s="50">
        <f>I150+APP!$H$21+J151</f>
        <v>431052.86200375616</v>
      </c>
      <c r="J151" s="50">
        <f t="shared" si="6"/>
        <v>4255.4738812253081</v>
      </c>
      <c r="L151" s="50">
        <f>L150+APP!$H$21</f>
        <v>187500</v>
      </c>
      <c r="M151" s="50">
        <f>L150*APP!$F$45</f>
        <v>1862.5</v>
      </c>
      <c r="N151" s="50">
        <f>SUM($M$2:M151)</f>
        <v>139687.5</v>
      </c>
    </row>
    <row r="152" spans="7:14" x14ac:dyDescent="0.25">
      <c r="G152" s="49">
        <f t="shared" si="5"/>
        <v>12.583333333333334</v>
      </c>
      <c r="H152" s="49">
        <v>150</v>
      </c>
      <c r="I152" s="50">
        <f>I151+APP!$H$21+J152</f>
        <v>436613.3906237937</v>
      </c>
      <c r="J152" s="50">
        <f t="shared" si="6"/>
        <v>4310.5286200375613</v>
      </c>
      <c r="L152" s="50">
        <f>L151+APP!$H$21</f>
        <v>188750</v>
      </c>
      <c r="M152" s="50">
        <f>L151*APP!$F$45</f>
        <v>1875</v>
      </c>
      <c r="N152" s="50">
        <f>SUM($M$2:M152)</f>
        <v>141562.5</v>
      </c>
    </row>
    <row r="153" spans="7:14" x14ac:dyDescent="0.25">
      <c r="G153" s="49">
        <f t="shared" si="5"/>
        <v>12.666666666666666</v>
      </c>
      <c r="H153" s="49">
        <v>151</v>
      </c>
      <c r="I153" s="50">
        <f>I152+APP!$H$21+J153</f>
        <v>442229.52453003166</v>
      </c>
      <c r="J153" s="50">
        <f t="shared" si="6"/>
        <v>4366.1339062379375</v>
      </c>
      <c r="L153" s="50">
        <f>L152+APP!$H$21</f>
        <v>190000</v>
      </c>
      <c r="M153" s="50">
        <f>L152*APP!$F$45</f>
        <v>1887.5</v>
      </c>
      <c r="N153" s="50">
        <f>SUM($M$2:M153)</f>
        <v>143450</v>
      </c>
    </row>
    <row r="154" spans="7:14" x14ac:dyDescent="0.25">
      <c r="G154" s="49">
        <f t="shared" si="5"/>
        <v>12.75</v>
      </c>
      <c r="H154" s="49">
        <v>152</v>
      </c>
      <c r="I154" s="50">
        <f>I153+APP!$H$21+J154</f>
        <v>447901.819775332</v>
      </c>
      <c r="J154" s="50">
        <f t="shared" si="6"/>
        <v>4422.2952453003163</v>
      </c>
      <c r="L154" s="50">
        <f>L153+APP!$H$21</f>
        <v>191250</v>
      </c>
      <c r="M154" s="50">
        <f>L153*APP!$F$45</f>
        <v>1900</v>
      </c>
      <c r="N154" s="50">
        <f>SUM($M$2:M154)</f>
        <v>145350</v>
      </c>
    </row>
    <row r="155" spans="7:14" x14ac:dyDescent="0.25">
      <c r="G155" s="49">
        <f t="shared" si="5"/>
        <v>12.833333333333334</v>
      </c>
      <c r="H155" s="49">
        <v>153</v>
      </c>
      <c r="I155" s="50">
        <f>I154+APP!$H$21+J155</f>
        <v>453630.83797308529</v>
      </c>
      <c r="J155" s="50">
        <f t="shared" si="6"/>
        <v>4479.0181977533202</v>
      </c>
      <c r="L155" s="50">
        <f>L154+APP!$H$21</f>
        <v>192500</v>
      </c>
      <c r="M155" s="50">
        <f>L154*APP!$F$45</f>
        <v>1912.5</v>
      </c>
      <c r="N155" s="50">
        <f>SUM($M$2:M155)</f>
        <v>147262.5</v>
      </c>
    </row>
    <row r="156" spans="7:14" x14ac:dyDescent="0.25">
      <c r="G156" s="49">
        <f t="shared" si="5"/>
        <v>12.916666666666666</v>
      </c>
      <c r="H156" s="49">
        <v>154</v>
      </c>
      <c r="I156" s="50">
        <f>I155+APP!$H$21+J156</f>
        <v>459417.14635281614</v>
      </c>
      <c r="J156" s="50">
        <f t="shared" si="6"/>
        <v>4536.3083797308527</v>
      </c>
      <c r="L156" s="50">
        <f>L155+APP!$H$21</f>
        <v>193750</v>
      </c>
      <c r="M156" s="50">
        <f>L155*APP!$F$45</f>
        <v>1925</v>
      </c>
      <c r="N156" s="50">
        <f>SUM($M$2:M156)</f>
        <v>149187.5</v>
      </c>
    </row>
    <row r="157" spans="7:14" x14ac:dyDescent="0.25">
      <c r="G157" s="49">
        <f t="shared" si="5"/>
        <v>13</v>
      </c>
      <c r="H157" s="49">
        <v>155</v>
      </c>
      <c r="I157" s="50">
        <f>I156+APP!$H$21+J157</f>
        <v>465261.31781634432</v>
      </c>
      <c r="J157" s="50">
        <f t="shared" si="6"/>
        <v>4594.1714635281614</v>
      </c>
      <c r="L157" s="50">
        <f>L156+APP!$H$21</f>
        <v>195000</v>
      </c>
      <c r="M157" s="50">
        <f>L156*APP!$F$45</f>
        <v>1937.5</v>
      </c>
      <c r="N157" s="50">
        <f>SUM($M$2:M157)</f>
        <v>151125</v>
      </c>
    </row>
    <row r="158" spans="7:14" x14ac:dyDescent="0.25">
      <c r="G158" s="49">
        <f t="shared" si="5"/>
        <v>13.083333333333334</v>
      </c>
      <c r="H158" s="49">
        <v>156</v>
      </c>
      <c r="I158" s="50">
        <f>I157+APP!$H$21+J158</f>
        <v>471163.93099450774</v>
      </c>
      <c r="J158" s="50">
        <f t="shared" si="6"/>
        <v>4652.6131781634431</v>
      </c>
      <c r="L158" s="50">
        <f>L157+APP!$H$21</f>
        <v>196250</v>
      </c>
      <c r="M158" s="50">
        <f>L157*APP!$F$45</f>
        <v>1950</v>
      </c>
      <c r="N158" s="50">
        <f>SUM($M$2:M158)</f>
        <v>153075</v>
      </c>
    </row>
    <row r="159" spans="7:14" x14ac:dyDescent="0.25">
      <c r="G159" s="49">
        <f t="shared" si="5"/>
        <v>13.166666666666666</v>
      </c>
      <c r="H159" s="49">
        <v>157</v>
      </c>
      <c r="I159" s="50">
        <f>I158+APP!$H$21+J159</f>
        <v>477125.57030445279</v>
      </c>
      <c r="J159" s="50">
        <f t="shared" si="6"/>
        <v>4711.6393099450779</v>
      </c>
      <c r="L159" s="50">
        <f>L158+APP!$H$21</f>
        <v>197500</v>
      </c>
      <c r="M159" s="50">
        <f>L158*APP!$F$45</f>
        <v>1962.5</v>
      </c>
      <c r="N159" s="50">
        <f>SUM($M$2:M159)</f>
        <v>155037.5</v>
      </c>
    </row>
    <row r="160" spans="7:14" x14ac:dyDescent="0.25">
      <c r="G160" s="49">
        <f t="shared" si="5"/>
        <v>13.25</v>
      </c>
      <c r="H160" s="49">
        <v>158</v>
      </c>
      <c r="I160" s="50">
        <f>I159+APP!$H$21+J160</f>
        <v>483146.82600749732</v>
      </c>
      <c r="J160" s="50">
        <f t="shared" si="6"/>
        <v>4771.2557030445278</v>
      </c>
      <c r="L160" s="50">
        <f>L159+APP!$H$21</f>
        <v>198750</v>
      </c>
      <c r="M160" s="50">
        <f>L159*APP!$F$45</f>
        <v>1975</v>
      </c>
      <c r="N160" s="50">
        <f>SUM($M$2:M160)</f>
        <v>157012.5</v>
      </c>
    </row>
    <row r="161" spans="7:14" x14ac:dyDescent="0.25">
      <c r="G161" s="49">
        <f t="shared" si="5"/>
        <v>13.333333333333334</v>
      </c>
      <c r="H161" s="49">
        <v>159</v>
      </c>
      <c r="I161" s="50">
        <f>I160+APP!$H$21+J161</f>
        <v>489228.29426757229</v>
      </c>
      <c r="J161" s="50">
        <f t="shared" si="6"/>
        <v>4831.4682600749729</v>
      </c>
      <c r="L161" s="50">
        <f>L160+APP!$H$21</f>
        <v>200000</v>
      </c>
      <c r="M161" s="50">
        <f>L160*APP!$F$45</f>
        <v>1987.5</v>
      </c>
      <c r="N161" s="50">
        <f>SUM($M$2:M161)</f>
        <v>159000</v>
      </c>
    </row>
    <row r="162" spans="7:14" x14ac:dyDescent="0.25">
      <c r="G162" s="49">
        <f t="shared" si="5"/>
        <v>13.416666666666666</v>
      </c>
      <c r="H162" s="49">
        <v>160</v>
      </c>
      <c r="I162" s="50">
        <f>I161+APP!$H$21+J162</f>
        <v>495370.57721024798</v>
      </c>
      <c r="J162" s="50">
        <f t="shared" si="6"/>
        <v>4892.2829426757226</v>
      </c>
      <c r="L162" s="50">
        <f>L161+APP!$H$21</f>
        <v>201250</v>
      </c>
      <c r="M162" s="50">
        <f>L161*APP!$F$45</f>
        <v>2000</v>
      </c>
      <c r="N162" s="50">
        <f>SUM($M$2:M162)</f>
        <v>161000</v>
      </c>
    </row>
    <row r="163" spans="7:14" x14ac:dyDescent="0.25">
      <c r="G163" s="49">
        <f t="shared" si="5"/>
        <v>13.5</v>
      </c>
      <c r="H163" s="49">
        <v>161</v>
      </c>
      <c r="I163" s="50">
        <f>I162+APP!$H$21+J163</f>
        <v>501574.28298235044</v>
      </c>
      <c r="J163" s="50">
        <f t="shared" si="6"/>
        <v>4953.7057721024803</v>
      </c>
      <c r="L163" s="50">
        <f>L162+APP!$H$21</f>
        <v>202500</v>
      </c>
      <c r="M163" s="50">
        <f>L162*APP!$F$45</f>
        <v>2012.5</v>
      </c>
      <c r="N163" s="50">
        <f>SUM($M$2:M163)</f>
        <v>163012.5</v>
      </c>
    </row>
    <row r="164" spans="7:14" x14ac:dyDescent="0.25">
      <c r="G164" s="49">
        <f t="shared" si="5"/>
        <v>13.583333333333334</v>
      </c>
      <c r="H164" s="49">
        <v>162</v>
      </c>
      <c r="I164" s="50">
        <f>I163+APP!$H$21+J164</f>
        <v>507840.02581217396</v>
      </c>
      <c r="J164" s="50">
        <f t="shared" si="6"/>
        <v>5015.7428298235045</v>
      </c>
      <c r="L164" s="50">
        <f>L163+APP!$H$21</f>
        <v>203750</v>
      </c>
      <c r="M164" s="50">
        <f>L163*APP!$F$45</f>
        <v>2025</v>
      </c>
      <c r="N164" s="50">
        <f>SUM($M$2:M164)</f>
        <v>165037.5</v>
      </c>
    </row>
    <row r="165" spans="7:14" x14ac:dyDescent="0.25">
      <c r="G165" s="49">
        <f t="shared" si="5"/>
        <v>13.666666666666666</v>
      </c>
      <c r="H165" s="49">
        <v>163</v>
      </c>
      <c r="I165" s="50">
        <f>I164+APP!$H$21+J165</f>
        <v>514168.42607029568</v>
      </c>
      <c r="J165" s="50">
        <f t="shared" si="6"/>
        <v>5078.4002581217401</v>
      </c>
      <c r="L165" s="50">
        <f>L164+APP!$H$21</f>
        <v>205000</v>
      </c>
      <c r="M165" s="50">
        <f>L164*APP!$F$45</f>
        <v>2037.5</v>
      </c>
      <c r="N165" s="50">
        <f>SUM($M$2:M165)</f>
        <v>167075</v>
      </c>
    </row>
    <row r="166" spans="7:14" x14ac:dyDescent="0.25">
      <c r="G166" s="49">
        <f t="shared" si="5"/>
        <v>13.75</v>
      </c>
      <c r="H166" s="49">
        <v>164</v>
      </c>
      <c r="I166" s="50">
        <f>I165+APP!$H$21+J166</f>
        <v>520560.11033099866</v>
      </c>
      <c r="J166" s="50">
        <f t="shared" si="6"/>
        <v>5141.6842607029566</v>
      </c>
      <c r="L166" s="50">
        <f>L165+APP!$H$21</f>
        <v>206250</v>
      </c>
      <c r="M166" s="50">
        <f>L165*APP!$F$45</f>
        <v>2050</v>
      </c>
      <c r="N166" s="50">
        <f>SUM($M$2:M166)</f>
        <v>169125</v>
      </c>
    </row>
    <row r="167" spans="7:14" x14ac:dyDescent="0.25">
      <c r="G167" s="49">
        <f t="shared" si="5"/>
        <v>13.833333333333334</v>
      </c>
      <c r="H167" s="49">
        <v>165</v>
      </c>
      <c r="I167" s="50">
        <f>I166+APP!$H$21+J167</f>
        <v>527015.71143430867</v>
      </c>
      <c r="J167" s="50">
        <f t="shared" si="6"/>
        <v>5205.6011033099867</v>
      </c>
      <c r="L167" s="50">
        <f>L166+APP!$H$21</f>
        <v>207500</v>
      </c>
      <c r="M167" s="50">
        <f>L166*APP!$F$45</f>
        <v>2062.5</v>
      </c>
      <c r="N167" s="50">
        <f>SUM($M$2:M167)</f>
        <v>171187.5</v>
      </c>
    </row>
    <row r="168" spans="7:14" x14ac:dyDescent="0.25">
      <c r="G168" s="49">
        <f t="shared" si="5"/>
        <v>13.916666666666666</v>
      </c>
      <c r="H168" s="49">
        <v>166</v>
      </c>
      <c r="I168" s="50">
        <f>I167+APP!$H$21+J168</f>
        <v>533535.86854865181</v>
      </c>
      <c r="J168" s="50">
        <f t="shared" si="6"/>
        <v>5270.1571143430865</v>
      </c>
      <c r="L168" s="50">
        <f>L167+APP!$H$21</f>
        <v>208750</v>
      </c>
      <c r="M168" s="50">
        <f>L167*APP!$F$45</f>
        <v>2075</v>
      </c>
      <c r="N168" s="50">
        <f>SUM($M$2:M168)</f>
        <v>173262.5</v>
      </c>
    </row>
    <row r="169" spans="7:14" x14ac:dyDescent="0.25">
      <c r="G169" s="49">
        <f t="shared" si="5"/>
        <v>14</v>
      </c>
      <c r="H169" s="49">
        <v>167</v>
      </c>
      <c r="I169" s="50">
        <f>I168+APP!$H$21+J169</f>
        <v>540121.22723413829</v>
      </c>
      <c r="J169" s="50">
        <f t="shared" si="6"/>
        <v>5335.358685486518</v>
      </c>
      <c r="L169" s="50">
        <f>L168+APP!$H$21</f>
        <v>210000</v>
      </c>
      <c r="M169" s="50">
        <f>L168*APP!$F$45</f>
        <v>2087.5</v>
      </c>
      <c r="N169" s="50">
        <f>SUM($M$2:M169)</f>
        <v>175350</v>
      </c>
    </row>
    <row r="170" spans="7:14" x14ac:dyDescent="0.25">
      <c r="G170" s="49">
        <f t="shared" si="5"/>
        <v>14.083333333333334</v>
      </c>
      <c r="H170" s="49">
        <v>168</v>
      </c>
      <c r="I170" s="50">
        <f>I169+APP!$H$21+J170</f>
        <v>546772.43950647966</v>
      </c>
      <c r="J170" s="50">
        <f t="shared" si="6"/>
        <v>5401.2122723413831</v>
      </c>
      <c r="L170" s="50">
        <f>L169+APP!$H$21</f>
        <v>211250</v>
      </c>
      <c r="M170" s="50">
        <f>L169*APP!$F$45</f>
        <v>2100</v>
      </c>
      <c r="N170" s="50">
        <f>SUM($M$2:M170)</f>
        <v>177450</v>
      </c>
    </row>
    <row r="171" spans="7:14" x14ac:dyDescent="0.25">
      <c r="G171" s="49">
        <f t="shared" si="5"/>
        <v>14.166666666666666</v>
      </c>
      <c r="H171" s="49">
        <v>169</v>
      </c>
      <c r="I171" s="50">
        <f>I170+APP!$H$21+J171</f>
        <v>553490.16390154441</v>
      </c>
      <c r="J171" s="50">
        <f t="shared" si="6"/>
        <v>5467.7243950647962</v>
      </c>
      <c r="L171" s="50">
        <f>L170+APP!$H$21</f>
        <v>212500</v>
      </c>
      <c r="M171" s="50">
        <f>L170*APP!$F$45</f>
        <v>2112.5</v>
      </c>
      <c r="N171" s="50">
        <f>SUM($M$2:M171)</f>
        <v>179562.5</v>
      </c>
    </row>
    <row r="172" spans="7:14" x14ac:dyDescent="0.25">
      <c r="G172" s="49">
        <f t="shared" si="5"/>
        <v>14.25</v>
      </c>
      <c r="H172" s="49">
        <v>170</v>
      </c>
      <c r="I172" s="50">
        <f>I171+APP!$H$21+J172</f>
        <v>560275.06554055982</v>
      </c>
      <c r="J172" s="50">
        <f t="shared" si="6"/>
        <v>5534.9016390154438</v>
      </c>
      <c r="L172" s="50">
        <f>L171+APP!$H$21</f>
        <v>213750</v>
      </c>
      <c r="M172" s="50">
        <f>L171*APP!$F$45</f>
        <v>2125</v>
      </c>
      <c r="N172" s="50">
        <f>SUM($M$2:M172)</f>
        <v>181687.5</v>
      </c>
    </row>
    <row r="173" spans="7:14" x14ac:dyDescent="0.25">
      <c r="G173" s="49">
        <f t="shared" si="5"/>
        <v>14.333333333333334</v>
      </c>
      <c r="H173" s="49">
        <v>171</v>
      </c>
      <c r="I173" s="50">
        <f>I172+APP!$H$21+J173</f>
        <v>567127.8161959654</v>
      </c>
      <c r="J173" s="50">
        <f t="shared" si="6"/>
        <v>5602.7506554055981</v>
      </c>
      <c r="L173" s="50">
        <f>L172+APP!$H$21</f>
        <v>215000</v>
      </c>
      <c r="M173" s="50">
        <f>L172*APP!$F$45</f>
        <v>2137.5</v>
      </c>
      <c r="N173" s="50">
        <f>SUM($M$2:M173)</f>
        <v>183825</v>
      </c>
    </row>
    <row r="174" spans="7:14" x14ac:dyDescent="0.25">
      <c r="G174" s="49">
        <f t="shared" si="5"/>
        <v>14.416666666666666</v>
      </c>
      <c r="H174" s="49">
        <v>172</v>
      </c>
      <c r="I174" s="50">
        <f>I173+APP!$H$21+J174</f>
        <v>574049.094357925</v>
      </c>
      <c r="J174" s="50">
        <f t="shared" si="6"/>
        <v>5671.2781619596544</v>
      </c>
      <c r="L174" s="50">
        <f>L173+APP!$H$21</f>
        <v>216250</v>
      </c>
      <c r="M174" s="50">
        <f>L173*APP!$F$45</f>
        <v>2150</v>
      </c>
      <c r="N174" s="50">
        <f>SUM($M$2:M174)</f>
        <v>185975</v>
      </c>
    </row>
    <row r="175" spans="7:14" x14ac:dyDescent="0.25">
      <c r="G175" s="49">
        <f t="shared" si="5"/>
        <v>14.5</v>
      </c>
      <c r="H175" s="49">
        <v>173</v>
      </c>
      <c r="I175" s="50">
        <f>I174+APP!$H$21+J175</f>
        <v>581039.58530150424</v>
      </c>
      <c r="J175" s="50">
        <f t="shared" si="6"/>
        <v>5740.4909435792497</v>
      </c>
      <c r="L175" s="50">
        <f>L174+APP!$H$21</f>
        <v>217500</v>
      </c>
      <c r="M175" s="50">
        <f>L174*APP!$F$45</f>
        <v>2162.5</v>
      </c>
      <c r="N175" s="50">
        <f>SUM($M$2:M175)</f>
        <v>188137.5</v>
      </c>
    </row>
    <row r="176" spans="7:14" x14ac:dyDescent="0.25">
      <c r="G176" s="49">
        <f t="shared" si="5"/>
        <v>14.583333333333334</v>
      </c>
      <c r="H176" s="49">
        <v>174</v>
      </c>
      <c r="I176" s="50">
        <f>I175+APP!$H$21+J176</f>
        <v>588099.98115451925</v>
      </c>
      <c r="J176" s="50">
        <f t="shared" si="6"/>
        <v>5810.3958530150421</v>
      </c>
      <c r="L176" s="50">
        <f>L175+APP!$H$21</f>
        <v>218750</v>
      </c>
      <c r="M176" s="50">
        <f>L175*APP!$F$45</f>
        <v>2175</v>
      </c>
      <c r="N176" s="50">
        <f>SUM($M$2:M176)</f>
        <v>190312.5</v>
      </c>
    </row>
    <row r="177" spans="7:14" x14ac:dyDescent="0.25">
      <c r="G177" s="49">
        <f t="shared" si="5"/>
        <v>14.666666666666666</v>
      </c>
      <c r="H177" s="49">
        <v>175</v>
      </c>
      <c r="I177" s="50">
        <f>I176+APP!$H$21+J177</f>
        <v>595230.9809660645</v>
      </c>
      <c r="J177" s="50">
        <f t="shared" si="6"/>
        <v>5880.9998115451926</v>
      </c>
      <c r="L177" s="50">
        <f>L176+APP!$H$21</f>
        <v>220000</v>
      </c>
      <c r="M177" s="50">
        <f>L176*APP!$F$45</f>
        <v>2187.5</v>
      </c>
      <c r="N177" s="50">
        <f>SUM($M$2:M177)</f>
        <v>192500</v>
      </c>
    </row>
    <row r="178" spans="7:14" x14ac:dyDescent="0.25">
      <c r="G178" s="49">
        <f t="shared" si="5"/>
        <v>14.75</v>
      </c>
      <c r="H178" s="49">
        <v>176</v>
      </c>
      <c r="I178" s="50">
        <f>I177+APP!$H$21+J178</f>
        <v>602433.29077572515</v>
      </c>
      <c r="J178" s="50">
        <f t="shared" si="6"/>
        <v>5952.3098096606454</v>
      </c>
      <c r="L178" s="50">
        <f>L177+APP!$H$21</f>
        <v>221250</v>
      </c>
      <c r="M178" s="50">
        <f>L177*APP!$F$45</f>
        <v>2200</v>
      </c>
      <c r="N178" s="50">
        <f>SUM($M$2:M178)</f>
        <v>194700</v>
      </c>
    </row>
    <row r="179" spans="7:14" x14ac:dyDescent="0.25">
      <c r="G179" s="49">
        <f t="shared" si="5"/>
        <v>14.833333333333334</v>
      </c>
      <c r="H179" s="49">
        <v>177</v>
      </c>
      <c r="I179" s="50">
        <f>I178+APP!$H$21+J179</f>
        <v>609707.62368348241</v>
      </c>
      <c r="J179" s="50">
        <f t="shared" si="6"/>
        <v>6024.3329077572516</v>
      </c>
      <c r="L179" s="50">
        <f>L178+APP!$H$21</f>
        <v>222500</v>
      </c>
      <c r="M179" s="50">
        <f>L178*APP!$F$45</f>
        <v>2212.5</v>
      </c>
      <c r="N179" s="50">
        <f>SUM($M$2:M179)</f>
        <v>196912.5</v>
      </c>
    </row>
    <row r="180" spans="7:14" x14ac:dyDescent="0.25">
      <c r="G180" s="49">
        <f t="shared" si="5"/>
        <v>14.916666666666666</v>
      </c>
      <c r="H180" s="49">
        <v>178</v>
      </c>
      <c r="I180" s="50">
        <f>I179+APP!$H$21+J180</f>
        <v>617054.69992031727</v>
      </c>
      <c r="J180" s="50">
        <f t="shared" si="6"/>
        <v>6097.0762368348242</v>
      </c>
      <c r="L180" s="50">
        <f>L179+APP!$H$21</f>
        <v>223750</v>
      </c>
      <c r="M180" s="50">
        <f>L179*APP!$F$45</f>
        <v>2225</v>
      </c>
      <c r="N180" s="50">
        <f>SUM($M$2:M180)</f>
        <v>199137.5</v>
      </c>
    </row>
    <row r="181" spans="7:14" x14ac:dyDescent="0.25">
      <c r="G181" s="49">
        <f t="shared" si="5"/>
        <v>15</v>
      </c>
      <c r="H181" s="49">
        <v>179</v>
      </c>
      <c r="I181" s="50">
        <f>I180+APP!$H$21+J181</f>
        <v>624475.24691952043</v>
      </c>
      <c r="J181" s="50">
        <f t="shared" si="6"/>
        <v>6170.5469992031731</v>
      </c>
      <c r="L181" s="50">
        <f>L180+APP!$H$21</f>
        <v>225000</v>
      </c>
      <c r="M181" s="50">
        <f>L180*APP!$F$45</f>
        <v>2237.5</v>
      </c>
      <c r="N181" s="50">
        <f>SUM($M$2:M181)</f>
        <v>201375</v>
      </c>
    </row>
    <row r="182" spans="7:14" x14ac:dyDescent="0.25">
      <c r="G182" s="49">
        <f t="shared" si="5"/>
        <v>15.083333333333334</v>
      </c>
      <c r="H182" s="49">
        <v>180</v>
      </c>
      <c r="I182" s="50">
        <f>I181+APP!$H$21+J182</f>
        <v>631969.9993887156</v>
      </c>
      <c r="J182" s="50">
        <f t="shared" si="6"/>
        <v>6244.7524691952049</v>
      </c>
      <c r="L182" s="50">
        <f>L181+APP!$H$21</f>
        <v>226250</v>
      </c>
      <c r="M182" s="50">
        <f>L181*APP!$F$45</f>
        <v>2250</v>
      </c>
      <c r="N182" s="50">
        <f>SUM($M$2:M182)</f>
        <v>203625</v>
      </c>
    </row>
    <row r="183" spans="7:14" x14ac:dyDescent="0.25">
      <c r="G183" s="49">
        <f t="shared" si="5"/>
        <v>15.166666666666666</v>
      </c>
      <c r="H183" s="49">
        <v>181</v>
      </c>
      <c r="I183" s="50">
        <f>I182+APP!$H$21+J183</f>
        <v>639539.6993826027</v>
      </c>
      <c r="J183" s="50">
        <f t="shared" si="6"/>
        <v>6319.6999938871559</v>
      </c>
      <c r="L183" s="50">
        <f>L182+APP!$H$21</f>
        <v>227500</v>
      </c>
      <c r="M183" s="50">
        <f>L182*APP!$F$45</f>
        <v>2262.5</v>
      </c>
      <c r="N183" s="50">
        <f>SUM($M$2:M183)</f>
        <v>205887.5</v>
      </c>
    </row>
    <row r="184" spans="7:14" x14ac:dyDescent="0.25">
      <c r="G184" s="49">
        <f t="shared" si="5"/>
        <v>15.25</v>
      </c>
      <c r="H184" s="49">
        <v>182</v>
      </c>
      <c r="I184" s="50">
        <f>I183+APP!$H$21+J184</f>
        <v>647185.09637642873</v>
      </c>
      <c r="J184" s="50">
        <f t="shared" si="6"/>
        <v>6395.396993826027</v>
      </c>
      <c r="L184" s="50">
        <f>L183+APP!$H$21</f>
        <v>228750</v>
      </c>
      <c r="M184" s="50">
        <f>L183*APP!$F$45</f>
        <v>2275</v>
      </c>
      <c r="N184" s="50">
        <f>SUM($M$2:M184)</f>
        <v>208162.5</v>
      </c>
    </row>
    <row r="185" spans="7:14" x14ac:dyDescent="0.25">
      <c r="G185" s="49">
        <f t="shared" si="5"/>
        <v>15.333333333333334</v>
      </c>
      <c r="H185" s="49">
        <v>183</v>
      </c>
      <c r="I185" s="50">
        <f>I184+APP!$H$21+J185</f>
        <v>654906.94734019297</v>
      </c>
      <c r="J185" s="50">
        <f t="shared" si="6"/>
        <v>6471.8509637642874</v>
      </c>
      <c r="L185" s="50">
        <f>L184+APP!$H$21</f>
        <v>230000</v>
      </c>
      <c r="M185" s="50">
        <f>L184*APP!$F$45</f>
        <v>2287.5</v>
      </c>
      <c r="N185" s="50">
        <f>SUM($M$2:M185)</f>
        <v>210450</v>
      </c>
    </row>
    <row r="186" spans="7:14" x14ac:dyDescent="0.25">
      <c r="G186" s="49">
        <f t="shared" si="5"/>
        <v>15.416666666666666</v>
      </c>
      <c r="H186" s="49">
        <v>184</v>
      </c>
      <c r="I186" s="50">
        <f>I185+APP!$H$21+J186</f>
        <v>662706.01681359485</v>
      </c>
      <c r="J186" s="50">
        <f t="shared" si="6"/>
        <v>6549.0694734019298</v>
      </c>
      <c r="L186" s="50">
        <f>L185+APP!$H$21</f>
        <v>231250</v>
      </c>
      <c r="M186" s="50">
        <f>L185*APP!$F$45</f>
        <v>2300</v>
      </c>
      <c r="N186" s="50">
        <f>SUM($M$2:M186)</f>
        <v>212750</v>
      </c>
    </row>
    <row r="187" spans="7:14" x14ac:dyDescent="0.25">
      <c r="G187" s="49">
        <f t="shared" si="5"/>
        <v>15.5</v>
      </c>
      <c r="H187" s="49">
        <v>185</v>
      </c>
      <c r="I187" s="50">
        <f>I186+APP!$H$21+J187</f>
        <v>670583.07698173076</v>
      </c>
      <c r="J187" s="50">
        <f t="shared" si="6"/>
        <v>6627.0601681359485</v>
      </c>
      <c r="L187" s="50">
        <f>L186+APP!$H$21</f>
        <v>232500</v>
      </c>
      <c r="M187" s="50">
        <f>L186*APP!$F$45</f>
        <v>2312.5</v>
      </c>
      <c r="N187" s="50">
        <f>SUM($M$2:M187)</f>
        <v>215062.5</v>
      </c>
    </row>
    <row r="188" spans="7:14" x14ac:dyDescent="0.25">
      <c r="G188" s="49">
        <f t="shared" si="5"/>
        <v>15.583333333333334</v>
      </c>
      <c r="H188" s="49">
        <v>186</v>
      </c>
      <c r="I188" s="50">
        <f>I187+APP!$H$21+J188</f>
        <v>678538.9077515481</v>
      </c>
      <c r="J188" s="50">
        <f t="shared" si="6"/>
        <v>6705.8307698173076</v>
      </c>
      <c r="L188" s="50">
        <f>L187+APP!$H$21</f>
        <v>233750</v>
      </c>
      <c r="M188" s="50">
        <f>L187*APP!$F$45</f>
        <v>2325</v>
      </c>
      <c r="N188" s="50">
        <f>SUM($M$2:M188)</f>
        <v>217387.5</v>
      </c>
    </row>
    <row r="189" spans="7:14" x14ac:dyDescent="0.25">
      <c r="G189" s="49">
        <f t="shared" si="5"/>
        <v>15.666666666666666</v>
      </c>
      <c r="H189" s="49">
        <v>187</v>
      </c>
      <c r="I189" s="50">
        <f>I188+APP!$H$21+J189</f>
        <v>686574.29682906356</v>
      </c>
      <c r="J189" s="50">
        <f t="shared" si="6"/>
        <v>6785.3890775154814</v>
      </c>
      <c r="L189" s="50">
        <f>L188+APP!$H$21</f>
        <v>235000</v>
      </c>
      <c r="M189" s="50">
        <f>L188*APP!$F$45</f>
        <v>2337.5</v>
      </c>
      <c r="N189" s="50">
        <f>SUM($M$2:M189)</f>
        <v>219725</v>
      </c>
    </row>
    <row r="190" spans="7:14" x14ac:dyDescent="0.25">
      <c r="G190" s="49">
        <f t="shared" si="5"/>
        <v>15.75</v>
      </c>
      <c r="H190" s="49">
        <v>188</v>
      </c>
      <c r="I190" s="50">
        <f>I189+APP!$H$21+J190</f>
        <v>694690.03979735414</v>
      </c>
      <c r="J190" s="50">
        <f t="shared" si="6"/>
        <v>6865.7429682906359</v>
      </c>
      <c r="L190" s="50">
        <f>L189+APP!$H$21</f>
        <v>236250</v>
      </c>
      <c r="M190" s="50">
        <f>L189*APP!$F$45</f>
        <v>2350</v>
      </c>
      <c r="N190" s="50">
        <f>SUM($M$2:M190)</f>
        <v>222075</v>
      </c>
    </row>
    <row r="191" spans="7:14" x14ac:dyDescent="0.25">
      <c r="G191" s="49">
        <f t="shared" si="5"/>
        <v>15.833333333333334</v>
      </c>
      <c r="H191" s="49">
        <v>189</v>
      </c>
      <c r="I191" s="50">
        <f>I190+APP!$H$21+J191</f>
        <v>702886.94019532762</v>
      </c>
      <c r="J191" s="50">
        <f t="shared" si="6"/>
        <v>6946.9003979735417</v>
      </c>
      <c r="L191" s="50">
        <f>L190+APP!$H$21</f>
        <v>237500</v>
      </c>
      <c r="M191" s="50">
        <f>L190*APP!$F$45</f>
        <v>2362.5</v>
      </c>
      <c r="N191" s="50">
        <f>SUM($M$2:M191)</f>
        <v>224437.5</v>
      </c>
    </row>
    <row r="192" spans="7:14" x14ac:dyDescent="0.25">
      <c r="G192" s="49">
        <f t="shared" si="5"/>
        <v>15.916666666666666</v>
      </c>
      <c r="H192" s="49">
        <v>190</v>
      </c>
      <c r="I192" s="50">
        <f>I191+APP!$H$21+J192</f>
        <v>711165.80959728092</v>
      </c>
      <c r="J192" s="50">
        <f t="shared" si="6"/>
        <v>7028.8694019532768</v>
      </c>
      <c r="L192" s="50">
        <f>L191+APP!$H$21</f>
        <v>238750</v>
      </c>
      <c r="M192" s="50">
        <f>L191*APP!$F$45</f>
        <v>2375</v>
      </c>
      <c r="N192" s="50">
        <f>SUM($M$2:M192)</f>
        <v>226812.5</v>
      </c>
    </row>
    <row r="193" spans="7:14" x14ac:dyDescent="0.25">
      <c r="G193" s="49">
        <f t="shared" si="5"/>
        <v>16</v>
      </c>
      <c r="H193" s="49">
        <v>191</v>
      </c>
      <c r="I193" s="50">
        <f>I192+APP!$H$21+J193</f>
        <v>719527.46769325377</v>
      </c>
      <c r="J193" s="50">
        <f t="shared" si="6"/>
        <v>7111.658095972809</v>
      </c>
      <c r="L193" s="50">
        <f>L192+APP!$H$21</f>
        <v>240000</v>
      </c>
      <c r="M193" s="50">
        <f>L192*APP!$F$45</f>
        <v>2387.5</v>
      </c>
      <c r="N193" s="50">
        <f>SUM($M$2:M193)</f>
        <v>229200</v>
      </c>
    </row>
    <row r="194" spans="7:14" x14ac:dyDescent="0.25">
      <c r="G194" s="49">
        <f t="shared" si="5"/>
        <v>16.083333333333332</v>
      </c>
      <c r="H194" s="49">
        <v>192</v>
      </c>
      <c r="I194" s="50">
        <f>I193+APP!$H$21+J194</f>
        <v>727972.74237018626</v>
      </c>
      <c r="J194" s="50">
        <f t="shared" si="6"/>
        <v>7195.2746769325377</v>
      </c>
      <c r="L194" s="50">
        <f>L193+APP!$H$21</f>
        <v>241250</v>
      </c>
      <c r="M194" s="50">
        <f>L193*APP!$F$45</f>
        <v>2400</v>
      </c>
      <c r="N194" s="50">
        <f>SUM($M$2:M194)</f>
        <v>231600</v>
      </c>
    </row>
    <row r="195" spans="7:14" x14ac:dyDescent="0.25">
      <c r="G195" s="49">
        <f t="shared" ref="G195:G258" si="7">H196/12</f>
        <v>16.166666666666668</v>
      </c>
      <c r="H195" s="49">
        <v>193</v>
      </c>
      <c r="I195" s="50">
        <f>I194+APP!$H$21+J195</f>
        <v>736502.46979388816</v>
      </c>
      <c r="J195" s="50">
        <f t="shared" si="6"/>
        <v>7279.7274237018628</v>
      </c>
      <c r="L195" s="50">
        <f>L194+APP!$H$21</f>
        <v>242500</v>
      </c>
      <c r="M195" s="50">
        <f>L194*APP!$F$45</f>
        <v>2412.5</v>
      </c>
      <c r="N195" s="50">
        <f>SUM($M$2:M195)</f>
        <v>234012.5</v>
      </c>
    </row>
    <row r="196" spans="7:14" x14ac:dyDescent="0.25">
      <c r="G196" s="49">
        <f t="shared" si="7"/>
        <v>16.25</v>
      </c>
      <c r="H196" s="49">
        <v>194</v>
      </c>
      <c r="I196" s="50">
        <f>I195+APP!$H$21+J196</f>
        <v>745117.49449182709</v>
      </c>
      <c r="J196" s="50">
        <f t="shared" si="6"/>
        <v>7365.0246979388821</v>
      </c>
      <c r="L196" s="50">
        <f>L195+APP!$H$21</f>
        <v>243750</v>
      </c>
      <c r="M196" s="50">
        <f>L195*APP!$F$45</f>
        <v>2425</v>
      </c>
      <c r="N196" s="50">
        <f>SUM($M$2:M196)</f>
        <v>236437.5</v>
      </c>
    </row>
    <row r="197" spans="7:14" x14ac:dyDescent="0.25">
      <c r="G197" s="49">
        <f t="shared" si="7"/>
        <v>16.333333333333332</v>
      </c>
      <c r="H197" s="49">
        <v>195</v>
      </c>
      <c r="I197" s="50">
        <f>I196+APP!$H$21+J197</f>
        <v>753818.66943674535</v>
      </c>
      <c r="J197" s="50">
        <f t="shared" si="6"/>
        <v>7451.1749449182707</v>
      </c>
      <c r="L197" s="50">
        <f>L196+APP!$H$21</f>
        <v>245000</v>
      </c>
      <c r="M197" s="50">
        <f>L196*APP!$F$45</f>
        <v>2437.5</v>
      </c>
      <c r="N197" s="50">
        <f>SUM($M$2:M197)</f>
        <v>238875</v>
      </c>
    </row>
    <row r="198" spans="7:14" x14ac:dyDescent="0.25">
      <c r="G198" s="49">
        <f t="shared" si="7"/>
        <v>16.416666666666668</v>
      </c>
      <c r="H198" s="49">
        <v>196</v>
      </c>
      <c r="I198" s="50">
        <f>I197+APP!$H$21+J198</f>
        <v>762606.85613111279</v>
      </c>
      <c r="J198" s="50">
        <f t="shared" si="6"/>
        <v>7538.186694367454</v>
      </c>
      <c r="L198" s="50">
        <f>L197+APP!$H$21</f>
        <v>246250</v>
      </c>
      <c r="M198" s="50">
        <f>L197*APP!$F$45</f>
        <v>2450</v>
      </c>
      <c r="N198" s="50">
        <f>SUM($M$2:M198)</f>
        <v>241325</v>
      </c>
    </row>
    <row r="199" spans="7:14" x14ac:dyDescent="0.25">
      <c r="G199" s="49">
        <f t="shared" si="7"/>
        <v>16.5</v>
      </c>
      <c r="H199" s="49">
        <v>197</v>
      </c>
      <c r="I199" s="50">
        <f>I198+APP!$H$21+J199</f>
        <v>771482.9246924239</v>
      </c>
      <c r="J199" s="50">
        <f t="shared" si="6"/>
        <v>7626.0685613111282</v>
      </c>
      <c r="L199" s="50">
        <f>L198+APP!$H$21</f>
        <v>247500</v>
      </c>
      <c r="M199" s="50">
        <f>L198*APP!$F$45</f>
        <v>2462.5</v>
      </c>
      <c r="N199" s="50">
        <f>SUM($M$2:M199)</f>
        <v>243787.5</v>
      </c>
    </row>
    <row r="200" spans="7:14" x14ac:dyDescent="0.25">
      <c r="G200" s="49">
        <f t="shared" si="7"/>
        <v>16.583333333333332</v>
      </c>
      <c r="H200" s="49">
        <v>198</v>
      </c>
      <c r="I200" s="50">
        <f>I199+APP!$H$21+J200</f>
        <v>780447.75393934816</v>
      </c>
      <c r="J200" s="50">
        <f t="shared" si="6"/>
        <v>7714.8292469242388</v>
      </c>
      <c r="L200" s="50">
        <f>L199+APP!$H$21</f>
        <v>248750</v>
      </c>
      <c r="M200" s="50">
        <f>L199*APP!$F$45</f>
        <v>2475</v>
      </c>
      <c r="N200" s="50">
        <f>SUM($M$2:M200)</f>
        <v>246262.5</v>
      </c>
    </row>
    <row r="201" spans="7:14" x14ac:dyDescent="0.25">
      <c r="G201" s="49">
        <f t="shared" si="7"/>
        <v>16.666666666666668</v>
      </c>
      <c r="H201" s="49">
        <v>199</v>
      </c>
      <c r="I201" s="50">
        <f>I200+APP!$H$21+J201</f>
        <v>789502.23147874163</v>
      </c>
      <c r="J201" s="50">
        <f t="shared" si="6"/>
        <v>7804.4775393934815</v>
      </c>
      <c r="L201" s="50">
        <f>L200+APP!$H$21</f>
        <v>250000</v>
      </c>
      <c r="M201" s="50">
        <f>L200*APP!$F$45</f>
        <v>2487.5</v>
      </c>
      <c r="N201" s="50">
        <f>SUM($M$2:M201)</f>
        <v>248750</v>
      </c>
    </row>
    <row r="202" spans="7:14" x14ac:dyDescent="0.25">
      <c r="G202" s="49">
        <f t="shared" si="7"/>
        <v>16.75</v>
      </c>
      <c r="H202" s="49">
        <v>200</v>
      </c>
      <c r="I202" s="50">
        <f>I201+APP!$H$21+J202</f>
        <v>798647.253793529</v>
      </c>
      <c r="J202" s="50">
        <f t="shared" si="6"/>
        <v>7895.0223147874167</v>
      </c>
      <c r="L202" s="50">
        <f>L201+APP!$H$21</f>
        <v>251250</v>
      </c>
      <c r="M202" s="50">
        <f>L201*APP!$F$45</f>
        <v>2500</v>
      </c>
      <c r="N202" s="50">
        <f>SUM($M$2:M202)</f>
        <v>251250</v>
      </c>
    </row>
    <row r="203" spans="7:14" x14ac:dyDescent="0.25">
      <c r="G203" s="49">
        <f t="shared" si="7"/>
        <v>16.833333333333332</v>
      </c>
      <c r="H203" s="49">
        <v>201</v>
      </c>
      <c r="I203" s="50">
        <f>I202+APP!$H$21+J203</f>
        <v>807883.72633146425</v>
      </c>
      <c r="J203" s="50">
        <f t="shared" si="6"/>
        <v>7986.4725379352903</v>
      </c>
      <c r="L203" s="50">
        <f>L202+APP!$H$21</f>
        <v>252500</v>
      </c>
      <c r="M203" s="50">
        <f>L202*APP!$F$45</f>
        <v>2512.5</v>
      </c>
      <c r="N203" s="50">
        <f>SUM($M$2:M203)</f>
        <v>253762.5</v>
      </c>
    </row>
    <row r="204" spans="7:14" x14ac:dyDescent="0.25">
      <c r="G204" s="49">
        <f t="shared" si="7"/>
        <v>16.916666666666668</v>
      </c>
      <c r="H204" s="49">
        <v>202</v>
      </c>
      <c r="I204" s="50">
        <f>I203+APP!$H$21+J204</f>
        <v>817212.56359477888</v>
      </c>
      <c r="J204" s="50">
        <f t="shared" si="6"/>
        <v>8078.8372633146428</v>
      </c>
      <c r="L204" s="50">
        <f>L203+APP!$H$21</f>
        <v>253750</v>
      </c>
      <c r="M204" s="50">
        <f>L203*APP!$F$45</f>
        <v>2525</v>
      </c>
      <c r="N204" s="50">
        <f>SUM($M$2:M204)</f>
        <v>256287.5</v>
      </c>
    </row>
    <row r="205" spans="7:14" x14ac:dyDescent="0.25">
      <c r="G205" s="49">
        <f t="shared" si="7"/>
        <v>17</v>
      </c>
      <c r="H205" s="49">
        <v>203</v>
      </c>
      <c r="I205" s="50">
        <f>I204+APP!$H$21+J205</f>
        <v>826634.68923072668</v>
      </c>
      <c r="J205" s="50">
        <f t="shared" si="6"/>
        <v>8172.1256359477893</v>
      </c>
      <c r="L205" s="50">
        <f>L204+APP!$H$21</f>
        <v>255000</v>
      </c>
      <c r="M205" s="50">
        <f>L204*APP!$F$45</f>
        <v>2537.5</v>
      </c>
      <c r="N205" s="50">
        <f>SUM($M$2:M205)</f>
        <v>258825</v>
      </c>
    </row>
    <row r="206" spans="7:14" x14ac:dyDescent="0.25">
      <c r="G206" s="49">
        <f t="shared" si="7"/>
        <v>17.083333333333332</v>
      </c>
      <c r="H206" s="49">
        <v>204</v>
      </c>
      <c r="I206" s="50">
        <f>I205+APP!$H$21+J206</f>
        <v>836151.03612303396</v>
      </c>
      <c r="J206" s="50">
        <f t="shared" si="6"/>
        <v>8266.3468923072669</v>
      </c>
      <c r="L206" s="50">
        <f>L205+APP!$H$21</f>
        <v>256250</v>
      </c>
      <c r="M206" s="50">
        <f>L205*APP!$F$45</f>
        <v>2550</v>
      </c>
      <c r="N206" s="50">
        <f>SUM($M$2:M206)</f>
        <v>261375</v>
      </c>
    </row>
    <row r="207" spans="7:14" x14ac:dyDescent="0.25">
      <c r="G207" s="49">
        <f t="shared" si="7"/>
        <v>17.166666666666668</v>
      </c>
      <c r="H207" s="49">
        <v>205</v>
      </c>
      <c r="I207" s="50">
        <f>I206+APP!$H$21+J207</f>
        <v>845762.54648426431</v>
      </c>
      <c r="J207" s="50">
        <f t="shared" si="6"/>
        <v>8361.5103612303392</v>
      </c>
      <c r="L207" s="50">
        <f>L206+APP!$H$21</f>
        <v>257500</v>
      </c>
      <c r="M207" s="50">
        <f>L206*APP!$F$45</f>
        <v>2562.5</v>
      </c>
      <c r="N207" s="50">
        <f>SUM($M$2:M207)</f>
        <v>263937.5</v>
      </c>
    </row>
    <row r="208" spans="7:14" x14ac:dyDescent="0.25">
      <c r="G208" s="49">
        <f t="shared" si="7"/>
        <v>17.25</v>
      </c>
      <c r="H208" s="49">
        <v>206</v>
      </c>
      <c r="I208" s="50">
        <f>I207+APP!$H$21+J208</f>
        <v>855470.17194910697</v>
      </c>
      <c r="J208" s="50">
        <f t="shared" ref="J208:J271" si="8">I207*1%</f>
        <v>8457.6254648426439</v>
      </c>
      <c r="L208" s="50">
        <f>L207+APP!$H$21</f>
        <v>258750</v>
      </c>
      <c r="M208" s="50">
        <f>L207*APP!$F$45</f>
        <v>2575</v>
      </c>
      <c r="N208" s="50">
        <f>SUM($M$2:M208)</f>
        <v>266512.5</v>
      </c>
    </row>
    <row r="209" spans="7:14" x14ac:dyDescent="0.25">
      <c r="G209" s="49">
        <f t="shared" si="7"/>
        <v>17.333333333333332</v>
      </c>
      <c r="H209" s="49">
        <v>207</v>
      </c>
      <c r="I209" s="50">
        <f>I208+APP!$H$21+J209</f>
        <v>865274.87366859801</v>
      </c>
      <c r="J209" s="50">
        <f t="shared" si="8"/>
        <v>8554.7017194910695</v>
      </c>
      <c r="L209" s="50">
        <f>L208+APP!$H$21</f>
        <v>260000</v>
      </c>
      <c r="M209" s="50">
        <f>L208*APP!$F$45</f>
        <v>2587.5</v>
      </c>
      <c r="N209" s="50">
        <f>SUM($M$2:M209)</f>
        <v>269100</v>
      </c>
    </row>
    <row r="210" spans="7:14" x14ac:dyDescent="0.25">
      <c r="G210" s="49">
        <f t="shared" si="7"/>
        <v>17.416666666666668</v>
      </c>
      <c r="H210" s="49">
        <v>208</v>
      </c>
      <c r="I210" s="50">
        <f>I209+APP!$H$21+J210</f>
        <v>875177.62240528397</v>
      </c>
      <c r="J210" s="50">
        <f t="shared" si="8"/>
        <v>8652.7487366859805</v>
      </c>
      <c r="L210" s="50">
        <f>L209+APP!$H$21</f>
        <v>261250</v>
      </c>
      <c r="M210" s="50">
        <f>L209*APP!$F$45</f>
        <v>2600</v>
      </c>
      <c r="N210" s="50">
        <f>SUM($M$2:M210)</f>
        <v>271700</v>
      </c>
    </row>
    <row r="211" spans="7:14" x14ac:dyDescent="0.25">
      <c r="G211" s="49">
        <f t="shared" si="7"/>
        <v>17.5</v>
      </c>
      <c r="H211" s="49">
        <v>209</v>
      </c>
      <c r="I211" s="50">
        <f>I210+APP!$H$21+J211</f>
        <v>885179.39862933685</v>
      </c>
      <c r="J211" s="50">
        <f t="shared" si="8"/>
        <v>8751.7762240528391</v>
      </c>
      <c r="L211" s="50">
        <f>L210+APP!$H$21</f>
        <v>262500</v>
      </c>
      <c r="M211" s="50">
        <f>L210*APP!$F$45</f>
        <v>2612.5</v>
      </c>
      <c r="N211" s="50">
        <f>SUM($M$2:M211)</f>
        <v>274312.5</v>
      </c>
    </row>
    <row r="212" spans="7:14" x14ac:dyDescent="0.25">
      <c r="G212" s="49">
        <f t="shared" si="7"/>
        <v>17.583333333333332</v>
      </c>
      <c r="H212" s="49">
        <v>210</v>
      </c>
      <c r="I212" s="50">
        <f>I211+APP!$H$21+J212</f>
        <v>895281.19261563022</v>
      </c>
      <c r="J212" s="50">
        <f t="shared" si="8"/>
        <v>8851.793986293369</v>
      </c>
      <c r="L212" s="50">
        <f>L211+APP!$H$21</f>
        <v>263750</v>
      </c>
      <c r="M212" s="50">
        <f>L211*APP!$F$45</f>
        <v>2625</v>
      </c>
      <c r="N212" s="50">
        <f>SUM($M$2:M212)</f>
        <v>276937.5</v>
      </c>
    </row>
    <row r="213" spans="7:14" x14ac:dyDescent="0.25">
      <c r="G213" s="49">
        <f t="shared" si="7"/>
        <v>17.666666666666668</v>
      </c>
      <c r="H213" s="49">
        <v>211</v>
      </c>
      <c r="I213" s="50">
        <f>I212+APP!$H$21+J213</f>
        <v>905484.0045417865</v>
      </c>
      <c r="J213" s="50">
        <f t="shared" si="8"/>
        <v>8952.8119261563024</v>
      </c>
      <c r="L213" s="50">
        <f>L212+APP!$H$21</f>
        <v>265000</v>
      </c>
      <c r="M213" s="50">
        <f>L212*APP!$F$45</f>
        <v>2637.5</v>
      </c>
      <c r="N213" s="50">
        <f>SUM($M$2:M213)</f>
        <v>279575</v>
      </c>
    </row>
    <row r="214" spans="7:14" x14ac:dyDescent="0.25">
      <c r="G214" s="49">
        <f t="shared" si="7"/>
        <v>17.75</v>
      </c>
      <c r="H214" s="49">
        <v>212</v>
      </c>
      <c r="I214" s="50">
        <f>I213+APP!$H$21+J214</f>
        <v>915788.8445872044</v>
      </c>
      <c r="J214" s="50">
        <f t="shared" si="8"/>
        <v>9054.8400454178645</v>
      </c>
      <c r="L214" s="50">
        <f>L213+APP!$H$21</f>
        <v>266250</v>
      </c>
      <c r="M214" s="50">
        <f>L213*APP!$F$45</f>
        <v>2650</v>
      </c>
      <c r="N214" s="50">
        <f>SUM($M$2:M214)</f>
        <v>282225</v>
      </c>
    </row>
    <row r="215" spans="7:14" x14ac:dyDescent="0.25">
      <c r="G215" s="49">
        <f t="shared" si="7"/>
        <v>17.833333333333332</v>
      </c>
      <c r="H215" s="49">
        <v>213</v>
      </c>
      <c r="I215" s="50">
        <f>I214+APP!$H$21+J215</f>
        <v>926196.73303307639</v>
      </c>
      <c r="J215" s="50">
        <f t="shared" si="8"/>
        <v>9157.888445872044</v>
      </c>
      <c r="L215" s="50">
        <f>L214+APP!$H$21</f>
        <v>267500</v>
      </c>
      <c r="M215" s="50">
        <f>L214*APP!$F$45</f>
        <v>2662.5</v>
      </c>
      <c r="N215" s="50">
        <f>SUM($M$2:M215)</f>
        <v>284887.5</v>
      </c>
    </row>
    <row r="216" spans="7:14" x14ac:dyDescent="0.25">
      <c r="G216" s="49">
        <f t="shared" si="7"/>
        <v>17.916666666666668</v>
      </c>
      <c r="H216" s="49">
        <v>214</v>
      </c>
      <c r="I216" s="50">
        <f>I215+APP!$H$21+J216</f>
        <v>936708.70036340714</v>
      </c>
      <c r="J216" s="50">
        <f t="shared" si="8"/>
        <v>9261.9673303307645</v>
      </c>
      <c r="L216" s="50">
        <f>L215+APP!$H$21</f>
        <v>268750</v>
      </c>
      <c r="M216" s="50">
        <f>L215*APP!$F$45</f>
        <v>2675</v>
      </c>
      <c r="N216" s="50">
        <f>SUM($M$2:M216)</f>
        <v>287562.5</v>
      </c>
    </row>
    <row r="217" spans="7:14" x14ac:dyDescent="0.25">
      <c r="G217" s="49">
        <f t="shared" si="7"/>
        <v>18</v>
      </c>
      <c r="H217" s="49">
        <v>215</v>
      </c>
      <c r="I217" s="50">
        <f>I216+APP!$H$21+J217</f>
        <v>947325.78736704122</v>
      </c>
      <c r="J217" s="50">
        <f t="shared" si="8"/>
        <v>9367.0870036340712</v>
      </c>
      <c r="L217" s="50">
        <f>L216+APP!$H$21</f>
        <v>270000</v>
      </c>
      <c r="M217" s="50">
        <f>L216*APP!$F$45</f>
        <v>2687.5</v>
      </c>
      <c r="N217" s="50">
        <f>SUM($M$2:M217)</f>
        <v>290250</v>
      </c>
    </row>
    <row r="218" spans="7:14" x14ac:dyDescent="0.25">
      <c r="G218" s="49">
        <f t="shared" si="7"/>
        <v>18.083333333333332</v>
      </c>
      <c r="H218" s="49">
        <v>216</v>
      </c>
      <c r="I218" s="50">
        <f>I217+APP!$H$21+J218</f>
        <v>958049.04524071165</v>
      </c>
      <c r="J218" s="50">
        <f t="shared" si="8"/>
        <v>9473.2578736704127</v>
      </c>
      <c r="L218" s="50">
        <f>L217+APP!$H$21</f>
        <v>271250</v>
      </c>
      <c r="M218" s="50">
        <f>L217*APP!$F$45</f>
        <v>2700</v>
      </c>
      <c r="N218" s="50">
        <f>SUM($M$2:M218)</f>
        <v>292950</v>
      </c>
    </row>
    <row r="219" spans="7:14" x14ac:dyDescent="0.25">
      <c r="G219" s="49">
        <f t="shared" si="7"/>
        <v>18.166666666666668</v>
      </c>
      <c r="H219" s="49">
        <v>217</v>
      </c>
      <c r="I219" s="50">
        <f>I218+APP!$H$21+J219</f>
        <v>968879.53569311881</v>
      </c>
      <c r="J219" s="50">
        <f t="shared" si="8"/>
        <v>9580.4904524071171</v>
      </c>
      <c r="L219" s="50">
        <f>L218+APP!$H$21</f>
        <v>272500</v>
      </c>
      <c r="M219" s="50">
        <f>L218*APP!$F$45</f>
        <v>2712.5</v>
      </c>
      <c r="N219" s="50">
        <f>SUM($M$2:M219)</f>
        <v>295662.5</v>
      </c>
    </row>
    <row r="220" spans="7:14" x14ac:dyDescent="0.25">
      <c r="G220" s="49">
        <f t="shared" si="7"/>
        <v>18.25</v>
      </c>
      <c r="H220" s="49">
        <v>218</v>
      </c>
      <c r="I220" s="50">
        <f>I219+APP!$H$21+J220</f>
        <v>979818.33105004998</v>
      </c>
      <c r="J220" s="50">
        <f t="shared" si="8"/>
        <v>9688.7953569311885</v>
      </c>
      <c r="L220" s="50">
        <f>L219+APP!$H$21</f>
        <v>273750</v>
      </c>
      <c r="M220" s="50">
        <f>L219*APP!$F$45</f>
        <v>2725</v>
      </c>
      <c r="N220" s="50">
        <f>SUM($M$2:M220)</f>
        <v>298387.5</v>
      </c>
    </row>
    <row r="221" spans="7:14" x14ac:dyDescent="0.25">
      <c r="G221" s="49">
        <f t="shared" si="7"/>
        <v>18.333333333333332</v>
      </c>
      <c r="H221" s="49">
        <v>219</v>
      </c>
      <c r="I221" s="50">
        <f>I220+APP!$H$21+J221</f>
        <v>990866.51436055044</v>
      </c>
      <c r="J221" s="50">
        <f t="shared" si="8"/>
        <v>9798.1833105005007</v>
      </c>
      <c r="L221" s="50">
        <f>L220+APP!$H$21</f>
        <v>275000</v>
      </c>
      <c r="M221" s="50">
        <f>L220*APP!$F$45</f>
        <v>2737.5</v>
      </c>
      <c r="N221" s="50">
        <f>SUM($M$2:M221)</f>
        <v>301125</v>
      </c>
    </row>
    <row r="222" spans="7:14" x14ac:dyDescent="0.25">
      <c r="G222" s="49">
        <f t="shared" si="7"/>
        <v>18.416666666666668</v>
      </c>
      <c r="H222" s="49">
        <v>220</v>
      </c>
      <c r="I222" s="50">
        <f>I221+APP!$H$21+J222</f>
        <v>1002025.179504156</v>
      </c>
      <c r="J222" s="50">
        <f t="shared" si="8"/>
        <v>9908.6651436055054</v>
      </c>
      <c r="L222" s="50">
        <f>L221+APP!$H$21</f>
        <v>276250</v>
      </c>
      <c r="M222" s="50">
        <f>L221*APP!$F$45</f>
        <v>2750</v>
      </c>
      <c r="N222" s="50">
        <f>SUM($M$2:M222)</f>
        <v>303875</v>
      </c>
    </row>
    <row r="223" spans="7:14" x14ac:dyDescent="0.25">
      <c r="G223" s="49">
        <f t="shared" si="7"/>
        <v>18.5</v>
      </c>
      <c r="H223" s="49">
        <v>221</v>
      </c>
      <c r="I223" s="50">
        <f>I222+APP!$H$21+J223</f>
        <v>1013295.4312991976</v>
      </c>
      <c r="J223" s="50">
        <f t="shared" si="8"/>
        <v>10020.25179504156</v>
      </c>
      <c r="L223" s="50">
        <f>L222+APP!$H$21</f>
        <v>277500</v>
      </c>
      <c r="M223" s="50">
        <f>L222*APP!$F$45</f>
        <v>2762.5</v>
      </c>
      <c r="N223" s="50">
        <f>SUM($M$2:M223)</f>
        <v>306637.5</v>
      </c>
    </row>
    <row r="224" spans="7:14" x14ac:dyDescent="0.25">
      <c r="G224" s="49">
        <f t="shared" si="7"/>
        <v>18.583333333333332</v>
      </c>
      <c r="H224" s="49">
        <v>222</v>
      </c>
      <c r="I224" s="50">
        <f>I223+APP!$H$21+J224</f>
        <v>1024678.3856121895</v>
      </c>
      <c r="J224" s="50">
        <f t="shared" si="8"/>
        <v>10132.954312991977</v>
      </c>
      <c r="L224" s="50">
        <f>L223+APP!$H$21</f>
        <v>278750</v>
      </c>
      <c r="M224" s="50">
        <f>L223*APP!$F$45</f>
        <v>2775</v>
      </c>
      <c r="N224" s="50">
        <f>SUM($M$2:M224)</f>
        <v>309412.5</v>
      </c>
    </row>
    <row r="225" spans="7:14" x14ac:dyDescent="0.25">
      <c r="G225" s="49">
        <f t="shared" si="7"/>
        <v>18.666666666666668</v>
      </c>
      <c r="H225" s="49">
        <v>223</v>
      </c>
      <c r="I225" s="50">
        <f>I224+APP!$H$21+J225</f>
        <v>1036175.1694683115</v>
      </c>
      <c r="J225" s="50">
        <f t="shared" si="8"/>
        <v>10246.783856121896</v>
      </c>
      <c r="L225" s="50">
        <f>L224+APP!$H$21</f>
        <v>280000</v>
      </c>
      <c r="M225" s="50">
        <f>L224*APP!$F$45</f>
        <v>2787.5</v>
      </c>
      <c r="N225" s="50">
        <f>SUM($M$2:M225)</f>
        <v>312200</v>
      </c>
    </row>
    <row r="226" spans="7:14" x14ac:dyDescent="0.25">
      <c r="G226" s="49">
        <f t="shared" si="7"/>
        <v>18.75</v>
      </c>
      <c r="H226" s="49">
        <v>224</v>
      </c>
      <c r="I226" s="50">
        <f>I225+APP!$H$21+J226</f>
        <v>1047786.9211629946</v>
      </c>
      <c r="J226" s="50">
        <f t="shared" si="8"/>
        <v>10361.751694683115</v>
      </c>
      <c r="L226" s="50">
        <f>L225+APP!$H$21</f>
        <v>281250</v>
      </c>
      <c r="M226" s="50">
        <f>L225*APP!$F$45</f>
        <v>2800</v>
      </c>
      <c r="N226" s="50">
        <f>SUM($M$2:M226)</f>
        <v>315000</v>
      </c>
    </row>
    <row r="227" spans="7:14" x14ac:dyDescent="0.25">
      <c r="G227" s="49">
        <f t="shared" si="7"/>
        <v>18.833333333333332</v>
      </c>
      <c r="H227" s="49">
        <v>225</v>
      </c>
      <c r="I227" s="50">
        <f>I226+APP!$H$21+J227</f>
        <v>1059514.7903746245</v>
      </c>
      <c r="J227" s="50">
        <f t="shared" si="8"/>
        <v>10477.869211629946</v>
      </c>
      <c r="L227" s="50">
        <f>L226+APP!$H$21</f>
        <v>282500</v>
      </c>
      <c r="M227" s="50">
        <f>L226*APP!$F$45</f>
        <v>2812.5</v>
      </c>
      <c r="N227" s="50">
        <f>SUM($M$2:M227)</f>
        <v>317812.5</v>
      </c>
    </row>
    <row r="228" spans="7:14" x14ac:dyDescent="0.25">
      <c r="G228" s="49">
        <f t="shared" si="7"/>
        <v>18.916666666666668</v>
      </c>
      <c r="H228" s="49">
        <v>226</v>
      </c>
      <c r="I228" s="50">
        <f>I227+APP!$H$21+J228</f>
        <v>1071359.9382783708</v>
      </c>
      <c r="J228" s="50">
        <f t="shared" si="8"/>
        <v>10595.147903746245</v>
      </c>
      <c r="L228" s="50">
        <f>L227+APP!$H$21</f>
        <v>283750</v>
      </c>
      <c r="M228" s="50">
        <f>L227*APP!$F$45</f>
        <v>2825</v>
      </c>
      <c r="N228" s="50">
        <f>SUM($M$2:M228)</f>
        <v>320637.5</v>
      </c>
    </row>
    <row r="229" spans="7:14" x14ac:dyDescent="0.25">
      <c r="G229" s="49">
        <f t="shared" si="7"/>
        <v>19</v>
      </c>
      <c r="H229" s="49">
        <v>227</v>
      </c>
      <c r="I229" s="50">
        <f>I228+APP!$H$21+J229</f>
        <v>1083323.5376611545</v>
      </c>
      <c r="J229" s="50">
        <f t="shared" si="8"/>
        <v>10713.599382783708</v>
      </c>
      <c r="L229" s="50">
        <f>L228+APP!$H$21</f>
        <v>285000</v>
      </c>
      <c r="M229" s="50">
        <f>L228*APP!$F$45</f>
        <v>2837.5</v>
      </c>
      <c r="N229" s="50">
        <f>SUM($M$2:M229)</f>
        <v>323475</v>
      </c>
    </row>
    <row r="230" spans="7:14" x14ac:dyDescent="0.25">
      <c r="G230" s="49">
        <f t="shared" si="7"/>
        <v>19.083333333333332</v>
      </c>
      <c r="H230" s="49">
        <v>228</v>
      </c>
      <c r="I230" s="50">
        <f>I229+APP!$H$21+J230</f>
        <v>1095406.7730377661</v>
      </c>
      <c r="J230" s="50">
        <f t="shared" si="8"/>
        <v>10833.235376611545</v>
      </c>
      <c r="L230" s="50">
        <f>L229+APP!$H$21</f>
        <v>286250</v>
      </c>
      <c r="M230" s="50">
        <f>L229*APP!$F$45</f>
        <v>2850</v>
      </c>
      <c r="N230" s="50">
        <f>SUM($M$2:M230)</f>
        <v>326325</v>
      </c>
    </row>
    <row r="231" spans="7:14" x14ac:dyDescent="0.25">
      <c r="G231" s="49">
        <f t="shared" si="7"/>
        <v>19.166666666666668</v>
      </c>
      <c r="H231" s="49">
        <v>229</v>
      </c>
      <c r="I231" s="50">
        <f>I230+APP!$H$21+J231</f>
        <v>1107610.8407681438</v>
      </c>
      <c r="J231" s="50">
        <f t="shared" si="8"/>
        <v>10954.067730377661</v>
      </c>
      <c r="L231" s="50">
        <f>L230+APP!$H$21</f>
        <v>287500</v>
      </c>
      <c r="M231" s="50">
        <f>L230*APP!$F$45</f>
        <v>2862.5</v>
      </c>
      <c r="N231" s="50">
        <f>SUM($M$2:M231)</f>
        <v>329187.5</v>
      </c>
    </row>
    <row r="232" spans="7:14" x14ac:dyDescent="0.25">
      <c r="G232" s="49">
        <f t="shared" si="7"/>
        <v>19.25</v>
      </c>
      <c r="H232" s="49">
        <v>230</v>
      </c>
      <c r="I232" s="50">
        <f>I231+APP!$H$21+J232</f>
        <v>1119936.9491758251</v>
      </c>
      <c r="J232" s="50">
        <f t="shared" si="8"/>
        <v>11076.108407681439</v>
      </c>
      <c r="L232" s="50">
        <f>L231+APP!$H$21</f>
        <v>288750</v>
      </c>
      <c r="M232" s="50">
        <f>L231*APP!$F$45</f>
        <v>2875</v>
      </c>
      <c r="N232" s="50">
        <f>SUM($M$2:M232)</f>
        <v>332062.5</v>
      </c>
    </row>
    <row r="233" spans="7:14" x14ac:dyDescent="0.25">
      <c r="G233" s="49">
        <f t="shared" si="7"/>
        <v>19.333333333333332</v>
      </c>
      <c r="H233" s="49">
        <v>231</v>
      </c>
      <c r="I233" s="50">
        <f>I232+APP!$H$21+J233</f>
        <v>1132386.3186675834</v>
      </c>
      <c r="J233" s="50">
        <f t="shared" si="8"/>
        <v>11199.369491758251</v>
      </c>
      <c r="L233" s="50">
        <f>L232+APP!$H$21</f>
        <v>290000</v>
      </c>
      <c r="M233" s="50">
        <f>L232*APP!$F$45</f>
        <v>2887.5</v>
      </c>
      <c r="N233" s="50">
        <f>SUM($M$2:M233)</f>
        <v>334950</v>
      </c>
    </row>
    <row r="234" spans="7:14" x14ac:dyDescent="0.25">
      <c r="G234" s="49">
        <f t="shared" si="7"/>
        <v>19.416666666666668</v>
      </c>
      <c r="H234" s="49">
        <v>232</v>
      </c>
      <c r="I234" s="50">
        <f>I233+APP!$H$21+J234</f>
        <v>1144960.1818542592</v>
      </c>
      <c r="J234" s="50">
        <f t="shared" si="8"/>
        <v>11323.863186675835</v>
      </c>
      <c r="L234" s="50">
        <f>L233+APP!$H$21</f>
        <v>291250</v>
      </c>
      <c r="M234" s="50">
        <f>L233*APP!$F$45</f>
        <v>2900</v>
      </c>
      <c r="N234" s="50">
        <f>SUM($M$2:M234)</f>
        <v>337850</v>
      </c>
    </row>
    <row r="235" spans="7:14" x14ac:dyDescent="0.25">
      <c r="G235" s="49">
        <f t="shared" si="7"/>
        <v>19.5</v>
      </c>
      <c r="H235" s="49">
        <v>233</v>
      </c>
      <c r="I235" s="50">
        <f>I234+APP!$H$21+J235</f>
        <v>1157659.7836728019</v>
      </c>
      <c r="J235" s="50">
        <f t="shared" si="8"/>
        <v>11449.601818542593</v>
      </c>
      <c r="L235" s="50">
        <f>L234+APP!$H$21</f>
        <v>292500</v>
      </c>
      <c r="M235" s="50">
        <f>L234*APP!$F$45</f>
        <v>2912.5</v>
      </c>
      <c r="N235" s="50">
        <f>SUM($M$2:M235)</f>
        <v>340762.5</v>
      </c>
    </row>
    <row r="236" spans="7:14" x14ac:dyDescent="0.25">
      <c r="G236" s="49">
        <f t="shared" si="7"/>
        <v>19.583333333333332</v>
      </c>
      <c r="H236" s="49">
        <v>234</v>
      </c>
      <c r="I236" s="50">
        <f>I235+APP!$H$21+J236</f>
        <v>1170486.3815095299</v>
      </c>
      <c r="J236" s="50">
        <f t="shared" si="8"/>
        <v>11576.597836728019</v>
      </c>
      <c r="L236" s="50">
        <f>L235+APP!$H$21</f>
        <v>293750</v>
      </c>
      <c r="M236" s="50">
        <f>L235*APP!$F$45</f>
        <v>2925</v>
      </c>
      <c r="N236" s="50">
        <f>SUM($M$2:M236)</f>
        <v>343687.5</v>
      </c>
    </row>
    <row r="237" spans="7:14" x14ac:dyDescent="0.25">
      <c r="G237" s="49">
        <f t="shared" si="7"/>
        <v>19.666666666666668</v>
      </c>
      <c r="H237" s="49">
        <v>235</v>
      </c>
      <c r="I237" s="50">
        <f>I236+APP!$H$21+J237</f>
        <v>1183441.2453246252</v>
      </c>
      <c r="J237" s="50">
        <f t="shared" si="8"/>
        <v>11704.863815095299</v>
      </c>
      <c r="L237" s="50">
        <f>L236+APP!$H$21</f>
        <v>295000</v>
      </c>
      <c r="M237" s="50">
        <f>L236*APP!$F$45</f>
        <v>2937.5</v>
      </c>
      <c r="N237" s="50">
        <f>SUM($M$2:M237)</f>
        <v>346625</v>
      </c>
    </row>
    <row r="238" spans="7:14" x14ac:dyDescent="0.25">
      <c r="G238" s="49">
        <f t="shared" si="7"/>
        <v>19.75</v>
      </c>
      <c r="H238" s="49">
        <v>236</v>
      </c>
      <c r="I238" s="50">
        <f>I237+APP!$H$21+J238</f>
        <v>1196525.6577778715</v>
      </c>
      <c r="J238" s="50">
        <f t="shared" si="8"/>
        <v>11834.412453246252</v>
      </c>
      <c r="L238" s="50">
        <f>L237+APP!$H$21</f>
        <v>296250</v>
      </c>
      <c r="M238" s="50">
        <f>L237*APP!$F$45</f>
        <v>2950</v>
      </c>
      <c r="N238" s="50">
        <f>SUM($M$2:M238)</f>
        <v>349575</v>
      </c>
    </row>
    <row r="239" spans="7:14" x14ac:dyDescent="0.25">
      <c r="G239" s="49">
        <f t="shared" si="7"/>
        <v>19.833333333333332</v>
      </c>
      <c r="H239" s="49">
        <v>237</v>
      </c>
      <c r="I239" s="50">
        <f>I238+APP!$H$21+J239</f>
        <v>1209740.9143556501</v>
      </c>
      <c r="J239" s="50">
        <f t="shared" si="8"/>
        <v>11965.256577778715</v>
      </c>
      <c r="L239" s="50">
        <f>L238+APP!$H$21</f>
        <v>297500</v>
      </c>
      <c r="M239" s="50">
        <f>L238*APP!$F$45</f>
        <v>2962.5</v>
      </c>
      <c r="N239" s="50">
        <f>SUM($M$2:M239)</f>
        <v>352537.5</v>
      </c>
    </row>
    <row r="240" spans="7:14" x14ac:dyDescent="0.25">
      <c r="G240" s="49">
        <f t="shared" si="7"/>
        <v>19.916666666666668</v>
      </c>
      <c r="H240" s="49">
        <v>238</v>
      </c>
      <c r="I240" s="50">
        <f>I239+APP!$H$21+J240</f>
        <v>1223088.3234992067</v>
      </c>
      <c r="J240" s="50">
        <f t="shared" si="8"/>
        <v>12097.409143556501</v>
      </c>
      <c r="L240" s="50">
        <f>L239+APP!$H$21</f>
        <v>298750</v>
      </c>
      <c r="M240" s="50">
        <f>L239*APP!$F$45</f>
        <v>2975</v>
      </c>
      <c r="N240" s="50">
        <f>SUM($M$2:M240)</f>
        <v>355512.5</v>
      </c>
    </row>
    <row r="241" spans="7:14" x14ac:dyDescent="0.25">
      <c r="G241" s="49">
        <f t="shared" si="7"/>
        <v>20</v>
      </c>
      <c r="H241" s="49">
        <v>239</v>
      </c>
      <c r="I241" s="50">
        <f>I240+APP!$H$21+J241</f>
        <v>1236569.2067341988</v>
      </c>
      <c r="J241" s="50">
        <f t="shared" si="8"/>
        <v>12230.883234992067</v>
      </c>
      <c r="L241" s="50">
        <f>L240+APP!$H$21</f>
        <v>300000</v>
      </c>
      <c r="M241" s="50">
        <f>L240*APP!$F$45</f>
        <v>2987.5</v>
      </c>
      <c r="N241" s="50">
        <f>SUM($M$2:M241)</f>
        <v>358500</v>
      </c>
    </row>
    <row r="242" spans="7:14" x14ac:dyDescent="0.25">
      <c r="G242" s="49">
        <f t="shared" si="7"/>
        <v>20.083333333333332</v>
      </c>
      <c r="H242" s="49">
        <v>240</v>
      </c>
      <c r="I242" s="50">
        <f>I241+APP!$H$21+J242</f>
        <v>1250184.8988015407</v>
      </c>
      <c r="J242" s="50">
        <f t="shared" si="8"/>
        <v>12365.692067341988</v>
      </c>
      <c r="L242" s="50">
        <f>L241+APP!$H$21</f>
        <v>301250</v>
      </c>
      <c r="M242" s="50">
        <f>L241*APP!$F$45</f>
        <v>3000</v>
      </c>
      <c r="N242" s="50">
        <f>SUM($M$2:M242)</f>
        <v>361500</v>
      </c>
    </row>
    <row r="243" spans="7:14" x14ac:dyDescent="0.25">
      <c r="G243" s="49">
        <f t="shared" si="7"/>
        <v>20.166666666666668</v>
      </c>
      <c r="H243" s="49">
        <v>241</v>
      </c>
      <c r="I243" s="50">
        <f>I242+APP!$H$21+J243</f>
        <v>1263936.7477895562</v>
      </c>
      <c r="J243" s="50">
        <f t="shared" si="8"/>
        <v>12501.848988015408</v>
      </c>
      <c r="L243" s="50">
        <f>L242+APP!$H$21</f>
        <v>302500</v>
      </c>
      <c r="M243" s="50">
        <f>L242*APP!$F$45</f>
        <v>3012.5</v>
      </c>
      <c r="N243" s="50">
        <f>SUM($M$2:M243)</f>
        <v>364512.5</v>
      </c>
    </row>
    <row r="244" spans="7:14" x14ac:dyDescent="0.25">
      <c r="G244" s="49">
        <f t="shared" si="7"/>
        <v>20.25</v>
      </c>
      <c r="H244" s="49">
        <v>242</v>
      </c>
      <c r="I244" s="50">
        <f>I243+APP!$H$21+J244</f>
        <v>1277826.1152674516</v>
      </c>
      <c r="J244" s="50">
        <f t="shared" si="8"/>
        <v>12639.367477895561</v>
      </c>
      <c r="L244" s="50">
        <f>L243+APP!$H$21</f>
        <v>303750</v>
      </c>
      <c r="M244" s="50">
        <f>L243*APP!$F$45</f>
        <v>3025</v>
      </c>
      <c r="N244" s="50">
        <f>SUM($M$2:M244)</f>
        <v>367537.5</v>
      </c>
    </row>
    <row r="245" spans="7:14" x14ac:dyDescent="0.25">
      <c r="G245" s="49">
        <f t="shared" si="7"/>
        <v>20.333333333333332</v>
      </c>
      <c r="H245" s="49">
        <v>243</v>
      </c>
      <c r="I245" s="50">
        <f>I244+APP!$H$21+J245</f>
        <v>1291854.3764201261</v>
      </c>
      <c r="J245" s="50">
        <f t="shared" si="8"/>
        <v>12778.261152674517</v>
      </c>
      <c r="L245" s="50">
        <f>L244+APP!$H$21</f>
        <v>305000</v>
      </c>
      <c r="M245" s="50">
        <f>L244*APP!$F$45</f>
        <v>3037.5</v>
      </c>
      <c r="N245" s="50">
        <f>SUM($M$2:M245)</f>
        <v>370575</v>
      </c>
    </row>
    <row r="246" spans="7:14" x14ac:dyDescent="0.25">
      <c r="G246" s="49">
        <f t="shared" si="7"/>
        <v>20.416666666666668</v>
      </c>
      <c r="H246" s="49">
        <v>244</v>
      </c>
      <c r="I246" s="50">
        <f>I245+APP!$H$21+J246</f>
        <v>1306022.9201843273</v>
      </c>
      <c r="J246" s="50">
        <f t="shared" si="8"/>
        <v>12918.54376420126</v>
      </c>
      <c r="L246" s="50">
        <f>L245+APP!$H$21</f>
        <v>306250</v>
      </c>
      <c r="M246" s="50">
        <f>L245*APP!$F$45</f>
        <v>3050</v>
      </c>
      <c r="N246" s="50">
        <f>SUM($M$2:M246)</f>
        <v>373625</v>
      </c>
    </row>
    <row r="247" spans="7:14" x14ac:dyDescent="0.25">
      <c r="G247" s="49">
        <f t="shared" si="7"/>
        <v>20.5</v>
      </c>
      <c r="H247" s="49">
        <v>245</v>
      </c>
      <c r="I247" s="50">
        <f>I246+APP!$H$21+J247</f>
        <v>1320333.1493861706</v>
      </c>
      <c r="J247" s="50">
        <f t="shared" si="8"/>
        <v>13060.229201843273</v>
      </c>
      <c r="L247" s="50">
        <f>L246+APP!$H$21</f>
        <v>307500</v>
      </c>
      <c r="M247" s="50">
        <f>L246*APP!$F$45</f>
        <v>3062.5</v>
      </c>
      <c r="N247" s="50">
        <f>SUM($M$2:M247)</f>
        <v>376687.5</v>
      </c>
    </row>
    <row r="248" spans="7:14" x14ac:dyDescent="0.25">
      <c r="G248" s="49">
        <f t="shared" si="7"/>
        <v>20.583333333333332</v>
      </c>
      <c r="H248" s="49">
        <v>246</v>
      </c>
      <c r="I248" s="50">
        <f>I247+APP!$H$21+J248</f>
        <v>1334786.4808800323</v>
      </c>
      <c r="J248" s="50">
        <f t="shared" si="8"/>
        <v>13203.331493861706</v>
      </c>
      <c r="L248" s="50">
        <f>L247+APP!$H$21</f>
        <v>308750</v>
      </c>
      <c r="M248" s="50">
        <f>L247*APP!$F$45</f>
        <v>3075</v>
      </c>
      <c r="N248" s="50">
        <f>SUM($M$2:M248)</f>
        <v>379762.5</v>
      </c>
    </row>
    <row r="249" spans="7:14" x14ac:dyDescent="0.25">
      <c r="G249" s="49">
        <f t="shared" si="7"/>
        <v>20.666666666666668</v>
      </c>
      <c r="H249" s="49">
        <v>247</v>
      </c>
      <c r="I249" s="50">
        <f>I248+APP!$H$21+J249</f>
        <v>1349384.3456888327</v>
      </c>
      <c r="J249" s="50">
        <f t="shared" si="8"/>
        <v>13347.864808800323</v>
      </c>
      <c r="L249" s="50">
        <f>L248+APP!$H$21</f>
        <v>310000</v>
      </c>
      <c r="M249" s="50">
        <f>L248*APP!$F$45</f>
        <v>3087.5</v>
      </c>
      <c r="N249" s="50">
        <f>SUM($M$2:M249)</f>
        <v>382850</v>
      </c>
    </row>
    <row r="250" spans="7:14" x14ac:dyDescent="0.25">
      <c r="G250" s="49">
        <f t="shared" si="7"/>
        <v>20.75</v>
      </c>
      <c r="H250" s="49">
        <v>248</v>
      </c>
      <c r="I250" s="50">
        <f>I249+APP!$H$21+J250</f>
        <v>1364128.189145721</v>
      </c>
      <c r="J250" s="50">
        <f t="shared" si="8"/>
        <v>13493.843456888328</v>
      </c>
      <c r="L250" s="50">
        <f>L249+APP!$H$21</f>
        <v>311250</v>
      </c>
      <c r="M250" s="50">
        <f>L249*APP!$F$45</f>
        <v>3100</v>
      </c>
      <c r="N250" s="50">
        <f>SUM($M$2:M250)</f>
        <v>385950</v>
      </c>
    </row>
    <row r="251" spans="7:14" x14ac:dyDescent="0.25">
      <c r="G251" s="49">
        <f t="shared" si="7"/>
        <v>20.833333333333332</v>
      </c>
      <c r="H251" s="49">
        <v>249</v>
      </c>
      <c r="I251" s="50">
        <f>I250+APP!$H$21+J251</f>
        <v>1379019.4710371783</v>
      </c>
      <c r="J251" s="50">
        <f t="shared" si="8"/>
        <v>13641.281891457211</v>
      </c>
      <c r="L251" s="50">
        <f>L250+APP!$H$21</f>
        <v>312500</v>
      </c>
      <c r="M251" s="50">
        <f>L250*APP!$F$45</f>
        <v>3112.5</v>
      </c>
      <c r="N251" s="50">
        <f>SUM($M$2:M251)</f>
        <v>389062.5</v>
      </c>
    </row>
    <row r="252" spans="7:14" x14ac:dyDescent="0.25">
      <c r="G252" s="49">
        <f t="shared" si="7"/>
        <v>20.916666666666668</v>
      </c>
      <c r="H252" s="49">
        <v>250</v>
      </c>
      <c r="I252" s="50">
        <f>I251+APP!$H$21+J252</f>
        <v>1394059.6657475501</v>
      </c>
      <c r="J252" s="50">
        <f t="shared" si="8"/>
        <v>13790.194710371783</v>
      </c>
      <c r="L252" s="50">
        <f>L251+APP!$H$21</f>
        <v>313750</v>
      </c>
      <c r="M252" s="50">
        <f>L251*APP!$F$45</f>
        <v>3125</v>
      </c>
      <c r="N252" s="50">
        <f>SUM($M$2:M252)</f>
        <v>392187.5</v>
      </c>
    </row>
    <row r="253" spans="7:14" x14ac:dyDescent="0.25">
      <c r="G253" s="49">
        <f t="shared" si="7"/>
        <v>21</v>
      </c>
      <c r="H253" s="49">
        <v>251</v>
      </c>
      <c r="I253" s="50">
        <f>I252+APP!$H$21+J253</f>
        <v>1409250.2624050255</v>
      </c>
      <c r="J253" s="50">
        <f t="shared" si="8"/>
        <v>13940.5966574755</v>
      </c>
      <c r="L253" s="50">
        <f>L252+APP!$H$21</f>
        <v>315000</v>
      </c>
      <c r="M253" s="50">
        <f>L252*APP!$F$45</f>
        <v>3137.5</v>
      </c>
      <c r="N253" s="50">
        <f>SUM($M$2:M253)</f>
        <v>395325</v>
      </c>
    </row>
    <row r="254" spans="7:14" x14ac:dyDescent="0.25">
      <c r="G254" s="49">
        <f t="shared" si="7"/>
        <v>21.083333333333332</v>
      </c>
      <c r="H254" s="49">
        <v>252</v>
      </c>
      <c r="I254" s="50">
        <f>I253+APP!$H$21+J254</f>
        <v>1424592.7650290758</v>
      </c>
      <c r="J254" s="50">
        <f t="shared" si="8"/>
        <v>14092.502624050256</v>
      </c>
      <c r="L254" s="50">
        <f>L253+APP!$H$21</f>
        <v>316250</v>
      </c>
      <c r="M254" s="50">
        <f>L253*APP!$F$45</f>
        <v>3150</v>
      </c>
      <c r="N254" s="50">
        <f>SUM($M$2:M254)</f>
        <v>398475</v>
      </c>
    </row>
    <row r="255" spans="7:14" x14ac:dyDescent="0.25">
      <c r="G255" s="49">
        <f t="shared" si="7"/>
        <v>21.166666666666668</v>
      </c>
      <c r="H255" s="49">
        <v>253</v>
      </c>
      <c r="I255" s="50">
        <f>I254+APP!$H$21+J255</f>
        <v>1440088.6926793666</v>
      </c>
      <c r="J255" s="50">
        <f t="shared" si="8"/>
        <v>14245.927650290758</v>
      </c>
      <c r="L255" s="50">
        <f>L254+APP!$H$21</f>
        <v>317500</v>
      </c>
      <c r="M255" s="50">
        <f>L254*APP!$F$45</f>
        <v>3162.5</v>
      </c>
      <c r="N255" s="50">
        <f>SUM($M$2:M255)</f>
        <v>401637.5</v>
      </c>
    </row>
    <row r="256" spans="7:14" x14ac:dyDescent="0.25">
      <c r="G256" s="49">
        <f t="shared" si="7"/>
        <v>21.25</v>
      </c>
      <c r="H256" s="49">
        <v>254</v>
      </c>
      <c r="I256" s="50">
        <f>I255+APP!$H$21+J256</f>
        <v>1455739.5796061603</v>
      </c>
      <c r="J256" s="50">
        <f t="shared" si="8"/>
        <v>14400.886926793666</v>
      </c>
      <c r="L256" s="50">
        <f>L255+APP!$H$21</f>
        <v>318750</v>
      </c>
      <c r="M256" s="50">
        <f>L255*APP!$F$45</f>
        <v>3175</v>
      </c>
      <c r="N256" s="50">
        <f>SUM($M$2:M256)</f>
        <v>404812.5</v>
      </c>
    </row>
    <row r="257" spans="7:14" x14ac:dyDescent="0.25">
      <c r="G257" s="49">
        <f t="shared" si="7"/>
        <v>21.333333333333332</v>
      </c>
      <c r="H257" s="49">
        <v>255</v>
      </c>
      <c r="I257" s="50">
        <f>I256+APP!$H$21+J257</f>
        <v>1471546.9754022218</v>
      </c>
      <c r="J257" s="50">
        <f t="shared" si="8"/>
        <v>14557.395796061603</v>
      </c>
      <c r="L257" s="50">
        <f>L256+APP!$H$21</f>
        <v>320000</v>
      </c>
      <c r="M257" s="50">
        <f>L256*APP!$F$45</f>
        <v>3187.5</v>
      </c>
      <c r="N257" s="50">
        <f>SUM($M$2:M257)</f>
        <v>408000</v>
      </c>
    </row>
    <row r="258" spans="7:14" x14ac:dyDescent="0.25">
      <c r="G258" s="49">
        <f t="shared" si="7"/>
        <v>21.416666666666668</v>
      </c>
      <c r="H258" s="49">
        <v>256</v>
      </c>
      <c r="I258" s="50">
        <f>I257+APP!$H$21+J258</f>
        <v>1487512.4451562441</v>
      </c>
      <c r="J258" s="50">
        <f t="shared" si="8"/>
        <v>14715.469754022219</v>
      </c>
      <c r="L258" s="50">
        <f>L257+APP!$H$21</f>
        <v>321250</v>
      </c>
      <c r="M258" s="50">
        <f>L257*APP!$F$45</f>
        <v>3200</v>
      </c>
      <c r="N258" s="50">
        <f>SUM($M$2:M258)</f>
        <v>411200</v>
      </c>
    </row>
    <row r="259" spans="7:14" x14ac:dyDescent="0.25">
      <c r="G259" s="49">
        <f t="shared" ref="G259:G322" si="9">H260/12</f>
        <v>21.5</v>
      </c>
      <c r="H259" s="49">
        <v>257</v>
      </c>
      <c r="I259" s="50">
        <f>I258+APP!$H$21+J259</f>
        <v>1503637.5696078066</v>
      </c>
      <c r="J259" s="50">
        <f t="shared" si="8"/>
        <v>14875.124451562442</v>
      </c>
      <c r="L259" s="50">
        <f>L258+APP!$H$21</f>
        <v>322500</v>
      </c>
      <c r="M259" s="50">
        <f>L258*APP!$F$45</f>
        <v>3212.5</v>
      </c>
      <c r="N259" s="50">
        <f>SUM($M$2:M259)</f>
        <v>414412.5</v>
      </c>
    </row>
    <row r="260" spans="7:14" x14ac:dyDescent="0.25">
      <c r="G260" s="49">
        <f t="shared" si="9"/>
        <v>21.583333333333332</v>
      </c>
      <c r="H260" s="49">
        <v>258</v>
      </c>
      <c r="I260" s="50">
        <f>I259+APP!$H$21+J260</f>
        <v>1519923.9453038848</v>
      </c>
      <c r="J260" s="50">
        <f t="shared" si="8"/>
        <v>15036.375696078067</v>
      </c>
      <c r="L260" s="50">
        <f>L259+APP!$H$21</f>
        <v>323750</v>
      </c>
      <c r="M260" s="50">
        <f>L259*APP!$F$45</f>
        <v>3225</v>
      </c>
      <c r="N260" s="50">
        <f>SUM($M$2:M260)</f>
        <v>417637.5</v>
      </c>
    </row>
    <row r="261" spans="7:14" x14ac:dyDescent="0.25">
      <c r="G261" s="49">
        <f t="shared" si="9"/>
        <v>21.666666666666668</v>
      </c>
      <c r="H261" s="49">
        <v>259</v>
      </c>
      <c r="I261" s="50">
        <f>I260+APP!$H$21+J261</f>
        <v>1536373.1847569237</v>
      </c>
      <c r="J261" s="50">
        <f t="shared" si="8"/>
        <v>15199.239453038848</v>
      </c>
      <c r="L261" s="50">
        <f>L260+APP!$H$21</f>
        <v>325000</v>
      </c>
      <c r="M261" s="50">
        <f>L260*APP!$F$45</f>
        <v>3237.5</v>
      </c>
      <c r="N261" s="50">
        <f>SUM($M$2:M261)</f>
        <v>420875</v>
      </c>
    </row>
    <row r="262" spans="7:14" x14ac:dyDescent="0.25">
      <c r="G262" s="49">
        <f t="shared" si="9"/>
        <v>21.75</v>
      </c>
      <c r="H262" s="49">
        <v>260</v>
      </c>
      <c r="I262" s="50">
        <f>I261+APP!$H$21+J262</f>
        <v>1552986.916604493</v>
      </c>
      <c r="J262" s="50">
        <f t="shared" si="8"/>
        <v>15363.731847569237</v>
      </c>
      <c r="L262" s="50">
        <f>L261+APP!$H$21</f>
        <v>326250</v>
      </c>
      <c r="M262" s="50">
        <f>L261*APP!$F$45</f>
        <v>3250</v>
      </c>
      <c r="N262" s="50">
        <f>SUM($M$2:M262)</f>
        <v>424125</v>
      </c>
    </row>
    <row r="263" spans="7:14" x14ac:dyDescent="0.25">
      <c r="G263" s="49">
        <f t="shared" si="9"/>
        <v>21.833333333333332</v>
      </c>
      <c r="H263" s="49">
        <v>261</v>
      </c>
      <c r="I263" s="50">
        <f>I262+APP!$H$21+J263</f>
        <v>1569766.785770538</v>
      </c>
      <c r="J263" s="50">
        <f t="shared" si="8"/>
        <v>15529.869166044931</v>
      </c>
      <c r="L263" s="50">
        <f>L262+APP!$H$21</f>
        <v>327500</v>
      </c>
      <c r="M263" s="50">
        <f>L262*APP!$F$45</f>
        <v>3262.5</v>
      </c>
      <c r="N263" s="50">
        <f>SUM($M$2:M263)</f>
        <v>427387.5</v>
      </c>
    </row>
    <row r="264" spans="7:14" x14ac:dyDescent="0.25">
      <c r="G264" s="49">
        <f t="shared" si="9"/>
        <v>21.916666666666668</v>
      </c>
      <c r="H264" s="49">
        <v>262</v>
      </c>
      <c r="I264" s="50">
        <f>I263+APP!$H$21+J264</f>
        <v>1586714.4536282434</v>
      </c>
      <c r="J264" s="50">
        <f t="shared" si="8"/>
        <v>15697.667857705381</v>
      </c>
      <c r="L264" s="50">
        <f>L263+APP!$H$21</f>
        <v>328750</v>
      </c>
      <c r="M264" s="50">
        <f>L263*APP!$F$45</f>
        <v>3275</v>
      </c>
      <c r="N264" s="50">
        <f>SUM($M$2:M264)</f>
        <v>430662.5</v>
      </c>
    </row>
    <row r="265" spans="7:14" x14ac:dyDescent="0.25">
      <c r="G265" s="49">
        <f t="shared" si="9"/>
        <v>22</v>
      </c>
      <c r="H265" s="49">
        <v>263</v>
      </c>
      <c r="I265" s="50">
        <f>I264+APP!$H$21+J265</f>
        <v>1603831.5981645258</v>
      </c>
      <c r="J265" s="50">
        <f t="shared" si="8"/>
        <v>15867.144536282434</v>
      </c>
      <c r="L265" s="50">
        <f>L264+APP!$H$21</f>
        <v>330000</v>
      </c>
      <c r="M265" s="50">
        <f>L264*APP!$F$45</f>
        <v>3287.5</v>
      </c>
      <c r="N265" s="50">
        <f>SUM($M$2:M265)</f>
        <v>433950</v>
      </c>
    </row>
    <row r="266" spans="7:14" x14ac:dyDescent="0.25">
      <c r="G266" s="49">
        <f t="shared" si="9"/>
        <v>22.083333333333332</v>
      </c>
      <c r="H266" s="49">
        <v>264</v>
      </c>
      <c r="I266" s="50">
        <f>I265+APP!$H$21+J266</f>
        <v>1621119.9141461712</v>
      </c>
      <c r="J266" s="50">
        <f t="shared" si="8"/>
        <v>16038.315981645259</v>
      </c>
      <c r="L266" s="50">
        <f>L265+APP!$H$21</f>
        <v>331250</v>
      </c>
      <c r="M266" s="50">
        <f>L265*APP!$F$45</f>
        <v>3300</v>
      </c>
      <c r="N266" s="50">
        <f>SUM($M$2:M266)</f>
        <v>437250</v>
      </c>
    </row>
    <row r="267" spans="7:14" x14ac:dyDescent="0.25">
      <c r="G267" s="49">
        <f t="shared" si="9"/>
        <v>22.166666666666668</v>
      </c>
      <c r="H267" s="49">
        <v>265</v>
      </c>
      <c r="I267" s="50">
        <f>I266+APP!$H$21+J267</f>
        <v>1638581.1132876328</v>
      </c>
      <c r="J267" s="50">
        <f t="shared" si="8"/>
        <v>16211.199141461711</v>
      </c>
      <c r="L267" s="50">
        <f>L266+APP!$H$21</f>
        <v>332500</v>
      </c>
      <c r="M267" s="50">
        <f>L266*APP!$F$45</f>
        <v>3312.5</v>
      </c>
      <c r="N267" s="50">
        <f>SUM($M$2:M267)</f>
        <v>440562.5</v>
      </c>
    </row>
    <row r="268" spans="7:14" x14ac:dyDescent="0.25">
      <c r="G268" s="49">
        <f t="shared" si="9"/>
        <v>22.25</v>
      </c>
      <c r="H268" s="49">
        <v>266</v>
      </c>
      <c r="I268" s="50">
        <f>I267+APP!$H$21+J268</f>
        <v>1656216.9244205093</v>
      </c>
      <c r="J268" s="50">
        <f t="shared" si="8"/>
        <v>16385.81113287633</v>
      </c>
      <c r="L268" s="50">
        <f>L267+APP!$H$21</f>
        <v>333750</v>
      </c>
      <c r="M268" s="50">
        <f>L267*APP!$F$45</f>
        <v>3325</v>
      </c>
      <c r="N268" s="50">
        <f>SUM($M$2:M268)</f>
        <v>443887.5</v>
      </c>
    </row>
    <row r="269" spans="7:14" x14ac:dyDescent="0.25">
      <c r="G269" s="49">
        <f t="shared" si="9"/>
        <v>22.333333333333332</v>
      </c>
      <c r="H269" s="49">
        <v>267</v>
      </c>
      <c r="I269" s="50">
        <f>I268+APP!$H$21+J269</f>
        <v>1674029.0936647144</v>
      </c>
      <c r="J269" s="50">
        <f t="shared" si="8"/>
        <v>16562.169244205092</v>
      </c>
      <c r="L269" s="50">
        <f>L268+APP!$H$21</f>
        <v>335000</v>
      </c>
      <c r="M269" s="50">
        <f>L268*APP!$F$45</f>
        <v>3337.5</v>
      </c>
      <c r="N269" s="50">
        <f>SUM($M$2:M269)</f>
        <v>447225</v>
      </c>
    </row>
    <row r="270" spans="7:14" x14ac:dyDescent="0.25">
      <c r="G270" s="49">
        <f t="shared" si="9"/>
        <v>22.416666666666668</v>
      </c>
      <c r="H270" s="49">
        <v>268</v>
      </c>
      <c r="I270" s="50">
        <f>I269+APP!$H$21+J270</f>
        <v>1692019.3846013616</v>
      </c>
      <c r="J270" s="50">
        <f t="shared" si="8"/>
        <v>16740.290936647143</v>
      </c>
      <c r="L270" s="50">
        <f>L269+APP!$H$21</f>
        <v>336250</v>
      </c>
      <c r="M270" s="50">
        <f>L269*APP!$F$45</f>
        <v>3350</v>
      </c>
      <c r="N270" s="50">
        <f>SUM($M$2:M270)</f>
        <v>450575</v>
      </c>
    </row>
    <row r="271" spans="7:14" x14ac:dyDescent="0.25">
      <c r="G271" s="49">
        <f t="shared" si="9"/>
        <v>22.5</v>
      </c>
      <c r="H271" s="49">
        <v>269</v>
      </c>
      <c r="I271" s="50">
        <f>I270+APP!$H$21+J271</f>
        <v>1710189.5784473752</v>
      </c>
      <c r="J271" s="50">
        <f t="shared" si="8"/>
        <v>16920.193846013615</v>
      </c>
      <c r="L271" s="50">
        <f>L270+APP!$H$21</f>
        <v>337500</v>
      </c>
      <c r="M271" s="50">
        <f>L270*APP!$F$45</f>
        <v>3362.5</v>
      </c>
      <c r="N271" s="50">
        <f>SUM($M$2:M271)</f>
        <v>453937.5</v>
      </c>
    </row>
    <row r="272" spans="7:14" x14ac:dyDescent="0.25">
      <c r="G272" s="49">
        <f t="shared" si="9"/>
        <v>22.583333333333332</v>
      </c>
      <c r="H272" s="49">
        <v>270</v>
      </c>
      <c r="I272" s="50">
        <f>I271+APP!$H$21+J272</f>
        <v>1728541.474231849</v>
      </c>
      <c r="J272" s="50">
        <f t="shared" ref="J272:J335" si="10">I271*1%</f>
        <v>17101.895784473752</v>
      </c>
      <c r="L272" s="50">
        <f>L271+APP!$H$21</f>
        <v>338750</v>
      </c>
      <c r="M272" s="50">
        <f>L271*APP!$F$45</f>
        <v>3375</v>
      </c>
      <c r="N272" s="50">
        <f>SUM($M$2:M272)</f>
        <v>457312.5</v>
      </c>
    </row>
    <row r="273" spans="7:14" x14ac:dyDescent="0.25">
      <c r="G273" s="49">
        <f t="shared" si="9"/>
        <v>22.666666666666668</v>
      </c>
      <c r="H273" s="49">
        <v>271</v>
      </c>
      <c r="I273" s="50">
        <f>I272+APP!$H$21+J273</f>
        <v>1747076.8889741674</v>
      </c>
      <c r="J273" s="50">
        <f t="shared" si="10"/>
        <v>17285.414742318491</v>
      </c>
      <c r="L273" s="50">
        <f>L272+APP!$H$21</f>
        <v>340000</v>
      </c>
      <c r="M273" s="50">
        <f>L272*APP!$F$45</f>
        <v>3387.5</v>
      </c>
      <c r="N273" s="50">
        <f>SUM($M$2:M273)</f>
        <v>460700</v>
      </c>
    </row>
    <row r="274" spans="7:14" x14ac:dyDescent="0.25">
      <c r="G274" s="49">
        <f t="shared" si="9"/>
        <v>22.75</v>
      </c>
      <c r="H274" s="49">
        <v>272</v>
      </c>
      <c r="I274" s="50">
        <f>I273+APP!$H$21+J274</f>
        <v>1765797.6578639091</v>
      </c>
      <c r="J274" s="50">
        <f t="shared" si="10"/>
        <v>17470.768889741674</v>
      </c>
      <c r="L274" s="50">
        <f>L273+APP!$H$21</f>
        <v>341250</v>
      </c>
      <c r="M274" s="50">
        <f>L273*APP!$F$45</f>
        <v>3400</v>
      </c>
      <c r="N274" s="50">
        <f>SUM($M$2:M274)</f>
        <v>464100</v>
      </c>
    </row>
    <row r="275" spans="7:14" x14ac:dyDescent="0.25">
      <c r="G275" s="49">
        <f t="shared" si="9"/>
        <v>22.833333333333332</v>
      </c>
      <c r="H275" s="49">
        <v>273</v>
      </c>
      <c r="I275" s="50">
        <f>I274+APP!$H$21+J275</f>
        <v>1784705.6344425483</v>
      </c>
      <c r="J275" s="50">
        <f t="shared" si="10"/>
        <v>17657.976578639093</v>
      </c>
      <c r="L275" s="50">
        <f>L274+APP!$H$21</f>
        <v>342500</v>
      </c>
      <c r="M275" s="50">
        <f>L274*APP!$F$45</f>
        <v>3412.5</v>
      </c>
      <c r="N275" s="50">
        <f>SUM($M$2:M275)</f>
        <v>467512.5</v>
      </c>
    </row>
    <row r="276" spans="7:14" x14ac:dyDescent="0.25">
      <c r="G276" s="49">
        <f t="shared" si="9"/>
        <v>22.916666666666668</v>
      </c>
      <c r="H276" s="49">
        <v>274</v>
      </c>
      <c r="I276" s="50">
        <f>I275+APP!$H$21+J276</f>
        <v>1803802.6907869738</v>
      </c>
      <c r="J276" s="50">
        <f t="shared" si="10"/>
        <v>17847.056344425484</v>
      </c>
      <c r="L276" s="50">
        <f>L275+APP!$H$21</f>
        <v>343750</v>
      </c>
      <c r="M276" s="50">
        <f>L275*APP!$F$45</f>
        <v>3425</v>
      </c>
      <c r="N276" s="50">
        <f>SUM($M$2:M276)</f>
        <v>470937.5</v>
      </c>
    </row>
    <row r="277" spans="7:14" x14ac:dyDescent="0.25">
      <c r="G277" s="49">
        <f t="shared" si="9"/>
        <v>23</v>
      </c>
      <c r="H277" s="49">
        <v>275</v>
      </c>
      <c r="I277" s="50">
        <f>I276+APP!$H$21+J277</f>
        <v>1823090.7176948437</v>
      </c>
      <c r="J277" s="50">
        <f t="shared" si="10"/>
        <v>18038.026907869738</v>
      </c>
      <c r="L277" s="50">
        <f>L276+APP!$H$21</f>
        <v>345000</v>
      </c>
      <c r="M277" s="50">
        <f>L276*APP!$F$45</f>
        <v>3437.5</v>
      </c>
      <c r="N277" s="50">
        <f>SUM($M$2:M277)</f>
        <v>474375</v>
      </c>
    </row>
    <row r="278" spans="7:14" x14ac:dyDescent="0.25">
      <c r="G278" s="49">
        <f t="shared" si="9"/>
        <v>23.083333333333332</v>
      </c>
      <c r="H278" s="49">
        <v>276</v>
      </c>
      <c r="I278" s="50">
        <f>I277+APP!$H$21+J278</f>
        <v>1842571.624871792</v>
      </c>
      <c r="J278" s="50">
        <f t="shared" si="10"/>
        <v>18230.907176948436</v>
      </c>
      <c r="L278" s="50">
        <f>L277+APP!$H$21</f>
        <v>346250</v>
      </c>
      <c r="M278" s="50">
        <f>L277*APP!$F$45</f>
        <v>3450</v>
      </c>
      <c r="N278" s="50">
        <f>SUM($M$2:M278)</f>
        <v>477825</v>
      </c>
    </row>
    <row r="279" spans="7:14" x14ac:dyDescent="0.25">
      <c r="G279" s="49">
        <f t="shared" si="9"/>
        <v>23.166666666666668</v>
      </c>
      <c r="H279" s="49">
        <v>277</v>
      </c>
      <c r="I279" s="50">
        <f>I278+APP!$H$21+J279</f>
        <v>1862247.3411205099</v>
      </c>
      <c r="J279" s="50">
        <f t="shared" si="10"/>
        <v>18425.716248717919</v>
      </c>
      <c r="L279" s="50">
        <f>L278+APP!$H$21</f>
        <v>347500</v>
      </c>
      <c r="M279" s="50">
        <f>L278*APP!$F$45</f>
        <v>3462.5</v>
      </c>
      <c r="N279" s="50">
        <f>SUM($M$2:M279)</f>
        <v>481287.5</v>
      </c>
    </row>
    <row r="280" spans="7:14" x14ac:dyDescent="0.25">
      <c r="G280" s="49">
        <f t="shared" si="9"/>
        <v>23.25</v>
      </c>
      <c r="H280" s="49">
        <v>278</v>
      </c>
      <c r="I280" s="50">
        <f>I279+APP!$H$21+J280</f>
        <v>1882119.8145317149</v>
      </c>
      <c r="J280" s="50">
        <f t="shared" si="10"/>
        <v>18622.473411205101</v>
      </c>
      <c r="L280" s="50">
        <f>L279+APP!$H$21</f>
        <v>348750</v>
      </c>
      <c r="M280" s="50">
        <f>L279*APP!$F$45</f>
        <v>3475</v>
      </c>
      <c r="N280" s="50">
        <f>SUM($M$2:M280)</f>
        <v>484762.5</v>
      </c>
    </row>
    <row r="281" spans="7:14" x14ac:dyDescent="0.25">
      <c r="G281" s="49">
        <f t="shared" si="9"/>
        <v>23.333333333333332</v>
      </c>
      <c r="H281" s="49">
        <v>279</v>
      </c>
      <c r="I281" s="50">
        <f>I280+APP!$H$21+J281</f>
        <v>1902191.012677032</v>
      </c>
      <c r="J281" s="50">
        <f t="shared" si="10"/>
        <v>18821.19814531715</v>
      </c>
      <c r="L281" s="50">
        <f>L280+APP!$H$21</f>
        <v>350000</v>
      </c>
      <c r="M281" s="50">
        <f>L280*APP!$F$45</f>
        <v>3487.5</v>
      </c>
      <c r="N281" s="50">
        <f>SUM($M$2:M281)</f>
        <v>488250</v>
      </c>
    </row>
    <row r="282" spans="7:14" x14ac:dyDescent="0.25">
      <c r="G282" s="49">
        <f t="shared" si="9"/>
        <v>23.416666666666668</v>
      </c>
      <c r="H282" s="49">
        <v>280</v>
      </c>
      <c r="I282" s="50">
        <f>I281+APP!$H$21+J282</f>
        <v>1922462.9228038024</v>
      </c>
      <c r="J282" s="50">
        <f t="shared" si="10"/>
        <v>19021.910126770319</v>
      </c>
      <c r="L282" s="50">
        <f>L281+APP!$H$21</f>
        <v>351250</v>
      </c>
      <c r="M282" s="50">
        <f>L281*APP!$F$45</f>
        <v>3500</v>
      </c>
      <c r="N282" s="50">
        <f>SUM($M$2:M282)</f>
        <v>491750</v>
      </c>
    </row>
    <row r="283" spans="7:14" x14ac:dyDescent="0.25">
      <c r="G283" s="49">
        <f t="shared" si="9"/>
        <v>23.5</v>
      </c>
      <c r="H283" s="49">
        <v>281</v>
      </c>
      <c r="I283" s="50">
        <f>I282+APP!$H$21+J283</f>
        <v>1942937.5520318404</v>
      </c>
      <c r="J283" s="50">
        <f t="shared" si="10"/>
        <v>19224.629228038026</v>
      </c>
      <c r="L283" s="50">
        <f>L282+APP!$H$21</f>
        <v>352500</v>
      </c>
      <c r="M283" s="50">
        <f>L282*APP!$F$45</f>
        <v>3512.5</v>
      </c>
      <c r="N283" s="50">
        <f>SUM($M$2:M283)</f>
        <v>495262.5</v>
      </c>
    </row>
    <row r="284" spans="7:14" x14ac:dyDescent="0.25">
      <c r="G284" s="49">
        <f t="shared" si="9"/>
        <v>23.583333333333332</v>
      </c>
      <c r="H284" s="49">
        <v>282</v>
      </c>
      <c r="I284" s="50">
        <f>I283+APP!$H$21+J284</f>
        <v>1963616.9275521589</v>
      </c>
      <c r="J284" s="50">
        <f t="shared" si="10"/>
        <v>19429.375520318405</v>
      </c>
      <c r="L284" s="50">
        <f>L283+APP!$H$21</f>
        <v>353750</v>
      </c>
      <c r="M284" s="50">
        <f>L283*APP!$F$45</f>
        <v>3525</v>
      </c>
      <c r="N284" s="50">
        <f>SUM($M$2:M284)</f>
        <v>498787.5</v>
      </c>
    </row>
    <row r="285" spans="7:14" x14ac:dyDescent="0.25">
      <c r="G285" s="49">
        <f t="shared" si="9"/>
        <v>23.666666666666668</v>
      </c>
      <c r="H285" s="49">
        <v>283</v>
      </c>
      <c r="I285" s="50">
        <f>I284+APP!$H$21+J285</f>
        <v>1984503.0968276805</v>
      </c>
      <c r="J285" s="50">
        <f t="shared" si="10"/>
        <v>19636.169275521588</v>
      </c>
      <c r="L285" s="50">
        <f>L284+APP!$H$21</f>
        <v>355000</v>
      </c>
      <c r="M285" s="50">
        <f>L284*APP!$F$45</f>
        <v>3537.5</v>
      </c>
      <c r="N285" s="50">
        <f>SUM($M$2:M285)</f>
        <v>502325</v>
      </c>
    </row>
    <row r="286" spans="7:14" x14ac:dyDescent="0.25">
      <c r="G286" s="49">
        <f t="shared" si="9"/>
        <v>23.75</v>
      </c>
      <c r="H286" s="49">
        <v>284</v>
      </c>
      <c r="I286" s="50">
        <f>I285+APP!$H$21+J286</f>
        <v>2005598.1277959573</v>
      </c>
      <c r="J286" s="50">
        <f t="shared" si="10"/>
        <v>19845.030968276806</v>
      </c>
      <c r="L286" s="50">
        <f>L285+APP!$H$21</f>
        <v>356250</v>
      </c>
      <c r="M286" s="50">
        <f>L285*APP!$F$45</f>
        <v>3550</v>
      </c>
      <c r="N286" s="50">
        <f>SUM($M$2:M286)</f>
        <v>505875</v>
      </c>
    </row>
    <row r="287" spans="7:14" x14ac:dyDescent="0.25">
      <c r="G287" s="49">
        <f t="shared" si="9"/>
        <v>23.833333333333332</v>
      </c>
      <c r="H287" s="49">
        <v>285</v>
      </c>
      <c r="I287" s="50">
        <f>I286+APP!$H$21+J287</f>
        <v>2026904.1090739169</v>
      </c>
      <c r="J287" s="50">
        <f t="shared" si="10"/>
        <v>20055.981277959574</v>
      </c>
      <c r="L287" s="50">
        <f>L286+APP!$H$21</f>
        <v>357500</v>
      </c>
      <c r="M287" s="50">
        <f>L286*APP!$F$45</f>
        <v>3562.5</v>
      </c>
      <c r="N287" s="50">
        <f>SUM($M$2:M287)</f>
        <v>509437.5</v>
      </c>
    </row>
    <row r="288" spans="7:14" x14ac:dyDescent="0.25">
      <c r="G288" s="49">
        <f t="shared" si="9"/>
        <v>23.916666666666668</v>
      </c>
      <c r="H288" s="49">
        <v>286</v>
      </c>
      <c r="I288" s="50">
        <f>I287+APP!$H$21+J288</f>
        <v>2048423.1501646561</v>
      </c>
      <c r="J288" s="50">
        <f t="shared" si="10"/>
        <v>20269.041090739171</v>
      </c>
      <c r="L288" s="50">
        <f>L287+APP!$H$21</f>
        <v>358750</v>
      </c>
      <c r="M288" s="50">
        <f>L287*APP!$F$45</f>
        <v>3575</v>
      </c>
      <c r="N288" s="50">
        <f>SUM($M$2:M288)</f>
        <v>513012.5</v>
      </c>
    </row>
    <row r="289" spans="7:14" x14ac:dyDescent="0.25">
      <c r="G289" s="49">
        <f t="shared" si="9"/>
        <v>24</v>
      </c>
      <c r="H289" s="49">
        <v>287</v>
      </c>
      <c r="I289" s="50">
        <f>I288+APP!$H$21+J289</f>
        <v>2070157.3816663027</v>
      </c>
      <c r="J289" s="50">
        <f t="shared" si="10"/>
        <v>20484.231501646562</v>
      </c>
      <c r="L289" s="50">
        <f>L288+APP!$H$21</f>
        <v>360000</v>
      </c>
      <c r="M289" s="50">
        <f>L288*APP!$F$45</f>
        <v>3587.5</v>
      </c>
      <c r="N289" s="50">
        <f>SUM($M$2:M289)</f>
        <v>516600</v>
      </c>
    </row>
    <row r="290" spans="7:14" x14ac:dyDescent="0.25">
      <c r="G290" s="49">
        <f t="shared" si="9"/>
        <v>24.083333333333332</v>
      </c>
      <c r="H290" s="49">
        <v>288</v>
      </c>
      <c r="I290" s="50">
        <f>I289+APP!$H$21+J290</f>
        <v>2092108.9554829658</v>
      </c>
      <c r="J290" s="50">
        <f t="shared" si="10"/>
        <v>20701.573816663029</v>
      </c>
      <c r="L290" s="50">
        <f>L289+APP!$H$21</f>
        <v>361250</v>
      </c>
      <c r="M290" s="50">
        <f>L289*APP!$F$45</f>
        <v>3600</v>
      </c>
      <c r="N290" s="50">
        <f>SUM($M$2:M290)</f>
        <v>520200</v>
      </c>
    </row>
    <row r="291" spans="7:14" x14ac:dyDescent="0.25">
      <c r="G291" s="49">
        <f t="shared" si="9"/>
        <v>24.166666666666668</v>
      </c>
      <c r="H291" s="49">
        <v>289</v>
      </c>
      <c r="I291" s="50">
        <f>I290+APP!$H$21+J291</f>
        <v>2114280.0450377953</v>
      </c>
      <c r="J291" s="50">
        <f t="shared" si="10"/>
        <v>20921.089554829658</v>
      </c>
      <c r="L291" s="50">
        <f>L290+APP!$H$21</f>
        <v>362500</v>
      </c>
      <c r="M291" s="50">
        <f>L290*APP!$F$45</f>
        <v>3612.5</v>
      </c>
      <c r="N291" s="50">
        <f>SUM($M$2:M291)</f>
        <v>523812.5</v>
      </c>
    </row>
    <row r="292" spans="7:14" x14ac:dyDescent="0.25">
      <c r="G292" s="49">
        <f t="shared" si="9"/>
        <v>24.25</v>
      </c>
      <c r="H292" s="49">
        <v>290</v>
      </c>
      <c r="I292" s="50">
        <f>I291+APP!$H$21+J292</f>
        <v>2136672.8454881734</v>
      </c>
      <c r="J292" s="50">
        <f t="shared" si="10"/>
        <v>21142.800450377952</v>
      </c>
      <c r="L292" s="50">
        <f>L291+APP!$H$21</f>
        <v>363750</v>
      </c>
      <c r="M292" s="50">
        <f>L291*APP!$F$45</f>
        <v>3625</v>
      </c>
      <c r="N292" s="50">
        <f>SUM($M$2:M292)</f>
        <v>527437.5</v>
      </c>
    </row>
    <row r="293" spans="7:14" x14ac:dyDescent="0.25">
      <c r="G293" s="49">
        <f t="shared" si="9"/>
        <v>24.333333333333332</v>
      </c>
      <c r="H293" s="49">
        <v>291</v>
      </c>
      <c r="I293" s="50">
        <f>I292+APP!$H$21+J293</f>
        <v>2159289.5739430552</v>
      </c>
      <c r="J293" s="50">
        <f t="shared" si="10"/>
        <v>21366.728454881733</v>
      </c>
      <c r="L293" s="50">
        <f>L292+APP!$H$21</f>
        <v>365000</v>
      </c>
      <c r="M293" s="50">
        <f>L292*APP!$F$45</f>
        <v>3637.5</v>
      </c>
      <c r="N293" s="50">
        <f>SUM($M$2:M293)</f>
        <v>531075</v>
      </c>
    </row>
    <row r="294" spans="7:14" x14ac:dyDescent="0.25">
      <c r="G294" s="49">
        <f t="shared" si="9"/>
        <v>24.416666666666668</v>
      </c>
      <c r="H294" s="49">
        <v>292</v>
      </c>
      <c r="I294" s="50">
        <f>I293+APP!$H$21+J294</f>
        <v>2182132.4696824858</v>
      </c>
      <c r="J294" s="50">
        <f t="shared" si="10"/>
        <v>21592.895739430554</v>
      </c>
      <c r="L294" s="50">
        <f>L293+APP!$H$21</f>
        <v>366250</v>
      </c>
      <c r="M294" s="50">
        <f>L293*APP!$F$45</f>
        <v>3650</v>
      </c>
      <c r="N294" s="50">
        <f>SUM($M$2:M294)</f>
        <v>534725</v>
      </c>
    </row>
    <row r="295" spans="7:14" x14ac:dyDescent="0.25">
      <c r="G295" s="49">
        <f t="shared" si="9"/>
        <v>24.5</v>
      </c>
      <c r="H295" s="49">
        <v>293</v>
      </c>
      <c r="I295" s="50">
        <f>I294+APP!$H$21+J295</f>
        <v>2205203.7943793107</v>
      </c>
      <c r="J295" s="50">
        <f t="shared" si="10"/>
        <v>21821.324696824857</v>
      </c>
      <c r="L295" s="50">
        <f>L294+APP!$H$21</f>
        <v>367500</v>
      </c>
      <c r="M295" s="50">
        <f>L294*APP!$F$45</f>
        <v>3662.5</v>
      </c>
      <c r="N295" s="50">
        <f>SUM($M$2:M295)</f>
        <v>538387.5</v>
      </c>
    </row>
    <row r="296" spans="7:14" x14ac:dyDescent="0.25">
      <c r="G296" s="49">
        <f t="shared" si="9"/>
        <v>24.583333333333332</v>
      </c>
      <c r="H296" s="49">
        <v>294</v>
      </c>
      <c r="I296" s="50">
        <f>I295+APP!$H$21+J296</f>
        <v>2228505.8323231037</v>
      </c>
      <c r="J296" s="50">
        <f t="shared" si="10"/>
        <v>22052.037943793108</v>
      </c>
      <c r="L296" s="50">
        <f>L295+APP!$H$21</f>
        <v>368750</v>
      </c>
      <c r="M296" s="50">
        <f>L295*APP!$F$45</f>
        <v>3675</v>
      </c>
      <c r="N296" s="50">
        <f>SUM($M$2:M296)</f>
        <v>542062.5</v>
      </c>
    </row>
    <row r="297" spans="7:14" x14ac:dyDescent="0.25">
      <c r="G297" s="49">
        <f t="shared" si="9"/>
        <v>24.666666666666668</v>
      </c>
      <c r="H297" s="49">
        <v>295</v>
      </c>
      <c r="I297" s="50">
        <f>I296+APP!$H$21+J297</f>
        <v>2252040.8906463347</v>
      </c>
      <c r="J297" s="50">
        <f t="shared" si="10"/>
        <v>22285.058323231038</v>
      </c>
      <c r="L297" s="50">
        <f>L296+APP!$H$21</f>
        <v>370000</v>
      </c>
      <c r="M297" s="50">
        <f>L296*APP!$F$45</f>
        <v>3687.5</v>
      </c>
      <c r="N297" s="50">
        <f>SUM($M$2:M297)</f>
        <v>545750</v>
      </c>
    </row>
    <row r="298" spans="7:14" x14ac:dyDescent="0.25">
      <c r="G298" s="49">
        <f t="shared" si="9"/>
        <v>24.75</v>
      </c>
      <c r="H298" s="49">
        <v>296</v>
      </c>
      <c r="I298" s="50">
        <f>I297+APP!$H$21+J298</f>
        <v>2275811.2995527983</v>
      </c>
      <c r="J298" s="50">
        <f t="shared" si="10"/>
        <v>22520.408906463348</v>
      </c>
      <c r="L298" s="50">
        <f>L297+APP!$H$21</f>
        <v>371250</v>
      </c>
      <c r="M298" s="50">
        <f>L297*APP!$F$45</f>
        <v>3700</v>
      </c>
      <c r="N298" s="50">
        <f>SUM($M$2:M298)</f>
        <v>549450</v>
      </c>
    </row>
    <row r="299" spans="7:14" x14ac:dyDescent="0.25">
      <c r="G299" s="49">
        <f t="shared" si="9"/>
        <v>24.833333333333332</v>
      </c>
      <c r="H299" s="49">
        <v>297</v>
      </c>
      <c r="I299" s="50">
        <f>I298+APP!$H$21+J299</f>
        <v>2299819.4125483264</v>
      </c>
      <c r="J299" s="50">
        <f t="shared" si="10"/>
        <v>22758.112995527983</v>
      </c>
      <c r="L299" s="50">
        <f>L298+APP!$H$21</f>
        <v>372500</v>
      </c>
      <c r="M299" s="50">
        <f>L298*APP!$F$45</f>
        <v>3712.5</v>
      </c>
      <c r="N299" s="50">
        <f>SUM($M$2:M299)</f>
        <v>553162.5</v>
      </c>
    </row>
    <row r="300" spans="7:14" x14ac:dyDescent="0.25">
      <c r="G300" s="49">
        <f t="shared" si="9"/>
        <v>24.916666666666668</v>
      </c>
      <c r="H300" s="49">
        <v>298</v>
      </c>
      <c r="I300" s="50">
        <f>I299+APP!$H$21+J300</f>
        <v>2324067.6066738097</v>
      </c>
      <c r="J300" s="50">
        <f t="shared" si="10"/>
        <v>22998.194125483264</v>
      </c>
      <c r="L300" s="50">
        <f>L299+APP!$H$21</f>
        <v>373750</v>
      </c>
      <c r="M300" s="50">
        <f>L299*APP!$F$45</f>
        <v>3725</v>
      </c>
      <c r="N300" s="50">
        <f>SUM($M$2:M300)</f>
        <v>556887.5</v>
      </c>
    </row>
    <row r="301" spans="7:14" x14ac:dyDescent="0.25">
      <c r="G301" s="49">
        <f t="shared" si="9"/>
        <v>25</v>
      </c>
      <c r="H301" s="49">
        <v>299</v>
      </c>
      <c r="I301" s="50">
        <f>I300+APP!$H$21+J301</f>
        <v>2348558.2827405478</v>
      </c>
      <c r="J301" s="50">
        <f t="shared" si="10"/>
        <v>23240.676066738099</v>
      </c>
      <c r="L301" s="50">
        <f>L300+APP!$H$21</f>
        <v>375000</v>
      </c>
      <c r="M301" s="50">
        <f>L300*APP!$F$45</f>
        <v>3737.5</v>
      </c>
      <c r="N301" s="50">
        <f>SUM($M$2:M301)</f>
        <v>560625</v>
      </c>
    </row>
    <row r="302" spans="7:14" x14ac:dyDescent="0.25">
      <c r="G302" s="49">
        <f t="shared" si="9"/>
        <v>25.083333333333332</v>
      </c>
      <c r="H302" s="49">
        <v>300</v>
      </c>
      <c r="I302" s="50">
        <f>I301+APP!$H$21+J302</f>
        <v>2373293.8655679533</v>
      </c>
      <c r="J302" s="50">
        <f t="shared" si="10"/>
        <v>23485.582827405477</v>
      </c>
      <c r="L302" s="50">
        <f>L301+APP!$H$21</f>
        <v>376250</v>
      </c>
      <c r="M302" s="50">
        <f>L301*APP!$F$45</f>
        <v>3750</v>
      </c>
      <c r="N302" s="50">
        <f>SUM($M$2:M302)</f>
        <v>564375</v>
      </c>
    </row>
    <row r="303" spans="7:14" x14ac:dyDescent="0.25">
      <c r="G303" s="49">
        <f t="shared" si="9"/>
        <v>25.166666666666668</v>
      </c>
      <c r="H303" s="49">
        <v>301</v>
      </c>
      <c r="I303" s="50">
        <f>I302+APP!$H$21+J303</f>
        <v>2398276.8042236329</v>
      </c>
      <c r="J303" s="50">
        <f t="shared" si="10"/>
        <v>23732.938655679533</v>
      </c>
      <c r="L303" s="50">
        <f>L302+APP!$H$21</f>
        <v>377500</v>
      </c>
      <c r="M303" s="50">
        <f>L302*APP!$F$45</f>
        <v>3762.5</v>
      </c>
      <c r="N303" s="50">
        <f>SUM($M$2:M303)</f>
        <v>568137.5</v>
      </c>
    </row>
    <row r="304" spans="7:14" x14ac:dyDescent="0.25">
      <c r="G304" s="49">
        <f t="shared" si="9"/>
        <v>25.25</v>
      </c>
      <c r="H304" s="49">
        <v>302</v>
      </c>
      <c r="I304" s="50">
        <f>I303+APP!$H$21+J304</f>
        <v>2423509.572265869</v>
      </c>
      <c r="J304" s="50">
        <f t="shared" si="10"/>
        <v>23982.76804223633</v>
      </c>
      <c r="L304" s="50">
        <f>L303+APP!$H$21</f>
        <v>378750</v>
      </c>
      <c r="M304" s="50">
        <f>L303*APP!$F$45</f>
        <v>3775</v>
      </c>
      <c r="N304" s="50">
        <f>SUM($M$2:M304)</f>
        <v>571912.5</v>
      </c>
    </row>
    <row r="305" spans="7:14" x14ac:dyDescent="0.25">
      <c r="G305" s="49">
        <f t="shared" si="9"/>
        <v>25.333333333333332</v>
      </c>
      <c r="H305" s="49">
        <v>303</v>
      </c>
      <c r="I305" s="50">
        <f>I304+APP!$H$21+J305</f>
        <v>2448994.6679885276</v>
      </c>
      <c r="J305" s="50">
        <f t="shared" si="10"/>
        <v>24235.095722658691</v>
      </c>
      <c r="L305" s="50">
        <f>L304+APP!$H$21</f>
        <v>380000</v>
      </c>
      <c r="M305" s="50">
        <f>L304*APP!$F$45</f>
        <v>3787.5</v>
      </c>
      <c r="N305" s="50">
        <f>SUM($M$2:M305)</f>
        <v>575700</v>
      </c>
    </row>
    <row r="306" spans="7:14" x14ac:dyDescent="0.25">
      <c r="G306" s="49">
        <f t="shared" si="9"/>
        <v>25.416666666666668</v>
      </c>
      <c r="H306" s="49">
        <v>304</v>
      </c>
      <c r="I306" s="50">
        <f>I305+APP!$H$21+J306</f>
        <v>2474734.6146684131</v>
      </c>
      <c r="J306" s="50">
        <f t="shared" si="10"/>
        <v>24489.946679885277</v>
      </c>
      <c r="L306" s="50">
        <f>L305+APP!$H$21</f>
        <v>381250</v>
      </c>
      <c r="M306" s="50">
        <f>L305*APP!$F$45</f>
        <v>3800</v>
      </c>
      <c r="N306" s="50">
        <f>SUM($M$2:M306)</f>
        <v>579500</v>
      </c>
    </row>
    <row r="307" spans="7:14" x14ac:dyDescent="0.25">
      <c r="G307" s="49">
        <f t="shared" si="9"/>
        <v>25.5</v>
      </c>
      <c r="H307" s="49">
        <v>305</v>
      </c>
      <c r="I307" s="50">
        <f>I306+APP!$H$21+J307</f>
        <v>2500731.9608150972</v>
      </c>
      <c r="J307" s="50">
        <f t="shared" si="10"/>
        <v>24747.346146684133</v>
      </c>
      <c r="L307" s="50">
        <f>L306+APP!$H$21</f>
        <v>382500</v>
      </c>
      <c r="M307" s="50">
        <f>L306*APP!$F$45</f>
        <v>3812.5</v>
      </c>
      <c r="N307" s="50">
        <f>SUM($M$2:M307)</f>
        <v>583312.5</v>
      </c>
    </row>
    <row r="308" spans="7:14" x14ac:dyDescent="0.25">
      <c r="G308" s="49">
        <f t="shared" si="9"/>
        <v>25.583333333333332</v>
      </c>
      <c r="H308" s="49">
        <v>306</v>
      </c>
      <c r="I308" s="50">
        <f>I307+APP!$H$21+J308</f>
        <v>2526989.2804232482</v>
      </c>
      <c r="J308" s="50">
        <f t="shared" si="10"/>
        <v>25007.319608150974</v>
      </c>
      <c r="L308" s="50">
        <f>L307+APP!$H$21</f>
        <v>383750</v>
      </c>
      <c r="M308" s="50">
        <f>L307*APP!$F$45</f>
        <v>3825</v>
      </c>
      <c r="N308" s="50">
        <f>SUM($M$2:M308)</f>
        <v>587137.5</v>
      </c>
    </row>
    <row r="309" spans="7:14" x14ac:dyDescent="0.25">
      <c r="G309" s="49">
        <f t="shared" si="9"/>
        <v>25.666666666666668</v>
      </c>
      <c r="H309" s="49">
        <v>307</v>
      </c>
      <c r="I309" s="50">
        <f>I308+APP!$H$21+J309</f>
        <v>2553509.1732274806</v>
      </c>
      <c r="J309" s="50">
        <f t="shared" si="10"/>
        <v>25269.892804232484</v>
      </c>
      <c r="L309" s="50">
        <f>L308+APP!$H$21</f>
        <v>385000</v>
      </c>
      <c r="M309" s="50">
        <f>L308*APP!$F$45</f>
        <v>3837.5</v>
      </c>
      <c r="N309" s="50">
        <f>SUM($M$2:M309)</f>
        <v>590975</v>
      </c>
    </row>
    <row r="310" spans="7:14" x14ac:dyDescent="0.25">
      <c r="G310" s="49">
        <f t="shared" si="9"/>
        <v>25.75</v>
      </c>
      <c r="H310" s="49">
        <v>308</v>
      </c>
      <c r="I310" s="50">
        <f>I309+APP!$H$21+J310</f>
        <v>2580294.2649597554</v>
      </c>
      <c r="J310" s="50">
        <f t="shared" si="10"/>
        <v>25535.091732274806</v>
      </c>
      <c r="L310" s="50">
        <f>L309+APP!$H$21</f>
        <v>386250</v>
      </c>
      <c r="M310" s="50">
        <f>L309*APP!$F$45</f>
        <v>3850</v>
      </c>
      <c r="N310" s="50">
        <f>SUM($M$2:M310)</f>
        <v>594825</v>
      </c>
    </row>
    <row r="311" spans="7:14" x14ac:dyDescent="0.25">
      <c r="G311" s="49">
        <f t="shared" si="9"/>
        <v>25.833333333333332</v>
      </c>
      <c r="H311" s="49">
        <v>309</v>
      </c>
      <c r="I311" s="50">
        <f>I310+APP!$H$21+J311</f>
        <v>2607347.2076093531</v>
      </c>
      <c r="J311" s="50">
        <f t="shared" si="10"/>
        <v>25802.942649597553</v>
      </c>
      <c r="L311" s="50">
        <f>L310+APP!$H$21</f>
        <v>387500</v>
      </c>
      <c r="M311" s="50">
        <f>L310*APP!$F$45</f>
        <v>3862.5</v>
      </c>
      <c r="N311" s="50">
        <f>SUM($M$2:M311)</f>
        <v>598687.5</v>
      </c>
    </row>
    <row r="312" spans="7:14" x14ac:dyDescent="0.25">
      <c r="G312" s="49">
        <f t="shared" si="9"/>
        <v>25.916666666666668</v>
      </c>
      <c r="H312" s="49">
        <v>310</v>
      </c>
      <c r="I312" s="50">
        <f>I311+APP!$H$21+J312</f>
        <v>2634670.6796854464</v>
      </c>
      <c r="J312" s="50">
        <f t="shared" si="10"/>
        <v>26073.472076093531</v>
      </c>
      <c r="L312" s="50">
        <f>L311+APP!$H$21</f>
        <v>388750</v>
      </c>
      <c r="M312" s="50">
        <f>L311*APP!$F$45</f>
        <v>3875</v>
      </c>
      <c r="N312" s="50">
        <f>SUM($M$2:M312)</f>
        <v>602562.5</v>
      </c>
    </row>
    <row r="313" spans="7:14" x14ac:dyDescent="0.25">
      <c r="G313" s="49">
        <f t="shared" si="9"/>
        <v>26</v>
      </c>
      <c r="H313" s="49">
        <v>311</v>
      </c>
      <c r="I313" s="50">
        <f>I312+APP!$H$21+J313</f>
        <v>2662267.3864823007</v>
      </c>
      <c r="J313" s="50">
        <f t="shared" si="10"/>
        <v>26346.706796854465</v>
      </c>
      <c r="L313" s="50">
        <f>L312+APP!$H$21</f>
        <v>390000</v>
      </c>
      <c r="M313" s="50">
        <f>L312*APP!$F$45</f>
        <v>3887.5</v>
      </c>
      <c r="N313" s="50">
        <f>SUM($M$2:M313)</f>
        <v>606450</v>
      </c>
    </row>
    <row r="314" spans="7:14" x14ac:dyDescent="0.25">
      <c r="G314" s="49">
        <f t="shared" si="9"/>
        <v>26.083333333333332</v>
      </c>
      <c r="H314" s="49">
        <v>312</v>
      </c>
      <c r="I314" s="50">
        <f>I313+APP!$H$21+J314</f>
        <v>2690140.0603471235</v>
      </c>
      <c r="J314" s="50">
        <f t="shared" si="10"/>
        <v>26622.673864823009</v>
      </c>
      <c r="L314" s="50">
        <f>L313+APP!$H$21</f>
        <v>391250</v>
      </c>
      <c r="M314" s="50">
        <f>L313*APP!$F$45</f>
        <v>3900</v>
      </c>
      <c r="N314" s="50">
        <f>SUM($M$2:M314)</f>
        <v>610350</v>
      </c>
    </row>
    <row r="315" spans="7:14" x14ac:dyDescent="0.25">
      <c r="G315" s="49">
        <f t="shared" si="9"/>
        <v>26.166666666666668</v>
      </c>
      <c r="H315" s="49">
        <v>313</v>
      </c>
      <c r="I315" s="50">
        <f>I314+APP!$H$21+J315</f>
        <v>2718291.4609505949</v>
      </c>
      <c r="J315" s="50">
        <f t="shared" si="10"/>
        <v>26901.400603471237</v>
      </c>
      <c r="L315" s="50">
        <f>L314+APP!$H$21</f>
        <v>392500</v>
      </c>
      <c r="M315" s="50">
        <f>L314*APP!$F$45</f>
        <v>3912.5</v>
      </c>
      <c r="N315" s="50">
        <f>SUM($M$2:M315)</f>
        <v>614262.5</v>
      </c>
    </row>
    <row r="316" spans="7:14" x14ac:dyDescent="0.25">
      <c r="G316" s="49">
        <f t="shared" si="9"/>
        <v>26.25</v>
      </c>
      <c r="H316" s="49">
        <v>314</v>
      </c>
      <c r="I316" s="50">
        <f>I315+APP!$H$21+J316</f>
        <v>2746724.3755601007</v>
      </c>
      <c r="J316" s="50">
        <f t="shared" si="10"/>
        <v>27182.914609505948</v>
      </c>
      <c r="L316" s="50">
        <f>L315+APP!$H$21</f>
        <v>393750</v>
      </c>
      <c r="M316" s="50">
        <f>L315*APP!$F$45</f>
        <v>3925</v>
      </c>
      <c r="N316" s="50">
        <f>SUM($M$2:M316)</f>
        <v>618187.5</v>
      </c>
    </row>
    <row r="317" spans="7:14" x14ac:dyDescent="0.25">
      <c r="G317" s="49">
        <f t="shared" si="9"/>
        <v>26.333333333333332</v>
      </c>
      <c r="H317" s="49">
        <v>315</v>
      </c>
      <c r="I317" s="50">
        <f>I316+APP!$H$21+J317</f>
        <v>2775441.6193157015</v>
      </c>
      <c r="J317" s="50">
        <f t="shared" si="10"/>
        <v>27467.243755601008</v>
      </c>
      <c r="L317" s="50">
        <f>L316+APP!$H$21</f>
        <v>395000</v>
      </c>
      <c r="M317" s="50">
        <f>L316*APP!$F$45</f>
        <v>3937.5</v>
      </c>
      <c r="N317" s="50">
        <f>SUM($M$2:M317)</f>
        <v>622125</v>
      </c>
    </row>
    <row r="318" spans="7:14" x14ac:dyDescent="0.25">
      <c r="G318" s="49">
        <f t="shared" si="9"/>
        <v>26.416666666666668</v>
      </c>
      <c r="H318" s="49">
        <v>316</v>
      </c>
      <c r="I318" s="50">
        <f>I317+APP!$H$21+J318</f>
        <v>2804446.0355088585</v>
      </c>
      <c r="J318" s="50">
        <f t="shared" si="10"/>
        <v>27754.416193157016</v>
      </c>
      <c r="L318" s="50">
        <f>L317+APP!$H$21</f>
        <v>396250</v>
      </c>
      <c r="M318" s="50">
        <f>L317*APP!$F$45</f>
        <v>3950</v>
      </c>
      <c r="N318" s="50">
        <f>SUM($M$2:M318)</f>
        <v>626075</v>
      </c>
    </row>
    <row r="319" spans="7:14" x14ac:dyDescent="0.25">
      <c r="G319" s="49">
        <f t="shared" si="9"/>
        <v>26.5</v>
      </c>
      <c r="H319" s="49">
        <v>317</v>
      </c>
      <c r="I319" s="50">
        <f>I318+APP!$H$21+J319</f>
        <v>2833740.4958639471</v>
      </c>
      <c r="J319" s="50">
        <f t="shared" si="10"/>
        <v>28044.460355088584</v>
      </c>
      <c r="L319" s="50">
        <f>L318+APP!$H$21</f>
        <v>397500</v>
      </c>
      <c r="M319" s="50">
        <f>L318*APP!$F$45</f>
        <v>3962.5</v>
      </c>
      <c r="N319" s="50">
        <f>SUM($M$2:M319)</f>
        <v>630037.5</v>
      </c>
    </row>
    <row r="320" spans="7:14" x14ac:dyDescent="0.25">
      <c r="G320" s="49">
        <f t="shared" si="9"/>
        <v>26.583333333333332</v>
      </c>
      <c r="H320" s="49">
        <v>318</v>
      </c>
      <c r="I320" s="50">
        <f>I319+APP!$H$21+J320</f>
        <v>2863327.9008225864</v>
      </c>
      <c r="J320" s="50">
        <f t="shared" si="10"/>
        <v>28337.404958639472</v>
      </c>
      <c r="L320" s="50">
        <f>L319+APP!$H$21</f>
        <v>398750</v>
      </c>
      <c r="M320" s="50">
        <f>L319*APP!$F$45</f>
        <v>3975</v>
      </c>
      <c r="N320" s="50">
        <f>SUM($M$2:M320)</f>
        <v>634012.5</v>
      </c>
    </row>
    <row r="321" spans="7:14" x14ac:dyDescent="0.25">
      <c r="G321" s="49">
        <f t="shared" si="9"/>
        <v>26.666666666666668</v>
      </c>
      <c r="H321" s="49">
        <v>319</v>
      </c>
      <c r="I321" s="50">
        <f>I320+APP!$H$21+J321</f>
        <v>2893211.1798308124</v>
      </c>
      <c r="J321" s="50">
        <f t="shared" si="10"/>
        <v>28633.279008225865</v>
      </c>
      <c r="L321" s="50">
        <f>L320+APP!$H$21</f>
        <v>400000</v>
      </c>
      <c r="M321" s="50">
        <f>L320*APP!$F$45</f>
        <v>3987.5</v>
      </c>
      <c r="N321" s="50">
        <f>SUM($M$2:M321)</f>
        <v>638000</v>
      </c>
    </row>
    <row r="322" spans="7:14" x14ac:dyDescent="0.25">
      <c r="G322" s="49">
        <f t="shared" si="9"/>
        <v>26.75</v>
      </c>
      <c r="H322" s="49">
        <v>320</v>
      </c>
      <c r="I322" s="50">
        <f>I321+APP!$H$21+J322</f>
        <v>2923393.2916291207</v>
      </c>
      <c r="J322" s="50">
        <f t="shared" si="10"/>
        <v>28932.111798308124</v>
      </c>
      <c r="L322" s="50">
        <f>L321+APP!$H$21</f>
        <v>401250</v>
      </c>
      <c r="M322" s="50">
        <f>L321*APP!$F$45</f>
        <v>4000</v>
      </c>
      <c r="N322" s="50">
        <f>SUM($M$2:M322)</f>
        <v>642000</v>
      </c>
    </row>
    <row r="323" spans="7:14" x14ac:dyDescent="0.25">
      <c r="G323" s="49">
        <f t="shared" ref="G323:G362" si="11">H324/12</f>
        <v>26.833333333333332</v>
      </c>
      <c r="H323" s="49">
        <v>321</v>
      </c>
      <c r="I323" s="50">
        <f>I322+APP!$H$21+J323</f>
        <v>2953877.2245454118</v>
      </c>
      <c r="J323" s="50">
        <f t="shared" si="10"/>
        <v>29233.932916291207</v>
      </c>
      <c r="L323" s="50">
        <f>L322+APP!$H$21</f>
        <v>402500</v>
      </c>
      <c r="M323" s="50">
        <f>L322*APP!$F$45</f>
        <v>4012.5</v>
      </c>
      <c r="N323" s="50">
        <f>SUM($M$2:M323)</f>
        <v>646012.5</v>
      </c>
    </row>
    <row r="324" spans="7:14" x14ac:dyDescent="0.25">
      <c r="G324" s="49">
        <f t="shared" si="11"/>
        <v>26.916666666666668</v>
      </c>
      <c r="H324" s="49">
        <v>322</v>
      </c>
      <c r="I324" s="50">
        <f>I323+APP!$H$21+J324</f>
        <v>2984665.9967908659</v>
      </c>
      <c r="J324" s="50">
        <f t="shared" si="10"/>
        <v>29538.772245454118</v>
      </c>
      <c r="L324" s="50">
        <f>L323+APP!$H$21</f>
        <v>403750</v>
      </c>
      <c r="M324" s="50">
        <f>L323*APP!$F$45</f>
        <v>4025</v>
      </c>
      <c r="N324" s="50">
        <f>SUM($M$2:M324)</f>
        <v>650037.5</v>
      </c>
    </row>
    <row r="325" spans="7:14" x14ac:dyDescent="0.25">
      <c r="G325" s="49">
        <f t="shared" si="11"/>
        <v>27</v>
      </c>
      <c r="H325" s="49">
        <v>323</v>
      </c>
      <c r="I325" s="50">
        <f>I324+APP!$H$21+J325</f>
        <v>3015762.6567587745</v>
      </c>
      <c r="J325" s="50">
        <f t="shared" si="10"/>
        <v>29846.659967908661</v>
      </c>
      <c r="L325" s="50">
        <f>L324+APP!$H$21</f>
        <v>405000</v>
      </c>
      <c r="M325" s="50">
        <f>L324*APP!$F$45</f>
        <v>4037.5</v>
      </c>
      <c r="N325" s="50">
        <f>SUM($M$2:M325)</f>
        <v>654075</v>
      </c>
    </row>
    <row r="326" spans="7:14" x14ac:dyDescent="0.25">
      <c r="G326" s="49">
        <f t="shared" si="11"/>
        <v>27.083333333333332</v>
      </c>
      <c r="H326" s="49">
        <v>324</v>
      </c>
      <c r="I326" s="50">
        <f>I325+APP!$H$21+J326</f>
        <v>3047170.2833263623</v>
      </c>
      <c r="J326" s="50">
        <f t="shared" si="10"/>
        <v>30157.626567587748</v>
      </c>
      <c r="L326" s="50">
        <f>L325+APP!$H$21</f>
        <v>406250</v>
      </c>
      <c r="M326" s="50">
        <f>L325*APP!$F$45</f>
        <v>4050</v>
      </c>
      <c r="N326" s="50">
        <f>SUM($M$2:M326)</f>
        <v>658125</v>
      </c>
    </row>
    <row r="327" spans="7:14" x14ac:dyDescent="0.25">
      <c r="G327" s="49">
        <f t="shared" si="11"/>
        <v>27.166666666666668</v>
      </c>
      <c r="H327" s="49">
        <v>325</v>
      </c>
      <c r="I327" s="50">
        <f>I326+APP!$H$21+J327</f>
        <v>3078891.9861596259</v>
      </c>
      <c r="J327" s="50">
        <f t="shared" si="10"/>
        <v>30471.702833263622</v>
      </c>
      <c r="L327" s="50">
        <f>L326+APP!$H$21</f>
        <v>407500</v>
      </c>
      <c r="M327" s="50">
        <f>L326*APP!$F$45</f>
        <v>4062.5</v>
      </c>
      <c r="N327" s="50">
        <f>SUM($M$2:M327)</f>
        <v>662187.5</v>
      </c>
    </row>
    <row r="328" spans="7:14" x14ac:dyDescent="0.25">
      <c r="G328" s="49">
        <f t="shared" si="11"/>
        <v>27.25</v>
      </c>
      <c r="H328" s="49">
        <v>326</v>
      </c>
      <c r="I328" s="50">
        <f>I327+APP!$H$21+J328</f>
        <v>3110930.906021222</v>
      </c>
      <c r="J328" s="50">
        <f t="shared" si="10"/>
        <v>30788.91986159626</v>
      </c>
      <c r="L328" s="50">
        <f>L327+APP!$H$21</f>
        <v>408750</v>
      </c>
      <c r="M328" s="50">
        <f>L327*APP!$F$45</f>
        <v>4075</v>
      </c>
      <c r="N328" s="50">
        <f>SUM($M$2:M328)</f>
        <v>666262.5</v>
      </c>
    </row>
    <row r="329" spans="7:14" x14ac:dyDescent="0.25">
      <c r="G329" s="49">
        <f t="shared" si="11"/>
        <v>27.333333333333332</v>
      </c>
      <c r="H329" s="49">
        <v>327</v>
      </c>
      <c r="I329" s="50">
        <f>I328+APP!$H$21+J329</f>
        <v>3143290.2150814342</v>
      </c>
      <c r="J329" s="50">
        <f t="shared" si="10"/>
        <v>31109.309060212221</v>
      </c>
      <c r="L329" s="50">
        <f>L328+APP!$H$21</f>
        <v>410000</v>
      </c>
      <c r="M329" s="50">
        <f>L328*APP!$F$45</f>
        <v>4087.5</v>
      </c>
      <c r="N329" s="50">
        <f>SUM($M$2:M329)</f>
        <v>670350</v>
      </c>
    </row>
    <row r="330" spans="7:14" x14ac:dyDescent="0.25">
      <c r="G330" s="49">
        <f t="shared" si="11"/>
        <v>27.416666666666668</v>
      </c>
      <c r="H330" s="49">
        <v>328</v>
      </c>
      <c r="I330" s="50">
        <f>I329+APP!$H$21+J330</f>
        <v>3175973.1172322487</v>
      </c>
      <c r="J330" s="50">
        <f t="shared" si="10"/>
        <v>31432.902150814341</v>
      </c>
      <c r="L330" s="50">
        <f>L329+APP!$H$21</f>
        <v>411250</v>
      </c>
      <c r="M330" s="50">
        <f>L329*APP!$F$45</f>
        <v>4100</v>
      </c>
      <c r="N330" s="50">
        <f>SUM($M$2:M330)</f>
        <v>674450</v>
      </c>
    </row>
    <row r="331" spans="7:14" x14ac:dyDescent="0.25">
      <c r="G331" s="49">
        <f t="shared" si="11"/>
        <v>27.5</v>
      </c>
      <c r="H331" s="49">
        <v>329</v>
      </c>
      <c r="I331" s="50">
        <f>I330+APP!$H$21+J331</f>
        <v>3208982.8484045709</v>
      </c>
      <c r="J331" s="50">
        <f t="shared" si="10"/>
        <v>31759.731172322488</v>
      </c>
      <c r="L331" s="50">
        <f>L330+APP!$H$21</f>
        <v>412500</v>
      </c>
      <c r="M331" s="50">
        <f>L330*APP!$F$45</f>
        <v>4112.5</v>
      </c>
      <c r="N331" s="50">
        <f>SUM($M$2:M331)</f>
        <v>678562.5</v>
      </c>
    </row>
    <row r="332" spans="7:14" x14ac:dyDescent="0.25">
      <c r="G332" s="49">
        <f t="shared" si="11"/>
        <v>27.583333333333332</v>
      </c>
      <c r="H332" s="49">
        <v>330</v>
      </c>
      <c r="I332" s="50">
        <f>I331+APP!$H$21+J332</f>
        <v>3242322.6768886168</v>
      </c>
      <c r="J332" s="50">
        <f t="shared" si="10"/>
        <v>32089.828484045709</v>
      </c>
      <c r="L332" s="50">
        <f>L331+APP!$H$21</f>
        <v>413750</v>
      </c>
      <c r="M332" s="50">
        <f>L331*APP!$F$45</f>
        <v>4125</v>
      </c>
      <c r="N332" s="50">
        <f>SUM($M$2:M332)</f>
        <v>682687.5</v>
      </c>
    </row>
    <row r="333" spans="7:14" x14ac:dyDescent="0.25">
      <c r="G333" s="49">
        <f t="shared" si="11"/>
        <v>27.666666666666668</v>
      </c>
      <c r="H333" s="49">
        <v>331</v>
      </c>
      <c r="I333" s="50">
        <f>I332+APP!$H$21+J333</f>
        <v>3275995.903657503</v>
      </c>
      <c r="J333" s="50">
        <f t="shared" si="10"/>
        <v>32423.226768886168</v>
      </c>
      <c r="L333" s="50">
        <f>L332+APP!$H$21</f>
        <v>415000</v>
      </c>
      <c r="M333" s="50">
        <f>L332*APP!$F$45</f>
        <v>4137.5</v>
      </c>
      <c r="N333" s="50">
        <f>SUM($M$2:M333)</f>
        <v>686825</v>
      </c>
    </row>
    <row r="334" spans="7:14" x14ac:dyDescent="0.25">
      <c r="G334" s="49">
        <f t="shared" si="11"/>
        <v>27.75</v>
      </c>
      <c r="H334" s="49">
        <v>332</v>
      </c>
      <c r="I334" s="50">
        <f>I333+APP!$H$21+J334</f>
        <v>3310005.8626940781</v>
      </c>
      <c r="J334" s="50">
        <f t="shared" si="10"/>
        <v>32759.95903657503</v>
      </c>
      <c r="L334" s="50">
        <f>L333+APP!$H$21</f>
        <v>416250</v>
      </c>
      <c r="M334" s="50">
        <f>L333*APP!$F$45</f>
        <v>4150</v>
      </c>
      <c r="N334" s="50">
        <f>SUM($M$2:M334)</f>
        <v>690975</v>
      </c>
    </row>
    <row r="335" spans="7:14" x14ac:dyDescent="0.25">
      <c r="G335" s="49">
        <f t="shared" si="11"/>
        <v>27.833333333333332</v>
      </c>
      <c r="H335" s="49">
        <v>333</v>
      </c>
      <c r="I335" s="50">
        <f>I334+APP!$H$21+J335</f>
        <v>3344355.9213210191</v>
      </c>
      <c r="J335" s="50">
        <f t="shared" si="10"/>
        <v>33100.05862694078</v>
      </c>
      <c r="L335" s="50">
        <f>L334+APP!$H$21</f>
        <v>417500</v>
      </c>
      <c r="M335" s="50">
        <f>L334*APP!$F$45</f>
        <v>4162.5</v>
      </c>
      <c r="N335" s="50">
        <f>SUM($M$2:M335)</f>
        <v>695137.5</v>
      </c>
    </row>
    <row r="336" spans="7:14" x14ac:dyDescent="0.25">
      <c r="G336" s="49">
        <f t="shared" si="11"/>
        <v>27.916666666666668</v>
      </c>
      <c r="H336" s="49">
        <v>334</v>
      </c>
      <c r="I336" s="50">
        <f>I335+APP!$H$21+J336</f>
        <v>3379049.4805342294</v>
      </c>
      <c r="J336" s="50">
        <f t="shared" ref="J336:J362" si="12">I335*1%</f>
        <v>33443.559213210188</v>
      </c>
      <c r="L336" s="50">
        <f>L335+APP!$H$21</f>
        <v>418750</v>
      </c>
      <c r="M336" s="50">
        <f>L335*APP!$F$45</f>
        <v>4175</v>
      </c>
      <c r="N336" s="50">
        <f>SUM($M$2:M336)</f>
        <v>699312.5</v>
      </c>
    </row>
    <row r="337" spans="7:14" x14ac:dyDescent="0.25">
      <c r="G337" s="49">
        <f t="shared" si="11"/>
        <v>28</v>
      </c>
      <c r="H337" s="49">
        <v>335</v>
      </c>
      <c r="I337" s="50">
        <f>I336+APP!$H$21+J337</f>
        <v>3414089.9753395719</v>
      </c>
      <c r="J337" s="50">
        <f t="shared" si="12"/>
        <v>33790.494805342292</v>
      </c>
      <c r="L337" s="50">
        <f>L336+APP!$H$21</f>
        <v>420000</v>
      </c>
      <c r="M337" s="50">
        <f>L336*APP!$F$45</f>
        <v>4187.5</v>
      </c>
      <c r="N337" s="50">
        <f>SUM($M$2:M337)</f>
        <v>703500</v>
      </c>
    </row>
    <row r="338" spans="7:14" x14ac:dyDescent="0.25">
      <c r="G338" s="49">
        <f t="shared" si="11"/>
        <v>28.083333333333332</v>
      </c>
      <c r="H338" s="49">
        <v>336</v>
      </c>
      <c r="I338" s="50">
        <f>I337+APP!$H$21+J338</f>
        <v>3449480.8750929679</v>
      </c>
      <c r="J338" s="50">
        <f t="shared" si="12"/>
        <v>34140.899753395723</v>
      </c>
      <c r="L338" s="50">
        <f>L337+APP!$H$21</f>
        <v>421250</v>
      </c>
      <c r="M338" s="50">
        <f>L337*APP!$F$45</f>
        <v>4200</v>
      </c>
      <c r="N338" s="50">
        <f>SUM($M$2:M338)</f>
        <v>707700</v>
      </c>
    </row>
    <row r="339" spans="7:14" x14ac:dyDescent="0.25">
      <c r="G339" s="49">
        <f t="shared" si="11"/>
        <v>28.166666666666668</v>
      </c>
      <c r="H339" s="49">
        <v>337</v>
      </c>
      <c r="I339" s="50">
        <f>I338+APP!$H$21+J339</f>
        <v>3485225.6838438977</v>
      </c>
      <c r="J339" s="50">
        <f t="shared" si="12"/>
        <v>34494.808750929682</v>
      </c>
      <c r="L339" s="50">
        <f>L338+APP!$H$21</f>
        <v>422500</v>
      </c>
      <c r="M339" s="50">
        <f>L338*APP!$F$45</f>
        <v>4212.5</v>
      </c>
      <c r="N339" s="50">
        <f>SUM($M$2:M339)</f>
        <v>711912.5</v>
      </c>
    </row>
    <row r="340" spans="7:14" x14ac:dyDescent="0.25">
      <c r="G340" s="49">
        <f t="shared" si="11"/>
        <v>28.25</v>
      </c>
      <c r="H340" s="49">
        <v>338</v>
      </c>
      <c r="I340" s="50">
        <f>I339+APP!$H$21+J340</f>
        <v>3521327.9406823367</v>
      </c>
      <c r="J340" s="50">
        <f t="shared" si="12"/>
        <v>34852.256838438974</v>
      </c>
      <c r="L340" s="50">
        <f>L339+APP!$H$21</f>
        <v>423750</v>
      </c>
      <c r="M340" s="50">
        <f>L339*APP!$F$45</f>
        <v>4225</v>
      </c>
      <c r="N340" s="50">
        <f>SUM($M$2:M340)</f>
        <v>716137.5</v>
      </c>
    </row>
    <row r="341" spans="7:14" x14ac:dyDescent="0.25">
      <c r="G341" s="49">
        <f t="shared" si="11"/>
        <v>28.333333333333332</v>
      </c>
      <c r="H341" s="49">
        <v>339</v>
      </c>
      <c r="I341" s="50">
        <f>I340+APP!$H$21+J341</f>
        <v>3557791.2200891599</v>
      </c>
      <c r="J341" s="50">
        <f t="shared" si="12"/>
        <v>35213.279406823371</v>
      </c>
      <c r="L341" s="50">
        <f>L340+APP!$H$21</f>
        <v>425000</v>
      </c>
      <c r="M341" s="50">
        <f>L340*APP!$F$45</f>
        <v>4237.5</v>
      </c>
      <c r="N341" s="50">
        <f>SUM($M$2:M341)</f>
        <v>720375</v>
      </c>
    </row>
    <row r="342" spans="7:14" x14ac:dyDescent="0.25">
      <c r="G342" s="49">
        <f t="shared" si="11"/>
        <v>28.416666666666668</v>
      </c>
      <c r="H342" s="49">
        <v>340</v>
      </c>
      <c r="I342" s="50">
        <f>I341+APP!$H$21+J342</f>
        <v>3594619.1322900513</v>
      </c>
      <c r="J342" s="50">
        <f t="shared" si="12"/>
        <v>35577.912200891602</v>
      </c>
      <c r="L342" s="50">
        <f>L341+APP!$H$21</f>
        <v>426250</v>
      </c>
      <c r="M342" s="50">
        <f>L341*APP!$F$45</f>
        <v>4250</v>
      </c>
      <c r="N342" s="50">
        <f>SUM($M$2:M342)</f>
        <v>724625</v>
      </c>
    </row>
    <row r="343" spans="7:14" x14ac:dyDescent="0.25">
      <c r="G343" s="49">
        <f t="shared" si="11"/>
        <v>28.5</v>
      </c>
      <c r="H343" s="49">
        <v>341</v>
      </c>
      <c r="I343" s="50">
        <f>I342+APP!$H$21+J343</f>
        <v>3631815.3236129517</v>
      </c>
      <c r="J343" s="50">
        <f t="shared" si="12"/>
        <v>35946.191322900515</v>
      </c>
      <c r="L343" s="50">
        <f>L342+APP!$H$21</f>
        <v>427500</v>
      </c>
      <c r="M343" s="50">
        <f>L342*APP!$F$45</f>
        <v>4262.5</v>
      </c>
      <c r="N343" s="50">
        <f>SUM($M$2:M343)</f>
        <v>728887.5</v>
      </c>
    </row>
    <row r="344" spans="7:14" x14ac:dyDescent="0.25">
      <c r="G344" s="49">
        <f t="shared" si="11"/>
        <v>28.583333333333332</v>
      </c>
      <c r="H344" s="49">
        <v>342</v>
      </c>
      <c r="I344" s="50">
        <f>I343+APP!$H$21+J344</f>
        <v>3669383.476849081</v>
      </c>
      <c r="J344" s="50">
        <f t="shared" si="12"/>
        <v>36318.153236129518</v>
      </c>
      <c r="L344" s="50">
        <f>L343+APP!$H$21</f>
        <v>428750</v>
      </c>
      <c r="M344" s="50">
        <f>L343*APP!$F$45</f>
        <v>4275</v>
      </c>
      <c r="N344" s="50">
        <f>SUM($M$2:M344)</f>
        <v>733162.5</v>
      </c>
    </row>
    <row r="345" spans="7:14" x14ac:dyDescent="0.25">
      <c r="G345" s="49">
        <f t="shared" si="11"/>
        <v>28.666666666666668</v>
      </c>
      <c r="H345" s="49">
        <v>343</v>
      </c>
      <c r="I345" s="50">
        <f>I344+APP!$H$21+J345</f>
        <v>3707327.3116175719</v>
      </c>
      <c r="J345" s="50">
        <f t="shared" si="12"/>
        <v>36693.834768490808</v>
      </c>
      <c r="L345" s="50">
        <f>L344+APP!$H$21</f>
        <v>430000</v>
      </c>
      <c r="M345" s="50">
        <f>L344*APP!$F$45</f>
        <v>4287.5</v>
      </c>
      <c r="N345" s="50">
        <f>SUM($M$2:M345)</f>
        <v>737450</v>
      </c>
    </row>
    <row r="346" spans="7:14" x14ac:dyDescent="0.25">
      <c r="G346" s="49">
        <f t="shared" si="11"/>
        <v>28.75</v>
      </c>
      <c r="H346" s="49">
        <v>344</v>
      </c>
      <c r="I346" s="50">
        <f>I345+APP!$H$21+J346</f>
        <v>3745650.5847337474</v>
      </c>
      <c r="J346" s="50">
        <f t="shared" si="12"/>
        <v>37073.273116175718</v>
      </c>
      <c r="L346" s="50">
        <f>L345+APP!$H$21</f>
        <v>431250</v>
      </c>
      <c r="M346" s="50">
        <f>L345*APP!$F$45</f>
        <v>4300</v>
      </c>
      <c r="N346" s="50">
        <f>SUM($M$2:M346)</f>
        <v>741750</v>
      </c>
    </row>
    <row r="347" spans="7:14" x14ac:dyDescent="0.25">
      <c r="G347" s="49">
        <f t="shared" si="11"/>
        <v>28.833333333333332</v>
      </c>
      <c r="H347" s="49">
        <v>345</v>
      </c>
      <c r="I347" s="50">
        <f>I346+APP!$H$21+J347</f>
        <v>3784357.0905810851</v>
      </c>
      <c r="J347" s="50">
        <f t="shared" si="12"/>
        <v>37456.505847337474</v>
      </c>
      <c r="L347" s="50">
        <f>L346+APP!$H$21</f>
        <v>432500</v>
      </c>
      <c r="M347" s="50">
        <f>L346*APP!$F$45</f>
        <v>4312.5</v>
      </c>
      <c r="N347" s="50">
        <f>SUM($M$2:M347)</f>
        <v>746062.5</v>
      </c>
    </row>
    <row r="348" spans="7:14" x14ac:dyDescent="0.25">
      <c r="G348" s="49">
        <f t="shared" si="11"/>
        <v>28.916666666666668</v>
      </c>
      <c r="H348" s="49">
        <v>346</v>
      </c>
      <c r="I348" s="50">
        <f>I347+APP!$H$21+J348</f>
        <v>3823450.6614868958</v>
      </c>
      <c r="J348" s="50">
        <f t="shared" si="12"/>
        <v>37843.570905810855</v>
      </c>
      <c r="L348" s="50">
        <f>L347+APP!$H$21</f>
        <v>433750</v>
      </c>
      <c r="M348" s="50">
        <f>L347*APP!$F$45</f>
        <v>4325</v>
      </c>
      <c r="N348" s="50">
        <f>SUM($M$2:M348)</f>
        <v>750387.5</v>
      </c>
    </row>
    <row r="349" spans="7:14" x14ac:dyDescent="0.25">
      <c r="G349" s="49">
        <f t="shared" si="11"/>
        <v>29</v>
      </c>
      <c r="H349" s="49">
        <v>347</v>
      </c>
      <c r="I349" s="50">
        <f>I348+APP!$H$21+J349</f>
        <v>3862935.1681017647</v>
      </c>
      <c r="J349" s="50">
        <f t="shared" si="12"/>
        <v>38234.506614868958</v>
      </c>
      <c r="L349" s="50">
        <f>L348+APP!$H$21</f>
        <v>435000</v>
      </c>
      <c r="M349" s="50">
        <f>L348*APP!$F$45</f>
        <v>4337.5</v>
      </c>
      <c r="N349" s="50">
        <f>SUM($M$2:M349)</f>
        <v>754725</v>
      </c>
    </row>
    <row r="350" spans="7:14" x14ac:dyDescent="0.25">
      <c r="G350" s="49">
        <f t="shared" si="11"/>
        <v>29.083333333333332</v>
      </c>
      <c r="H350" s="49">
        <v>348</v>
      </c>
      <c r="I350" s="50">
        <f>I349+APP!$H$21+J350</f>
        <v>3902814.5197827825</v>
      </c>
      <c r="J350" s="50">
        <f t="shared" si="12"/>
        <v>38629.351681017652</v>
      </c>
      <c r="L350" s="50">
        <f>L349+APP!$H$21</f>
        <v>436250</v>
      </c>
      <c r="M350" s="50">
        <f>L349*APP!$F$45</f>
        <v>4350</v>
      </c>
      <c r="N350" s="50">
        <f>SUM($M$2:M350)</f>
        <v>759075</v>
      </c>
    </row>
    <row r="351" spans="7:14" x14ac:dyDescent="0.25">
      <c r="G351" s="49">
        <f t="shared" si="11"/>
        <v>29.166666666666668</v>
      </c>
      <c r="H351" s="49">
        <v>349</v>
      </c>
      <c r="I351" s="50">
        <f>I350+APP!$H$21+J351</f>
        <v>3943092.6649806104</v>
      </c>
      <c r="J351" s="50">
        <f t="shared" si="12"/>
        <v>39028.145197827827</v>
      </c>
      <c r="L351" s="50">
        <f>L350+APP!$H$21</f>
        <v>437500</v>
      </c>
      <c r="M351" s="50">
        <f>L350*APP!$F$45</f>
        <v>4362.5</v>
      </c>
      <c r="N351" s="50">
        <f>SUM($M$2:M351)</f>
        <v>763437.5</v>
      </c>
    </row>
    <row r="352" spans="7:14" x14ac:dyDescent="0.25">
      <c r="G352" s="49">
        <f t="shared" si="11"/>
        <v>29.25</v>
      </c>
      <c r="H352" s="49">
        <v>350</v>
      </c>
      <c r="I352" s="50">
        <f>I351+APP!$H$21+J352</f>
        <v>3983773.5916304165</v>
      </c>
      <c r="J352" s="50">
        <f t="shared" si="12"/>
        <v>39430.926649806104</v>
      </c>
      <c r="L352" s="50">
        <f>L351+APP!$H$21</f>
        <v>438750</v>
      </c>
      <c r="M352" s="50">
        <f>L351*APP!$F$45</f>
        <v>4375</v>
      </c>
      <c r="N352" s="50">
        <f>SUM($M$2:M352)</f>
        <v>767812.5</v>
      </c>
    </row>
    <row r="353" spans="7:14" x14ac:dyDescent="0.25">
      <c r="G353" s="49">
        <f t="shared" si="11"/>
        <v>29.333333333333332</v>
      </c>
      <c r="H353" s="49">
        <v>351</v>
      </c>
      <c r="I353" s="50">
        <f>I352+APP!$H$21+J353</f>
        <v>4024861.3275467204</v>
      </c>
      <c r="J353" s="50">
        <f t="shared" si="12"/>
        <v>39837.735916304162</v>
      </c>
      <c r="L353" s="50">
        <f>L352+APP!$H$21</f>
        <v>440000</v>
      </c>
      <c r="M353" s="50">
        <f>L352*APP!$F$45</f>
        <v>4387.5</v>
      </c>
      <c r="N353" s="50">
        <f>SUM($M$2:M353)</f>
        <v>772200</v>
      </c>
    </row>
    <row r="354" spans="7:14" x14ac:dyDescent="0.25">
      <c r="G354" s="49">
        <f t="shared" si="11"/>
        <v>29.416666666666668</v>
      </c>
      <c r="H354" s="49">
        <v>352</v>
      </c>
      <c r="I354" s="50">
        <f>I353+APP!$H$21+J354</f>
        <v>4066359.9408221878</v>
      </c>
      <c r="J354" s="50">
        <f t="shared" si="12"/>
        <v>40248.613275467207</v>
      </c>
      <c r="L354" s="50">
        <f>L353+APP!$H$21</f>
        <v>441250</v>
      </c>
      <c r="M354" s="50">
        <f>L353*APP!$F$45</f>
        <v>4400</v>
      </c>
      <c r="N354" s="50">
        <f>SUM($M$2:M354)</f>
        <v>776600</v>
      </c>
    </row>
    <row r="355" spans="7:14" x14ac:dyDescent="0.25">
      <c r="G355" s="49">
        <f t="shared" si="11"/>
        <v>29.5</v>
      </c>
      <c r="H355" s="49">
        <v>353</v>
      </c>
      <c r="I355" s="50">
        <f>I354+APP!$H$21+J355</f>
        <v>4108273.5402304097</v>
      </c>
      <c r="J355" s="50">
        <f t="shared" si="12"/>
        <v>40663.599408221882</v>
      </c>
      <c r="L355" s="50">
        <f>L354+APP!$H$21</f>
        <v>442500</v>
      </c>
      <c r="M355" s="50">
        <f>L354*APP!$F$45</f>
        <v>4412.5</v>
      </c>
      <c r="N355" s="50">
        <f>SUM($M$2:M355)</f>
        <v>781012.5</v>
      </c>
    </row>
    <row r="356" spans="7:14" x14ac:dyDescent="0.25">
      <c r="G356" s="49">
        <f t="shared" si="11"/>
        <v>29.583333333333332</v>
      </c>
      <c r="H356" s="49">
        <v>354</v>
      </c>
      <c r="I356" s="50">
        <f>I355+APP!$H$21+J356</f>
        <v>4150606.2756327139</v>
      </c>
      <c r="J356" s="50">
        <f t="shared" si="12"/>
        <v>41082.735402304097</v>
      </c>
      <c r="L356" s="50">
        <f>L355+APP!$H$21</f>
        <v>443750</v>
      </c>
      <c r="M356" s="50">
        <f>L355*APP!$F$45</f>
        <v>4425</v>
      </c>
      <c r="N356" s="50">
        <f>SUM($M$2:M356)</f>
        <v>785437.5</v>
      </c>
    </row>
    <row r="357" spans="7:14" x14ac:dyDescent="0.25">
      <c r="G357" s="49">
        <f t="shared" si="11"/>
        <v>29.666666666666668</v>
      </c>
      <c r="H357" s="49">
        <v>355</v>
      </c>
      <c r="I357" s="50">
        <f>I356+APP!$H$21+J357</f>
        <v>4193362.3383890409</v>
      </c>
      <c r="J357" s="50">
        <f t="shared" si="12"/>
        <v>41506.062756327141</v>
      </c>
      <c r="L357" s="50">
        <f>L356+APP!$H$21</f>
        <v>445000</v>
      </c>
      <c r="M357" s="50">
        <f>L356*APP!$F$45</f>
        <v>4437.5</v>
      </c>
      <c r="N357" s="50">
        <f>SUM($M$2:M357)</f>
        <v>789875</v>
      </c>
    </row>
    <row r="358" spans="7:14" x14ac:dyDescent="0.25">
      <c r="G358" s="49">
        <f t="shared" si="11"/>
        <v>29.75</v>
      </c>
      <c r="H358" s="49">
        <v>356</v>
      </c>
      <c r="I358" s="50">
        <f>I357+APP!$H$21+J358</f>
        <v>4236545.9617729317</v>
      </c>
      <c r="J358" s="50">
        <f t="shared" si="12"/>
        <v>41933.623383890408</v>
      </c>
      <c r="L358" s="50">
        <f>L357+APP!$H$21</f>
        <v>446250</v>
      </c>
      <c r="M358" s="50">
        <f>L357*APP!$F$45</f>
        <v>4450</v>
      </c>
      <c r="N358" s="50">
        <f>SUM($M$2:M358)</f>
        <v>794325</v>
      </c>
    </row>
    <row r="359" spans="7:14" x14ac:dyDescent="0.25">
      <c r="G359" s="49">
        <f t="shared" si="11"/>
        <v>29.833333333333332</v>
      </c>
      <c r="H359" s="49">
        <v>357</v>
      </c>
      <c r="I359" s="50">
        <f>I358+APP!$H$21+J359</f>
        <v>4280161.421390661</v>
      </c>
      <c r="J359" s="50">
        <f t="shared" si="12"/>
        <v>42365.459617729321</v>
      </c>
      <c r="L359" s="50">
        <f>L358+APP!$H$21</f>
        <v>447500</v>
      </c>
      <c r="M359" s="50">
        <f>L358*APP!$F$45</f>
        <v>4462.5</v>
      </c>
      <c r="N359" s="50">
        <f>SUM($M$2:M359)</f>
        <v>798787.5</v>
      </c>
    </row>
    <row r="360" spans="7:14" x14ac:dyDescent="0.25">
      <c r="G360" s="49">
        <f t="shared" si="11"/>
        <v>29.916666666666668</v>
      </c>
      <c r="H360" s="49">
        <v>358</v>
      </c>
      <c r="I360" s="50">
        <f>I359+APP!$H$21+J360</f>
        <v>4324213.0356045673</v>
      </c>
      <c r="J360" s="50">
        <f t="shared" si="12"/>
        <v>42801.614213906614</v>
      </c>
      <c r="L360" s="50">
        <f>L359+APP!$H$21</f>
        <v>448750</v>
      </c>
      <c r="M360" s="50">
        <f>L359*APP!$F$45</f>
        <v>4475</v>
      </c>
      <c r="N360" s="50">
        <f>SUM($M$2:M360)</f>
        <v>803262.5</v>
      </c>
    </row>
    <row r="361" spans="7:14" x14ac:dyDescent="0.25">
      <c r="G361" s="49">
        <f t="shared" si="11"/>
        <v>30</v>
      </c>
      <c r="H361" s="49">
        <v>359</v>
      </c>
      <c r="I361" s="50">
        <f>I360+APP!$H$21+J361</f>
        <v>4368705.1659606127</v>
      </c>
      <c r="J361" s="50">
        <f t="shared" si="12"/>
        <v>43242.130356045673</v>
      </c>
      <c r="L361" s="50">
        <f>L360+APP!$H$21</f>
        <v>450000</v>
      </c>
      <c r="M361" s="50">
        <f>L360*APP!$F$45</f>
        <v>4487.5</v>
      </c>
      <c r="N361" s="50">
        <f>SUM($M$2:M361)</f>
        <v>807750</v>
      </c>
    </row>
    <row r="362" spans="7:14" x14ac:dyDescent="0.25">
      <c r="G362" s="49">
        <f t="shared" si="11"/>
        <v>0</v>
      </c>
      <c r="H362" s="49">
        <v>360</v>
      </c>
      <c r="I362" s="50">
        <f>I361+APP!$H$21+J362</f>
        <v>4413642.2176202191</v>
      </c>
      <c r="J362" s="50">
        <f t="shared" si="12"/>
        <v>43687.051659606128</v>
      </c>
      <c r="L362" s="50">
        <f>L361+APP!$H$21</f>
        <v>451250</v>
      </c>
      <c r="M362" s="50">
        <f>L361*APP!$F$45</f>
        <v>4500</v>
      </c>
      <c r="N362" s="50">
        <f>SUM($M$2:M362)</f>
        <v>812250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APP</vt:lpstr>
      <vt:lpstr>Apoio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Kalil Skeff</cp:lastModifiedBy>
  <dcterms:created xsi:type="dcterms:W3CDTF">2025-04-16T18:38:03Z</dcterms:created>
  <dcterms:modified xsi:type="dcterms:W3CDTF">2025-06-06T16:17:55Z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