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ttdatagroup-my.sharepoint.com/personal/132931_nttdata_com/Documents/NTTDocuments/20 Projects/Conifer/Compass/"/>
    </mc:Choice>
  </mc:AlternateContent>
  <xr:revisionPtr revIDLastSave="429" documentId="8_{4412D449-A960-415A-BB1D-02227F6E0F0C}" xr6:coauthVersionLast="47" xr6:coauthVersionMax="47" xr10:uidLastSave="{857E2DB7-739E-4FC9-8D90-E3673BB9AD1C}"/>
  <bookViews>
    <workbookView xWindow="-120" yWindow="-120" windowWidth="29040" windowHeight="15720" xr2:uid="{EB39831D-9B36-45D6-9816-AAF390FA8126}"/>
  </bookViews>
  <sheets>
    <sheet name="ROI Summary" sheetId="3" r:id="rId1"/>
    <sheet name="ROI Details" sheetId="4" r:id="rId2"/>
    <sheet name="Benefit" sheetId="1" r:id="rId3"/>
    <sheet name="Cos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E8" i="2"/>
  <c r="E17" i="2"/>
  <c r="I2" i="4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F4" i="1"/>
  <c r="F6" i="1" s="1"/>
  <c r="G6" i="1" s="1"/>
  <c r="I6" i="1" s="1"/>
  <c r="J6" i="1" s="1"/>
  <c r="K6" i="1" s="1"/>
  <c r="C4" i="3"/>
  <c r="E6" i="1"/>
  <c r="E5" i="1"/>
  <c r="E4" i="1"/>
  <c r="I4" i="4" l="1"/>
  <c r="I7" i="4"/>
  <c r="I5" i="4"/>
  <c r="J3" i="4"/>
  <c r="K3" i="4" s="1"/>
  <c r="K4" i="4" s="1"/>
  <c r="F5" i="1"/>
  <c r="G5" i="1" s="1"/>
  <c r="I5" i="1" s="1"/>
  <c r="J5" i="1" s="1"/>
  <c r="K5" i="1" s="1"/>
  <c r="G4" i="1"/>
  <c r="I4" i="1" s="1"/>
  <c r="J4" i="1" s="1"/>
  <c r="K4" i="1" s="1"/>
  <c r="K7" i="1" l="1"/>
  <c r="K12" i="1" s="1"/>
  <c r="J7" i="4"/>
  <c r="K7" i="4"/>
  <c r="J5" i="4"/>
  <c r="J4" i="4"/>
  <c r="K5" i="4"/>
  <c r="K6" i="4" s="1"/>
  <c r="L3" i="4"/>
  <c r="I6" i="4"/>
  <c r="I8" i="4" s="1"/>
  <c r="L7" i="4" l="1"/>
  <c r="L4" i="4"/>
  <c r="L5" i="4"/>
  <c r="J6" i="4"/>
  <c r="J8" i="4" s="1"/>
  <c r="K8" i="4"/>
  <c r="M3" i="4"/>
  <c r="M5" i="4" l="1"/>
  <c r="M7" i="4"/>
  <c r="M4" i="4"/>
  <c r="L6" i="4"/>
  <c r="L8" i="4" s="1"/>
  <c r="N3" i="4"/>
  <c r="N7" i="4" l="1"/>
  <c r="D7" i="4" s="1"/>
  <c r="N5" i="4"/>
  <c r="D5" i="4" s="1"/>
  <c r="C20" i="3" s="1"/>
  <c r="C11" i="3" s="1"/>
  <c r="N4" i="4"/>
  <c r="M6" i="4"/>
  <c r="M8" i="4" s="1"/>
  <c r="O3" i="4"/>
  <c r="C22" i="3" l="1"/>
  <c r="O7" i="4"/>
  <c r="O4" i="4"/>
  <c r="O5" i="4"/>
  <c r="N6" i="4"/>
  <c r="D6" i="4" s="1"/>
  <c r="C21" i="3" s="1"/>
  <c r="C12" i="3" s="1"/>
  <c r="D4" i="4"/>
  <c r="C19" i="3" s="1"/>
  <c r="C10" i="3" s="1"/>
  <c r="P3" i="4"/>
  <c r="C13" i="3" l="1"/>
  <c r="P4" i="4"/>
  <c r="P5" i="4"/>
  <c r="P7" i="4"/>
  <c r="O6" i="4"/>
  <c r="N8" i="4"/>
  <c r="D8" i="4" s="1"/>
  <c r="C23" i="3" s="1"/>
  <c r="C14" i="3" s="1"/>
  <c r="O8" i="4"/>
  <c r="Q3" i="4"/>
  <c r="Q5" i="4" l="1"/>
  <c r="Q7" i="4"/>
  <c r="Q4" i="4"/>
  <c r="P6" i="4"/>
  <c r="P8" i="4" s="1"/>
  <c r="R3" i="4"/>
  <c r="R7" i="4" l="1"/>
  <c r="R4" i="4"/>
  <c r="R5" i="4"/>
  <c r="Q6" i="4"/>
  <c r="Q8" i="4" s="1"/>
  <c r="S3" i="4"/>
  <c r="S7" i="4" l="1"/>
  <c r="S5" i="4"/>
  <c r="S4" i="4"/>
  <c r="R6" i="4"/>
  <c r="R8" i="4" s="1"/>
  <c r="T3" i="4"/>
  <c r="T5" i="4" l="1"/>
  <c r="T4" i="4"/>
  <c r="T7" i="4"/>
  <c r="S6" i="4"/>
  <c r="U3" i="4"/>
  <c r="U5" i="4" l="1"/>
  <c r="U4" i="4"/>
  <c r="U7" i="4"/>
  <c r="V3" i="4"/>
  <c r="T6" i="4"/>
  <c r="T8" i="4" s="1"/>
  <c r="S8" i="4"/>
  <c r="V4" i="4" l="1"/>
  <c r="V5" i="4"/>
  <c r="V7" i="4"/>
  <c r="U6" i="4"/>
  <c r="U8" i="4" s="1"/>
  <c r="W3" i="4"/>
  <c r="W4" i="4" l="1"/>
  <c r="W5" i="4"/>
  <c r="W7" i="4"/>
  <c r="V6" i="4"/>
  <c r="V8" i="4" s="1"/>
  <c r="X3" i="4"/>
  <c r="X5" i="4" l="1"/>
  <c r="X7" i="4"/>
  <c r="X4" i="4"/>
  <c r="W6" i="4"/>
  <c r="W8" i="4" s="1"/>
  <c r="Y3" i="4"/>
  <c r="Y4" i="4" l="1"/>
  <c r="Y7" i="4"/>
  <c r="Y5" i="4"/>
  <c r="X6" i="4"/>
  <c r="X8" i="4" s="1"/>
  <c r="Z3" i="4"/>
  <c r="Z4" i="4" l="1"/>
  <c r="Z7" i="4"/>
  <c r="Z5" i="4"/>
  <c r="E5" i="4" s="1"/>
  <c r="D20" i="3" s="1"/>
  <c r="D11" i="3" s="1"/>
  <c r="Y6" i="4"/>
  <c r="Y8" i="4" s="1"/>
  <c r="AA3" i="4"/>
  <c r="AA4" i="4" l="1"/>
  <c r="AA7" i="4"/>
  <c r="AA5" i="4"/>
  <c r="Z6" i="4"/>
  <c r="E6" i="4" s="1"/>
  <c r="D21" i="3" s="1"/>
  <c r="D12" i="3" s="1"/>
  <c r="E4" i="4"/>
  <c r="D19" i="3" s="1"/>
  <c r="D10" i="3" s="1"/>
  <c r="E7" i="4"/>
  <c r="AB3" i="4"/>
  <c r="D22" i="3" l="1"/>
  <c r="AB4" i="4"/>
  <c r="AB5" i="4"/>
  <c r="AB7" i="4"/>
  <c r="Z8" i="4"/>
  <c r="E8" i="4" s="1"/>
  <c r="D23" i="3" s="1"/>
  <c r="D14" i="3" s="1"/>
  <c r="AA6" i="4"/>
  <c r="AC3" i="4"/>
  <c r="D13" i="3" l="1"/>
  <c r="AC4" i="4"/>
  <c r="AC5" i="4"/>
  <c r="AC7" i="4"/>
  <c r="AB6" i="4"/>
  <c r="AB8" i="4" s="1"/>
  <c r="AD3" i="4"/>
  <c r="AA8" i="4"/>
  <c r="AD4" i="4" l="1"/>
  <c r="AD7" i="4"/>
  <c r="AD5" i="4"/>
  <c r="AC6" i="4"/>
  <c r="AE3" i="4"/>
  <c r="AE7" i="4" l="1"/>
  <c r="AE5" i="4"/>
  <c r="AE4" i="4"/>
  <c r="AD6" i="4"/>
  <c r="AD8" i="4" s="1"/>
  <c r="AF3" i="4"/>
  <c r="AC8" i="4"/>
  <c r="AF7" i="4" l="1"/>
  <c r="AF5" i="4"/>
  <c r="AF4" i="4"/>
  <c r="AE6" i="4"/>
  <c r="AE8" i="4" s="1"/>
  <c r="AG3" i="4"/>
  <c r="AG5" i="4" l="1"/>
  <c r="AG7" i="4"/>
  <c r="AG4" i="4"/>
  <c r="AF6" i="4"/>
  <c r="AF8" i="4" s="1"/>
  <c r="AH3" i="4"/>
  <c r="AH4" i="4" l="1"/>
  <c r="AH5" i="4"/>
  <c r="AH7" i="4"/>
  <c r="AG6" i="4"/>
  <c r="AG8" i="4" s="1"/>
  <c r="AI3" i="4"/>
  <c r="AI4" i="4" l="1"/>
  <c r="AI5" i="4"/>
  <c r="AI7" i="4"/>
  <c r="AJ3" i="4"/>
  <c r="AH6" i="4"/>
  <c r="AH8" i="4" s="1"/>
  <c r="AJ5" i="4" l="1"/>
  <c r="AJ7" i="4"/>
  <c r="AJ4" i="4"/>
  <c r="AK3" i="4"/>
  <c r="AI6" i="4"/>
  <c r="AI8" i="4"/>
  <c r="AK5" i="4" l="1"/>
  <c r="AK7" i="4"/>
  <c r="AK4" i="4"/>
  <c r="AJ6" i="4"/>
  <c r="AJ8" i="4" s="1"/>
  <c r="AL3" i="4"/>
  <c r="AL7" i="4" l="1"/>
  <c r="AL5" i="4"/>
  <c r="F5" i="4" s="1"/>
  <c r="E20" i="3" s="1"/>
  <c r="E11" i="3" s="1"/>
  <c r="AL4" i="4"/>
  <c r="AM3" i="4"/>
  <c r="AK6" i="4"/>
  <c r="AK8" i="4" s="1"/>
  <c r="AM5" i="4" l="1"/>
  <c r="AM7" i="4"/>
  <c r="AM4" i="4"/>
  <c r="AL6" i="4"/>
  <c r="F4" i="4"/>
  <c r="E19" i="3" s="1"/>
  <c r="E10" i="3" s="1"/>
  <c r="AN3" i="4"/>
  <c r="F7" i="4"/>
  <c r="E22" i="3" l="1"/>
  <c r="AN7" i="4"/>
  <c r="AN5" i="4"/>
  <c r="AN4" i="4"/>
  <c r="F6" i="4"/>
  <c r="E21" i="3" s="1"/>
  <c r="E12" i="3" s="1"/>
  <c r="AL8" i="4"/>
  <c r="AM6" i="4"/>
  <c r="AM8" i="4"/>
  <c r="AO3" i="4"/>
  <c r="E13" i="3" l="1"/>
  <c r="F8" i="4"/>
  <c r="E23" i="3" s="1"/>
  <c r="E14" i="3" s="1"/>
  <c r="AO4" i="4"/>
  <c r="AO7" i="4"/>
  <c r="AO5" i="4"/>
  <c r="AN6" i="4"/>
  <c r="AN8" i="4" s="1"/>
  <c r="AP3" i="4"/>
  <c r="AP4" i="4" l="1"/>
  <c r="AP7" i="4"/>
  <c r="AP5" i="4"/>
  <c r="AO6" i="4"/>
  <c r="AQ3" i="4"/>
  <c r="AO8" i="4" l="1"/>
  <c r="AQ7" i="4"/>
  <c r="AQ5" i="4"/>
  <c r="AQ4" i="4"/>
  <c r="AP6" i="4"/>
  <c r="AP8" i="4" s="1"/>
  <c r="AR3" i="4"/>
  <c r="AR7" i="4" l="1"/>
  <c r="AR5" i="4"/>
  <c r="AR4" i="4"/>
  <c r="AQ6" i="4"/>
  <c r="AQ8" i="4" s="1"/>
  <c r="AS3" i="4"/>
  <c r="AS7" i="4" l="1"/>
  <c r="AS4" i="4"/>
  <c r="AS5" i="4"/>
  <c r="AR6" i="4"/>
  <c r="AT3" i="4"/>
  <c r="AT5" i="4" l="1"/>
  <c r="AT4" i="4"/>
  <c r="AT7" i="4"/>
  <c r="AS6" i="4"/>
  <c r="AS8" i="4" s="1"/>
  <c r="AU3" i="4"/>
  <c r="AR8" i="4"/>
  <c r="AU4" i="4" l="1"/>
  <c r="AU7" i="4"/>
  <c r="AU5" i="4"/>
  <c r="AT6" i="4"/>
  <c r="AT8" i="4" s="1"/>
  <c r="AV3" i="4"/>
  <c r="AV5" i="4" l="1"/>
  <c r="AV7" i="4"/>
  <c r="AV4" i="4"/>
  <c r="AU6" i="4"/>
  <c r="AU8" i="4" s="1"/>
  <c r="AW3" i="4"/>
  <c r="AW5" i="4" l="1"/>
  <c r="AW4" i="4"/>
  <c r="AW7" i="4"/>
  <c r="AV6" i="4"/>
  <c r="AV8" i="4" s="1"/>
  <c r="AX3" i="4"/>
  <c r="AY3" i="4" s="1"/>
  <c r="AY7" i="4" l="1"/>
  <c r="AY4" i="4"/>
  <c r="AY5" i="4"/>
  <c r="AZ3" i="4"/>
  <c r="AX7" i="4"/>
  <c r="AX5" i="4"/>
  <c r="G5" i="4" s="1"/>
  <c r="AX4" i="4"/>
  <c r="G4" i="4" s="1"/>
  <c r="AW6" i="4"/>
  <c r="F19" i="3" l="1"/>
  <c r="F10" i="3" s="1"/>
  <c r="F20" i="3"/>
  <c r="F11" i="3" s="1"/>
  <c r="AY6" i="4"/>
  <c r="AY8" i="4" s="1"/>
  <c r="AZ4" i="4"/>
  <c r="BA3" i="4"/>
  <c r="AZ5" i="4"/>
  <c r="AZ7" i="4"/>
  <c r="AW8" i="4"/>
  <c r="AX6" i="4"/>
  <c r="AZ6" i="4" l="1"/>
  <c r="AZ8" i="4" s="1"/>
  <c r="G7" i="4"/>
  <c r="G6" i="4"/>
  <c r="F21" i="3" s="1"/>
  <c r="F12" i="3" s="1"/>
  <c r="BA5" i="4"/>
  <c r="BB3" i="4"/>
  <c r="BA7" i="4"/>
  <c r="BA4" i="4"/>
  <c r="AX8" i="4"/>
  <c r="G8" i="4" s="1"/>
  <c r="F23" i="3" s="1"/>
  <c r="F14" i="3" s="1"/>
  <c r="F22" i="3" l="1"/>
  <c r="F13" i="3" s="1"/>
  <c r="BA6" i="4"/>
  <c r="BA8" i="4" s="1"/>
  <c r="BB4" i="4"/>
  <c r="BB7" i="4"/>
  <c r="BC3" i="4"/>
  <c r="BB5" i="4"/>
  <c r="BB6" i="4" l="1"/>
  <c r="BB8" i="4" s="1"/>
  <c r="BC7" i="4"/>
  <c r="BC4" i="4"/>
  <c r="BD3" i="4"/>
  <c r="BC5" i="4"/>
  <c r="BC6" i="4" l="1"/>
  <c r="BC8" i="4" s="1"/>
  <c r="BD4" i="4"/>
  <c r="BD5" i="4"/>
  <c r="BE3" i="4"/>
  <c r="BD7" i="4"/>
  <c r="BE5" i="4" l="1"/>
  <c r="BE4" i="4"/>
  <c r="BE7" i="4"/>
  <c r="BF3" i="4"/>
  <c r="BD6" i="4"/>
  <c r="BD8" i="4" s="1"/>
  <c r="BE6" i="4" l="1"/>
  <c r="BE8" i="4" s="1"/>
  <c r="BG3" i="4"/>
  <c r="BF7" i="4"/>
  <c r="BF5" i="4"/>
  <c r="BF4" i="4"/>
  <c r="BF6" i="4" l="1"/>
  <c r="BF8" i="4" s="1"/>
  <c r="BH3" i="4"/>
  <c r="BG7" i="4"/>
  <c r="BG5" i="4"/>
  <c r="BG4" i="4"/>
  <c r="BG6" i="4" l="1"/>
  <c r="BG8" i="4" s="1"/>
  <c r="BI3" i="4"/>
  <c r="BH7" i="4"/>
  <c r="BH5" i="4"/>
  <c r="BH4" i="4"/>
  <c r="BH6" i="4" l="1"/>
  <c r="BH8" i="4" s="1"/>
  <c r="BJ3" i="4"/>
  <c r="BI7" i="4"/>
  <c r="BI5" i="4"/>
  <c r="BI4" i="4"/>
  <c r="BI6" i="4" l="1"/>
  <c r="BI8" i="4" s="1"/>
  <c r="BJ7" i="4"/>
  <c r="H7" i="4" s="1"/>
  <c r="BJ5" i="4"/>
  <c r="H5" i="4" s="1"/>
  <c r="BJ4" i="4"/>
  <c r="BJ6" i="4" l="1"/>
  <c r="H6" i="4" s="1"/>
  <c r="H4" i="4"/>
  <c r="G20" i="3"/>
  <c r="C5" i="4"/>
  <c r="G22" i="3"/>
  <c r="C8" i="4"/>
  <c r="C7" i="4"/>
  <c r="BJ8" i="4" l="1"/>
  <c r="H8" i="4" s="1"/>
  <c r="G23" i="3" s="1"/>
  <c r="G11" i="3"/>
  <c r="G13" i="3"/>
  <c r="G19" i="3"/>
  <c r="C4" i="4"/>
  <c r="C6" i="4"/>
  <c r="G21" i="3"/>
  <c r="G14" i="3" l="1"/>
  <c r="G12" i="3"/>
  <c r="G10" i="3"/>
</calcChain>
</file>

<file path=xl/sharedStrings.xml><?xml version="1.0" encoding="utf-8"?>
<sst xmlns="http://schemas.openxmlformats.org/spreadsheetml/2006/main" count="69" uniqueCount="48">
  <si>
    <t>Phase 1 : Validation,Pulling of info from ACE, Summarized Notes &amp; Notes Posting</t>
  </si>
  <si>
    <t>Benefits tracker</t>
  </si>
  <si>
    <t>Client</t>
  </si>
  <si>
    <t>Total Volume (A)</t>
  </si>
  <si>
    <t>Website Volume (B)</t>
  </si>
  <si>
    <t>Non-Website Volume ( C )</t>
  </si>
  <si>
    <t>% Approximate Coverage (D) = A / C</t>
  </si>
  <si>
    <r>
      <t>Approximate time savings per account ( E )
 (In Mins</t>
    </r>
    <r>
      <rPr>
        <sz val="11"/>
        <color theme="1"/>
        <rFont val="Trebuchet MS"/>
        <family val="2"/>
      </rPr>
      <t>)</t>
    </r>
    <r>
      <rPr>
        <sz val="14"/>
        <color rgb="FFFF0000"/>
        <rFont val="Trebuchet MS"/>
        <family val="2"/>
      </rPr>
      <t>*</t>
    </r>
  </si>
  <si>
    <t>Time Saved (in Minutes) (F) = C * E</t>
  </si>
  <si>
    <t>Time Taken per account (G)</t>
  </si>
  <si>
    <t># of Accounts  per month  (H) = F/G</t>
  </si>
  <si>
    <t>Additional accounts per day (I) = H / 21</t>
  </si>
  <si>
    <t>FTE Savings / Per day (J) = I / 31</t>
  </si>
  <si>
    <t>CSH</t>
  </si>
  <si>
    <t>PROVIDENCE</t>
  </si>
  <si>
    <t>USC</t>
  </si>
  <si>
    <t>Total</t>
  </si>
  <si>
    <r>
      <rPr>
        <sz val="14"/>
        <color rgb="FFFF0000"/>
        <rFont val="Trebuchet MS"/>
        <family val="2"/>
      </rPr>
      <t>*</t>
    </r>
    <r>
      <rPr>
        <sz val="10"/>
        <color rgb="FFFF0000"/>
        <rFont val="Trebuchet MS"/>
        <family val="2"/>
      </rPr>
      <t xml:space="preserve"> The Volume above is for June month and coverage is an approximation.</t>
    </r>
  </si>
  <si>
    <r>
      <rPr>
        <sz val="14"/>
        <color rgb="FFFF0000"/>
        <rFont val="Trebuchet MS"/>
        <family val="2"/>
      </rPr>
      <t>*</t>
    </r>
    <r>
      <rPr>
        <sz val="10"/>
        <color rgb="FFFF0000"/>
        <rFont val="Trebuchet MS"/>
        <family val="2"/>
      </rPr>
      <t xml:space="preserve"> The time savings above is a conservative estimation.</t>
    </r>
  </si>
  <si>
    <t>Automation</t>
  </si>
  <si>
    <t>Gen AI</t>
  </si>
  <si>
    <t>Combined</t>
  </si>
  <si>
    <t>Labor Cost</t>
  </si>
  <si>
    <t>Non-Labor Cost</t>
  </si>
  <si>
    <t>Implementation Cost (One-Time)</t>
  </si>
  <si>
    <t>Steady State Cost (Monthly)</t>
  </si>
  <si>
    <t>Implementation Date</t>
  </si>
  <si>
    <t>Dev Start Date</t>
  </si>
  <si>
    <t>Average Savings In Minutes</t>
  </si>
  <si>
    <t>One Time Cost</t>
  </si>
  <si>
    <t>Steady State Cost</t>
  </si>
  <si>
    <t>Potential Savings</t>
  </si>
  <si>
    <t>FY24 Total</t>
  </si>
  <si>
    <t>FY25 Total</t>
  </si>
  <si>
    <t>FY26 Total</t>
  </si>
  <si>
    <t>FY27 Total</t>
  </si>
  <si>
    <t>Total Cost</t>
  </si>
  <si>
    <t>Net ROI</t>
  </si>
  <si>
    <t>Rate Per Hour (USD)</t>
  </si>
  <si>
    <t>Rate Card for the Average FTE</t>
  </si>
  <si>
    <t>Savings Per Month</t>
  </si>
  <si>
    <t>FY28 Total</t>
  </si>
  <si>
    <t>FY24 Cumulative</t>
  </si>
  <si>
    <t>FY25 Cumulative</t>
  </si>
  <si>
    <t>FY26 Cumulative</t>
  </si>
  <si>
    <t>FY27 Cumulative</t>
  </si>
  <si>
    <t>FY28 Cumulative</t>
  </si>
  <si>
    <t>Controlling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</si>
</sst>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_-[$$-409]* #,##0.00_ ;_-[$$-409]* \-#,##0.00\ ;_-[$$-409]* &quot;-&quot;??_ ;_-@_ "/>
    <numFmt numFmtId="172" formatCode="_-[$$-409]* #,##0_ ;_-[$$-409]* \-#,##0\ ;_-[$$-409]* &quot;-&quot;??_ ;_-@_ "/>
  </numFmts>
  <fonts count="1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Trebuchet MS"/>
      <family val="2"/>
    </font>
    <font>
      <b/>
      <sz val="12"/>
      <color theme="1"/>
      <name val="Trebuchet MS"/>
      <family val="2"/>
    </font>
    <font>
      <b/>
      <sz val="10"/>
      <color rgb="FF000000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sz val="14"/>
      <color rgb="FFFF0000"/>
      <name val="Trebuchet MS"/>
      <family val="2"/>
    </font>
    <font>
      <b/>
      <sz val="10"/>
      <name val="Trebuchet MS"/>
      <family val="2"/>
    </font>
    <font>
      <b/>
      <sz val="10"/>
      <color theme="0"/>
      <name val="Trebuchet MS"/>
      <family val="2"/>
    </font>
    <font>
      <sz val="10"/>
      <color theme="0"/>
      <name val="Trebuchet MS"/>
      <family val="2"/>
    </font>
    <font>
      <sz val="10"/>
      <color rgb="FFFF0000"/>
      <name val="Trebuchet MS"/>
      <family val="2"/>
    </font>
    <font>
      <sz val="18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 readingOrder="1"/>
    </xf>
    <xf numFmtId="0" fontId="4" fillId="3" borderId="5" xfId="0" applyFont="1" applyFill="1" applyBorder="1" applyAlignment="1">
      <alignment horizontal="center" vertical="center" wrapText="1" readingOrder="1"/>
    </xf>
    <xf numFmtId="0" fontId="4" fillId="3" borderId="6" xfId="0" applyFont="1" applyFill="1" applyBorder="1" applyAlignment="1">
      <alignment horizontal="center" vertical="center" wrapText="1" readingOrder="1"/>
    </xf>
    <xf numFmtId="0" fontId="5" fillId="4" borderId="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 readingOrder="1"/>
    </xf>
    <xf numFmtId="3" fontId="8" fillId="0" borderId="8" xfId="0" applyNumberFormat="1" applyFont="1" applyBorder="1" applyAlignment="1">
      <alignment horizontal="center" vertical="center" wrapText="1" readingOrder="1"/>
    </xf>
    <xf numFmtId="9" fontId="8" fillId="0" borderId="9" xfId="0" applyNumberFormat="1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 readingOrder="1"/>
    </xf>
    <xf numFmtId="3" fontId="9" fillId="5" borderId="8" xfId="0" applyNumberFormat="1" applyFont="1" applyFill="1" applyBorder="1" applyAlignment="1">
      <alignment horizontal="center" vertical="center" wrapText="1" readingOrder="1"/>
    </xf>
    <xf numFmtId="9" fontId="9" fillId="5" borderId="9" xfId="0" applyNumberFormat="1" applyFont="1" applyFill="1" applyBorder="1" applyAlignment="1">
      <alignment horizontal="center" vertical="center" wrapText="1" readingOrder="1"/>
    </xf>
    <xf numFmtId="0" fontId="10" fillId="5" borderId="3" xfId="0" applyFont="1" applyFill="1" applyBorder="1" applyAlignment="1">
      <alignment horizontal="center" vertical="center" wrapText="1"/>
    </xf>
    <xf numFmtId="1" fontId="10" fillId="5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 readingOrder="1"/>
    </xf>
    <xf numFmtId="3" fontId="8" fillId="0" borderId="0" xfId="0" applyNumberFormat="1" applyFont="1" applyAlignment="1">
      <alignment horizontal="center" vertical="center" wrapText="1" readingOrder="1"/>
    </xf>
    <xf numFmtId="9" fontId="8" fillId="0" borderId="0" xfId="0" applyNumberFormat="1" applyFont="1" applyAlignment="1">
      <alignment horizontal="center" vertical="center" wrapText="1" readingOrder="1"/>
    </xf>
    <xf numFmtId="0" fontId="5" fillId="0" borderId="10" xfId="0" applyFont="1" applyBorder="1" applyAlignment="1">
      <alignment horizontal="center" vertical="center" wrapText="1"/>
    </xf>
    <xf numFmtId="1" fontId="5" fillId="0" borderId="10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top" wrapText="1"/>
    </xf>
    <xf numFmtId="0" fontId="12" fillId="0" borderId="11" xfId="0" applyFont="1" applyBorder="1" applyAlignment="1">
      <alignment vertical="center" wrapText="1"/>
    </xf>
    <xf numFmtId="0" fontId="13" fillId="6" borderId="12" xfId="0" applyFont="1" applyFill="1" applyBorder="1" applyAlignment="1">
      <alignment horizontal="left" vertical="center" wrapText="1" readingOrder="1"/>
    </xf>
    <xf numFmtId="0" fontId="13" fillId="6" borderId="13" xfId="0" applyFont="1" applyFill="1" applyBorder="1" applyAlignment="1">
      <alignment horizontal="left" vertical="center" wrapText="1" readingOrder="1"/>
    </xf>
    <xf numFmtId="0" fontId="13" fillId="6" borderId="14" xfId="0" applyFont="1" applyFill="1" applyBorder="1" applyAlignment="1">
      <alignment horizontal="left" vertical="center" wrapText="1" readingOrder="1"/>
    </xf>
    <xf numFmtId="0" fontId="13" fillId="7" borderId="15" xfId="0" applyFont="1" applyFill="1" applyBorder="1" applyAlignment="1">
      <alignment horizontal="right" vertical="center" wrapText="1" readingOrder="1"/>
    </xf>
    <xf numFmtId="0" fontId="13" fillId="7" borderId="18" xfId="0" applyFont="1" applyFill="1" applyBorder="1" applyAlignment="1">
      <alignment horizontal="right" vertical="center" wrapText="1" readingOrder="1"/>
    </xf>
    <xf numFmtId="0" fontId="15" fillId="0" borderId="0" xfId="0" applyFont="1" applyAlignment="1">
      <alignment horizontal="center" vertical="center" wrapText="1"/>
    </xf>
    <xf numFmtId="170" fontId="0" fillId="0" borderId="0" xfId="0" applyNumberFormat="1" applyAlignment="1">
      <alignment vertical="top" wrapText="1"/>
    </xf>
    <xf numFmtId="172" fontId="14" fillId="0" borderId="16" xfId="0" applyNumberFormat="1" applyFont="1" applyBorder="1" applyAlignment="1">
      <alignment horizontal="left" vertical="center" wrapText="1" readingOrder="1"/>
    </xf>
    <xf numFmtId="172" fontId="14" fillId="0" borderId="17" xfId="0" applyNumberFormat="1" applyFont="1" applyBorder="1" applyAlignment="1">
      <alignment horizontal="left" vertical="center" wrapText="1" readingOrder="1"/>
    </xf>
    <xf numFmtId="172" fontId="14" fillId="0" borderId="7" xfId="0" applyNumberFormat="1" applyFont="1" applyBorder="1" applyAlignment="1">
      <alignment horizontal="left" vertical="center" wrapText="1" readingOrder="1"/>
    </xf>
    <xf numFmtId="172" fontId="14" fillId="0" borderId="8" xfId="0" applyNumberFormat="1" applyFont="1" applyBorder="1" applyAlignment="1">
      <alignment horizontal="left" vertical="center" wrapText="1" readingOrder="1"/>
    </xf>
    <xf numFmtId="0" fontId="0" fillId="0" borderId="0" xfId="0" applyAlignment="1">
      <alignment vertical="top" wrapText="1"/>
    </xf>
    <xf numFmtId="172" fontId="0" fillId="0" borderId="3" xfId="0" applyNumberFormat="1" applyBorder="1" applyAlignment="1">
      <alignment vertical="top" wrapText="1"/>
    </xf>
    <xf numFmtId="0" fontId="1" fillId="8" borderId="20" xfId="0" applyFont="1" applyFill="1" applyBorder="1" applyAlignment="1">
      <alignment horizontal="right" vertical="top" wrapText="1"/>
    </xf>
    <xf numFmtId="0" fontId="1" fillId="8" borderId="21" xfId="0" applyFont="1" applyFill="1" applyBorder="1" applyAlignment="1">
      <alignment horizontal="right" vertical="top" wrapText="1"/>
    </xf>
    <xf numFmtId="0" fontId="1" fillId="8" borderId="22" xfId="0" applyFont="1" applyFill="1" applyBorder="1" applyAlignment="1">
      <alignment horizontal="right" vertical="top" wrapText="1"/>
    </xf>
    <xf numFmtId="0" fontId="1" fillId="8" borderId="23" xfId="0" applyFont="1" applyFill="1" applyBorder="1" applyAlignment="1">
      <alignment vertical="top" wrapText="1"/>
    </xf>
    <xf numFmtId="0" fontId="1" fillId="8" borderId="24" xfId="0" applyFont="1" applyFill="1" applyBorder="1" applyAlignment="1">
      <alignment vertical="top" wrapText="1"/>
    </xf>
    <xf numFmtId="15" fontId="1" fillId="8" borderId="24" xfId="0" applyNumberFormat="1" applyFont="1" applyFill="1" applyBorder="1" applyAlignment="1">
      <alignment vertical="top" wrapText="1"/>
    </xf>
    <xf numFmtId="15" fontId="1" fillId="8" borderId="25" xfId="0" applyNumberFormat="1" applyFont="1" applyFill="1" applyBorder="1" applyAlignment="1">
      <alignment vertical="top" wrapText="1"/>
    </xf>
    <xf numFmtId="172" fontId="0" fillId="0" borderId="26" xfId="0" applyNumberFormat="1" applyBorder="1" applyAlignment="1">
      <alignment vertical="top" wrapText="1"/>
    </xf>
    <xf numFmtId="172" fontId="0" fillId="0" borderId="27" xfId="0" applyNumberFormat="1" applyBorder="1" applyAlignment="1">
      <alignment vertical="top" wrapText="1"/>
    </xf>
    <xf numFmtId="172" fontId="0" fillId="0" borderId="28" xfId="0" applyNumberFormat="1" applyBorder="1" applyAlignment="1">
      <alignment vertical="top" wrapText="1"/>
    </xf>
    <xf numFmtId="172" fontId="1" fillId="9" borderId="28" xfId="0" applyNumberFormat="1" applyFont="1" applyFill="1" applyBorder="1" applyAlignment="1">
      <alignment vertical="top" wrapText="1"/>
    </xf>
    <xf numFmtId="172" fontId="1" fillId="9" borderId="3" xfId="0" applyNumberFormat="1" applyFont="1" applyFill="1" applyBorder="1" applyAlignment="1">
      <alignment vertical="top" wrapText="1"/>
    </xf>
    <xf numFmtId="172" fontId="1" fillId="9" borderId="29" xfId="0" applyNumberFormat="1" applyFont="1" applyFill="1" applyBorder="1" applyAlignment="1">
      <alignment vertical="top" wrapText="1"/>
    </xf>
    <xf numFmtId="172" fontId="1" fillId="4" borderId="28" xfId="0" applyNumberFormat="1" applyFont="1" applyFill="1" applyBorder="1" applyAlignment="1">
      <alignment vertical="top" wrapText="1"/>
    </xf>
    <xf numFmtId="172" fontId="1" fillId="4" borderId="3" xfId="0" applyNumberFormat="1" applyFont="1" applyFill="1" applyBorder="1" applyAlignment="1">
      <alignment vertical="top" wrapText="1"/>
    </xf>
    <xf numFmtId="172" fontId="1" fillId="10" borderId="30" xfId="0" applyNumberFormat="1" applyFont="1" applyFill="1" applyBorder="1" applyAlignment="1">
      <alignment vertical="top" wrapText="1"/>
    </xf>
    <xf numFmtId="172" fontId="1" fillId="10" borderId="31" xfId="0" applyNumberFormat="1" applyFont="1" applyFill="1" applyBorder="1" applyAlignment="1">
      <alignment vertical="top" wrapText="1"/>
    </xf>
    <xf numFmtId="172" fontId="1" fillId="10" borderId="32" xfId="0" applyNumberFormat="1" applyFont="1" applyFill="1" applyBorder="1" applyAlignment="1">
      <alignment vertical="top" wrapText="1"/>
    </xf>
    <xf numFmtId="0" fontId="1" fillId="8" borderId="24" xfId="0" applyFont="1" applyFill="1" applyBorder="1" applyAlignment="1">
      <alignment horizontal="right" vertical="top" wrapText="1"/>
    </xf>
    <xf numFmtId="0" fontId="1" fillId="8" borderId="25" xfId="0" applyFont="1" applyFill="1" applyBorder="1" applyAlignment="1">
      <alignment horizontal="right" vertical="top" wrapText="1"/>
    </xf>
    <xf numFmtId="15" fontId="0" fillId="11" borderId="19" xfId="0" applyNumberFormat="1" applyFill="1" applyBorder="1" applyAlignment="1">
      <alignment vertical="top" wrapText="1"/>
    </xf>
    <xf numFmtId="0" fontId="0" fillId="11" borderId="19" xfId="0" applyFill="1" applyBorder="1" applyAlignment="1">
      <alignment vertical="top" wrapText="1"/>
    </xf>
    <xf numFmtId="170" fontId="0" fillId="11" borderId="19" xfId="0" applyNumberFormat="1" applyFill="1" applyBorder="1" applyAlignment="1">
      <alignment vertical="top" wrapText="1"/>
    </xf>
    <xf numFmtId="0" fontId="1" fillId="12" borderId="3" xfId="0" applyFont="1" applyFill="1" applyBorder="1" applyAlignment="1">
      <alignment horizontal="right" vertical="top" wrapText="1"/>
    </xf>
    <xf numFmtId="0" fontId="16" fillId="12" borderId="3" xfId="0" applyFont="1" applyFill="1" applyBorder="1" applyAlignment="1">
      <alignment horizontal="center" vertical="center" wrapText="1"/>
    </xf>
    <xf numFmtId="15" fontId="0" fillId="13" borderId="19" xfId="0" applyNumberFormat="1" applyFill="1" applyBorder="1" applyAlignment="1">
      <alignment vertical="top" wrapText="1"/>
    </xf>
    <xf numFmtId="172" fontId="0" fillId="0" borderId="27" xfId="0" applyNumberFormat="1" applyFill="1" applyBorder="1" applyAlignment="1">
      <alignment vertical="top" wrapText="1"/>
    </xf>
    <xf numFmtId="172" fontId="0" fillId="0" borderId="3" xfId="0" applyNumberFormat="1" applyFill="1" applyBorder="1" applyAlignment="1">
      <alignment vertical="top" wrapText="1"/>
    </xf>
    <xf numFmtId="172" fontId="1" fillId="0" borderId="3" xfId="0" applyNumberFormat="1" applyFont="1" applyFill="1" applyBorder="1" applyAlignment="1">
      <alignment vertical="top" wrapText="1"/>
    </xf>
    <xf numFmtId="172" fontId="1" fillId="0" borderId="31" xfId="0" applyNumberFormat="1" applyFont="1" applyFill="1" applyBorder="1" applyAlignment="1">
      <alignment vertical="top" wrapText="1"/>
    </xf>
  </cellXfs>
  <cellStyles count="1">
    <cellStyle name="Normal" xfId="0" builtinId="0"/>
  </cellStyles>
  <dxfs count="23"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BDF2D-8324-4426-8176-C6F5464E1DA9}">
  <dimension ref="B2:G25"/>
  <sheetViews>
    <sheetView tabSelected="1" workbookViewId="0">
      <selection activeCell="C5" sqref="C5"/>
    </sheetView>
  </sheetViews>
  <sheetFormatPr defaultColWidth="3.28515625" defaultRowHeight="15" x14ac:dyDescent="0.25"/>
  <cols>
    <col min="1" max="1" width="3.28515625" style="1"/>
    <col min="2" max="2" width="29" style="1" customWidth="1"/>
    <col min="3" max="7" width="13.5703125" style="1" customWidth="1"/>
    <col min="8" max="44" width="7.28515625" style="1" customWidth="1"/>
    <col min="45" max="16384" width="3.28515625" style="1"/>
  </cols>
  <sheetData>
    <row r="2" spans="2:7" ht="30" customHeight="1" x14ac:dyDescent="0.25">
      <c r="B2" s="64" t="s">
        <v>47</v>
      </c>
      <c r="C2" s="64"/>
    </row>
    <row r="3" spans="2:7" x14ac:dyDescent="0.25">
      <c r="B3" s="63" t="s">
        <v>26</v>
      </c>
      <c r="C3" s="60">
        <v>45658</v>
      </c>
    </row>
    <row r="4" spans="2:7" hidden="1" x14ac:dyDescent="0.25">
      <c r="B4" s="63" t="s">
        <v>27</v>
      </c>
      <c r="C4" s="65">
        <f>EOMONTH(C3,-4)+1</f>
        <v>45566</v>
      </c>
    </row>
    <row r="5" spans="2:7" x14ac:dyDescent="0.25">
      <c r="B5" s="63" t="s">
        <v>28</v>
      </c>
      <c r="C5" s="61">
        <v>1.5</v>
      </c>
    </row>
    <row r="6" spans="2:7" x14ac:dyDescent="0.25">
      <c r="B6" s="63" t="s">
        <v>39</v>
      </c>
      <c r="C6" s="62">
        <v>4</v>
      </c>
    </row>
    <row r="8" spans="2:7" ht="15.75" thickBot="1" x14ac:dyDescent="0.3"/>
    <row r="9" spans="2:7" ht="30.75" thickBot="1" x14ac:dyDescent="0.3">
      <c r="C9" s="58" t="s">
        <v>42</v>
      </c>
      <c r="D9" s="58" t="s">
        <v>43</v>
      </c>
      <c r="E9" s="58" t="s">
        <v>44</v>
      </c>
      <c r="F9" s="58" t="s">
        <v>45</v>
      </c>
      <c r="G9" s="58" t="s">
        <v>46</v>
      </c>
    </row>
    <row r="10" spans="2:7" x14ac:dyDescent="0.25">
      <c r="B10" s="40" t="s">
        <v>29</v>
      </c>
      <c r="C10" s="66">
        <f>C19</f>
        <v>233127</v>
      </c>
      <c r="D10" s="66">
        <f>C10+D19</f>
        <v>233127</v>
      </c>
      <c r="E10" s="66">
        <f>D10+E19</f>
        <v>233127</v>
      </c>
      <c r="F10" s="66">
        <f>E10+F19</f>
        <v>233127</v>
      </c>
      <c r="G10" s="66">
        <f>F10+G19</f>
        <v>233127</v>
      </c>
    </row>
    <row r="11" spans="2:7" x14ac:dyDescent="0.25">
      <c r="B11" s="41" t="s">
        <v>30</v>
      </c>
      <c r="C11" s="67">
        <f>C20</f>
        <v>20000</v>
      </c>
      <c r="D11" s="67">
        <f>C11+D20</f>
        <v>140000</v>
      </c>
      <c r="E11" s="67">
        <f>D11+E20</f>
        <v>260000</v>
      </c>
      <c r="F11" s="67">
        <f>E11+F20</f>
        <v>380000</v>
      </c>
      <c r="G11" s="67">
        <f>F11+G20</f>
        <v>500000</v>
      </c>
    </row>
    <row r="12" spans="2:7" x14ac:dyDescent="0.25">
      <c r="B12" s="41" t="s">
        <v>36</v>
      </c>
      <c r="C12" s="68">
        <f>C21</f>
        <v>253127</v>
      </c>
      <c r="D12" s="68">
        <f>C12+D21</f>
        <v>373127</v>
      </c>
      <c r="E12" s="68">
        <f>D12+E21</f>
        <v>493127</v>
      </c>
      <c r="F12" s="68">
        <f>E12+F21</f>
        <v>613127</v>
      </c>
      <c r="G12" s="68">
        <f>F12+G21</f>
        <v>733127</v>
      </c>
    </row>
    <row r="13" spans="2:7" x14ac:dyDescent="0.25">
      <c r="B13" s="41" t="s">
        <v>31</v>
      </c>
      <c r="C13" s="68">
        <f>C22</f>
        <v>34400.370356653453</v>
      </c>
      <c r="D13" s="68">
        <f>C22+D22</f>
        <v>240802.59249657422</v>
      </c>
      <c r="E13" s="68">
        <f>D22+E22</f>
        <v>412804.44427984155</v>
      </c>
      <c r="F13" s="68">
        <f>E22+F22</f>
        <v>326402.22213992081</v>
      </c>
      <c r="G13" s="68">
        <f>F22+G22</f>
        <v>326402.22213992081</v>
      </c>
    </row>
    <row r="14" spans="2:7" ht="15.75" thickBot="1" x14ac:dyDescent="0.3">
      <c r="B14" s="42" t="s">
        <v>37</v>
      </c>
      <c r="C14" s="69">
        <f>C23</f>
        <v>-218726.62964334653</v>
      </c>
      <c r="D14" s="69">
        <f>C14+D23</f>
        <v>-132324.40750342581</v>
      </c>
      <c r="E14" s="69">
        <f>D14+E23</f>
        <v>-45922.185363505094</v>
      </c>
      <c r="F14" s="69">
        <f>E14+F23</f>
        <v>40480.036776415625</v>
      </c>
      <c r="G14" s="69">
        <f>F14+G23</f>
        <v>126882.25891633634</v>
      </c>
    </row>
    <row r="16" spans="2:7" hidden="1" x14ac:dyDescent="0.25"/>
    <row r="17" spans="2:7" ht="15.75" hidden="1" thickBot="1" x14ac:dyDescent="0.3"/>
    <row r="18" spans="2:7" ht="15.75" hidden="1" thickBot="1" x14ac:dyDescent="0.3">
      <c r="C18" s="58" t="s">
        <v>32</v>
      </c>
      <c r="D18" s="58" t="s">
        <v>33</v>
      </c>
      <c r="E18" s="58" t="s">
        <v>34</v>
      </c>
      <c r="F18" s="58" t="s">
        <v>35</v>
      </c>
      <c r="G18" s="59" t="s">
        <v>41</v>
      </c>
    </row>
    <row r="19" spans="2:7" hidden="1" x14ac:dyDescent="0.25">
      <c r="B19" s="40" t="s">
        <v>29</v>
      </c>
      <c r="C19" s="48">
        <f>'ROI Details'!D4</f>
        <v>233127</v>
      </c>
      <c r="D19" s="48">
        <f>'ROI Details'!E4</f>
        <v>0</v>
      </c>
      <c r="E19" s="48">
        <f>'ROI Details'!F4</f>
        <v>0</v>
      </c>
      <c r="F19" s="48">
        <f>'ROI Details'!G4</f>
        <v>0</v>
      </c>
      <c r="G19" s="48">
        <f>'ROI Details'!H4</f>
        <v>0</v>
      </c>
    </row>
    <row r="20" spans="2:7" hidden="1" x14ac:dyDescent="0.25">
      <c r="B20" s="41" t="s">
        <v>30</v>
      </c>
      <c r="C20" s="39">
        <f>'ROI Details'!D5</f>
        <v>20000</v>
      </c>
      <c r="D20" s="39">
        <f>'ROI Details'!E5</f>
        <v>120000</v>
      </c>
      <c r="E20" s="39">
        <f>'ROI Details'!F5</f>
        <v>120000</v>
      </c>
      <c r="F20" s="39">
        <f>'ROI Details'!G5</f>
        <v>120000</v>
      </c>
      <c r="G20" s="39">
        <f>'ROI Details'!H5</f>
        <v>120000</v>
      </c>
    </row>
    <row r="21" spans="2:7" hidden="1" x14ac:dyDescent="0.25">
      <c r="B21" s="41" t="s">
        <v>36</v>
      </c>
      <c r="C21" s="51">
        <f>'ROI Details'!D6</f>
        <v>253127</v>
      </c>
      <c r="D21" s="51">
        <f>'ROI Details'!E6</f>
        <v>120000</v>
      </c>
      <c r="E21" s="51">
        <f>'ROI Details'!F6</f>
        <v>120000</v>
      </c>
      <c r="F21" s="51">
        <f>'ROI Details'!G6</f>
        <v>120000</v>
      </c>
      <c r="G21" s="51">
        <f>'ROI Details'!H6</f>
        <v>120000</v>
      </c>
    </row>
    <row r="22" spans="2:7" hidden="1" x14ac:dyDescent="0.25">
      <c r="B22" s="41" t="s">
        <v>31</v>
      </c>
      <c r="C22" s="54">
        <f>'ROI Details'!D7</f>
        <v>34400.370356653453</v>
      </c>
      <c r="D22" s="54">
        <f>'ROI Details'!E7</f>
        <v>206402.22213992078</v>
      </c>
      <c r="E22" s="54">
        <f>'ROI Details'!F7</f>
        <v>206402.22213992078</v>
      </c>
      <c r="F22" s="54">
        <f>'ROI Details'!G7</f>
        <v>120000</v>
      </c>
      <c r="G22" s="54">
        <f>'ROI Details'!H7</f>
        <v>206402.22213992078</v>
      </c>
    </row>
    <row r="23" spans="2:7" ht="15.75" hidden="1" thickBot="1" x14ac:dyDescent="0.3">
      <c r="B23" s="42" t="s">
        <v>37</v>
      </c>
      <c r="C23" s="56">
        <f>'ROI Details'!D8</f>
        <v>-218726.62964334653</v>
      </c>
      <c r="D23" s="56">
        <f>'ROI Details'!E8</f>
        <v>86402.222139920719</v>
      </c>
      <c r="E23" s="56">
        <f>'ROI Details'!F8</f>
        <v>86402.222139920719</v>
      </c>
      <c r="F23" s="56">
        <f>'ROI Details'!G8</f>
        <v>86402.222139920719</v>
      </c>
      <c r="G23" s="56">
        <f>'ROI Details'!H8</f>
        <v>86402.222139920719</v>
      </c>
    </row>
    <row r="24" spans="2:7" hidden="1" x14ac:dyDescent="0.25"/>
    <row r="25" spans="2:7" hidden="1" x14ac:dyDescent="0.25"/>
  </sheetData>
  <mergeCells count="1">
    <mergeCell ref="B2:C2"/>
  </mergeCells>
  <conditionalFormatting sqref="C23:G23">
    <cfRule type="colorScale" priority="12">
      <colorScale>
        <cfvo type="min"/>
        <cfvo type="max"/>
        <color rgb="FFF8696B"/>
        <color rgb="FF63BE7B"/>
      </colorScale>
    </cfRule>
  </conditionalFormatting>
  <conditionalFormatting sqref="C14">
    <cfRule type="expression" dxfId="14" priority="10">
      <formula>$C$14&lt;0</formula>
    </cfRule>
    <cfRule type="expression" dxfId="15" priority="9">
      <formula>$C$14&gt;=0</formula>
    </cfRule>
  </conditionalFormatting>
  <conditionalFormatting sqref="G14">
    <cfRule type="expression" dxfId="11" priority="8">
      <formula>$G$14&gt;=0</formula>
    </cfRule>
    <cfRule type="expression" dxfId="10" priority="7">
      <formula>$G$14&lt;0</formula>
    </cfRule>
  </conditionalFormatting>
  <conditionalFormatting sqref="F14">
    <cfRule type="expression" dxfId="8" priority="6">
      <formula>$F$14&gt;=0</formula>
    </cfRule>
    <cfRule type="expression" dxfId="7" priority="5">
      <formula>$F$14&lt;0</formula>
    </cfRule>
  </conditionalFormatting>
  <conditionalFormatting sqref="E14">
    <cfRule type="expression" dxfId="5" priority="4">
      <formula>$E$14&gt;=0</formula>
    </cfRule>
    <cfRule type="expression" dxfId="4" priority="3">
      <formula>$E$14&lt;0</formula>
    </cfRule>
  </conditionalFormatting>
  <conditionalFormatting sqref="D14">
    <cfRule type="expression" dxfId="2" priority="2">
      <formula>$D$14&gt;=0</formula>
    </cfRule>
    <cfRule type="expression" dxfId="1" priority="1">
      <formula>$D$14&lt;0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88AD-8963-4FDB-8C7C-4B04C927178E}">
  <dimension ref="B2:BJ8"/>
  <sheetViews>
    <sheetView workbookViewId="0">
      <pane xSplit="8" ySplit="3" topLeftCell="I4" activePane="bottomRight" state="frozen"/>
      <selection pane="topRight" activeCell="H1" sqref="H1"/>
      <selection pane="bottomLeft" activeCell="A4" sqref="A4"/>
      <selection pane="bottomRight" activeCell="H8" sqref="H8"/>
    </sheetView>
  </sheetViews>
  <sheetFormatPr defaultColWidth="3.28515625" defaultRowHeight="15" x14ac:dyDescent="0.25"/>
  <cols>
    <col min="1" max="1" width="3.28515625" style="1"/>
    <col min="2" max="2" width="21.85546875" style="1" customWidth="1"/>
    <col min="3" max="8" width="12.7109375" style="1" customWidth="1"/>
    <col min="9" max="62" width="10.140625" style="1" customWidth="1"/>
    <col min="63" max="16384" width="3.28515625" style="1"/>
  </cols>
  <sheetData>
    <row r="2" spans="2:62" ht="15.75" thickBot="1" x14ac:dyDescent="0.3">
      <c r="I2" s="1">
        <f>1</f>
        <v>1</v>
      </c>
      <c r="J2" s="1">
        <f>I2+1</f>
        <v>2</v>
      </c>
      <c r="K2" s="1">
        <f>J2+1</f>
        <v>3</v>
      </c>
      <c r="L2" s="1">
        <f>K2+1</f>
        <v>4</v>
      </c>
      <c r="M2" s="1">
        <f>L2+1</f>
        <v>5</v>
      </c>
      <c r="N2" s="1">
        <f>M2+1</f>
        <v>6</v>
      </c>
      <c r="O2" s="1">
        <f>N2+1</f>
        <v>7</v>
      </c>
      <c r="P2" s="1">
        <f>O2+1</f>
        <v>8</v>
      </c>
      <c r="Q2" s="1">
        <f>P2+1</f>
        <v>9</v>
      </c>
      <c r="R2" s="1">
        <f>Q2+1</f>
        <v>10</v>
      </c>
      <c r="S2" s="1">
        <f>R2+1</f>
        <v>11</v>
      </c>
      <c r="T2" s="1">
        <f>S2+1</f>
        <v>12</v>
      </c>
      <c r="U2" s="1">
        <f>T2+1</f>
        <v>13</v>
      </c>
      <c r="V2" s="1">
        <f>U2+1</f>
        <v>14</v>
      </c>
      <c r="W2" s="1">
        <f>V2+1</f>
        <v>15</v>
      </c>
      <c r="X2" s="1">
        <f>W2+1</f>
        <v>16</v>
      </c>
      <c r="Y2" s="1">
        <f>X2+1</f>
        <v>17</v>
      </c>
      <c r="Z2" s="1">
        <f>Y2+1</f>
        <v>18</v>
      </c>
      <c r="AA2" s="1">
        <f>Z2+1</f>
        <v>19</v>
      </c>
      <c r="AB2" s="1">
        <f>AA2+1</f>
        <v>20</v>
      </c>
      <c r="AC2" s="1">
        <f>AB2+1</f>
        <v>21</v>
      </c>
      <c r="AD2" s="1">
        <f>AC2+1</f>
        <v>22</v>
      </c>
      <c r="AE2" s="1">
        <f>AD2+1</f>
        <v>23</v>
      </c>
      <c r="AF2" s="1">
        <f>AE2+1</f>
        <v>24</v>
      </c>
      <c r="AG2" s="1">
        <f>AF2+1</f>
        <v>25</v>
      </c>
      <c r="AH2" s="1">
        <f>AG2+1</f>
        <v>26</v>
      </c>
      <c r="AI2" s="1">
        <f>AH2+1</f>
        <v>27</v>
      </c>
      <c r="AJ2" s="1">
        <f>AI2+1</f>
        <v>28</v>
      </c>
      <c r="AK2" s="1">
        <f>AJ2+1</f>
        <v>29</v>
      </c>
      <c r="AL2" s="1">
        <f>AK2+1</f>
        <v>30</v>
      </c>
      <c r="AM2" s="1">
        <f>AL2+1</f>
        <v>31</v>
      </c>
      <c r="AN2" s="1">
        <f>AM2+1</f>
        <v>32</v>
      </c>
      <c r="AO2" s="1">
        <f>AN2+1</f>
        <v>33</v>
      </c>
      <c r="AP2" s="1">
        <f>AO2+1</f>
        <v>34</v>
      </c>
      <c r="AQ2" s="1">
        <f>AP2+1</f>
        <v>35</v>
      </c>
      <c r="AR2" s="1">
        <f>AQ2+1</f>
        <v>36</v>
      </c>
      <c r="AS2" s="1">
        <f>AR2+1</f>
        <v>37</v>
      </c>
      <c r="AT2" s="1">
        <f>AS2+1</f>
        <v>38</v>
      </c>
      <c r="AU2" s="1">
        <f>AT2+1</f>
        <v>39</v>
      </c>
      <c r="AV2" s="1">
        <f>AU2+1</f>
        <v>40</v>
      </c>
      <c r="AW2" s="1">
        <f>AV2+1</f>
        <v>41</v>
      </c>
      <c r="AX2" s="1">
        <f>AW2+1</f>
        <v>42</v>
      </c>
      <c r="AY2" s="1">
        <f>AX2+1</f>
        <v>43</v>
      </c>
      <c r="AZ2" s="1">
        <f>AY2+1</f>
        <v>44</v>
      </c>
      <c r="BA2" s="1">
        <f>AZ2+1</f>
        <v>45</v>
      </c>
      <c r="BB2" s="1">
        <f>BA2+1</f>
        <v>46</v>
      </c>
      <c r="BC2" s="1">
        <f>BB2+1</f>
        <v>47</v>
      </c>
      <c r="BD2" s="1">
        <f>BC2+1</f>
        <v>48</v>
      </c>
      <c r="BE2" s="1">
        <f>BD2+1</f>
        <v>49</v>
      </c>
      <c r="BF2" s="1">
        <f>BE2+1</f>
        <v>50</v>
      </c>
      <c r="BG2" s="1">
        <f>BF2+1</f>
        <v>51</v>
      </c>
      <c r="BH2" s="1">
        <f>BG2+1</f>
        <v>52</v>
      </c>
      <c r="BI2" s="1">
        <f>BH2+1</f>
        <v>53</v>
      </c>
      <c r="BJ2" s="1">
        <f>BI2+1</f>
        <v>54</v>
      </c>
    </row>
    <row r="3" spans="2:62" ht="15.75" thickBot="1" x14ac:dyDescent="0.3">
      <c r="C3" s="43" t="s">
        <v>16</v>
      </c>
      <c r="D3" s="44" t="s">
        <v>32</v>
      </c>
      <c r="E3" s="44" t="s">
        <v>33</v>
      </c>
      <c r="F3" s="44" t="s">
        <v>34</v>
      </c>
      <c r="G3" s="44" t="s">
        <v>35</v>
      </c>
      <c r="H3" s="44" t="s">
        <v>41</v>
      </c>
      <c r="I3" s="45">
        <v>45566</v>
      </c>
      <c r="J3" s="45">
        <f>EOMONTH(I3,0)+1</f>
        <v>45597</v>
      </c>
      <c r="K3" s="45">
        <f>EOMONTH(J3,0)+1</f>
        <v>45627</v>
      </c>
      <c r="L3" s="45">
        <f>EOMONTH(K3,0)+1</f>
        <v>45658</v>
      </c>
      <c r="M3" s="45">
        <f>EOMONTH(L3,0)+1</f>
        <v>45689</v>
      </c>
      <c r="N3" s="45">
        <f>EOMONTH(M3,0)+1</f>
        <v>45717</v>
      </c>
      <c r="O3" s="45">
        <f>EOMONTH(N3,0)+1</f>
        <v>45748</v>
      </c>
      <c r="P3" s="45">
        <f>EOMONTH(O3,0)+1</f>
        <v>45778</v>
      </c>
      <c r="Q3" s="45">
        <f>EOMONTH(P3,0)+1</f>
        <v>45809</v>
      </c>
      <c r="R3" s="45">
        <f>EOMONTH(Q3,0)+1</f>
        <v>45839</v>
      </c>
      <c r="S3" s="45">
        <f>EOMONTH(R3,0)+1</f>
        <v>45870</v>
      </c>
      <c r="T3" s="45">
        <f>EOMONTH(S3,0)+1</f>
        <v>45901</v>
      </c>
      <c r="U3" s="45">
        <f>EOMONTH(T3,0)+1</f>
        <v>45931</v>
      </c>
      <c r="V3" s="45">
        <f>EOMONTH(U3,0)+1</f>
        <v>45962</v>
      </c>
      <c r="W3" s="45">
        <f>EOMONTH(V3,0)+1</f>
        <v>45992</v>
      </c>
      <c r="X3" s="45">
        <f>EOMONTH(W3,0)+1</f>
        <v>46023</v>
      </c>
      <c r="Y3" s="45">
        <f>EOMONTH(X3,0)+1</f>
        <v>46054</v>
      </c>
      <c r="Z3" s="45">
        <f>EOMONTH(Y3,0)+1</f>
        <v>46082</v>
      </c>
      <c r="AA3" s="45">
        <f>EOMONTH(Z3,0)+1</f>
        <v>46113</v>
      </c>
      <c r="AB3" s="45">
        <f>EOMONTH(AA3,0)+1</f>
        <v>46143</v>
      </c>
      <c r="AC3" s="45">
        <f>EOMONTH(AB3,0)+1</f>
        <v>46174</v>
      </c>
      <c r="AD3" s="45">
        <f>EOMONTH(AC3,0)+1</f>
        <v>46204</v>
      </c>
      <c r="AE3" s="45">
        <f>EOMONTH(AD3,0)+1</f>
        <v>46235</v>
      </c>
      <c r="AF3" s="45">
        <f>EOMONTH(AE3,0)+1</f>
        <v>46266</v>
      </c>
      <c r="AG3" s="45">
        <f>EOMONTH(AF3,0)+1</f>
        <v>46296</v>
      </c>
      <c r="AH3" s="45">
        <f>EOMONTH(AG3,0)+1</f>
        <v>46327</v>
      </c>
      <c r="AI3" s="45">
        <f>EOMONTH(AH3,0)+1</f>
        <v>46357</v>
      </c>
      <c r="AJ3" s="45">
        <f>EOMONTH(AI3,0)+1</f>
        <v>46388</v>
      </c>
      <c r="AK3" s="45">
        <f>EOMONTH(AJ3,0)+1</f>
        <v>46419</v>
      </c>
      <c r="AL3" s="45">
        <f>EOMONTH(AK3,0)+1</f>
        <v>46447</v>
      </c>
      <c r="AM3" s="45">
        <f>EOMONTH(AL3,0)+1</f>
        <v>46478</v>
      </c>
      <c r="AN3" s="45">
        <f>EOMONTH(AM3,0)+1</f>
        <v>46508</v>
      </c>
      <c r="AO3" s="45">
        <f>EOMONTH(AN3,0)+1</f>
        <v>46539</v>
      </c>
      <c r="AP3" s="45">
        <f>EOMONTH(AO3,0)+1</f>
        <v>46569</v>
      </c>
      <c r="AQ3" s="45">
        <f>EOMONTH(AP3,0)+1</f>
        <v>46600</v>
      </c>
      <c r="AR3" s="45">
        <f>EOMONTH(AQ3,0)+1</f>
        <v>46631</v>
      </c>
      <c r="AS3" s="45">
        <f>EOMONTH(AR3,0)+1</f>
        <v>46661</v>
      </c>
      <c r="AT3" s="45">
        <f>EOMONTH(AS3,0)+1</f>
        <v>46692</v>
      </c>
      <c r="AU3" s="45">
        <f>EOMONTH(AT3,0)+1</f>
        <v>46722</v>
      </c>
      <c r="AV3" s="45">
        <f>EOMONTH(AU3,0)+1</f>
        <v>46753</v>
      </c>
      <c r="AW3" s="45">
        <f>EOMONTH(AV3,0)+1</f>
        <v>46784</v>
      </c>
      <c r="AX3" s="46">
        <f>EOMONTH(AW3,0)+1</f>
        <v>46813</v>
      </c>
      <c r="AY3" s="45">
        <f>EOMONTH(AX3,0)+1</f>
        <v>46844</v>
      </c>
      <c r="AZ3" s="45">
        <f>EOMONTH(AY3,0)+1</f>
        <v>46874</v>
      </c>
      <c r="BA3" s="45">
        <f>EOMONTH(AZ3,0)+1</f>
        <v>46905</v>
      </c>
      <c r="BB3" s="45">
        <f>EOMONTH(BA3,0)+1</f>
        <v>46935</v>
      </c>
      <c r="BC3" s="45">
        <f>EOMONTH(BB3,0)+1</f>
        <v>46966</v>
      </c>
      <c r="BD3" s="45">
        <f>EOMONTH(BC3,0)+1</f>
        <v>46997</v>
      </c>
      <c r="BE3" s="45">
        <f>EOMONTH(BD3,0)+1</f>
        <v>47027</v>
      </c>
      <c r="BF3" s="45">
        <f>EOMONTH(BE3,0)+1</f>
        <v>47058</v>
      </c>
      <c r="BG3" s="45">
        <f>EOMONTH(BF3,0)+1</f>
        <v>47088</v>
      </c>
      <c r="BH3" s="45">
        <f>EOMONTH(BG3,0)+1</f>
        <v>47119</v>
      </c>
      <c r="BI3" s="45">
        <f>EOMONTH(BH3,0)+1</f>
        <v>47150</v>
      </c>
      <c r="BJ3" s="46">
        <f>EOMONTH(BI3,0)+1</f>
        <v>47178</v>
      </c>
    </row>
    <row r="4" spans="2:62" x14ac:dyDescent="0.25">
      <c r="B4" s="40" t="s">
        <v>29</v>
      </c>
      <c r="C4" s="47">
        <f>D4+E4+F4+G4+H4</f>
        <v>233127</v>
      </c>
      <c r="D4" s="48">
        <f>SUM(I4:N4)</f>
        <v>233127</v>
      </c>
      <c r="E4" s="48">
        <f>SUM(O4:Z4)</f>
        <v>0</v>
      </c>
      <c r="F4" s="48">
        <f>SUM(AA4:AL4)</f>
        <v>0</v>
      </c>
      <c r="G4" s="48">
        <f>SUM(AM4:AX4)</f>
        <v>0</v>
      </c>
      <c r="H4" s="48">
        <f>SUM(AY4:BJ4)</f>
        <v>0</v>
      </c>
      <c r="I4" s="48">
        <f>IFERROR(IF(AND(DATEDIF('ROI Summary'!$C$4,I3,"m")&gt;=0,DATEDIF('ROI Summary'!$C$4,I3,"m")&lt;4),(Cost!$E$8/4),0),0)</f>
        <v>58281.75</v>
      </c>
      <c r="J4" s="48">
        <f>IFERROR(IF(AND(DATEDIF('ROI Summary'!$C$4,J3,"m")&gt;=0,DATEDIF('ROI Summary'!$C$4,J3,"m")&lt;4),(Cost!$E$8/4),0),0)</f>
        <v>58281.75</v>
      </c>
      <c r="K4" s="48">
        <f>IFERROR(IF(AND(DATEDIF('ROI Summary'!$C$4,K3,"m")&gt;=0,DATEDIF('ROI Summary'!$C$4,K3,"m")&lt;4),(Cost!$E$8/4),0),0)</f>
        <v>58281.75</v>
      </c>
      <c r="L4" s="48">
        <f>IFERROR(IF(AND(DATEDIF('ROI Summary'!$C$4,L3,"m")&gt;=0,DATEDIF('ROI Summary'!$C$4,L3,"m")&lt;4),(Cost!$E$8/4),0),0)</f>
        <v>58281.75</v>
      </c>
      <c r="M4" s="48">
        <f>IFERROR(IF(AND(DATEDIF('ROI Summary'!$C$4,M3,"m")&gt;=0,DATEDIF('ROI Summary'!$C$4,M3,"m")&lt;4),(Cost!$E$8/4),0),0)</f>
        <v>0</v>
      </c>
      <c r="N4" s="48">
        <f>IFERROR(IF(AND(DATEDIF('ROI Summary'!$C$4,N3,"m")&gt;=0,DATEDIF('ROI Summary'!$C$4,N3,"m")&lt;4),(Cost!$E$8/4),0),0)</f>
        <v>0</v>
      </c>
      <c r="O4" s="48">
        <f>IFERROR(IF(AND(DATEDIF('ROI Summary'!$C$4,O3,"m")&gt;=0,DATEDIF('ROI Summary'!$C$4,O3,"m")&lt;4),(Cost!$E$8/4),0),0)</f>
        <v>0</v>
      </c>
      <c r="P4" s="48">
        <f>IFERROR(IF(AND(DATEDIF('ROI Summary'!$C$4,P3,"m")&gt;=0,DATEDIF('ROI Summary'!$C$4,P3,"m")&lt;4),(Cost!$E$8/4),0),0)</f>
        <v>0</v>
      </c>
      <c r="Q4" s="48">
        <f>IFERROR(IF(AND(DATEDIF('ROI Summary'!$C$4,Q3,"m")&gt;=0,DATEDIF('ROI Summary'!$C$4,Q3,"m")&lt;4),(Cost!$E$8/4),0),0)</f>
        <v>0</v>
      </c>
      <c r="R4" s="48">
        <f>IFERROR(IF(AND(DATEDIF('ROI Summary'!$C$4,R3,"m")&gt;=0,DATEDIF('ROI Summary'!$C$4,R3,"m")&lt;4),(Cost!$E$8/4),0),0)</f>
        <v>0</v>
      </c>
      <c r="S4" s="48">
        <f>IFERROR(IF(AND(DATEDIF('ROI Summary'!$C$4,S3,"m")&gt;=0,DATEDIF('ROI Summary'!$C$4,S3,"m")&lt;4),(Cost!$E$8/4),0),0)</f>
        <v>0</v>
      </c>
      <c r="T4" s="48">
        <f>IFERROR(IF(AND(DATEDIF('ROI Summary'!$C$4,T3,"m")&gt;=0,DATEDIF('ROI Summary'!$C$4,T3,"m")&lt;4),(Cost!$E$8/4),0),0)</f>
        <v>0</v>
      </c>
      <c r="U4" s="48">
        <f>IFERROR(IF(AND(DATEDIF('ROI Summary'!$C$4,U3,"m")&gt;=0,DATEDIF('ROI Summary'!$C$4,U3,"m")&lt;4),(Cost!$E$8/4),0),0)</f>
        <v>0</v>
      </c>
      <c r="V4" s="48">
        <f>IFERROR(IF(AND(DATEDIF('ROI Summary'!$C$4,V3,"m")&gt;=0,DATEDIF('ROI Summary'!$C$4,V3,"m")&lt;4),(Cost!$E$8/4),0),0)</f>
        <v>0</v>
      </c>
      <c r="W4" s="48">
        <f>IFERROR(IF(AND(DATEDIF('ROI Summary'!$C$4,W3,"m")&gt;=0,DATEDIF('ROI Summary'!$C$4,W3,"m")&lt;4),(Cost!$E$8/4),0),0)</f>
        <v>0</v>
      </c>
      <c r="X4" s="48">
        <f>IFERROR(IF(AND(DATEDIF('ROI Summary'!$C$4,X3,"m")&gt;=0,DATEDIF('ROI Summary'!$C$4,X3,"m")&lt;4),(Cost!$E$8/4),0),0)</f>
        <v>0</v>
      </c>
      <c r="Y4" s="48">
        <f>IFERROR(IF(AND(DATEDIF('ROI Summary'!$C$4,Y3,"m")&gt;=0,DATEDIF('ROI Summary'!$C$4,Y3,"m")&lt;4),(Cost!$E$8/4),0),0)</f>
        <v>0</v>
      </c>
      <c r="Z4" s="48">
        <f>IFERROR(IF(AND(DATEDIF('ROI Summary'!$C$4,Z3,"m")&gt;=0,DATEDIF('ROI Summary'!$C$4,Z3,"m")&lt;4),(Cost!$E$8/4),0),0)</f>
        <v>0</v>
      </c>
      <c r="AA4" s="48">
        <f>IFERROR(IF(AND(DATEDIF('ROI Summary'!$C$4,AA3,"m")&gt;=0,DATEDIF('ROI Summary'!$C$4,AA3,"m")&lt;4),(Cost!$E$8/4),0),0)</f>
        <v>0</v>
      </c>
      <c r="AB4" s="48">
        <f>IFERROR(IF(AND(DATEDIF('ROI Summary'!$C$4,AB3,"m")&gt;=0,DATEDIF('ROI Summary'!$C$4,AB3,"m")&lt;4),(Cost!$E$8/4),0),0)</f>
        <v>0</v>
      </c>
      <c r="AC4" s="48">
        <f>IFERROR(IF(AND(DATEDIF('ROI Summary'!$C$4,AC3,"m")&gt;=0,DATEDIF('ROI Summary'!$C$4,AC3,"m")&lt;4),(Cost!$E$8/4),0),0)</f>
        <v>0</v>
      </c>
      <c r="AD4" s="48">
        <f>IFERROR(IF(AND(DATEDIF('ROI Summary'!$C$4,AD3,"m")&gt;=0,DATEDIF('ROI Summary'!$C$4,AD3,"m")&lt;4),(Cost!$E$8/4),0),0)</f>
        <v>0</v>
      </c>
      <c r="AE4" s="48">
        <f>IFERROR(IF(AND(DATEDIF('ROI Summary'!$C$4,AE3,"m")&gt;=0,DATEDIF('ROI Summary'!$C$4,AE3,"m")&lt;4),(Cost!$E$8/4),0),0)</f>
        <v>0</v>
      </c>
      <c r="AF4" s="48">
        <f>IFERROR(IF(AND(DATEDIF('ROI Summary'!$C$4,AF3,"m")&gt;=0,DATEDIF('ROI Summary'!$C$4,AF3,"m")&lt;4),(Cost!$E$8/4),0),0)</f>
        <v>0</v>
      </c>
      <c r="AG4" s="48">
        <f>IFERROR(IF(AND(DATEDIF('ROI Summary'!$C$4,AG3,"m")&gt;=0,DATEDIF('ROI Summary'!$C$4,AG3,"m")&lt;4),(Cost!$E$8/4),0),0)</f>
        <v>0</v>
      </c>
      <c r="AH4" s="48">
        <f>IFERROR(IF(AND(DATEDIF('ROI Summary'!$C$4,AH3,"m")&gt;=0,DATEDIF('ROI Summary'!$C$4,AH3,"m")&lt;4),(Cost!$E$8/4),0),0)</f>
        <v>0</v>
      </c>
      <c r="AI4" s="48">
        <f>IFERROR(IF(AND(DATEDIF('ROI Summary'!$C$4,AI3,"m")&gt;=0,DATEDIF('ROI Summary'!$C$4,AI3,"m")&lt;4),(Cost!$E$8/4),0),0)</f>
        <v>0</v>
      </c>
      <c r="AJ4" s="48">
        <f>IFERROR(IF(AND(DATEDIF('ROI Summary'!$C$4,AJ3,"m")&gt;=0,DATEDIF('ROI Summary'!$C$4,AJ3,"m")&lt;4),(Cost!$E$8/4),0),0)</f>
        <v>0</v>
      </c>
      <c r="AK4" s="48">
        <f>IFERROR(IF(AND(DATEDIF('ROI Summary'!$C$4,AK3,"m")&gt;=0,DATEDIF('ROI Summary'!$C$4,AK3,"m")&lt;4),(Cost!$E$8/4),0),0)</f>
        <v>0</v>
      </c>
      <c r="AL4" s="48">
        <f>IFERROR(IF(AND(DATEDIF('ROI Summary'!$C$4,AL3,"m")&gt;=0,DATEDIF('ROI Summary'!$C$4,AL3,"m")&lt;4),(Cost!$E$8/4),0),0)</f>
        <v>0</v>
      </c>
      <c r="AM4" s="48">
        <f>IFERROR(IF(AND(DATEDIF('ROI Summary'!$C$4,AM3,"m")&gt;=0,DATEDIF('ROI Summary'!$C$4,AM3,"m")&lt;4),(Cost!$E$8/4),0),0)</f>
        <v>0</v>
      </c>
      <c r="AN4" s="48">
        <f>IFERROR(IF(AND(DATEDIF('ROI Summary'!$C$4,AN3,"m")&gt;=0,DATEDIF('ROI Summary'!$C$4,AN3,"m")&lt;4),(Cost!$E$8/4),0),0)</f>
        <v>0</v>
      </c>
      <c r="AO4" s="48">
        <f>IFERROR(IF(AND(DATEDIF('ROI Summary'!$C$4,AO3,"m")&gt;=0,DATEDIF('ROI Summary'!$C$4,AO3,"m")&lt;4),(Cost!$E$8/4),0),0)</f>
        <v>0</v>
      </c>
      <c r="AP4" s="48">
        <f>IFERROR(IF(AND(DATEDIF('ROI Summary'!$C$4,AP3,"m")&gt;=0,DATEDIF('ROI Summary'!$C$4,AP3,"m")&lt;4),(Cost!$E$8/4),0),0)</f>
        <v>0</v>
      </c>
      <c r="AQ4" s="48">
        <f>IFERROR(IF(AND(DATEDIF('ROI Summary'!$C$4,AQ3,"m")&gt;=0,DATEDIF('ROI Summary'!$C$4,AQ3,"m")&lt;4),(Cost!$E$8/4),0),0)</f>
        <v>0</v>
      </c>
      <c r="AR4" s="48">
        <f>IFERROR(IF(AND(DATEDIF('ROI Summary'!$C$4,AR3,"m")&gt;=0,DATEDIF('ROI Summary'!$C$4,AR3,"m")&lt;4),(Cost!$E$8/4),0),0)</f>
        <v>0</v>
      </c>
      <c r="AS4" s="48">
        <f>IFERROR(IF(AND(DATEDIF('ROI Summary'!$C$4,AS3,"m")&gt;=0,DATEDIF('ROI Summary'!$C$4,AS3,"m")&lt;4),(Cost!$E$8/4),0),0)</f>
        <v>0</v>
      </c>
      <c r="AT4" s="48">
        <f>IFERROR(IF(AND(DATEDIF('ROI Summary'!$C$4,AT3,"m")&gt;=0,DATEDIF('ROI Summary'!$C$4,AT3,"m")&lt;4),(Cost!$E$8/4),0),0)</f>
        <v>0</v>
      </c>
      <c r="AU4" s="48">
        <f>IFERROR(IF(AND(DATEDIF('ROI Summary'!$C$4,AU3,"m")&gt;=0,DATEDIF('ROI Summary'!$C$4,AU3,"m")&lt;4),(Cost!$E$8/4),0),0)</f>
        <v>0</v>
      </c>
      <c r="AV4" s="48">
        <f>IFERROR(IF(AND(DATEDIF('ROI Summary'!$C$4,AV3,"m")&gt;=0,DATEDIF('ROI Summary'!$C$4,AV3,"m")&lt;4),(Cost!$E$8/4),0),0)</f>
        <v>0</v>
      </c>
      <c r="AW4" s="48">
        <f>IFERROR(IF(AND(DATEDIF('ROI Summary'!$C$4,AW3,"m")&gt;=0,DATEDIF('ROI Summary'!$C$4,AW3,"m")&lt;4),(Cost!$E$8/4),0),0)</f>
        <v>0</v>
      </c>
      <c r="AX4" s="48">
        <f>IFERROR(IF(AND(DATEDIF('ROI Summary'!$C$4,AX3,"m")&gt;=0,DATEDIF('ROI Summary'!$C$4,AX3,"m")&lt;4),(Cost!$E$8/4),0),0)</f>
        <v>0</v>
      </c>
      <c r="AY4" s="48">
        <f>IFERROR(IF(AND(DATEDIF('ROI Summary'!$C$4,AY3,"m")&gt;=0,DATEDIF('ROI Summary'!$C$4,AY3,"m")&lt;4),(Cost!$E$8/4),0),0)</f>
        <v>0</v>
      </c>
      <c r="AZ4" s="48">
        <f>IFERROR(IF(AND(DATEDIF('ROI Summary'!$C$4,AZ3,"m")&gt;=0,DATEDIF('ROI Summary'!$C$4,AZ3,"m")&lt;4),(Cost!$E$8/4),0),0)</f>
        <v>0</v>
      </c>
      <c r="BA4" s="48">
        <f>IFERROR(IF(AND(DATEDIF('ROI Summary'!$C$4,BA3,"m")&gt;=0,DATEDIF('ROI Summary'!$C$4,BA3,"m")&lt;4),(Cost!$E$8/4),0),0)</f>
        <v>0</v>
      </c>
      <c r="BB4" s="48">
        <f>IFERROR(IF(AND(DATEDIF('ROI Summary'!$C$4,BB3,"m")&gt;=0,DATEDIF('ROI Summary'!$C$4,BB3,"m")&lt;4),(Cost!$E$8/4),0),0)</f>
        <v>0</v>
      </c>
      <c r="BC4" s="48">
        <f>IFERROR(IF(AND(DATEDIF('ROI Summary'!$C$4,BC3,"m")&gt;=0,DATEDIF('ROI Summary'!$C$4,BC3,"m")&lt;4),(Cost!$E$8/4),0),0)</f>
        <v>0</v>
      </c>
      <c r="BD4" s="48">
        <f>IFERROR(IF(AND(DATEDIF('ROI Summary'!$C$4,BD3,"m")&gt;=0,DATEDIF('ROI Summary'!$C$4,BD3,"m")&lt;4),(Cost!$E$8/4),0),0)</f>
        <v>0</v>
      </c>
      <c r="BE4" s="48">
        <f>IFERROR(IF(AND(DATEDIF('ROI Summary'!$C$4,BE3,"m")&gt;=0,DATEDIF('ROI Summary'!$C$4,BE3,"m")&lt;4),(Cost!$E$8/4),0),0)</f>
        <v>0</v>
      </c>
      <c r="BF4" s="48">
        <f>IFERROR(IF(AND(DATEDIF('ROI Summary'!$C$4,BF3,"m")&gt;=0,DATEDIF('ROI Summary'!$C$4,BF3,"m")&lt;4),(Cost!$E$8/4),0),0)</f>
        <v>0</v>
      </c>
      <c r="BG4" s="48">
        <f>IFERROR(IF(AND(DATEDIF('ROI Summary'!$C$4,BG3,"m")&gt;=0,DATEDIF('ROI Summary'!$C$4,BG3,"m")&lt;4),(Cost!$E$8/4),0),0)</f>
        <v>0</v>
      </c>
      <c r="BH4" s="48">
        <f>IFERROR(IF(AND(DATEDIF('ROI Summary'!$C$4,BH3,"m")&gt;=0,DATEDIF('ROI Summary'!$C$4,BH3,"m")&lt;4),(Cost!$E$8/4),0),0)</f>
        <v>0</v>
      </c>
      <c r="BI4" s="48">
        <f>IFERROR(IF(AND(DATEDIF('ROI Summary'!$C$4,BI3,"m")&gt;=0,DATEDIF('ROI Summary'!$C$4,BI3,"m")&lt;4),(Cost!$E$8/4),0),0)</f>
        <v>0</v>
      </c>
      <c r="BJ4" s="48">
        <f>IFERROR(IF(AND(DATEDIF('ROI Summary'!$C$4,BJ3,"m")&gt;=0,DATEDIF('ROI Summary'!$C$4,BJ3,"m")&lt;4),(Cost!$E$8/4),0),0)</f>
        <v>0</v>
      </c>
    </row>
    <row r="5" spans="2:62" x14ac:dyDescent="0.25">
      <c r="B5" s="41" t="s">
        <v>30</v>
      </c>
      <c r="C5" s="49">
        <f>D5+E5+F5+G5+H5</f>
        <v>500000</v>
      </c>
      <c r="D5" s="39">
        <f>SUM(I5:N5)</f>
        <v>20000</v>
      </c>
      <c r="E5" s="39">
        <f>SUM(O5:Z5)</f>
        <v>120000</v>
      </c>
      <c r="F5" s="39">
        <f>SUM(AA5:AL5)</f>
        <v>120000</v>
      </c>
      <c r="G5" s="39">
        <f>SUM(AM5:AX5)</f>
        <v>120000</v>
      </c>
      <c r="H5" s="39">
        <f>SUM(AY5:BJ5)</f>
        <v>120000</v>
      </c>
      <c r="I5" s="39">
        <f>IFERROR(IF(DATEDIF('ROI Summary'!$C$4,I3,"m")&gt;=4,Cost!$E$17,0),0)</f>
        <v>0</v>
      </c>
      <c r="J5" s="39">
        <f>IFERROR(IF(DATEDIF('ROI Summary'!$C$4,J3,"m")&gt;=4,Cost!$E$17,0),0)</f>
        <v>0</v>
      </c>
      <c r="K5" s="39">
        <f>IFERROR(IF(DATEDIF('ROI Summary'!$C$4,K3,"m")&gt;=4,Cost!$E$17,0),0)</f>
        <v>0</v>
      </c>
      <c r="L5" s="39">
        <f>IFERROR(IF(DATEDIF('ROI Summary'!$C$4,L3,"m")&gt;=4,Cost!$E$17,0),0)</f>
        <v>0</v>
      </c>
      <c r="M5" s="39">
        <f>IFERROR(IF(DATEDIF('ROI Summary'!$C$4,M3,"m")&gt;=4,Cost!$E$17,0),0)</f>
        <v>10000</v>
      </c>
      <c r="N5" s="39">
        <f>IFERROR(IF(DATEDIF('ROI Summary'!$C$4,N3,"m")&gt;=4,Cost!$E$17,0),0)</f>
        <v>10000</v>
      </c>
      <c r="O5" s="39">
        <f>IFERROR(IF(DATEDIF('ROI Summary'!$C$4,O3,"m")&gt;=4,Cost!$E$17,0),0)</f>
        <v>10000</v>
      </c>
      <c r="P5" s="39">
        <f>IFERROR(IF(DATEDIF('ROI Summary'!$C$4,P3,"m")&gt;=4,Cost!$E$17,0),0)</f>
        <v>10000</v>
      </c>
      <c r="Q5" s="39">
        <f>IFERROR(IF(DATEDIF('ROI Summary'!$C$4,Q3,"m")&gt;=4,Cost!$E$17,0),0)</f>
        <v>10000</v>
      </c>
      <c r="R5" s="39">
        <f>IFERROR(IF(DATEDIF('ROI Summary'!$C$4,R3,"m")&gt;=4,Cost!$E$17,0),0)</f>
        <v>10000</v>
      </c>
      <c r="S5" s="39">
        <f>IFERROR(IF(DATEDIF('ROI Summary'!$C$4,S3,"m")&gt;=4,Cost!$E$17,0),0)</f>
        <v>10000</v>
      </c>
      <c r="T5" s="39">
        <f>IFERROR(IF(DATEDIF('ROI Summary'!$C$4,T3,"m")&gt;=4,Cost!$E$17,0),0)</f>
        <v>10000</v>
      </c>
      <c r="U5" s="39">
        <f>IFERROR(IF(DATEDIF('ROI Summary'!$C$4,U3,"m")&gt;=4,Cost!$E$17,0),0)</f>
        <v>10000</v>
      </c>
      <c r="V5" s="39">
        <f>IFERROR(IF(DATEDIF('ROI Summary'!$C$4,V3,"m")&gt;=4,Cost!$E$17,0),0)</f>
        <v>10000</v>
      </c>
      <c r="W5" s="39">
        <f>IFERROR(IF(DATEDIF('ROI Summary'!$C$4,W3,"m")&gt;=4,Cost!$E$17,0),0)</f>
        <v>10000</v>
      </c>
      <c r="X5" s="39">
        <f>IFERROR(IF(DATEDIF('ROI Summary'!$C$4,X3,"m")&gt;=4,Cost!$E$17,0),0)</f>
        <v>10000</v>
      </c>
      <c r="Y5" s="39">
        <f>IFERROR(IF(DATEDIF('ROI Summary'!$C$4,Y3,"m")&gt;=4,Cost!$E$17,0),0)</f>
        <v>10000</v>
      </c>
      <c r="Z5" s="39">
        <f>IFERROR(IF(DATEDIF('ROI Summary'!$C$4,Z3,"m")&gt;=4,Cost!$E$17,0),0)</f>
        <v>10000</v>
      </c>
      <c r="AA5" s="39">
        <f>IFERROR(IF(DATEDIF('ROI Summary'!$C$4,AA3,"m")&gt;=4,Cost!$E$17,0),0)</f>
        <v>10000</v>
      </c>
      <c r="AB5" s="39">
        <f>IFERROR(IF(DATEDIF('ROI Summary'!$C$4,AB3,"m")&gt;=4,Cost!$E$17,0),0)</f>
        <v>10000</v>
      </c>
      <c r="AC5" s="39">
        <f>IFERROR(IF(DATEDIF('ROI Summary'!$C$4,AC3,"m")&gt;=4,Cost!$E$17,0),0)</f>
        <v>10000</v>
      </c>
      <c r="AD5" s="39">
        <f>IFERROR(IF(DATEDIF('ROI Summary'!$C$4,AD3,"m")&gt;=4,Cost!$E$17,0),0)</f>
        <v>10000</v>
      </c>
      <c r="AE5" s="39">
        <f>IFERROR(IF(DATEDIF('ROI Summary'!$C$4,AE3,"m")&gt;=4,Cost!$E$17,0),0)</f>
        <v>10000</v>
      </c>
      <c r="AF5" s="39">
        <f>IFERROR(IF(DATEDIF('ROI Summary'!$C$4,AF3,"m")&gt;=4,Cost!$E$17,0),0)</f>
        <v>10000</v>
      </c>
      <c r="AG5" s="39">
        <f>IFERROR(IF(DATEDIF('ROI Summary'!$C$4,AG3,"m")&gt;=4,Cost!$E$17,0),0)</f>
        <v>10000</v>
      </c>
      <c r="AH5" s="39">
        <f>IFERROR(IF(DATEDIF('ROI Summary'!$C$4,AH3,"m")&gt;=4,Cost!$E$17,0),0)</f>
        <v>10000</v>
      </c>
      <c r="AI5" s="39">
        <f>IFERROR(IF(DATEDIF('ROI Summary'!$C$4,AI3,"m")&gt;=4,Cost!$E$17,0),0)</f>
        <v>10000</v>
      </c>
      <c r="AJ5" s="39">
        <f>IFERROR(IF(DATEDIF('ROI Summary'!$C$4,AJ3,"m")&gt;=4,Cost!$E$17,0),0)</f>
        <v>10000</v>
      </c>
      <c r="AK5" s="39">
        <f>IFERROR(IF(DATEDIF('ROI Summary'!$C$4,AK3,"m")&gt;=4,Cost!$E$17,0),0)</f>
        <v>10000</v>
      </c>
      <c r="AL5" s="39">
        <f>IFERROR(IF(DATEDIF('ROI Summary'!$C$4,AL3,"m")&gt;=4,Cost!$E$17,0),0)</f>
        <v>10000</v>
      </c>
      <c r="AM5" s="39">
        <f>IFERROR(IF(DATEDIF('ROI Summary'!$C$4,AM3,"m")&gt;=4,Cost!$E$17,0),0)</f>
        <v>10000</v>
      </c>
      <c r="AN5" s="39">
        <f>IFERROR(IF(DATEDIF('ROI Summary'!$C$4,AN3,"m")&gt;=4,Cost!$E$17,0),0)</f>
        <v>10000</v>
      </c>
      <c r="AO5" s="39">
        <f>IFERROR(IF(DATEDIF('ROI Summary'!$C$4,AO3,"m")&gt;=4,Cost!$E$17,0),0)</f>
        <v>10000</v>
      </c>
      <c r="AP5" s="39">
        <f>IFERROR(IF(DATEDIF('ROI Summary'!$C$4,AP3,"m")&gt;=4,Cost!$E$17,0),0)</f>
        <v>10000</v>
      </c>
      <c r="AQ5" s="39">
        <f>IFERROR(IF(DATEDIF('ROI Summary'!$C$4,AQ3,"m")&gt;=4,Cost!$E$17,0),0)</f>
        <v>10000</v>
      </c>
      <c r="AR5" s="39">
        <f>IFERROR(IF(DATEDIF('ROI Summary'!$C$4,AR3,"m")&gt;=4,Cost!$E$17,0),0)</f>
        <v>10000</v>
      </c>
      <c r="AS5" s="39">
        <f>IFERROR(IF(DATEDIF('ROI Summary'!$C$4,AS3,"m")&gt;=4,Cost!$E$17,0),0)</f>
        <v>10000</v>
      </c>
      <c r="AT5" s="39">
        <f>IFERROR(IF(DATEDIF('ROI Summary'!$C$4,AT3,"m")&gt;=4,Cost!$E$17,0),0)</f>
        <v>10000</v>
      </c>
      <c r="AU5" s="39">
        <f>IFERROR(IF(DATEDIF('ROI Summary'!$C$4,AU3,"m")&gt;=4,Cost!$E$17,0),0)</f>
        <v>10000</v>
      </c>
      <c r="AV5" s="39">
        <f>IFERROR(IF(DATEDIF('ROI Summary'!$C$4,AV3,"m")&gt;=4,Cost!$E$17,0),0)</f>
        <v>10000</v>
      </c>
      <c r="AW5" s="39">
        <f>IFERROR(IF(DATEDIF('ROI Summary'!$C$4,AW3,"m")&gt;=4,Cost!$E$17,0),0)</f>
        <v>10000</v>
      </c>
      <c r="AX5" s="39">
        <f>IFERROR(IF(DATEDIF('ROI Summary'!$C$4,AX3,"m")&gt;=4,Cost!$E$17,0),0)</f>
        <v>10000</v>
      </c>
      <c r="AY5" s="39">
        <f>IFERROR(IF(DATEDIF('ROI Summary'!$C$4,AY3,"m")&gt;=4,Cost!$E$17,0),0)</f>
        <v>10000</v>
      </c>
      <c r="AZ5" s="39">
        <f>IFERROR(IF(DATEDIF('ROI Summary'!$C$4,AZ3,"m")&gt;=4,Cost!$E$17,0),0)</f>
        <v>10000</v>
      </c>
      <c r="BA5" s="39">
        <f>IFERROR(IF(DATEDIF('ROI Summary'!$C$4,BA3,"m")&gt;=4,Cost!$E$17,0),0)</f>
        <v>10000</v>
      </c>
      <c r="BB5" s="39">
        <f>IFERROR(IF(DATEDIF('ROI Summary'!$C$4,BB3,"m")&gt;=4,Cost!$E$17,0),0)</f>
        <v>10000</v>
      </c>
      <c r="BC5" s="39">
        <f>IFERROR(IF(DATEDIF('ROI Summary'!$C$4,BC3,"m")&gt;=4,Cost!$E$17,0),0)</f>
        <v>10000</v>
      </c>
      <c r="BD5" s="39">
        <f>IFERROR(IF(DATEDIF('ROI Summary'!$C$4,BD3,"m")&gt;=4,Cost!$E$17,0),0)</f>
        <v>10000</v>
      </c>
      <c r="BE5" s="39">
        <f>IFERROR(IF(DATEDIF('ROI Summary'!$C$4,BE3,"m")&gt;=4,Cost!$E$17,0),0)</f>
        <v>10000</v>
      </c>
      <c r="BF5" s="39">
        <f>IFERROR(IF(DATEDIF('ROI Summary'!$C$4,BF3,"m")&gt;=4,Cost!$E$17,0),0)</f>
        <v>10000</v>
      </c>
      <c r="BG5" s="39">
        <f>IFERROR(IF(DATEDIF('ROI Summary'!$C$4,BG3,"m")&gt;=4,Cost!$E$17,0),0)</f>
        <v>10000</v>
      </c>
      <c r="BH5" s="39">
        <f>IFERROR(IF(DATEDIF('ROI Summary'!$C$4,BH3,"m")&gt;=4,Cost!$E$17,0),0)</f>
        <v>10000</v>
      </c>
      <c r="BI5" s="39">
        <f>IFERROR(IF(DATEDIF('ROI Summary'!$C$4,BI3,"m")&gt;=4,Cost!$E$17,0),0)</f>
        <v>10000</v>
      </c>
      <c r="BJ5" s="39">
        <f>IFERROR(IF(DATEDIF('ROI Summary'!$C$4,BJ3,"m")&gt;=4,Cost!$E$17,0),0)</f>
        <v>10000</v>
      </c>
    </row>
    <row r="6" spans="2:62" x14ac:dyDescent="0.25">
      <c r="B6" s="41" t="s">
        <v>36</v>
      </c>
      <c r="C6" s="50">
        <f>D6+E6+F6+G6+H6</f>
        <v>733127</v>
      </c>
      <c r="D6" s="51">
        <f>SUM(I6:N6)</f>
        <v>253127</v>
      </c>
      <c r="E6" s="51">
        <f>SUM(O6:Z6)</f>
        <v>120000</v>
      </c>
      <c r="F6" s="51">
        <f>SUM(AA6:AL6)</f>
        <v>120000</v>
      </c>
      <c r="G6" s="51">
        <f>SUM(AM6:AX6)</f>
        <v>120000</v>
      </c>
      <c r="H6" s="51">
        <f>SUM(AY6:BJ6)</f>
        <v>120000</v>
      </c>
      <c r="I6" s="51">
        <f>I4+I5</f>
        <v>58281.75</v>
      </c>
      <c r="J6" s="51">
        <f t="shared" ref="J6:AX6" si="0">J4+J5</f>
        <v>58281.75</v>
      </c>
      <c r="K6" s="51">
        <f t="shared" si="0"/>
        <v>58281.75</v>
      </c>
      <c r="L6" s="51">
        <f t="shared" si="0"/>
        <v>58281.75</v>
      </c>
      <c r="M6" s="51">
        <f t="shared" si="0"/>
        <v>10000</v>
      </c>
      <c r="N6" s="51">
        <f t="shared" si="0"/>
        <v>10000</v>
      </c>
      <c r="O6" s="51">
        <f t="shared" si="0"/>
        <v>10000</v>
      </c>
      <c r="P6" s="51">
        <f t="shared" si="0"/>
        <v>10000</v>
      </c>
      <c r="Q6" s="51">
        <f t="shared" si="0"/>
        <v>10000</v>
      </c>
      <c r="R6" s="51">
        <f t="shared" si="0"/>
        <v>10000</v>
      </c>
      <c r="S6" s="51">
        <f t="shared" si="0"/>
        <v>10000</v>
      </c>
      <c r="T6" s="51">
        <f t="shared" si="0"/>
        <v>10000</v>
      </c>
      <c r="U6" s="51">
        <f t="shared" si="0"/>
        <v>10000</v>
      </c>
      <c r="V6" s="51">
        <f t="shared" si="0"/>
        <v>10000</v>
      </c>
      <c r="W6" s="51">
        <f t="shared" si="0"/>
        <v>10000</v>
      </c>
      <c r="X6" s="51">
        <f t="shared" si="0"/>
        <v>10000</v>
      </c>
      <c r="Y6" s="51">
        <f t="shared" si="0"/>
        <v>10000</v>
      </c>
      <c r="Z6" s="51">
        <f t="shared" si="0"/>
        <v>10000</v>
      </c>
      <c r="AA6" s="51">
        <f t="shared" si="0"/>
        <v>10000</v>
      </c>
      <c r="AB6" s="51">
        <f t="shared" si="0"/>
        <v>10000</v>
      </c>
      <c r="AC6" s="51">
        <f t="shared" si="0"/>
        <v>10000</v>
      </c>
      <c r="AD6" s="51">
        <f t="shared" si="0"/>
        <v>10000</v>
      </c>
      <c r="AE6" s="51">
        <f t="shared" si="0"/>
        <v>10000</v>
      </c>
      <c r="AF6" s="51">
        <f t="shared" si="0"/>
        <v>10000</v>
      </c>
      <c r="AG6" s="51">
        <f t="shared" si="0"/>
        <v>10000</v>
      </c>
      <c r="AH6" s="51">
        <f t="shared" si="0"/>
        <v>10000</v>
      </c>
      <c r="AI6" s="51">
        <f t="shared" si="0"/>
        <v>10000</v>
      </c>
      <c r="AJ6" s="51">
        <f t="shared" si="0"/>
        <v>10000</v>
      </c>
      <c r="AK6" s="51">
        <f t="shared" si="0"/>
        <v>10000</v>
      </c>
      <c r="AL6" s="51">
        <f t="shared" si="0"/>
        <v>10000</v>
      </c>
      <c r="AM6" s="51">
        <f t="shared" si="0"/>
        <v>10000</v>
      </c>
      <c r="AN6" s="51">
        <f t="shared" si="0"/>
        <v>10000</v>
      </c>
      <c r="AO6" s="51">
        <f t="shared" si="0"/>
        <v>10000</v>
      </c>
      <c r="AP6" s="51">
        <f t="shared" si="0"/>
        <v>10000</v>
      </c>
      <c r="AQ6" s="51">
        <f t="shared" si="0"/>
        <v>10000</v>
      </c>
      <c r="AR6" s="51">
        <f t="shared" si="0"/>
        <v>10000</v>
      </c>
      <c r="AS6" s="51">
        <f t="shared" si="0"/>
        <v>10000</v>
      </c>
      <c r="AT6" s="51">
        <f t="shared" si="0"/>
        <v>10000</v>
      </c>
      <c r="AU6" s="51">
        <f t="shared" si="0"/>
        <v>10000</v>
      </c>
      <c r="AV6" s="51">
        <f t="shared" si="0"/>
        <v>10000</v>
      </c>
      <c r="AW6" s="51">
        <f t="shared" si="0"/>
        <v>10000</v>
      </c>
      <c r="AX6" s="52">
        <f t="shared" si="0"/>
        <v>10000</v>
      </c>
      <c r="AY6" s="51">
        <f t="shared" ref="AY6" si="1">AY4+AY5</f>
        <v>10000</v>
      </c>
      <c r="AZ6" s="51">
        <f t="shared" ref="AZ6" si="2">AZ4+AZ5</f>
        <v>10000</v>
      </c>
      <c r="BA6" s="51">
        <f t="shared" ref="BA6" si="3">BA4+BA5</f>
        <v>10000</v>
      </c>
      <c r="BB6" s="51">
        <f t="shared" ref="BB6" si="4">BB4+BB5</f>
        <v>10000</v>
      </c>
      <c r="BC6" s="51">
        <f t="shared" ref="BC6" si="5">BC4+BC5</f>
        <v>10000</v>
      </c>
      <c r="BD6" s="51">
        <f t="shared" ref="BD6" si="6">BD4+BD5</f>
        <v>10000</v>
      </c>
      <c r="BE6" s="51">
        <f t="shared" ref="BE6" si="7">BE4+BE5</f>
        <v>10000</v>
      </c>
      <c r="BF6" s="51">
        <f t="shared" ref="BF6" si="8">BF4+BF5</f>
        <v>10000</v>
      </c>
      <c r="BG6" s="51">
        <f t="shared" ref="BG6" si="9">BG4+BG5</f>
        <v>10000</v>
      </c>
      <c r="BH6" s="51">
        <f t="shared" ref="BH6" si="10">BH4+BH5</f>
        <v>10000</v>
      </c>
      <c r="BI6" s="51">
        <f t="shared" ref="BI6" si="11">BI4+BI5</f>
        <v>10000</v>
      </c>
      <c r="BJ6" s="52">
        <f t="shared" ref="BJ6" si="12">BJ4+BJ5</f>
        <v>10000</v>
      </c>
    </row>
    <row r="7" spans="2:62" x14ac:dyDescent="0.25">
      <c r="B7" s="41" t="s">
        <v>31</v>
      </c>
      <c r="C7" s="53">
        <f>D7+E7+F7+G7+H7</f>
        <v>773607.03677641577</v>
      </c>
      <c r="D7" s="54">
        <f>SUM(I7:N7)</f>
        <v>34400.370356653453</v>
      </c>
      <c r="E7" s="54">
        <f>SUM(O7:Z7)</f>
        <v>206402.22213992078</v>
      </c>
      <c r="F7" s="54">
        <f>SUM(AA7:AL7)</f>
        <v>206402.22213992078</v>
      </c>
      <c r="G7" s="54">
        <f>SUM(AM6:AX6)</f>
        <v>120000</v>
      </c>
      <c r="H7" s="54">
        <f>SUM(AY7:BJ7)</f>
        <v>206402.22213992078</v>
      </c>
      <c r="I7" s="54">
        <f>IFERROR(IF(DATEDIF('ROI Summary'!$C$4,I3,"m")&gt;=4,Benefit!$K$12,0),0)</f>
        <v>0</v>
      </c>
      <c r="J7" s="54">
        <f>IFERROR(IF(DATEDIF('ROI Summary'!$C$4,J3,"m")&gt;=4,Benefit!$K$12,0),0)</f>
        <v>0</v>
      </c>
      <c r="K7" s="54">
        <f>IFERROR(IF(DATEDIF('ROI Summary'!$C$4,K3,"m")&gt;=4,Benefit!$K$12,0),0)</f>
        <v>0</v>
      </c>
      <c r="L7" s="54">
        <f>IFERROR(IF(DATEDIF('ROI Summary'!$C$4,L3,"m")&gt;=4,Benefit!$K$12,0),0)</f>
        <v>0</v>
      </c>
      <c r="M7" s="54">
        <f>IFERROR(IF(DATEDIF('ROI Summary'!$C$4,M3,"m")&gt;=4,Benefit!$K$12,0),0)</f>
        <v>17200.185178326727</v>
      </c>
      <c r="N7" s="54">
        <f>IFERROR(IF(DATEDIF('ROI Summary'!$C$4,N3,"m")&gt;=4,Benefit!$K$12,0),0)</f>
        <v>17200.185178326727</v>
      </c>
      <c r="O7" s="54">
        <f>IFERROR(IF(DATEDIF('ROI Summary'!$C$4,O3,"m")&gt;=4,Benefit!$K$12,0),0)</f>
        <v>17200.185178326727</v>
      </c>
      <c r="P7" s="54">
        <f>IFERROR(IF(DATEDIF('ROI Summary'!$C$4,P3,"m")&gt;=4,Benefit!$K$12,0),0)</f>
        <v>17200.185178326727</v>
      </c>
      <c r="Q7" s="54">
        <f>IFERROR(IF(DATEDIF('ROI Summary'!$C$4,Q3,"m")&gt;=4,Benefit!$K$12,0),0)</f>
        <v>17200.185178326727</v>
      </c>
      <c r="R7" s="54">
        <f>IFERROR(IF(DATEDIF('ROI Summary'!$C$4,R3,"m")&gt;=4,Benefit!$K$12,0),0)</f>
        <v>17200.185178326727</v>
      </c>
      <c r="S7" s="54">
        <f>IFERROR(IF(DATEDIF('ROI Summary'!$C$4,S3,"m")&gt;=4,Benefit!$K$12,0),0)</f>
        <v>17200.185178326727</v>
      </c>
      <c r="T7" s="54">
        <f>IFERROR(IF(DATEDIF('ROI Summary'!$C$4,T3,"m")&gt;=4,Benefit!$K$12,0),0)</f>
        <v>17200.185178326727</v>
      </c>
      <c r="U7" s="54">
        <f>IFERROR(IF(DATEDIF('ROI Summary'!$C$4,U3,"m")&gt;=4,Benefit!$K$12,0),0)</f>
        <v>17200.185178326727</v>
      </c>
      <c r="V7" s="54">
        <f>IFERROR(IF(DATEDIF('ROI Summary'!$C$4,V3,"m")&gt;=4,Benefit!$K$12,0),0)</f>
        <v>17200.185178326727</v>
      </c>
      <c r="W7" s="54">
        <f>IFERROR(IF(DATEDIF('ROI Summary'!$C$4,W3,"m")&gt;=4,Benefit!$K$12,0),0)</f>
        <v>17200.185178326727</v>
      </c>
      <c r="X7" s="54">
        <f>IFERROR(IF(DATEDIF('ROI Summary'!$C$4,X3,"m")&gt;=4,Benefit!$K$12,0),0)</f>
        <v>17200.185178326727</v>
      </c>
      <c r="Y7" s="54">
        <f>IFERROR(IF(DATEDIF('ROI Summary'!$C$4,Y3,"m")&gt;=4,Benefit!$K$12,0),0)</f>
        <v>17200.185178326727</v>
      </c>
      <c r="Z7" s="54">
        <f>IFERROR(IF(DATEDIF('ROI Summary'!$C$4,Z3,"m")&gt;=4,Benefit!$K$12,0),0)</f>
        <v>17200.185178326727</v>
      </c>
      <c r="AA7" s="54">
        <f>IFERROR(IF(DATEDIF('ROI Summary'!$C$4,AA3,"m")&gt;=4,Benefit!$K$12,0),0)</f>
        <v>17200.185178326727</v>
      </c>
      <c r="AB7" s="54">
        <f>IFERROR(IF(DATEDIF('ROI Summary'!$C$4,AB3,"m")&gt;=4,Benefit!$K$12,0),0)</f>
        <v>17200.185178326727</v>
      </c>
      <c r="AC7" s="54">
        <f>IFERROR(IF(DATEDIF('ROI Summary'!$C$4,AC3,"m")&gt;=4,Benefit!$K$12,0),0)</f>
        <v>17200.185178326727</v>
      </c>
      <c r="AD7" s="54">
        <f>IFERROR(IF(DATEDIF('ROI Summary'!$C$4,AD3,"m")&gt;=4,Benefit!$K$12,0),0)</f>
        <v>17200.185178326727</v>
      </c>
      <c r="AE7" s="54">
        <f>IFERROR(IF(DATEDIF('ROI Summary'!$C$4,AE3,"m")&gt;=4,Benefit!$K$12,0),0)</f>
        <v>17200.185178326727</v>
      </c>
      <c r="AF7" s="54">
        <f>IFERROR(IF(DATEDIF('ROI Summary'!$C$4,AF3,"m")&gt;=4,Benefit!$K$12,0),0)</f>
        <v>17200.185178326727</v>
      </c>
      <c r="AG7" s="54">
        <f>IFERROR(IF(DATEDIF('ROI Summary'!$C$4,AG3,"m")&gt;=4,Benefit!$K$12,0),0)</f>
        <v>17200.185178326727</v>
      </c>
      <c r="AH7" s="54">
        <f>IFERROR(IF(DATEDIF('ROI Summary'!$C$4,AH3,"m")&gt;=4,Benefit!$K$12,0),0)</f>
        <v>17200.185178326727</v>
      </c>
      <c r="AI7" s="54">
        <f>IFERROR(IF(DATEDIF('ROI Summary'!$C$4,AI3,"m")&gt;=4,Benefit!$K$12,0),0)</f>
        <v>17200.185178326727</v>
      </c>
      <c r="AJ7" s="54">
        <f>IFERROR(IF(DATEDIF('ROI Summary'!$C$4,AJ3,"m")&gt;=4,Benefit!$K$12,0),0)</f>
        <v>17200.185178326727</v>
      </c>
      <c r="AK7" s="54">
        <f>IFERROR(IF(DATEDIF('ROI Summary'!$C$4,AK3,"m")&gt;=4,Benefit!$K$12,0),0)</f>
        <v>17200.185178326727</v>
      </c>
      <c r="AL7" s="54">
        <f>IFERROR(IF(DATEDIF('ROI Summary'!$C$4,AL3,"m")&gt;=4,Benefit!$K$12,0),0)</f>
        <v>17200.185178326727</v>
      </c>
      <c r="AM7" s="54">
        <f>IFERROR(IF(DATEDIF('ROI Summary'!$C$4,AM3,"m")&gt;=4,Benefit!$K$12,0),0)</f>
        <v>17200.185178326727</v>
      </c>
      <c r="AN7" s="54">
        <f>IFERROR(IF(DATEDIF('ROI Summary'!$C$4,AN3,"m")&gt;=4,Benefit!$K$12,0),0)</f>
        <v>17200.185178326727</v>
      </c>
      <c r="AO7" s="54">
        <f>IFERROR(IF(DATEDIF('ROI Summary'!$C$4,AO3,"m")&gt;=4,Benefit!$K$12,0),0)</f>
        <v>17200.185178326727</v>
      </c>
      <c r="AP7" s="54">
        <f>IFERROR(IF(DATEDIF('ROI Summary'!$C$4,AP3,"m")&gt;=4,Benefit!$K$12,0),0)</f>
        <v>17200.185178326727</v>
      </c>
      <c r="AQ7" s="54">
        <f>IFERROR(IF(DATEDIF('ROI Summary'!$C$4,AQ3,"m")&gt;=4,Benefit!$K$12,0),0)</f>
        <v>17200.185178326727</v>
      </c>
      <c r="AR7" s="54">
        <f>IFERROR(IF(DATEDIF('ROI Summary'!$C$4,AR3,"m")&gt;=4,Benefit!$K$12,0),0)</f>
        <v>17200.185178326727</v>
      </c>
      <c r="AS7" s="54">
        <f>IFERROR(IF(DATEDIF('ROI Summary'!$C$4,AS3,"m")&gt;=4,Benefit!$K$12,0),0)</f>
        <v>17200.185178326727</v>
      </c>
      <c r="AT7" s="54">
        <f>IFERROR(IF(DATEDIF('ROI Summary'!$C$4,AT3,"m")&gt;=4,Benefit!$K$12,0),0)</f>
        <v>17200.185178326727</v>
      </c>
      <c r="AU7" s="54">
        <f>IFERROR(IF(DATEDIF('ROI Summary'!$C$4,AU3,"m")&gt;=4,Benefit!$K$12,0),0)</f>
        <v>17200.185178326727</v>
      </c>
      <c r="AV7" s="54">
        <f>IFERROR(IF(DATEDIF('ROI Summary'!$C$4,AV3,"m")&gt;=4,Benefit!$K$12,0),0)</f>
        <v>17200.185178326727</v>
      </c>
      <c r="AW7" s="54">
        <f>IFERROR(IF(DATEDIF('ROI Summary'!$C$4,AW3,"m")&gt;=4,Benefit!$K$12,0),0)</f>
        <v>17200.185178326727</v>
      </c>
      <c r="AX7" s="54">
        <f>IFERROR(IF(DATEDIF('ROI Summary'!$C$4,AX3,"m")&gt;=4,Benefit!$K$12,0),0)</f>
        <v>17200.185178326727</v>
      </c>
      <c r="AY7" s="54">
        <f>IFERROR(IF(DATEDIF('ROI Summary'!$C$4,AY3,"m")&gt;=4,Benefit!$K$12,0),0)</f>
        <v>17200.185178326727</v>
      </c>
      <c r="AZ7" s="54">
        <f>IFERROR(IF(DATEDIF('ROI Summary'!$C$4,AZ3,"m")&gt;=4,Benefit!$K$12,0),0)</f>
        <v>17200.185178326727</v>
      </c>
      <c r="BA7" s="54">
        <f>IFERROR(IF(DATEDIF('ROI Summary'!$C$4,BA3,"m")&gt;=4,Benefit!$K$12,0),0)</f>
        <v>17200.185178326727</v>
      </c>
      <c r="BB7" s="54">
        <f>IFERROR(IF(DATEDIF('ROI Summary'!$C$4,BB3,"m")&gt;=4,Benefit!$K$12,0),0)</f>
        <v>17200.185178326727</v>
      </c>
      <c r="BC7" s="54">
        <f>IFERROR(IF(DATEDIF('ROI Summary'!$C$4,BC3,"m")&gt;=4,Benefit!$K$12,0),0)</f>
        <v>17200.185178326727</v>
      </c>
      <c r="BD7" s="54">
        <f>IFERROR(IF(DATEDIF('ROI Summary'!$C$4,BD3,"m")&gt;=4,Benefit!$K$12,0),0)</f>
        <v>17200.185178326727</v>
      </c>
      <c r="BE7" s="54">
        <f>IFERROR(IF(DATEDIF('ROI Summary'!$C$4,BE3,"m")&gt;=4,Benefit!$K$12,0),0)</f>
        <v>17200.185178326727</v>
      </c>
      <c r="BF7" s="54">
        <f>IFERROR(IF(DATEDIF('ROI Summary'!$C$4,BF3,"m")&gt;=4,Benefit!$K$12,0),0)</f>
        <v>17200.185178326727</v>
      </c>
      <c r="BG7" s="54">
        <f>IFERROR(IF(DATEDIF('ROI Summary'!$C$4,BG3,"m")&gt;=4,Benefit!$K$12,0),0)</f>
        <v>17200.185178326727</v>
      </c>
      <c r="BH7" s="54">
        <f>IFERROR(IF(DATEDIF('ROI Summary'!$C$4,BH3,"m")&gt;=4,Benefit!$K$12,0),0)</f>
        <v>17200.185178326727</v>
      </c>
      <c r="BI7" s="54">
        <f>IFERROR(IF(DATEDIF('ROI Summary'!$C$4,BI3,"m")&gt;=4,Benefit!$K$12,0),0)</f>
        <v>17200.185178326727</v>
      </c>
      <c r="BJ7" s="54">
        <f>IFERROR(IF(DATEDIF('ROI Summary'!$C$4,BJ3,"m")&gt;=4,Benefit!$K$12,0),0)</f>
        <v>17200.185178326727</v>
      </c>
    </row>
    <row r="8" spans="2:62" ht="15.75" thickBot="1" x14ac:dyDescent="0.3">
      <c r="B8" s="42" t="s">
        <v>37</v>
      </c>
      <c r="C8" s="55">
        <f>D8+E8+F8+G7+H7</f>
        <v>280480.03677641565</v>
      </c>
      <c r="D8" s="56">
        <f>SUM(I8:N8)</f>
        <v>-218726.62964334653</v>
      </c>
      <c r="E8" s="56">
        <f>SUM(O8:Z8)</f>
        <v>86402.222139920719</v>
      </c>
      <c r="F8" s="56">
        <f>SUM(AA8:AL8)</f>
        <v>86402.222139920719</v>
      </c>
      <c r="G8" s="56">
        <f>SUM(AM8:AX8)</f>
        <v>86402.222139920719</v>
      </c>
      <c r="H8" s="56">
        <f>SUM(AY8:BJ8)</f>
        <v>86402.222139920719</v>
      </c>
      <c r="I8" s="56">
        <f>I7-I6</f>
        <v>-58281.75</v>
      </c>
      <c r="J8" s="56">
        <f t="shared" ref="J8:AX8" si="13">J7-J6</f>
        <v>-58281.75</v>
      </c>
      <c r="K8" s="56">
        <f t="shared" si="13"/>
        <v>-58281.75</v>
      </c>
      <c r="L8" s="56">
        <f t="shared" si="13"/>
        <v>-58281.75</v>
      </c>
      <c r="M8" s="56">
        <f t="shared" si="13"/>
        <v>7200.1851783267266</v>
      </c>
      <c r="N8" s="56">
        <f t="shared" si="13"/>
        <v>7200.1851783267266</v>
      </c>
      <c r="O8" s="56">
        <f t="shared" si="13"/>
        <v>7200.1851783267266</v>
      </c>
      <c r="P8" s="56">
        <f t="shared" si="13"/>
        <v>7200.1851783267266</v>
      </c>
      <c r="Q8" s="56">
        <f t="shared" si="13"/>
        <v>7200.1851783267266</v>
      </c>
      <c r="R8" s="56">
        <f t="shared" si="13"/>
        <v>7200.1851783267266</v>
      </c>
      <c r="S8" s="56">
        <f t="shared" si="13"/>
        <v>7200.1851783267266</v>
      </c>
      <c r="T8" s="56">
        <f t="shared" si="13"/>
        <v>7200.1851783267266</v>
      </c>
      <c r="U8" s="56">
        <f t="shared" si="13"/>
        <v>7200.1851783267266</v>
      </c>
      <c r="V8" s="56">
        <f t="shared" si="13"/>
        <v>7200.1851783267266</v>
      </c>
      <c r="W8" s="56">
        <f t="shared" si="13"/>
        <v>7200.1851783267266</v>
      </c>
      <c r="X8" s="56">
        <f t="shared" si="13"/>
        <v>7200.1851783267266</v>
      </c>
      <c r="Y8" s="56">
        <f t="shared" si="13"/>
        <v>7200.1851783267266</v>
      </c>
      <c r="Z8" s="56">
        <f t="shared" si="13"/>
        <v>7200.1851783267266</v>
      </c>
      <c r="AA8" s="56">
        <f t="shared" si="13"/>
        <v>7200.1851783267266</v>
      </c>
      <c r="AB8" s="56">
        <f t="shared" si="13"/>
        <v>7200.1851783267266</v>
      </c>
      <c r="AC8" s="56">
        <f t="shared" si="13"/>
        <v>7200.1851783267266</v>
      </c>
      <c r="AD8" s="56">
        <f t="shared" si="13"/>
        <v>7200.1851783267266</v>
      </c>
      <c r="AE8" s="56">
        <f t="shared" si="13"/>
        <v>7200.1851783267266</v>
      </c>
      <c r="AF8" s="56">
        <f t="shared" si="13"/>
        <v>7200.1851783267266</v>
      </c>
      <c r="AG8" s="56">
        <f t="shared" si="13"/>
        <v>7200.1851783267266</v>
      </c>
      <c r="AH8" s="56">
        <f t="shared" si="13"/>
        <v>7200.1851783267266</v>
      </c>
      <c r="AI8" s="56">
        <f t="shared" si="13"/>
        <v>7200.1851783267266</v>
      </c>
      <c r="AJ8" s="56">
        <f t="shared" si="13"/>
        <v>7200.1851783267266</v>
      </c>
      <c r="AK8" s="56">
        <f t="shared" si="13"/>
        <v>7200.1851783267266</v>
      </c>
      <c r="AL8" s="56">
        <f t="shared" si="13"/>
        <v>7200.1851783267266</v>
      </c>
      <c r="AM8" s="56">
        <f t="shared" si="13"/>
        <v>7200.1851783267266</v>
      </c>
      <c r="AN8" s="56">
        <f t="shared" si="13"/>
        <v>7200.1851783267266</v>
      </c>
      <c r="AO8" s="56">
        <f t="shared" si="13"/>
        <v>7200.1851783267266</v>
      </c>
      <c r="AP8" s="56">
        <f t="shared" si="13"/>
        <v>7200.1851783267266</v>
      </c>
      <c r="AQ8" s="56">
        <f t="shared" si="13"/>
        <v>7200.1851783267266</v>
      </c>
      <c r="AR8" s="56">
        <f t="shared" si="13"/>
        <v>7200.1851783267266</v>
      </c>
      <c r="AS8" s="56">
        <f t="shared" si="13"/>
        <v>7200.1851783267266</v>
      </c>
      <c r="AT8" s="56">
        <f t="shared" si="13"/>
        <v>7200.1851783267266</v>
      </c>
      <c r="AU8" s="56">
        <f t="shared" si="13"/>
        <v>7200.1851783267266</v>
      </c>
      <c r="AV8" s="56">
        <f t="shared" si="13"/>
        <v>7200.1851783267266</v>
      </c>
      <c r="AW8" s="56">
        <f t="shared" si="13"/>
        <v>7200.1851783267266</v>
      </c>
      <c r="AX8" s="57">
        <f t="shared" si="13"/>
        <v>7200.1851783267266</v>
      </c>
      <c r="AY8" s="56">
        <f t="shared" ref="AY8" si="14">AY7-AY6</f>
        <v>7200.1851783267266</v>
      </c>
      <c r="AZ8" s="56">
        <f t="shared" ref="AZ8" si="15">AZ7-AZ6</f>
        <v>7200.1851783267266</v>
      </c>
      <c r="BA8" s="56">
        <f t="shared" ref="BA8" si="16">BA7-BA6</f>
        <v>7200.1851783267266</v>
      </c>
      <c r="BB8" s="56">
        <f t="shared" ref="BB8" si="17">BB7-BB6</f>
        <v>7200.1851783267266</v>
      </c>
      <c r="BC8" s="56">
        <f t="shared" ref="BC8" si="18">BC7-BC6</f>
        <v>7200.1851783267266</v>
      </c>
      <c r="BD8" s="56">
        <f t="shared" ref="BD8" si="19">BD7-BD6</f>
        <v>7200.1851783267266</v>
      </c>
      <c r="BE8" s="56">
        <f t="shared" ref="BE8" si="20">BE7-BE6</f>
        <v>7200.1851783267266</v>
      </c>
      <c r="BF8" s="56">
        <f t="shared" ref="BF8" si="21">BF7-BF6</f>
        <v>7200.1851783267266</v>
      </c>
      <c r="BG8" s="56">
        <f t="shared" ref="BG8" si="22">BG7-BG6</f>
        <v>7200.1851783267266</v>
      </c>
      <c r="BH8" s="56">
        <f t="shared" ref="BH8" si="23">BH7-BH6</f>
        <v>7200.1851783267266</v>
      </c>
      <c r="BI8" s="56">
        <f t="shared" ref="BI8" si="24">BI7-BI6</f>
        <v>7200.1851783267266</v>
      </c>
      <c r="BJ8" s="57">
        <f t="shared" ref="BJ8" si="25">BJ7-BJ6</f>
        <v>7200.1851783267266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EFF0-5704-4066-9701-224969F132FD}">
  <dimension ref="A1:K12"/>
  <sheetViews>
    <sheetView workbookViewId="0">
      <selection activeCell="I12" sqref="I12:J12"/>
    </sheetView>
  </sheetViews>
  <sheetFormatPr defaultColWidth="3.28515625" defaultRowHeight="15" x14ac:dyDescent="0.25"/>
  <cols>
    <col min="1" max="1" width="13.5703125" style="1" customWidth="1"/>
    <col min="2" max="10" width="10.5703125" style="1" customWidth="1"/>
    <col min="11" max="11" width="13.85546875" style="1" customWidth="1"/>
    <col min="12" max="16384" width="3.28515625" style="1"/>
  </cols>
  <sheetData>
    <row r="1" spans="1:11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8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93.75" x14ac:dyDescent="0.25">
      <c r="A3" s="5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</row>
    <row r="4" spans="1:11" x14ac:dyDescent="0.25">
      <c r="A4" s="9" t="s">
        <v>13</v>
      </c>
      <c r="B4" s="10">
        <v>132496</v>
      </c>
      <c r="C4" s="10">
        <v>28303</v>
      </c>
      <c r="D4" s="10">
        <v>104193</v>
      </c>
      <c r="E4" s="11">
        <f>D4/B4</f>
        <v>0.7863860041057843</v>
      </c>
      <c r="F4" s="12">
        <f>'ROI Summary'!C5</f>
        <v>1.5</v>
      </c>
      <c r="G4" s="13">
        <f>D4*F4</f>
        <v>156289.5</v>
      </c>
      <c r="H4" s="12">
        <v>17.420000000000002</v>
      </c>
      <c r="I4" s="13">
        <f>G4/H4</f>
        <v>8971.8427095292755</v>
      </c>
      <c r="J4" s="13">
        <f>I4/21</f>
        <v>427.23060521567976</v>
      </c>
      <c r="K4" s="13">
        <f>J4/31</f>
        <v>13.78163242631225</v>
      </c>
    </row>
    <row r="5" spans="1:11" x14ac:dyDescent="0.25">
      <c r="A5" s="9" t="s">
        <v>14</v>
      </c>
      <c r="B5" s="10">
        <v>65397</v>
      </c>
      <c r="C5" s="10">
        <v>12224</v>
      </c>
      <c r="D5" s="10">
        <v>53173</v>
      </c>
      <c r="E5" s="11">
        <f>D5/B5</f>
        <v>0.81308011070844233</v>
      </c>
      <c r="F5" s="12">
        <f>ROUND(F4*0.67,0)</f>
        <v>1</v>
      </c>
      <c r="G5" s="12">
        <f t="shared" ref="G5:G6" si="0">D5*F5</f>
        <v>53173</v>
      </c>
      <c r="H5" s="12">
        <v>17.420000000000002</v>
      </c>
      <c r="I5" s="13">
        <f t="shared" ref="I5:I6" si="1">G5/H5</f>
        <v>3052.4110218140067</v>
      </c>
      <c r="J5" s="13">
        <f t="shared" ref="J5:J6" si="2">I5/21</f>
        <v>145.35290580066697</v>
      </c>
      <c r="K5" s="13">
        <f t="shared" ref="K5:K6" si="3">J5/31</f>
        <v>4.6888034129247407</v>
      </c>
    </row>
    <row r="6" spans="1:11" x14ac:dyDescent="0.25">
      <c r="A6" s="14" t="s">
        <v>15</v>
      </c>
      <c r="B6" s="15">
        <v>27187</v>
      </c>
      <c r="C6" s="15">
        <v>2639</v>
      </c>
      <c r="D6" s="15">
        <v>24548</v>
      </c>
      <c r="E6" s="16">
        <f>D6/B6</f>
        <v>0.90293154816640309</v>
      </c>
      <c r="F6" s="17">
        <f>F4</f>
        <v>1.5</v>
      </c>
      <c r="G6" s="17">
        <f t="shared" si="0"/>
        <v>36822</v>
      </c>
      <c r="H6" s="17">
        <v>17.420000000000002</v>
      </c>
      <c r="I6" s="18">
        <f t="shared" si="1"/>
        <v>2113.7772675086107</v>
      </c>
      <c r="J6" s="18">
        <f t="shared" si="2"/>
        <v>100.65606035755289</v>
      </c>
      <c r="K6" s="18">
        <f t="shared" si="3"/>
        <v>3.2469696889533188</v>
      </c>
    </row>
    <row r="7" spans="1:11" ht="25.5" customHeight="1" x14ac:dyDescent="0.25">
      <c r="A7" s="19"/>
      <c r="B7" s="20"/>
      <c r="C7" s="20"/>
      <c r="D7" s="20"/>
      <c r="E7" s="21"/>
      <c r="F7" s="22"/>
      <c r="G7" s="23"/>
      <c r="H7" s="23"/>
      <c r="I7" s="23"/>
      <c r="J7" s="24" t="s">
        <v>16</v>
      </c>
      <c r="K7" s="24">
        <f>SUM(K4:K6)</f>
        <v>21.717405528190309</v>
      </c>
    </row>
    <row r="8" spans="1:11" ht="30.75" customHeight="1" x14ac:dyDescent="0.25">
      <c r="A8" s="25" t="s">
        <v>17</v>
      </c>
      <c r="B8" s="25"/>
      <c r="C8" s="25"/>
      <c r="D8" s="25"/>
      <c r="E8" s="25"/>
      <c r="F8" s="25" t="s">
        <v>18</v>
      </c>
      <c r="G8" s="25"/>
      <c r="H8" s="25"/>
      <c r="I8" s="25"/>
      <c r="J8" s="25"/>
      <c r="K8" s="25"/>
    </row>
    <row r="10" spans="1:11" x14ac:dyDescent="0.25">
      <c r="I10" s="38" t="s">
        <v>38</v>
      </c>
      <c r="J10" s="38"/>
      <c r="K10" s="33">
        <f>'ROI Summary'!C6</f>
        <v>4</v>
      </c>
    </row>
    <row r="12" spans="1:11" x14ac:dyDescent="0.25">
      <c r="I12" s="38" t="s">
        <v>40</v>
      </c>
      <c r="J12" s="38"/>
      <c r="K12" s="33">
        <f>K7*K10*9*22</f>
        <v>17200.185178326727</v>
      </c>
    </row>
  </sheetData>
  <mergeCells count="6">
    <mergeCell ref="A1:K1"/>
    <mergeCell ref="A2:K2"/>
    <mergeCell ref="A8:E8"/>
    <mergeCell ref="F8:K8"/>
    <mergeCell ref="I10:J10"/>
    <mergeCell ref="I12:J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B545-2E08-4477-A8BF-EB6936A8C44C}">
  <dimension ref="B2:E17"/>
  <sheetViews>
    <sheetView workbookViewId="0">
      <selection activeCell="H15" sqref="H15"/>
    </sheetView>
  </sheetViews>
  <sheetFormatPr defaultColWidth="3.28515625" defaultRowHeight="15" x14ac:dyDescent="0.25"/>
  <cols>
    <col min="1" max="1" width="3.28515625" style="1"/>
    <col min="2" max="2" width="16.28515625" style="1" bestFit="1" customWidth="1"/>
    <col min="3" max="5" width="15.42578125" style="1" customWidth="1"/>
    <col min="6" max="16384" width="3.28515625" style="1"/>
  </cols>
  <sheetData>
    <row r="2" spans="2:5" x14ac:dyDescent="0.25">
      <c r="B2" s="32" t="s">
        <v>24</v>
      </c>
      <c r="C2" s="32"/>
      <c r="D2" s="32"/>
      <c r="E2" s="32"/>
    </row>
    <row r="3" spans="2:5" x14ac:dyDescent="0.25">
      <c r="B3" s="32"/>
      <c r="C3" s="32"/>
      <c r="D3" s="32"/>
      <c r="E3" s="32"/>
    </row>
    <row r="4" spans="2:5" ht="15.75" thickBot="1" x14ac:dyDescent="0.3"/>
    <row r="5" spans="2:5" ht="24" thickBot="1" x14ac:dyDescent="0.3">
      <c r="B5" s="26"/>
      <c r="C5" s="27" t="s">
        <v>19</v>
      </c>
      <c r="D5" s="28" t="s">
        <v>20</v>
      </c>
      <c r="E5" s="29" t="s">
        <v>21</v>
      </c>
    </row>
    <row r="6" spans="2:5" ht="15.75" x14ac:dyDescent="0.25">
      <c r="B6" s="30" t="s">
        <v>22</v>
      </c>
      <c r="C6" s="34">
        <v>121288</v>
      </c>
      <c r="D6" s="35">
        <v>89339</v>
      </c>
      <c r="E6" s="35">
        <v>210627</v>
      </c>
    </row>
    <row r="7" spans="2:5" ht="16.5" thickBot="1" x14ac:dyDescent="0.3">
      <c r="B7" s="31" t="s">
        <v>23</v>
      </c>
      <c r="C7" s="36">
        <v>4500</v>
      </c>
      <c r="D7" s="37">
        <v>18000</v>
      </c>
      <c r="E7" s="37">
        <v>22500</v>
      </c>
    </row>
    <row r="8" spans="2:5" ht="15.75" x14ac:dyDescent="0.25">
      <c r="E8" s="34">
        <f>E6+E7</f>
        <v>233127</v>
      </c>
    </row>
    <row r="11" spans="2:5" x14ac:dyDescent="0.25">
      <c r="B11" s="32" t="s">
        <v>25</v>
      </c>
      <c r="C11" s="32"/>
      <c r="D11" s="32"/>
      <c r="E11" s="32"/>
    </row>
    <row r="12" spans="2:5" x14ac:dyDescent="0.25">
      <c r="B12" s="32"/>
      <c r="C12" s="32"/>
      <c r="D12" s="32"/>
      <c r="E12" s="32"/>
    </row>
    <row r="13" spans="2:5" ht="15.75" thickBot="1" x14ac:dyDescent="0.3"/>
    <row r="14" spans="2:5" ht="24" thickBot="1" x14ac:dyDescent="0.3">
      <c r="B14" s="26"/>
      <c r="C14" s="27" t="s">
        <v>19</v>
      </c>
      <c r="D14" s="28" t="s">
        <v>20</v>
      </c>
      <c r="E14" s="29" t="s">
        <v>21</v>
      </c>
    </row>
    <row r="15" spans="2:5" ht="16.5" thickBot="1" x14ac:dyDescent="0.3">
      <c r="B15" s="30" t="s">
        <v>22</v>
      </c>
      <c r="C15" s="34">
        <v>2500</v>
      </c>
      <c r="D15" s="34">
        <v>3000</v>
      </c>
      <c r="E15" s="34">
        <v>5500</v>
      </c>
    </row>
    <row r="16" spans="2:5" ht="16.5" thickBot="1" x14ac:dyDescent="0.3">
      <c r="B16" s="31" t="s">
        <v>23</v>
      </c>
      <c r="C16" s="34">
        <v>500</v>
      </c>
      <c r="D16" s="34">
        <v>4000</v>
      </c>
      <c r="E16" s="34">
        <v>4500</v>
      </c>
    </row>
    <row r="17" spans="5:5" ht="15.75" x14ac:dyDescent="0.25">
      <c r="E17" s="34">
        <f>E15+E16</f>
        <v>10000</v>
      </c>
    </row>
  </sheetData>
  <mergeCells count="2">
    <mergeCell ref="B2:E3"/>
    <mergeCell ref="B11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ROI Summary</vt:lpstr>
      <vt:lpstr>ROI Details</vt:lpstr>
      <vt:lpstr>Benefit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Lakshmanan, Kalirajan</dc:creator>
  <cp:lastModifiedBy>Lakshmanan, Kalirajan</cp:lastModifiedBy>
  <dcterms:created xsi:type="dcterms:W3CDTF">2024-08-12T04:44:00Z</dcterms:created>
  <dcterms:modified xsi:type="dcterms:W3CDTF">2024-08-12T06:29:31Z</dcterms:modified>
</cp:coreProperties>
</file>